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88BE4812-10A7-43AB-82D6-C9504C23AF2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9" r:id="rId1"/>
    <sheet name="Graphs 1" sheetId="14" r:id="rId2"/>
    <sheet name="A (3)" sheetId="13" r:id="rId3"/>
    <sheet name="A (2)" sheetId="10" r:id="rId4"/>
    <sheet name="B (2)" sheetId="5" r:id="rId5"/>
    <sheet name="Q_fit (2)" sheetId="4" r:id="rId6"/>
    <sheet name="A (old)" sheetId="1" r:id="rId7"/>
    <sheet name="C" sheetId="7" r:id="rId8"/>
    <sheet name="C (2)" sheetId="8" r:id="rId9"/>
    <sheet name="B (3)" sheetId="6" r:id="rId10"/>
    <sheet name="BAV" sheetId="11" r:id="rId11"/>
    <sheet name="A (old1)" sheetId="12" r:id="rId12"/>
  </sheets>
  <definedNames>
    <definedName name="solver_adj" localSheetId="3" hidden="1">'A (2)'!$AF$2:$AF$5</definedName>
    <definedName name="solver_adj" localSheetId="2" hidden="1">'A (3)'!$AB$3:$AB$10</definedName>
    <definedName name="solver_adj" localSheetId="11" hidden="1">'A (old1)'!$AF$2:$AF$5</definedName>
    <definedName name="solver_adj" localSheetId="0" hidden="1">'Active 1'!$AB$3:$AB$10</definedName>
    <definedName name="solver_adj" localSheetId="4" hidden="1">'B (2)'!$E$11:$E$13</definedName>
    <definedName name="solver_adj" localSheetId="9" hidden="1">'B (3)'!$E$11:$E$13</definedName>
    <definedName name="solver_adj" localSheetId="7" hidden="1">'C'!$E$11:$E$13</definedName>
    <definedName name="solver_adj" localSheetId="8" hidden="1">'C (2)'!$E$11:$E$13</definedName>
    <definedName name="solver_cvg" localSheetId="3" hidden="1">0.0001</definedName>
    <definedName name="solver_cvg" localSheetId="2" hidden="1">0.0001</definedName>
    <definedName name="solver_cvg" localSheetId="11" hidden="1">0.0001</definedName>
    <definedName name="solver_cvg" localSheetId="0" hidden="1">0.0001</definedName>
    <definedName name="solver_cvg" localSheetId="4" hidden="1">0.0001</definedName>
    <definedName name="solver_cvg" localSheetId="9" hidden="1">0.0001</definedName>
    <definedName name="solver_cvg" localSheetId="7" hidden="1">0.0001</definedName>
    <definedName name="solver_cvg" localSheetId="8" hidden="1">0.0001</definedName>
    <definedName name="solver_drv" localSheetId="3" hidden="1">1</definedName>
    <definedName name="solver_drv" localSheetId="2" hidden="1">1</definedName>
    <definedName name="solver_drv" localSheetId="11" hidden="1">1</definedName>
    <definedName name="solver_drv" localSheetId="0" hidden="1">1</definedName>
    <definedName name="solver_drv" localSheetId="4" hidden="1">1</definedName>
    <definedName name="solver_drv" localSheetId="9" hidden="1">1</definedName>
    <definedName name="solver_drv" localSheetId="7" hidden="1">1</definedName>
    <definedName name="solver_drv" localSheetId="8" hidden="1">1</definedName>
    <definedName name="solver_est" localSheetId="3" hidden="1">1</definedName>
    <definedName name="solver_est" localSheetId="2" hidden="1">1</definedName>
    <definedName name="solver_est" localSheetId="11" hidden="1">1</definedName>
    <definedName name="solver_est" localSheetId="0" hidden="1">1</definedName>
    <definedName name="solver_est" localSheetId="4" hidden="1">1</definedName>
    <definedName name="solver_est" localSheetId="9" hidden="1">1</definedName>
    <definedName name="solver_est" localSheetId="7" hidden="1">1</definedName>
    <definedName name="solver_est" localSheetId="8" hidden="1">1</definedName>
    <definedName name="solver_itr" localSheetId="3" hidden="1">100</definedName>
    <definedName name="solver_itr" localSheetId="2" hidden="1">100</definedName>
    <definedName name="solver_itr" localSheetId="11" hidden="1">100</definedName>
    <definedName name="solver_itr" localSheetId="0" hidden="1">100</definedName>
    <definedName name="solver_itr" localSheetId="4" hidden="1">100</definedName>
    <definedName name="solver_itr" localSheetId="9" hidden="1">100</definedName>
    <definedName name="solver_itr" localSheetId="7" hidden="1">100</definedName>
    <definedName name="solver_itr" localSheetId="8" hidden="1">100</definedName>
    <definedName name="solver_lin" localSheetId="3" hidden="1">2</definedName>
    <definedName name="solver_lin" localSheetId="2" hidden="1">2</definedName>
    <definedName name="solver_lin" localSheetId="11" hidden="1">2</definedName>
    <definedName name="solver_lin" localSheetId="0" hidden="1">2</definedName>
    <definedName name="solver_lin" localSheetId="4" hidden="1">2</definedName>
    <definedName name="solver_lin" localSheetId="9" hidden="1">2</definedName>
    <definedName name="solver_lin" localSheetId="7" hidden="1">2</definedName>
    <definedName name="solver_lin" localSheetId="8" hidden="1">2</definedName>
    <definedName name="solver_neg" localSheetId="3" hidden="1">2</definedName>
    <definedName name="solver_neg" localSheetId="2" hidden="1">2</definedName>
    <definedName name="solver_neg" localSheetId="11" hidden="1">2</definedName>
    <definedName name="solver_neg" localSheetId="0" hidden="1">2</definedName>
    <definedName name="solver_neg" localSheetId="4" hidden="1">2</definedName>
    <definedName name="solver_neg" localSheetId="9" hidden="1">2</definedName>
    <definedName name="solver_neg" localSheetId="7" hidden="1">2</definedName>
    <definedName name="solver_neg" localSheetId="8" hidden="1">2</definedName>
    <definedName name="solver_num" localSheetId="3" hidden="1">0</definedName>
    <definedName name="solver_num" localSheetId="2" hidden="1">0</definedName>
    <definedName name="solver_num" localSheetId="11" hidden="1">0</definedName>
    <definedName name="solver_num" localSheetId="0" hidden="1">0</definedName>
    <definedName name="solver_num" localSheetId="4" hidden="1">0</definedName>
    <definedName name="solver_num" localSheetId="9" hidden="1">0</definedName>
    <definedName name="solver_num" localSheetId="7" hidden="1">0</definedName>
    <definedName name="solver_num" localSheetId="8" hidden="1">0</definedName>
    <definedName name="solver_nwt" localSheetId="3" hidden="1">1</definedName>
    <definedName name="solver_nwt" localSheetId="2" hidden="1">1</definedName>
    <definedName name="solver_nwt" localSheetId="11" hidden="1">1</definedName>
    <definedName name="solver_nwt" localSheetId="0" hidden="1">1</definedName>
    <definedName name="solver_nwt" localSheetId="4" hidden="1">1</definedName>
    <definedName name="solver_nwt" localSheetId="9" hidden="1">1</definedName>
    <definedName name="solver_nwt" localSheetId="7" hidden="1">1</definedName>
    <definedName name="solver_nwt" localSheetId="8" hidden="1">1</definedName>
    <definedName name="solver_opt" localSheetId="3" hidden="1">'A (2)'!$AF$6</definedName>
    <definedName name="solver_opt" localSheetId="2" hidden="1">'A (3)'!$AB$11</definedName>
    <definedName name="solver_opt" localSheetId="11" hidden="1">'A (old1)'!$AF$6</definedName>
    <definedName name="solver_opt" localSheetId="0" hidden="1">'Active 1'!$AB$11</definedName>
    <definedName name="solver_opt" localSheetId="4" hidden="1">'B (2)'!$E$14</definedName>
    <definedName name="solver_opt" localSheetId="9" hidden="1">'B (3)'!$E$14</definedName>
    <definedName name="solver_opt" localSheetId="7" hidden="1">'C'!$E$14</definedName>
    <definedName name="solver_opt" localSheetId="8" hidden="1">'C (2)'!$E$14</definedName>
    <definedName name="solver_pre" localSheetId="3" hidden="1">0.000001</definedName>
    <definedName name="solver_pre" localSheetId="2" hidden="1">0.000001</definedName>
    <definedName name="solver_pre" localSheetId="11" hidden="1">0.000001</definedName>
    <definedName name="solver_pre" localSheetId="0" hidden="1">0.000001</definedName>
    <definedName name="solver_pre" localSheetId="4" hidden="1">0.000001</definedName>
    <definedName name="solver_pre" localSheetId="9" hidden="1">0.000001</definedName>
    <definedName name="solver_pre" localSheetId="7" hidden="1">0.000001</definedName>
    <definedName name="solver_pre" localSheetId="8" hidden="1">0.000001</definedName>
    <definedName name="solver_scl" localSheetId="3" hidden="1">2</definedName>
    <definedName name="solver_scl" localSheetId="2" hidden="1">1</definedName>
    <definedName name="solver_scl" localSheetId="11" hidden="1">2</definedName>
    <definedName name="solver_scl" localSheetId="0" hidden="1">1</definedName>
    <definedName name="solver_scl" localSheetId="4" hidden="1">2</definedName>
    <definedName name="solver_scl" localSheetId="9" hidden="1">2</definedName>
    <definedName name="solver_scl" localSheetId="7" hidden="1">2</definedName>
    <definedName name="solver_scl" localSheetId="8" hidden="1">2</definedName>
    <definedName name="solver_sho" localSheetId="3" hidden="1">2</definedName>
    <definedName name="solver_sho" localSheetId="2" hidden="1">2</definedName>
    <definedName name="solver_sho" localSheetId="11" hidden="1">2</definedName>
    <definedName name="solver_sho" localSheetId="0" hidden="1">2</definedName>
    <definedName name="solver_sho" localSheetId="4" hidden="1">2</definedName>
    <definedName name="solver_sho" localSheetId="9" hidden="1">2</definedName>
    <definedName name="solver_sho" localSheetId="7" hidden="1">2</definedName>
    <definedName name="solver_sho" localSheetId="8" hidden="1">2</definedName>
    <definedName name="solver_tim" localSheetId="3" hidden="1">100</definedName>
    <definedName name="solver_tim" localSheetId="2" hidden="1">100</definedName>
    <definedName name="solver_tim" localSheetId="11" hidden="1">100</definedName>
    <definedName name="solver_tim" localSheetId="0" hidden="1">100</definedName>
    <definedName name="solver_tim" localSheetId="4" hidden="1">100</definedName>
    <definedName name="solver_tim" localSheetId="9" hidden="1">100</definedName>
    <definedName name="solver_tim" localSheetId="7" hidden="1">100</definedName>
    <definedName name="solver_tim" localSheetId="8" hidden="1">100</definedName>
    <definedName name="solver_tol" localSheetId="3" hidden="1">0.05</definedName>
    <definedName name="solver_tol" localSheetId="2" hidden="1">0.05</definedName>
    <definedName name="solver_tol" localSheetId="11" hidden="1">0.05</definedName>
    <definedName name="solver_tol" localSheetId="0" hidden="1">0.05</definedName>
    <definedName name="solver_tol" localSheetId="4" hidden="1">0.05</definedName>
    <definedName name="solver_tol" localSheetId="9" hidden="1">0.05</definedName>
    <definedName name="solver_tol" localSheetId="7" hidden="1">0.05</definedName>
    <definedName name="solver_tol" localSheetId="8" hidden="1">0.05</definedName>
    <definedName name="solver_typ" localSheetId="3" hidden="1">2</definedName>
    <definedName name="solver_typ" localSheetId="2" hidden="1">2</definedName>
    <definedName name="solver_typ" localSheetId="11" hidden="1">2</definedName>
    <definedName name="solver_typ" localSheetId="0" hidden="1">2</definedName>
    <definedName name="solver_typ" localSheetId="4" hidden="1">2</definedName>
    <definedName name="solver_typ" localSheetId="9" hidden="1">2</definedName>
    <definedName name="solver_typ" localSheetId="7" hidden="1">2</definedName>
    <definedName name="solver_typ" localSheetId="8" hidden="1">2</definedName>
    <definedName name="solver_val" localSheetId="3" hidden="1">0</definedName>
    <definedName name="solver_val" localSheetId="2" hidden="1">0</definedName>
    <definedName name="solver_val" localSheetId="11" hidden="1">0</definedName>
    <definedName name="solver_val" localSheetId="0" hidden="1">0</definedName>
    <definedName name="solver_val" localSheetId="4" hidden="1">0</definedName>
    <definedName name="solver_val" localSheetId="9" hidden="1">0</definedName>
    <definedName name="solver_val" localSheetId="7" hidden="1">0</definedName>
    <definedName name="solver_val" localSheetId="8" hidden="1">0</definedName>
  </definedNames>
  <calcPr calcId="181029"/>
</workbook>
</file>

<file path=xl/calcChain.xml><?xml version="1.0" encoding="utf-8"?>
<calcChain xmlns="http://schemas.openxmlformats.org/spreadsheetml/2006/main">
  <c r="E189" i="9" l="1"/>
  <c r="F189" i="9" s="1"/>
  <c r="P189" i="9"/>
  <c r="E190" i="9"/>
  <c r="F190" i="9"/>
  <c r="AT190" i="9" s="1"/>
  <c r="G190" i="9"/>
  <c r="K190" i="9" s="1"/>
  <c r="P190" i="9"/>
  <c r="E191" i="9"/>
  <c r="F191" i="9" s="1"/>
  <c r="P191" i="9"/>
  <c r="E185" i="9"/>
  <c r="F185" i="9"/>
  <c r="Y185" i="9" s="1"/>
  <c r="P185" i="9"/>
  <c r="E186" i="9"/>
  <c r="F186" i="9" s="1"/>
  <c r="P186" i="9"/>
  <c r="E187" i="9"/>
  <c r="F187" i="9" s="1"/>
  <c r="P187" i="9"/>
  <c r="E188" i="9"/>
  <c r="F188" i="9" s="1"/>
  <c r="P188" i="9"/>
  <c r="E179" i="9"/>
  <c r="F179" i="9"/>
  <c r="E180" i="9"/>
  <c r="F180" i="9"/>
  <c r="Y180" i="9"/>
  <c r="E181" i="9"/>
  <c r="F181" i="9"/>
  <c r="E182" i="9"/>
  <c r="F182" i="9"/>
  <c r="E183" i="9"/>
  <c r="F183" i="9"/>
  <c r="E184" i="9"/>
  <c r="F184" i="9"/>
  <c r="P179" i="9"/>
  <c r="P180" i="9"/>
  <c r="P181" i="9"/>
  <c r="P182" i="9"/>
  <c r="P183" i="9"/>
  <c r="P184" i="9"/>
  <c r="AA9" i="9"/>
  <c r="AA8" i="9"/>
  <c r="AA10" i="9"/>
  <c r="AA7" i="9"/>
  <c r="AA6" i="9"/>
  <c r="AA12" i="9"/>
  <c r="AA3" i="9"/>
  <c r="AA4" i="9"/>
  <c r="AA5" i="9"/>
  <c r="AX90" i="9"/>
  <c r="AX91" i="9"/>
  <c r="AX92" i="9"/>
  <c r="AX93" i="9"/>
  <c r="AX95" i="9"/>
  <c r="AX96" i="9"/>
  <c r="AX97" i="9"/>
  <c r="AX98" i="9"/>
  <c r="AX99" i="9"/>
  <c r="AX100" i="9"/>
  <c r="AX101" i="9"/>
  <c r="AX102" i="9"/>
  <c r="AX103" i="9"/>
  <c r="AX104" i="9"/>
  <c r="AX105" i="9"/>
  <c r="AX106" i="9"/>
  <c r="AX107" i="9"/>
  <c r="AX108" i="9"/>
  <c r="AX109" i="9"/>
  <c r="AX110" i="9"/>
  <c r="AX111" i="9"/>
  <c r="AX112" i="9"/>
  <c r="AX113" i="9"/>
  <c r="AX114" i="9"/>
  <c r="AX115" i="9"/>
  <c r="AX116" i="9"/>
  <c r="AX117" i="9"/>
  <c r="AX118" i="9"/>
  <c r="AX119" i="9"/>
  <c r="AX120" i="9"/>
  <c r="AX121" i="9"/>
  <c r="AX122" i="9"/>
  <c r="AX123" i="9"/>
  <c r="AX124" i="9"/>
  <c r="AX125" i="9"/>
  <c r="AX126" i="9"/>
  <c r="AX127" i="9"/>
  <c r="AX128" i="9"/>
  <c r="AX129" i="9"/>
  <c r="AX130" i="9"/>
  <c r="AX131" i="9"/>
  <c r="AX132" i="9"/>
  <c r="AX133" i="9"/>
  <c r="AX134" i="9"/>
  <c r="AX135" i="9"/>
  <c r="AX136" i="9"/>
  <c r="AX137" i="9"/>
  <c r="AX138" i="9"/>
  <c r="AX139" i="9"/>
  <c r="AX140" i="9"/>
  <c r="AX141" i="9"/>
  <c r="AX142" i="9"/>
  <c r="AX143" i="9"/>
  <c r="AX144" i="9"/>
  <c r="AX145" i="9"/>
  <c r="AX146" i="9"/>
  <c r="AX147" i="9"/>
  <c r="AX148" i="9"/>
  <c r="AX149" i="9"/>
  <c r="AX150" i="9"/>
  <c r="AX151" i="9"/>
  <c r="AX152" i="9"/>
  <c r="AX153" i="9"/>
  <c r="AX154" i="9"/>
  <c r="AX155" i="9"/>
  <c r="AX156" i="9"/>
  <c r="AX157" i="9"/>
  <c r="AX158" i="9"/>
  <c r="AX159" i="9"/>
  <c r="AX160" i="9"/>
  <c r="AX161" i="9"/>
  <c r="AX162" i="9"/>
  <c r="AX163" i="9"/>
  <c r="AX164" i="9"/>
  <c r="AX165" i="9"/>
  <c r="AX166" i="9"/>
  <c r="AX167" i="9"/>
  <c r="AX168" i="9"/>
  <c r="AX169" i="9"/>
  <c r="AX170" i="9"/>
  <c r="AX171" i="9"/>
  <c r="AX172" i="9"/>
  <c r="AX173" i="9"/>
  <c r="AX174" i="9"/>
  <c r="AX175" i="9"/>
  <c r="AX176" i="9"/>
  <c r="AX177" i="9"/>
  <c r="AX178" i="9"/>
  <c r="AX179" i="9"/>
  <c r="AX180" i="9"/>
  <c r="AX181" i="9"/>
  <c r="AX182" i="9"/>
  <c r="AX183" i="9"/>
  <c r="AX184" i="9"/>
  <c r="AX185" i="9"/>
  <c r="AX186" i="9"/>
  <c r="AX187" i="9"/>
  <c r="AX188" i="9"/>
  <c r="AX189" i="9"/>
  <c r="AX190" i="9"/>
  <c r="AX191" i="9"/>
  <c r="AX192" i="9"/>
  <c r="AX193" i="9"/>
  <c r="AX194" i="9"/>
  <c r="AX195" i="9"/>
  <c r="AX196" i="9"/>
  <c r="AX197" i="9"/>
  <c r="AX198" i="9"/>
  <c r="AX199" i="9"/>
  <c r="AX200" i="9"/>
  <c r="AX201" i="9"/>
  <c r="AX202" i="9"/>
  <c r="AX203" i="9"/>
  <c r="AX204" i="9"/>
  <c r="AX205" i="9"/>
  <c r="AX206" i="9"/>
  <c r="AX207" i="9"/>
  <c r="AX208" i="9"/>
  <c r="AX209" i="9"/>
  <c r="AX210" i="9"/>
  <c r="AX211" i="9"/>
  <c r="AX212" i="9"/>
  <c r="AX213" i="9"/>
  <c r="AX214" i="9"/>
  <c r="AX215" i="9"/>
  <c r="AX216" i="9"/>
  <c r="AX217" i="9"/>
  <c r="AX218" i="9"/>
  <c r="AX219" i="9"/>
  <c r="AX220" i="9"/>
  <c r="AX221" i="9"/>
  <c r="AX222" i="9"/>
  <c r="AX223" i="9"/>
  <c r="AX224" i="9"/>
  <c r="AX225" i="9"/>
  <c r="AX226" i="9"/>
  <c r="AX227" i="9"/>
  <c r="AX228" i="9"/>
  <c r="AX229" i="9"/>
  <c r="AX230" i="9"/>
  <c r="AX231" i="9"/>
  <c r="AX232" i="9"/>
  <c r="AX233" i="9"/>
  <c r="AX234" i="9"/>
  <c r="AX235" i="9"/>
  <c r="AX236" i="9"/>
  <c r="AX237" i="9"/>
  <c r="AX238" i="9"/>
  <c r="AX239" i="9"/>
  <c r="AX240" i="9"/>
  <c r="AX241" i="9"/>
  <c r="AX242" i="9"/>
  <c r="AX243" i="9"/>
  <c r="AX244" i="9"/>
  <c r="AX245" i="9"/>
  <c r="AX246" i="9"/>
  <c r="AX247" i="9"/>
  <c r="AX248" i="9"/>
  <c r="AX249" i="9"/>
  <c r="AX250" i="9"/>
  <c r="AX251" i="9"/>
  <c r="AX252" i="9"/>
  <c r="AX253" i="9"/>
  <c r="AA3" i="13"/>
  <c r="AA4" i="13"/>
  <c r="AA5" i="13"/>
  <c r="AA6" i="13"/>
  <c r="AA7" i="13"/>
  <c r="AA11" i="13"/>
  <c r="AA8" i="13"/>
  <c r="AA9" i="13"/>
  <c r="AA10" i="13"/>
  <c r="D11" i="13"/>
  <c r="S2" i="13" s="1"/>
  <c r="D12" i="13"/>
  <c r="D13" i="13"/>
  <c r="AA2" i="13"/>
  <c r="AA15" i="13"/>
  <c r="AC2" i="13"/>
  <c r="AX2" i="13"/>
  <c r="AX3" i="13"/>
  <c r="AX4" i="13"/>
  <c r="AX5" i="13"/>
  <c r="AX6" i="13"/>
  <c r="AX7" i="13"/>
  <c r="AX8" i="13"/>
  <c r="C9" i="13"/>
  <c r="D9" i="13"/>
  <c r="AX9" i="13"/>
  <c r="Y10" i="13"/>
  <c r="AX10" i="13"/>
  <c r="AX11" i="13"/>
  <c r="AX12" i="13"/>
  <c r="AA13" i="13"/>
  <c r="AX13" i="13"/>
  <c r="AA14" i="13"/>
  <c r="AX14" i="13"/>
  <c r="AX15" i="13"/>
  <c r="F16" i="13"/>
  <c r="F17" i="13" s="1"/>
  <c r="AA16" i="13"/>
  <c r="AX16" i="13"/>
  <c r="C17" i="13"/>
  <c r="AA17" i="13"/>
  <c r="AX17" i="13"/>
  <c r="AX18" i="13"/>
  <c r="AX19" i="13"/>
  <c r="AX20" i="13"/>
  <c r="E21" i="13"/>
  <c r="F21" i="13"/>
  <c r="P21" i="13"/>
  <c r="AX21" i="13"/>
  <c r="E22" i="13"/>
  <c r="F22" i="13"/>
  <c r="P22" i="13"/>
  <c r="AX22" i="13"/>
  <c r="E23" i="13"/>
  <c r="F23" i="13"/>
  <c r="P23" i="13"/>
  <c r="AX23" i="13"/>
  <c r="E24" i="13"/>
  <c r="F24" i="13"/>
  <c r="P24" i="13"/>
  <c r="AX24" i="13"/>
  <c r="E25" i="13"/>
  <c r="F25" i="13"/>
  <c r="P25" i="13"/>
  <c r="AX25" i="13"/>
  <c r="E26" i="13"/>
  <c r="F26" i="13"/>
  <c r="P26" i="13"/>
  <c r="AX26" i="13"/>
  <c r="E27" i="13"/>
  <c r="F27" i="13"/>
  <c r="P27" i="13"/>
  <c r="AX27" i="13"/>
  <c r="E28" i="13"/>
  <c r="F28" i="13"/>
  <c r="P28" i="13"/>
  <c r="AX28" i="13"/>
  <c r="E29" i="13"/>
  <c r="F29" i="13"/>
  <c r="P29" i="13"/>
  <c r="AX29" i="13"/>
  <c r="E30" i="13"/>
  <c r="F30" i="13"/>
  <c r="P30" i="13"/>
  <c r="AX30" i="13"/>
  <c r="E31" i="13"/>
  <c r="F31" i="13"/>
  <c r="P31" i="13"/>
  <c r="AX31" i="13"/>
  <c r="E32" i="13"/>
  <c r="F32" i="13"/>
  <c r="P32" i="13"/>
  <c r="AX32" i="13"/>
  <c r="E33" i="13"/>
  <c r="F33" i="13"/>
  <c r="P33" i="13"/>
  <c r="AX33" i="13"/>
  <c r="E34" i="13"/>
  <c r="F34" i="13"/>
  <c r="P34" i="13"/>
  <c r="AX34" i="13"/>
  <c r="E35" i="13"/>
  <c r="F35" i="13"/>
  <c r="P35" i="13"/>
  <c r="AX35" i="13"/>
  <c r="E36" i="13"/>
  <c r="F36" i="13"/>
  <c r="P36" i="13"/>
  <c r="AX36" i="13"/>
  <c r="E37" i="13"/>
  <c r="F37" i="13"/>
  <c r="P37" i="13"/>
  <c r="AX37" i="13"/>
  <c r="E38" i="13"/>
  <c r="F38" i="13"/>
  <c r="P38" i="13"/>
  <c r="AX38" i="13"/>
  <c r="E39" i="13"/>
  <c r="F39" i="13"/>
  <c r="P39" i="13"/>
  <c r="AX39" i="13"/>
  <c r="E40" i="13"/>
  <c r="F40" i="13"/>
  <c r="P40" i="13"/>
  <c r="AX40" i="13"/>
  <c r="E41" i="13"/>
  <c r="F41" i="13"/>
  <c r="P41" i="13"/>
  <c r="AX41" i="13"/>
  <c r="E42" i="13"/>
  <c r="F42" i="13"/>
  <c r="P42" i="13"/>
  <c r="AX42" i="13"/>
  <c r="E43" i="13"/>
  <c r="F43" i="13"/>
  <c r="P43" i="13"/>
  <c r="AX43" i="13"/>
  <c r="E44" i="13"/>
  <c r="F44" i="13"/>
  <c r="P44" i="13"/>
  <c r="AX44" i="13"/>
  <c r="E45" i="13"/>
  <c r="F45" i="13"/>
  <c r="G45" i="13"/>
  <c r="P45" i="13"/>
  <c r="AX45" i="13"/>
  <c r="E46" i="13"/>
  <c r="F46" i="13"/>
  <c r="P46" i="13"/>
  <c r="AX46" i="13"/>
  <c r="E47" i="13"/>
  <c r="F47" i="13"/>
  <c r="Y47" i="13"/>
  <c r="G47" i="13"/>
  <c r="P47" i="13"/>
  <c r="AX47" i="13"/>
  <c r="E48" i="13"/>
  <c r="F48" i="13"/>
  <c r="G48" i="13"/>
  <c r="P48" i="13"/>
  <c r="Y48" i="13"/>
  <c r="AX48" i="13"/>
  <c r="E49" i="13"/>
  <c r="F49" i="13"/>
  <c r="Y49" i="13"/>
  <c r="G49" i="13"/>
  <c r="I49" i="13"/>
  <c r="P49" i="13"/>
  <c r="AX49" i="13"/>
  <c r="E50" i="13"/>
  <c r="F50" i="13"/>
  <c r="P50" i="13"/>
  <c r="AX50" i="13"/>
  <c r="E51" i="13"/>
  <c r="F51" i="13"/>
  <c r="G51" i="13"/>
  <c r="P51" i="13"/>
  <c r="Y51" i="13"/>
  <c r="AX51" i="13"/>
  <c r="E52" i="13"/>
  <c r="F52" i="13"/>
  <c r="G52" i="13"/>
  <c r="P52" i="13"/>
  <c r="Y52" i="13"/>
  <c r="AX52" i="13"/>
  <c r="E53" i="13"/>
  <c r="F53" i="13"/>
  <c r="G53" i="13"/>
  <c r="I53" i="13"/>
  <c r="P53" i="13"/>
  <c r="Y53" i="13"/>
  <c r="AX53" i="13"/>
  <c r="E54" i="13"/>
  <c r="F54" i="13"/>
  <c r="Y54" i="13"/>
  <c r="G54" i="13"/>
  <c r="P54" i="13"/>
  <c r="AX54" i="13"/>
  <c r="E55" i="13"/>
  <c r="F55" i="13"/>
  <c r="P55" i="13"/>
  <c r="AX55" i="13"/>
  <c r="E56" i="13"/>
  <c r="F56" i="13"/>
  <c r="P56" i="13"/>
  <c r="AX56" i="13"/>
  <c r="E57" i="13"/>
  <c r="F57" i="13"/>
  <c r="Y57" i="13"/>
  <c r="P57" i="13"/>
  <c r="AX57" i="13"/>
  <c r="E58" i="13"/>
  <c r="F58" i="13"/>
  <c r="G58" i="13"/>
  <c r="P58" i="13"/>
  <c r="AX58" i="13"/>
  <c r="E59" i="13"/>
  <c r="F59" i="13"/>
  <c r="P59" i="13"/>
  <c r="AX59" i="13"/>
  <c r="E60" i="13"/>
  <c r="F60" i="13"/>
  <c r="Y60" i="13"/>
  <c r="P60" i="13"/>
  <c r="AX60" i="13"/>
  <c r="E61" i="13"/>
  <c r="F61" i="13"/>
  <c r="P61" i="13"/>
  <c r="AX61" i="13"/>
  <c r="E62" i="13"/>
  <c r="F62" i="13"/>
  <c r="Y62" i="13"/>
  <c r="G62" i="13"/>
  <c r="P62" i="13"/>
  <c r="AX62" i="13"/>
  <c r="E63" i="13"/>
  <c r="F63" i="13"/>
  <c r="P63" i="13"/>
  <c r="AX63" i="13"/>
  <c r="E64" i="13"/>
  <c r="F64" i="13"/>
  <c r="P64" i="13"/>
  <c r="AX64" i="13"/>
  <c r="E65" i="13"/>
  <c r="F65" i="13"/>
  <c r="Y65" i="13"/>
  <c r="G65" i="13"/>
  <c r="P65" i="13"/>
  <c r="AX65" i="13"/>
  <c r="E66" i="13"/>
  <c r="F66" i="13"/>
  <c r="G66" i="13"/>
  <c r="P66" i="13"/>
  <c r="Y66" i="13"/>
  <c r="AX66" i="13"/>
  <c r="E67" i="13"/>
  <c r="F67" i="13"/>
  <c r="Y67" i="13"/>
  <c r="P67" i="13"/>
  <c r="AX67" i="13"/>
  <c r="E68" i="13"/>
  <c r="F68" i="13"/>
  <c r="P68" i="13"/>
  <c r="AX68" i="13"/>
  <c r="E69" i="13"/>
  <c r="F69" i="13"/>
  <c r="G69" i="13"/>
  <c r="P69" i="13"/>
  <c r="AX69" i="13"/>
  <c r="E70" i="13"/>
  <c r="F70" i="13"/>
  <c r="Y70" i="13"/>
  <c r="G70" i="13"/>
  <c r="J70" i="13"/>
  <c r="P70" i="13"/>
  <c r="AX70" i="13"/>
  <c r="E71" i="13"/>
  <c r="F71" i="13"/>
  <c r="P71" i="13"/>
  <c r="AX71" i="13"/>
  <c r="E72" i="13"/>
  <c r="F72" i="13"/>
  <c r="P72" i="13"/>
  <c r="AX72" i="13"/>
  <c r="E73" i="13"/>
  <c r="F73" i="13"/>
  <c r="Y73" i="13"/>
  <c r="P73" i="13"/>
  <c r="AX73" i="13"/>
  <c r="E74" i="13"/>
  <c r="F74" i="13"/>
  <c r="G74" i="13"/>
  <c r="P74" i="13"/>
  <c r="Y74" i="13"/>
  <c r="AX74" i="13"/>
  <c r="E75" i="13"/>
  <c r="F75" i="13"/>
  <c r="Y75" i="13"/>
  <c r="P75" i="13"/>
  <c r="AX75" i="13"/>
  <c r="E76" i="13"/>
  <c r="F76" i="13"/>
  <c r="G76" i="13"/>
  <c r="P76" i="13"/>
  <c r="AX76" i="13"/>
  <c r="E77" i="13"/>
  <c r="F77" i="13"/>
  <c r="G77" i="13"/>
  <c r="P77" i="13"/>
  <c r="AX77" i="13"/>
  <c r="E78" i="13"/>
  <c r="F78" i="13"/>
  <c r="Y78" i="13"/>
  <c r="G78" i="13"/>
  <c r="J78" i="13"/>
  <c r="P78" i="13"/>
  <c r="AX78" i="13"/>
  <c r="E79" i="13"/>
  <c r="F79" i="13"/>
  <c r="P79" i="13"/>
  <c r="AX79" i="13"/>
  <c r="E80" i="13"/>
  <c r="F80" i="13"/>
  <c r="Y80" i="13"/>
  <c r="G80" i="13"/>
  <c r="P80" i="13"/>
  <c r="AX80" i="13"/>
  <c r="E81" i="13"/>
  <c r="F81" i="13"/>
  <c r="Y81" i="13"/>
  <c r="P81" i="13"/>
  <c r="AX81" i="13"/>
  <c r="E82" i="13"/>
  <c r="F82" i="13"/>
  <c r="G82" i="13"/>
  <c r="P82" i="13"/>
  <c r="Y82" i="13"/>
  <c r="AX82" i="13"/>
  <c r="E83" i="13"/>
  <c r="F83" i="13"/>
  <c r="P83" i="13"/>
  <c r="AX83" i="13"/>
  <c r="E84" i="13"/>
  <c r="F84" i="13"/>
  <c r="P84" i="13"/>
  <c r="AX84" i="13"/>
  <c r="E85" i="13"/>
  <c r="F85" i="13"/>
  <c r="G85" i="13"/>
  <c r="J85" i="13"/>
  <c r="P85" i="13"/>
  <c r="Y85" i="13"/>
  <c r="AX85" i="13"/>
  <c r="E86" i="13"/>
  <c r="F86" i="13"/>
  <c r="Y86" i="13"/>
  <c r="P86" i="13"/>
  <c r="AX86" i="13"/>
  <c r="E87" i="13"/>
  <c r="F87" i="13"/>
  <c r="P87" i="13"/>
  <c r="E88" i="13"/>
  <c r="F88" i="13"/>
  <c r="P88" i="13"/>
  <c r="E89" i="13"/>
  <c r="F89" i="13"/>
  <c r="P89" i="13"/>
  <c r="E90" i="13"/>
  <c r="F90" i="13"/>
  <c r="P90" i="13"/>
  <c r="E91" i="13"/>
  <c r="F91" i="13"/>
  <c r="P91" i="13"/>
  <c r="E92" i="13"/>
  <c r="F92" i="13"/>
  <c r="P92" i="13"/>
  <c r="E93" i="13"/>
  <c r="F93" i="13"/>
  <c r="P93" i="13"/>
  <c r="E94" i="13"/>
  <c r="F94" i="13"/>
  <c r="P94" i="13"/>
  <c r="E95" i="13"/>
  <c r="F95" i="13"/>
  <c r="P95" i="13"/>
  <c r="E96" i="13"/>
  <c r="F96" i="13"/>
  <c r="P96" i="13"/>
  <c r="E97" i="13"/>
  <c r="F97" i="13"/>
  <c r="P97" i="13"/>
  <c r="E98" i="13"/>
  <c r="F98" i="13"/>
  <c r="P98" i="13"/>
  <c r="E99" i="13"/>
  <c r="F99" i="13"/>
  <c r="P99" i="13"/>
  <c r="E100" i="13"/>
  <c r="F100" i="13"/>
  <c r="G100" i="13"/>
  <c r="P100" i="13"/>
  <c r="Y100" i="13"/>
  <c r="E101" i="13"/>
  <c r="F101" i="13"/>
  <c r="Y101" i="13"/>
  <c r="G101" i="13"/>
  <c r="P101" i="13"/>
  <c r="E102" i="13"/>
  <c r="F102" i="13"/>
  <c r="G102" i="13"/>
  <c r="J102" i="13"/>
  <c r="P102" i="13"/>
  <c r="E103" i="13"/>
  <c r="F103" i="13"/>
  <c r="Y103" i="13"/>
  <c r="G103" i="13"/>
  <c r="P103" i="13"/>
  <c r="E104" i="13"/>
  <c r="F104" i="13"/>
  <c r="G104" i="13"/>
  <c r="J104" i="13"/>
  <c r="P104" i="13"/>
  <c r="E105" i="13"/>
  <c r="F105" i="13"/>
  <c r="Y105" i="13"/>
  <c r="G105" i="13"/>
  <c r="P105" i="13"/>
  <c r="E106" i="13"/>
  <c r="F106" i="13"/>
  <c r="G106" i="13"/>
  <c r="I106" i="13"/>
  <c r="P106" i="13"/>
  <c r="Y106" i="13"/>
  <c r="E107" i="13"/>
  <c r="F107" i="13"/>
  <c r="Y107" i="13"/>
  <c r="P107" i="13"/>
  <c r="E108" i="13"/>
  <c r="F108" i="13"/>
  <c r="G108" i="13"/>
  <c r="P108" i="13"/>
  <c r="Y108" i="13"/>
  <c r="E109" i="13"/>
  <c r="F109" i="13"/>
  <c r="Y109" i="13"/>
  <c r="G109" i="13"/>
  <c r="P109" i="13"/>
  <c r="E110" i="13"/>
  <c r="F110" i="13"/>
  <c r="G110" i="13"/>
  <c r="J110" i="13"/>
  <c r="P110" i="13"/>
  <c r="E111" i="13"/>
  <c r="F111" i="13"/>
  <c r="Y111" i="13"/>
  <c r="G111" i="13"/>
  <c r="P111" i="13"/>
  <c r="E112" i="13"/>
  <c r="F112" i="13"/>
  <c r="G112" i="13"/>
  <c r="J112" i="13"/>
  <c r="P112" i="13"/>
  <c r="E113" i="13"/>
  <c r="F113" i="13"/>
  <c r="G113" i="13"/>
  <c r="P113" i="13"/>
  <c r="Y113" i="13"/>
  <c r="E114" i="13"/>
  <c r="F114" i="13"/>
  <c r="Y114" i="13"/>
  <c r="P114" i="13"/>
  <c r="E115" i="13"/>
  <c r="F115" i="13"/>
  <c r="Y115" i="13"/>
  <c r="P115" i="13"/>
  <c r="E116" i="13"/>
  <c r="F116" i="13"/>
  <c r="G116" i="13"/>
  <c r="P116" i="13"/>
  <c r="E117" i="13"/>
  <c r="F117" i="13"/>
  <c r="G117" i="13"/>
  <c r="J117" i="13"/>
  <c r="P117" i="13"/>
  <c r="Y117" i="13"/>
  <c r="E118" i="13"/>
  <c r="F118" i="13"/>
  <c r="Y118" i="13"/>
  <c r="P118" i="13"/>
  <c r="E119" i="13"/>
  <c r="F119" i="13"/>
  <c r="O119" i="13"/>
  <c r="P119" i="13"/>
  <c r="Y119" i="13"/>
  <c r="E120" i="13"/>
  <c r="F120" i="13"/>
  <c r="P120" i="13"/>
  <c r="E121" i="13"/>
  <c r="F121" i="13"/>
  <c r="G121" i="13"/>
  <c r="K121" i="13"/>
  <c r="P121" i="13"/>
  <c r="E122" i="13"/>
  <c r="F122" i="13"/>
  <c r="G122" i="13"/>
  <c r="P122" i="13"/>
  <c r="Y122" i="13"/>
  <c r="E123" i="13"/>
  <c r="F123" i="13"/>
  <c r="G123" i="13"/>
  <c r="K123" i="13"/>
  <c r="P123" i="13"/>
  <c r="Y123" i="13"/>
  <c r="E124" i="13"/>
  <c r="F124" i="13"/>
  <c r="P124" i="13"/>
  <c r="E125" i="13"/>
  <c r="F125" i="13"/>
  <c r="G125" i="13"/>
  <c r="J125" i="13"/>
  <c r="P125" i="13"/>
  <c r="Y125" i="13"/>
  <c r="E126" i="13"/>
  <c r="F126" i="13"/>
  <c r="P126" i="13"/>
  <c r="E127" i="13"/>
  <c r="F127" i="13"/>
  <c r="G127" i="13"/>
  <c r="J127" i="13"/>
  <c r="P127" i="13"/>
  <c r="Y127" i="13"/>
  <c r="E128" i="13"/>
  <c r="F128" i="13"/>
  <c r="P128" i="13"/>
  <c r="E129" i="13"/>
  <c r="F129" i="13"/>
  <c r="O129" i="13"/>
  <c r="AB129" i="13" s="1"/>
  <c r="P129" i="13"/>
  <c r="T129" i="13"/>
  <c r="Y129" i="13"/>
  <c r="AA129" i="13"/>
  <c r="AC129" i="13"/>
  <c r="AE129" i="13"/>
  <c r="E130" i="13"/>
  <c r="F130" i="13"/>
  <c r="P130" i="13"/>
  <c r="T130" i="13"/>
  <c r="AA130" i="13"/>
  <c r="AC130" i="13"/>
  <c r="AE130" i="13"/>
  <c r="E131" i="13"/>
  <c r="F131" i="13"/>
  <c r="O131" i="13"/>
  <c r="G131" i="13"/>
  <c r="K131" i="13"/>
  <c r="P131" i="13"/>
  <c r="Y131" i="13"/>
  <c r="E132" i="13"/>
  <c r="F132" i="13"/>
  <c r="P132" i="13"/>
  <c r="E133" i="13"/>
  <c r="F133" i="13"/>
  <c r="G133" i="13"/>
  <c r="K133" i="13"/>
  <c r="P133" i="13"/>
  <c r="Y133" i="13"/>
  <c r="E134" i="13"/>
  <c r="F134" i="13"/>
  <c r="P134" i="13"/>
  <c r="E135" i="13"/>
  <c r="F135" i="13"/>
  <c r="G135" i="13"/>
  <c r="P135" i="13"/>
  <c r="Y135" i="13"/>
  <c r="E136" i="13"/>
  <c r="F136" i="13"/>
  <c r="O136" i="13"/>
  <c r="AB136" i="13" s="1"/>
  <c r="P136" i="13"/>
  <c r="T136" i="13"/>
  <c r="Y136" i="13"/>
  <c r="AA136" i="13"/>
  <c r="AC136" i="13"/>
  <c r="AE136" i="13"/>
  <c r="E137" i="13"/>
  <c r="F137" i="13"/>
  <c r="G137" i="13"/>
  <c r="P137" i="13"/>
  <c r="Y137" i="13"/>
  <c r="E138" i="13"/>
  <c r="F138" i="13"/>
  <c r="G138" i="13"/>
  <c r="P138" i="13"/>
  <c r="Y138" i="13"/>
  <c r="E139" i="13"/>
  <c r="F139" i="13"/>
  <c r="G139" i="13"/>
  <c r="P139" i="13"/>
  <c r="Y139" i="13"/>
  <c r="E140" i="13"/>
  <c r="F140" i="13"/>
  <c r="G140" i="13"/>
  <c r="P140" i="13"/>
  <c r="E141" i="13"/>
  <c r="F141" i="13"/>
  <c r="G141" i="13"/>
  <c r="P141" i="13"/>
  <c r="Y141" i="13"/>
  <c r="E142" i="13"/>
  <c r="F142" i="13"/>
  <c r="Y142" i="13"/>
  <c r="AA142" i="13"/>
  <c r="AB142" i="13"/>
  <c r="AC142" i="13"/>
  <c r="AE142" i="13"/>
  <c r="E143" i="13"/>
  <c r="F143" i="13"/>
  <c r="P143" i="13"/>
  <c r="E144" i="13"/>
  <c r="F144" i="13"/>
  <c r="P144" i="13"/>
  <c r="E145" i="13"/>
  <c r="F145" i="13"/>
  <c r="P145" i="13"/>
  <c r="E146" i="13"/>
  <c r="F146" i="13"/>
  <c r="P146" i="13"/>
  <c r="E147" i="13"/>
  <c r="F147" i="13"/>
  <c r="P147" i="13"/>
  <c r="E148" i="13"/>
  <c r="F148" i="13"/>
  <c r="P148" i="13"/>
  <c r="E149" i="13"/>
  <c r="F149" i="13"/>
  <c r="P149" i="13"/>
  <c r="E150" i="13"/>
  <c r="F150" i="13"/>
  <c r="P150" i="13"/>
  <c r="E151" i="13"/>
  <c r="F151" i="13"/>
  <c r="P151" i="13"/>
  <c r="E152" i="13"/>
  <c r="F152" i="13"/>
  <c r="P152" i="13"/>
  <c r="E153" i="13"/>
  <c r="F153" i="13"/>
  <c r="P153" i="13"/>
  <c r="E154" i="13"/>
  <c r="F154" i="13"/>
  <c r="P154" i="13"/>
  <c r="E155" i="13"/>
  <c r="F155" i="13"/>
  <c r="O155" i="13"/>
  <c r="P155" i="13"/>
  <c r="E156" i="13"/>
  <c r="F156" i="13"/>
  <c r="O156" i="13"/>
  <c r="P156" i="13"/>
  <c r="E157" i="13"/>
  <c r="F157" i="13"/>
  <c r="P157" i="13"/>
  <c r="E158" i="13"/>
  <c r="F158" i="13"/>
  <c r="Y158" i="13"/>
  <c r="P158" i="13"/>
  <c r="E159" i="13"/>
  <c r="F159" i="13"/>
  <c r="G159" i="13"/>
  <c r="K159" i="13"/>
  <c r="P159" i="13"/>
  <c r="Y159" i="13"/>
  <c r="E160" i="13"/>
  <c r="F160" i="13"/>
  <c r="Y160" i="13"/>
  <c r="P160" i="13"/>
  <c r="E161" i="13"/>
  <c r="F161" i="13"/>
  <c r="Y161" i="13"/>
  <c r="P161" i="13"/>
  <c r="E162" i="13"/>
  <c r="F162" i="13"/>
  <c r="G162" i="13"/>
  <c r="P162" i="13"/>
  <c r="Y162" i="13"/>
  <c r="E163" i="13"/>
  <c r="F163" i="13"/>
  <c r="G163" i="13"/>
  <c r="P163" i="13"/>
  <c r="E164" i="13"/>
  <c r="F164" i="13"/>
  <c r="G164" i="13"/>
  <c r="K164" i="13"/>
  <c r="O164" i="13"/>
  <c r="R164" i="13" s="1"/>
  <c r="AE164" i="13" s="1"/>
  <c r="P164" i="13"/>
  <c r="E165" i="13"/>
  <c r="F165" i="13"/>
  <c r="G165" i="13"/>
  <c r="K165" i="13"/>
  <c r="P165" i="13"/>
  <c r="Y165" i="13"/>
  <c r="E166" i="13"/>
  <c r="F166" i="13"/>
  <c r="P166" i="13"/>
  <c r="E167" i="13"/>
  <c r="F167" i="13"/>
  <c r="G167" i="13"/>
  <c r="P167" i="13"/>
  <c r="E168" i="13"/>
  <c r="F168" i="13"/>
  <c r="G168" i="13"/>
  <c r="K168" i="13"/>
  <c r="P168" i="13"/>
  <c r="E169" i="13"/>
  <c r="F169" i="13"/>
  <c r="G169" i="13"/>
  <c r="O169" i="13"/>
  <c r="R169" i="13" s="1"/>
  <c r="P169" i="13"/>
  <c r="Y169" i="13"/>
  <c r="E170" i="13"/>
  <c r="F170" i="13"/>
  <c r="G170" i="13"/>
  <c r="P170" i="13"/>
  <c r="E171" i="13"/>
  <c r="F171" i="13"/>
  <c r="O171" i="13"/>
  <c r="AB171" i="13" s="1"/>
  <c r="P171" i="13"/>
  <c r="E172" i="13"/>
  <c r="F172" i="13"/>
  <c r="G172" i="13"/>
  <c r="K172" i="13"/>
  <c r="P172" i="13"/>
  <c r="Y172" i="13"/>
  <c r="E173" i="13"/>
  <c r="F173" i="13"/>
  <c r="P173" i="13"/>
  <c r="E174" i="13"/>
  <c r="F174" i="13"/>
  <c r="G174" i="13"/>
  <c r="P174" i="13"/>
  <c r="E175" i="13"/>
  <c r="F175" i="13"/>
  <c r="G175" i="13"/>
  <c r="K175" i="13"/>
  <c r="P175" i="13"/>
  <c r="E176" i="13"/>
  <c r="F176" i="13"/>
  <c r="O176" i="13"/>
  <c r="G176" i="13"/>
  <c r="K176" i="13"/>
  <c r="P176" i="13"/>
  <c r="Y176" i="13"/>
  <c r="E177" i="13"/>
  <c r="F177" i="13"/>
  <c r="P177" i="13"/>
  <c r="E178" i="13"/>
  <c r="F178" i="13"/>
  <c r="O178" i="13"/>
  <c r="G178" i="13"/>
  <c r="K178" i="13"/>
  <c r="P178" i="13"/>
  <c r="Y178" i="13"/>
  <c r="E168" i="9"/>
  <c r="F168" i="9"/>
  <c r="E169" i="9"/>
  <c r="F169" i="9"/>
  <c r="G169" i="9"/>
  <c r="E170" i="9"/>
  <c r="F170" i="9"/>
  <c r="F135" i="9"/>
  <c r="G135" i="9"/>
  <c r="F140" i="9"/>
  <c r="Y140" i="9"/>
  <c r="E141" i="9"/>
  <c r="F141" i="9"/>
  <c r="E143" i="9"/>
  <c r="F143" i="9"/>
  <c r="E144" i="9"/>
  <c r="F144" i="9"/>
  <c r="E145" i="9"/>
  <c r="F145" i="9"/>
  <c r="G145" i="9"/>
  <c r="E146" i="9"/>
  <c r="F146" i="9"/>
  <c r="G146" i="9"/>
  <c r="E147" i="9"/>
  <c r="F147" i="9"/>
  <c r="E148" i="9"/>
  <c r="F148" i="9"/>
  <c r="G148" i="9"/>
  <c r="E149" i="9"/>
  <c r="F149" i="9"/>
  <c r="G149" i="9"/>
  <c r="E150" i="9"/>
  <c r="F150" i="9"/>
  <c r="G150" i="9"/>
  <c r="E151" i="9"/>
  <c r="F151" i="9"/>
  <c r="G151" i="9"/>
  <c r="E152" i="9"/>
  <c r="F152" i="9"/>
  <c r="G152" i="9"/>
  <c r="E153" i="9"/>
  <c r="F153" i="9"/>
  <c r="G153" i="9"/>
  <c r="E154" i="9"/>
  <c r="F154" i="9"/>
  <c r="G154" i="9"/>
  <c r="E155" i="9"/>
  <c r="F155" i="9"/>
  <c r="E156" i="9"/>
  <c r="F156" i="9"/>
  <c r="G156" i="9"/>
  <c r="E157" i="9"/>
  <c r="F157" i="9"/>
  <c r="G157" i="9"/>
  <c r="E158" i="9"/>
  <c r="F158" i="9"/>
  <c r="G158" i="9"/>
  <c r="E159" i="9"/>
  <c r="F159" i="9"/>
  <c r="G159" i="9"/>
  <c r="E160" i="9"/>
  <c r="F160" i="9"/>
  <c r="G160" i="9"/>
  <c r="E161" i="9"/>
  <c r="F161" i="9"/>
  <c r="G161" i="9"/>
  <c r="E162" i="9"/>
  <c r="F162" i="9"/>
  <c r="G162" i="9"/>
  <c r="E163" i="9"/>
  <c r="F163" i="9"/>
  <c r="E164" i="9"/>
  <c r="F164" i="9"/>
  <c r="G164" i="9"/>
  <c r="E165" i="9"/>
  <c r="F165" i="9"/>
  <c r="E166" i="9"/>
  <c r="F166" i="9"/>
  <c r="E167" i="9"/>
  <c r="F167" i="9"/>
  <c r="E171" i="9"/>
  <c r="F171" i="9"/>
  <c r="E172" i="9"/>
  <c r="F172" i="9"/>
  <c r="G172" i="9"/>
  <c r="E173" i="9"/>
  <c r="F173" i="9"/>
  <c r="G173" i="9"/>
  <c r="K173" i="9"/>
  <c r="E174" i="9"/>
  <c r="F174" i="9"/>
  <c r="E175" i="9"/>
  <c r="F175" i="9"/>
  <c r="E176" i="9"/>
  <c r="F176" i="9"/>
  <c r="G176" i="9"/>
  <c r="E177" i="9"/>
  <c r="F177" i="9"/>
  <c r="E178" i="9"/>
  <c r="F178" i="9"/>
  <c r="F136" i="9"/>
  <c r="E142" i="9"/>
  <c r="F142" i="9"/>
  <c r="D11" i="9"/>
  <c r="D12" i="9"/>
  <c r="O163" i="9" s="1"/>
  <c r="R163" i="9" s="1"/>
  <c r="D13" i="9"/>
  <c r="P168" i="9"/>
  <c r="P169" i="9"/>
  <c r="Y169" i="9"/>
  <c r="P170" i="9"/>
  <c r="P141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71" i="9"/>
  <c r="P172" i="9"/>
  <c r="P173" i="9"/>
  <c r="P174" i="9"/>
  <c r="P175" i="9"/>
  <c r="P176" i="9"/>
  <c r="P177" i="9"/>
  <c r="P178" i="9"/>
  <c r="D9" i="9"/>
  <c r="C9" i="9"/>
  <c r="E119" i="9"/>
  <c r="F119" i="9"/>
  <c r="G119" i="9"/>
  <c r="E120" i="9"/>
  <c r="F120" i="9"/>
  <c r="E121" i="9"/>
  <c r="F121" i="9"/>
  <c r="E133" i="9"/>
  <c r="F133" i="9"/>
  <c r="E134" i="9"/>
  <c r="F134" i="9"/>
  <c r="G134" i="9"/>
  <c r="E135" i="9"/>
  <c r="E137" i="9"/>
  <c r="F137" i="9"/>
  <c r="E138" i="9"/>
  <c r="F138" i="9"/>
  <c r="E139" i="9"/>
  <c r="F139" i="9"/>
  <c r="E140" i="9"/>
  <c r="E136" i="9"/>
  <c r="P119" i="9"/>
  <c r="Y119" i="9"/>
  <c r="P120" i="9"/>
  <c r="P121" i="9"/>
  <c r="Y121" i="9"/>
  <c r="AC2" i="9"/>
  <c r="AA18" i="9"/>
  <c r="AA2" i="9"/>
  <c r="Y161" i="9"/>
  <c r="Y162" i="9"/>
  <c r="Y164" i="9"/>
  <c r="Y172" i="9"/>
  <c r="Y173" i="9"/>
  <c r="K157" i="9"/>
  <c r="Y159" i="9"/>
  <c r="Y157" i="9"/>
  <c r="Y156" i="9"/>
  <c r="Y154" i="9"/>
  <c r="Y153" i="9"/>
  <c r="Y152" i="9"/>
  <c r="Y150" i="9"/>
  <c r="Y149" i="9"/>
  <c r="Y148" i="9"/>
  <c r="Y146" i="9"/>
  <c r="Y145" i="9"/>
  <c r="Y144" i="9"/>
  <c r="AC142" i="9"/>
  <c r="AC136" i="9"/>
  <c r="Y135" i="9"/>
  <c r="Y134" i="9"/>
  <c r="E132" i="9"/>
  <c r="F132" i="9"/>
  <c r="E131" i="9"/>
  <c r="F131" i="9"/>
  <c r="G131" i="9"/>
  <c r="Y131" i="9"/>
  <c r="AC130" i="9"/>
  <c r="AC129" i="9"/>
  <c r="E128" i="9"/>
  <c r="F128" i="9"/>
  <c r="E127" i="9"/>
  <c r="F127" i="9"/>
  <c r="Y127" i="9"/>
  <c r="E126" i="9"/>
  <c r="F126" i="9"/>
  <c r="E125" i="9"/>
  <c r="F125" i="9"/>
  <c r="E124" i="9"/>
  <c r="F124" i="9"/>
  <c r="G124" i="9"/>
  <c r="E123" i="9"/>
  <c r="F123" i="9"/>
  <c r="E122" i="9"/>
  <c r="F122" i="9"/>
  <c r="Y122" i="9"/>
  <c r="G122" i="9"/>
  <c r="E118" i="9"/>
  <c r="F118" i="9"/>
  <c r="E117" i="9"/>
  <c r="F117" i="9"/>
  <c r="G117" i="9"/>
  <c r="E116" i="9"/>
  <c r="F116" i="9"/>
  <c r="Y116" i="9"/>
  <c r="E115" i="9"/>
  <c r="F115" i="9"/>
  <c r="E114" i="9"/>
  <c r="F114" i="9"/>
  <c r="E113" i="9"/>
  <c r="F113" i="9"/>
  <c r="G113" i="9"/>
  <c r="E112" i="9"/>
  <c r="F112" i="9"/>
  <c r="E111" i="9"/>
  <c r="F111" i="9"/>
  <c r="Y111" i="9"/>
  <c r="G111" i="9"/>
  <c r="E110" i="9"/>
  <c r="F110" i="9"/>
  <c r="E109" i="9"/>
  <c r="F109" i="9"/>
  <c r="G109" i="9"/>
  <c r="E108" i="9"/>
  <c r="F108" i="9"/>
  <c r="Y108" i="9"/>
  <c r="E107" i="9"/>
  <c r="F107" i="9"/>
  <c r="E106" i="9"/>
  <c r="F106" i="9"/>
  <c r="E105" i="9"/>
  <c r="F105" i="9"/>
  <c r="G105" i="9"/>
  <c r="E104" i="9"/>
  <c r="F104" i="9"/>
  <c r="E103" i="9"/>
  <c r="F103" i="9"/>
  <c r="Y103" i="9"/>
  <c r="G103" i="9"/>
  <c r="E102" i="9"/>
  <c r="F102" i="9"/>
  <c r="E101" i="9"/>
  <c r="F101" i="9"/>
  <c r="G101" i="9"/>
  <c r="E100" i="9"/>
  <c r="F100" i="9"/>
  <c r="Y100" i="9"/>
  <c r="E99" i="9"/>
  <c r="F99" i="9"/>
  <c r="E98" i="9"/>
  <c r="F98" i="9"/>
  <c r="E97" i="9"/>
  <c r="F97" i="9"/>
  <c r="G97" i="9"/>
  <c r="E96" i="9"/>
  <c r="F96" i="9"/>
  <c r="E95" i="9"/>
  <c r="F95" i="9"/>
  <c r="Y95" i="9"/>
  <c r="G95" i="9"/>
  <c r="E94" i="9"/>
  <c r="F94" i="9"/>
  <c r="E93" i="9"/>
  <c r="F93" i="9"/>
  <c r="E92" i="9"/>
  <c r="F92" i="9"/>
  <c r="Y92" i="9"/>
  <c r="E91" i="9"/>
  <c r="F91" i="9"/>
  <c r="Y91" i="9"/>
  <c r="E90" i="9"/>
  <c r="F90" i="9"/>
  <c r="Y90" i="9"/>
  <c r="E89" i="9"/>
  <c r="F89" i="9"/>
  <c r="G89" i="9"/>
  <c r="E88" i="9"/>
  <c r="F88" i="9"/>
  <c r="G88" i="9"/>
  <c r="E87" i="9"/>
  <c r="F87" i="9"/>
  <c r="Y87" i="9"/>
  <c r="G87" i="9"/>
  <c r="E86" i="9"/>
  <c r="F86" i="9"/>
  <c r="E85" i="9"/>
  <c r="F85" i="9"/>
  <c r="E84" i="9"/>
  <c r="F84" i="9"/>
  <c r="Y84" i="9"/>
  <c r="E83" i="9"/>
  <c r="F83" i="9"/>
  <c r="Y83" i="9"/>
  <c r="E82" i="9"/>
  <c r="F82" i="9"/>
  <c r="Y82" i="9"/>
  <c r="G82" i="9"/>
  <c r="E81" i="9"/>
  <c r="F81" i="9"/>
  <c r="G81" i="9"/>
  <c r="Y81" i="9"/>
  <c r="E80" i="9"/>
  <c r="F80" i="9"/>
  <c r="Y80" i="9"/>
  <c r="G80" i="9"/>
  <c r="E79" i="9"/>
  <c r="F79" i="9"/>
  <c r="Y79" i="9"/>
  <c r="G79" i="9"/>
  <c r="E78" i="9"/>
  <c r="F78" i="9"/>
  <c r="Y78" i="9"/>
  <c r="G78" i="9"/>
  <c r="E77" i="9"/>
  <c r="F77" i="9"/>
  <c r="G77" i="9"/>
  <c r="E76" i="9"/>
  <c r="F76" i="9"/>
  <c r="G76" i="9"/>
  <c r="E75" i="9"/>
  <c r="F75" i="9"/>
  <c r="E74" i="9"/>
  <c r="F74" i="9"/>
  <c r="G74" i="9"/>
  <c r="Y74" i="9"/>
  <c r="E73" i="9"/>
  <c r="F73" i="9"/>
  <c r="E72" i="9"/>
  <c r="F72" i="9"/>
  <c r="E71" i="9"/>
  <c r="F71" i="9"/>
  <c r="Y71" i="9"/>
  <c r="E70" i="9"/>
  <c r="F70" i="9"/>
  <c r="G70" i="9"/>
  <c r="Y70" i="9"/>
  <c r="E69" i="9"/>
  <c r="F69" i="9"/>
  <c r="G69" i="9"/>
  <c r="E68" i="9"/>
  <c r="F68" i="9"/>
  <c r="E67" i="9"/>
  <c r="F67" i="9"/>
  <c r="G67" i="9"/>
  <c r="E66" i="9"/>
  <c r="F66" i="9"/>
  <c r="G66" i="9"/>
  <c r="E65" i="9"/>
  <c r="F65" i="9"/>
  <c r="G65" i="9"/>
  <c r="Y65" i="9"/>
  <c r="E64" i="9"/>
  <c r="F64" i="9"/>
  <c r="E63" i="9"/>
  <c r="F63" i="9"/>
  <c r="Y63" i="9"/>
  <c r="E62" i="9"/>
  <c r="F62" i="9"/>
  <c r="E61" i="9"/>
  <c r="F61" i="9"/>
  <c r="Y61" i="9"/>
  <c r="E60" i="9"/>
  <c r="F60" i="9"/>
  <c r="G60" i="9"/>
  <c r="E59" i="9"/>
  <c r="F59" i="9"/>
  <c r="G59" i="9"/>
  <c r="Y59" i="9"/>
  <c r="E58" i="9"/>
  <c r="F58" i="9"/>
  <c r="G58" i="9"/>
  <c r="Y58" i="9"/>
  <c r="E57" i="9"/>
  <c r="F57" i="9"/>
  <c r="G57" i="9"/>
  <c r="Y57" i="9"/>
  <c r="E56" i="9"/>
  <c r="F56" i="9"/>
  <c r="E55" i="9"/>
  <c r="F55" i="9"/>
  <c r="Y55" i="9"/>
  <c r="E54" i="9"/>
  <c r="F54" i="9"/>
  <c r="G54" i="9"/>
  <c r="Y54" i="9"/>
  <c r="E53" i="9"/>
  <c r="F53" i="9"/>
  <c r="G53" i="9"/>
  <c r="E52" i="9"/>
  <c r="F52" i="9"/>
  <c r="E51" i="9"/>
  <c r="F51" i="9"/>
  <c r="E50" i="9"/>
  <c r="F50" i="9"/>
  <c r="G50" i="9"/>
  <c r="E49" i="9"/>
  <c r="F49" i="9"/>
  <c r="E48" i="9"/>
  <c r="F48" i="9"/>
  <c r="G48" i="9"/>
  <c r="Y48" i="9"/>
  <c r="E47" i="9"/>
  <c r="F47" i="9"/>
  <c r="Y47" i="9"/>
  <c r="E46" i="9"/>
  <c r="F46" i="9"/>
  <c r="E45" i="9"/>
  <c r="F45" i="9"/>
  <c r="E44" i="9"/>
  <c r="F44" i="9"/>
  <c r="Y44" i="9"/>
  <c r="G44" i="9"/>
  <c r="E43" i="9"/>
  <c r="F43" i="9"/>
  <c r="E42" i="9"/>
  <c r="F42" i="9"/>
  <c r="G42" i="9"/>
  <c r="E41" i="9"/>
  <c r="F41" i="9"/>
  <c r="E40" i="9"/>
  <c r="F40" i="9"/>
  <c r="G40" i="9"/>
  <c r="Y40" i="9"/>
  <c r="E39" i="9"/>
  <c r="F39" i="9"/>
  <c r="Y39" i="9"/>
  <c r="E38" i="9"/>
  <c r="F38" i="9"/>
  <c r="E37" i="9"/>
  <c r="F37" i="9"/>
  <c r="E36" i="9"/>
  <c r="F36" i="9"/>
  <c r="Y36" i="9"/>
  <c r="G36" i="9"/>
  <c r="E35" i="9"/>
  <c r="F35" i="9"/>
  <c r="E34" i="9"/>
  <c r="F34" i="9"/>
  <c r="G34" i="9"/>
  <c r="E33" i="9"/>
  <c r="F33" i="9"/>
  <c r="E32" i="9"/>
  <c r="F32" i="9"/>
  <c r="G32" i="9"/>
  <c r="Y32" i="9"/>
  <c r="E31" i="9"/>
  <c r="F31" i="9"/>
  <c r="Y31" i="9"/>
  <c r="E30" i="9"/>
  <c r="F30" i="9"/>
  <c r="E29" i="9"/>
  <c r="F29" i="9"/>
  <c r="E28" i="9"/>
  <c r="F28" i="9"/>
  <c r="Y28" i="9"/>
  <c r="G28" i="9"/>
  <c r="E27" i="9"/>
  <c r="F27" i="9"/>
  <c r="E26" i="9"/>
  <c r="F26" i="9"/>
  <c r="G26" i="9"/>
  <c r="E25" i="9"/>
  <c r="F25" i="9"/>
  <c r="E24" i="9"/>
  <c r="F24" i="9"/>
  <c r="G24" i="9"/>
  <c r="Y24" i="9"/>
  <c r="E23" i="9"/>
  <c r="F23" i="9"/>
  <c r="Y23" i="9"/>
  <c r="E22" i="9"/>
  <c r="F22" i="9"/>
  <c r="E21" i="9"/>
  <c r="F21" i="9"/>
  <c r="Y142" i="9"/>
  <c r="Y136" i="9"/>
  <c r="E130" i="9"/>
  <c r="F130" i="9"/>
  <c r="E129" i="9"/>
  <c r="F129" i="9"/>
  <c r="J60" i="9"/>
  <c r="J95" i="9"/>
  <c r="J103" i="9"/>
  <c r="J111" i="9"/>
  <c r="J117" i="9"/>
  <c r="K122" i="9"/>
  <c r="J153" i="9"/>
  <c r="J160" i="9"/>
  <c r="J161" i="9"/>
  <c r="K162" i="9"/>
  <c r="Q142" i="9"/>
  <c r="K154" i="9"/>
  <c r="K145" i="9"/>
  <c r="K159" i="9"/>
  <c r="J70" i="9"/>
  <c r="J78" i="9"/>
  <c r="J101" i="9"/>
  <c r="K134" i="9"/>
  <c r="K135" i="9"/>
  <c r="K146" i="9"/>
  <c r="K149" i="9"/>
  <c r="K152" i="9"/>
  <c r="I32" i="9"/>
  <c r="I53" i="9"/>
  <c r="I74" i="9"/>
  <c r="I76" i="9"/>
  <c r="I77" i="9"/>
  <c r="I80" i="9"/>
  <c r="I82" i="9"/>
  <c r="I69" i="9"/>
  <c r="J79" i="9"/>
  <c r="J87" i="9"/>
  <c r="I54" i="9"/>
  <c r="K148" i="9"/>
  <c r="K150" i="9"/>
  <c r="K151" i="9"/>
  <c r="K158" i="9"/>
  <c r="O158" i="9"/>
  <c r="R158" i="9" s="1"/>
  <c r="AA158" i="9" s="1"/>
  <c r="AE142" i="9"/>
  <c r="AB142" i="9"/>
  <c r="AA142" i="9"/>
  <c r="AE136" i="9"/>
  <c r="AA136" i="9"/>
  <c r="AE130" i="9"/>
  <c r="AA130" i="9"/>
  <c r="AE129" i="9"/>
  <c r="AA129" i="9"/>
  <c r="AX86" i="9"/>
  <c r="AX85" i="9"/>
  <c r="AX84" i="9"/>
  <c r="AX83" i="9"/>
  <c r="AX82" i="9"/>
  <c r="AX81" i="9"/>
  <c r="AX80" i="9"/>
  <c r="AX79" i="9"/>
  <c r="AX78" i="9"/>
  <c r="AX77" i="9"/>
  <c r="AX76" i="9"/>
  <c r="AX75" i="9"/>
  <c r="AX74" i="9"/>
  <c r="AX73" i="9"/>
  <c r="AX72" i="9"/>
  <c r="AX71" i="9"/>
  <c r="AX70" i="9"/>
  <c r="AX69" i="9"/>
  <c r="AX68" i="9"/>
  <c r="AX67" i="9"/>
  <c r="AX66" i="9"/>
  <c r="AX65" i="9"/>
  <c r="AX64" i="9"/>
  <c r="AX63" i="9"/>
  <c r="AX62" i="9"/>
  <c r="AX61" i="9"/>
  <c r="AX60" i="9"/>
  <c r="AX59" i="9"/>
  <c r="AX58" i="9"/>
  <c r="AX57" i="9"/>
  <c r="AX56" i="9"/>
  <c r="AX55" i="9"/>
  <c r="AX54" i="9"/>
  <c r="AX53" i="9"/>
  <c r="AX52" i="9"/>
  <c r="AX51" i="9"/>
  <c r="AX50" i="9"/>
  <c r="AX49" i="9"/>
  <c r="AX48" i="9"/>
  <c r="AX47" i="9"/>
  <c r="AX46" i="9"/>
  <c r="AX45" i="9"/>
  <c r="AX44" i="9"/>
  <c r="AX43" i="9"/>
  <c r="AX42" i="9"/>
  <c r="AX41" i="9"/>
  <c r="AX40" i="9"/>
  <c r="AX39" i="9"/>
  <c r="AX38" i="9"/>
  <c r="AX37" i="9"/>
  <c r="AX36" i="9"/>
  <c r="AX35" i="9"/>
  <c r="AX34" i="9"/>
  <c r="AX33" i="9"/>
  <c r="AX32" i="9"/>
  <c r="AX31" i="9"/>
  <c r="AX30" i="9"/>
  <c r="AX29" i="9"/>
  <c r="AX28" i="9"/>
  <c r="AX27" i="9"/>
  <c r="AX26" i="9"/>
  <c r="AX25" i="9"/>
  <c r="AX24" i="9"/>
  <c r="AX23" i="9"/>
  <c r="AX22" i="9"/>
  <c r="AX21" i="9"/>
  <c r="AX20" i="9"/>
  <c r="AX19" i="9"/>
  <c r="AX18" i="9"/>
  <c r="AX17" i="9"/>
  <c r="AA13" i="9"/>
  <c r="AA17" i="9"/>
  <c r="AX16" i="9"/>
  <c r="AA16" i="9"/>
  <c r="AX15" i="9"/>
  <c r="AX14" i="9"/>
  <c r="AA14" i="9"/>
  <c r="AX13" i="9"/>
  <c r="AX12" i="9"/>
  <c r="AX11" i="9"/>
  <c r="AX10" i="9"/>
  <c r="Y10" i="9"/>
  <c r="AX9" i="9"/>
  <c r="AX8" i="9"/>
  <c r="AX7" i="9"/>
  <c r="AX6" i="9"/>
  <c r="AX5" i="9"/>
  <c r="AX4" i="9"/>
  <c r="AX3" i="9"/>
  <c r="AX2" i="9"/>
  <c r="D11" i="12"/>
  <c r="P48" i="12" s="1"/>
  <c r="S48" i="12" s="1"/>
  <c r="U48" i="12" s="1"/>
  <c r="D12" i="12"/>
  <c r="D13" i="12"/>
  <c r="AE2" i="12"/>
  <c r="AB3" i="12"/>
  <c r="AE3" i="12"/>
  <c r="AB2" i="12"/>
  <c r="AB4" i="12"/>
  <c r="AE4" i="12"/>
  <c r="AE5" i="12"/>
  <c r="AB6" i="12"/>
  <c r="E21" i="12"/>
  <c r="F21" i="12"/>
  <c r="G21" i="12"/>
  <c r="E22" i="12"/>
  <c r="F22" i="12"/>
  <c r="G22" i="12"/>
  <c r="E23" i="12"/>
  <c r="F23" i="12"/>
  <c r="G23" i="12"/>
  <c r="N23" i="12"/>
  <c r="W23" i="12"/>
  <c r="E24" i="12"/>
  <c r="F24" i="12"/>
  <c r="G24" i="12"/>
  <c r="E25" i="12"/>
  <c r="F25" i="12"/>
  <c r="E26" i="12"/>
  <c r="F26" i="12"/>
  <c r="E27" i="12"/>
  <c r="F27" i="12"/>
  <c r="G27" i="12"/>
  <c r="W27" i="12"/>
  <c r="E28" i="12"/>
  <c r="F28" i="12"/>
  <c r="G28" i="12"/>
  <c r="E29" i="12"/>
  <c r="F29" i="12"/>
  <c r="E30" i="12"/>
  <c r="F30" i="12"/>
  <c r="G30" i="12"/>
  <c r="W30" i="12"/>
  <c r="E31" i="12"/>
  <c r="F31" i="12"/>
  <c r="G31" i="12"/>
  <c r="W31" i="12"/>
  <c r="E32" i="12"/>
  <c r="F32" i="12"/>
  <c r="G32" i="12"/>
  <c r="E33" i="12"/>
  <c r="F33" i="12"/>
  <c r="E34" i="12"/>
  <c r="F34" i="12"/>
  <c r="E35" i="12"/>
  <c r="F35" i="12"/>
  <c r="G35" i="12"/>
  <c r="W35" i="12"/>
  <c r="E36" i="12"/>
  <c r="F36" i="12"/>
  <c r="G36" i="12"/>
  <c r="E37" i="12"/>
  <c r="F37" i="12"/>
  <c r="E38" i="12"/>
  <c r="F38" i="12"/>
  <c r="G38" i="12"/>
  <c r="W38" i="12"/>
  <c r="E39" i="12"/>
  <c r="F39" i="12"/>
  <c r="G39" i="12"/>
  <c r="W39" i="12"/>
  <c r="E40" i="12"/>
  <c r="F40" i="12"/>
  <c r="G40" i="12"/>
  <c r="N40" i="12"/>
  <c r="E41" i="12"/>
  <c r="F41" i="12"/>
  <c r="E42" i="12"/>
  <c r="F42" i="12"/>
  <c r="E43" i="12"/>
  <c r="F43" i="12"/>
  <c r="G43" i="12"/>
  <c r="W43" i="12"/>
  <c r="E44" i="12"/>
  <c r="F44" i="12"/>
  <c r="G44" i="12"/>
  <c r="E45" i="12"/>
  <c r="F45" i="12"/>
  <c r="E46" i="12"/>
  <c r="F46" i="12"/>
  <c r="G46" i="12"/>
  <c r="W46" i="12"/>
  <c r="E47" i="12"/>
  <c r="F47" i="12"/>
  <c r="G47" i="12"/>
  <c r="W47" i="12"/>
  <c r="E48" i="12"/>
  <c r="F48" i="12"/>
  <c r="G48" i="12"/>
  <c r="H48" i="12"/>
  <c r="E49" i="12"/>
  <c r="F49" i="12"/>
  <c r="E50" i="12"/>
  <c r="F50" i="12"/>
  <c r="E51" i="12"/>
  <c r="F51" i="12"/>
  <c r="G51" i="12"/>
  <c r="W51" i="12"/>
  <c r="E52" i="12"/>
  <c r="F52" i="12"/>
  <c r="G52" i="12"/>
  <c r="AB7" i="12"/>
  <c r="AE8" i="12"/>
  <c r="AE9" i="12"/>
  <c r="AE10" i="12"/>
  <c r="D9" i="12"/>
  <c r="E9" i="12"/>
  <c r="AB9" i="12"/>
  <c r="AB12" i="12"/>
  <c r="AB13" i="12"/>
  <c r="U126" i="12"/>
  <c r="U127" i="12"/>
  <c r="U133" i="12"/>
  <c r="AB14" i="12"/>
  <c r="AB15" i="12"/>
  <c r="F16" i="12"/>
  <c r="F17" i="12" s="1"/>
  <c r="C17" i="12"/>
  <c r="AB20" i="12"/>
  <c r="N21" i="12"/>
  <c r="Q21" i="12"/>
  <c r="AB21" i="12"/>
  <c r="J22" i="12"/>
  <c r="Q22" i="12"/>
  <c r="AB22" i="12"/>
  <c r="Q23" i="12"/>
  <c r="J24" i="12"/>
  <c r="Q24" i="12"/>
  <c r="AB24" i="12"/>
  <c r="Q25" i="12"/>
  <c r="AB25" i="12"/>
  <c r="Q26" i="12"/>
  <c r="AB26" i="12"/>
  <c r="Q27" i="12"/>
  <c r="J28" i="12"/>
  <c r="Q28" i="12"/>
  <c r="AB28" i="12"/>
  <c r="Q29" i="12"/>
  <c r="AB29" i="12"/>
  <c r="N30" i="12"/>
  <c r="Q30" i="12"/>
  <c r="AB30" i="12"/>
  <c r="Q31" i="12"/>
  <c r="N32" i="12"/>
  <c r="Q32" i="12"/>
  <c r="AB32" i="12"/>
  <c r="Q33" i="12"/>
  <c r="AB33" i="12"/>
  <c r="Q34" i="12"/>
  <c r="AB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E53" i="12"/>
  <c r="F53" i="12"/>
  <c r="W53" i="12"/>
  <c r="G53" i="12"/>
  <c r="I53" i="12"/>
  <c r="Q53" i="12"/>
  <c r="E54" i="12"/>
  <c r="F54" i="12"/>
  <c r="G54" i="12"/>
  <c r="N54" i="12"/>
  <c r="Q54" i="12"/>
  <c r="W54" i="12"/>
  <c r="E55" i="12"/>
  <c r="F55" i="12"/>
  <c r="W55" i="12"/>
  <c r="G55" i="12"/>
  <c r="N55" i="12"/>
  <c r="Q55" i="12"/>
  <c r="E56" i="12"/>
  <c r="F56" i="12"/>
  <c r="G56" i="12"/>
  <c r="N56" i="12"/>
  <c r="Q56" i="12"/>
  <c r="W56" i="12"/>
  <c r="E57" i="12"/>
  <c r="F57" i="12"/>
  <c r="G57" i="12"/>
  <c r="N57" i="12"/>
  <c r="Q57" i="12"/>
  <c r="E58" i="12"/>
  <c r="F58" i="12"/>
  <c r="Q58" i="12"/>
  <c r="W58" i="12"/>
  <c r="E59" i="12"/>
  <c r="F59" i="12"/>
  <c r="W59" i="12"/>
  <c r="G59" i="12"/>
  <c r="N59" i="12"/>
  <c r="Q59" i="12"/>
  <c r="E60" i="12"/>
  <c r="F60" i="12"/>
  <c r="G60" i="12"/>
  <c r="K60" i="12"/>
  <c r="Q60" i="12"/>
  <c r="W60" i="12"/>
  <c r="E61" i="12"/>
  <c r="F61" i="12"/>
  <c r="W61" i="12"/>
  <c r="G61" i="12"/>
  <c r="J61" i="12"/>
  <c r="Q61" i="12"/>
  <c r="E62" i="12"/>
  <c r="F62" i="12"/>
  <c r="G62" i="12"/>
  <c r="K62" i="12"/>
  <c r="Q62" i="12"/>
  <c r="W62" i="12"/>
  <c r="E63" i="12"/>
  <c r="F63" i="12"/>
  <c r="W63" i="12"/>
  <c r="G63" i="12"/>
  <c r="J63" i="12"/>
  <c r="Q63" i="12"/>
  <c r="E64" i="12"/>
  <c r="F64" i="12"/>
  <c r="G64" i="12"/>
  <c r="N64" i="12"/>
  <c r="Q64" i="12"/>
  <c r="W64" i="12"/>
  <c r="E65" i="12"/>
  <c r="F65" i="12"/>
  <c r="G65" i="12"/>
  <c r="K65" i="12"/>
  <c r="Q65" i="12"/>
  <c r="E66" i="12"/>
  <c r="F66" i="12"/>
  <c r="Q66" i="12"/>
  <c r="W66" i="12"/>
  <c r="E67" i="12"/>
  <c r="F67" i="12"/>
  <c r="W67" i="12"/>
  <c r="G67" i="12"/>
  <c r="J67" i="12"/>
  <c r="Q67" i="12"/>
  <c r="E68" i="12"/>
  <c r="F68" i="12"/>
  <c r="G68" i="12"/>
  <c r="K68" i="12"/>
  <c r="Q68" i="12"/>
  <c r="W68" i="12"/>
  <c r="E69" i="12"/>
  <c r="F69" i="12"/>
  <c r="W69" i="12"/>
  <c r="G69" i="12"/>
  <c r="N69" i="12"/>
  <c r="Q69" i="12"/>
  <c r="E70" i="12"/>
  <c r="F70" i="12"/>
  <c r="G70" i="12"/>
  <c r="J70" i="12"/>
  <c r="Q70" i="12"/>
  <c r="W70" i="12"/>
  <c r="E71" i="12"/>
  <c r="F71" i="12"/>
  <c r="W71" i="12"/>
  <c r="G71" i="12"/>
  <c r="N71" i="12"/>
  <c r="Q71" i="12"/>
  <c r="E72" i="12"/>
  <c r="F72" i="12"/>
  <c r="G72" i="12"/>
  <c r="K72" i="12"/>
  <c r="Q72" i="12"/>
  <c r="W72" i="12"/>
  <c r="E73" i="12"/>
  <c r="F73" i="12"/>
  <c r="G73" i="12"/>
  <c r="N73" i="12"/>
  <c r="Q73" i="12"/>
  <c r="E74" i="12"/>
  <c r="F74" i="12"/>
  <c r="Q74" i="12"/>
  <c r="W74" i="12"/>
  <c r="E75" i="12"/>
  <c r="F75" i="12"/>
  <c r="W75" i="12"/>
  <c r="G75" i="12"/>
  <c r="N75" i="12"/>
  <c r="Q75" i="12"/>
  <c r="E76" i="12"/>
  <c r="F76" i="12"/>
  <c r="G76" i="12"/>
  <c r="K76" i="12"/>
  <c r="Q76" i="12"/>
  <c r="W76" i="12"/>
  <c r="E77" i="12"/>
  <c r="F77" i="12"/>
  <c r="W77" i="12"/>
  <c r="G77" i="12"/>
  <c r="I77" i="12"/>
  <c r="Q77" i="12"/>
  <c r="E78" i="12"/>
  <c r="F78" i="12"/>
  <c r="G78" i="12"/>
  <c r="J78" i="12"/>
  <c r="Q78" i="12"/>
  <c r="W78" i="12"/>
  <c r="E79" i="12"/>
  <c r="F79" i="12"/>
  <c r="W79" i="12"/>
  <c r="Q79" i="12"/>
  <c r="E80" i="12"/>
  <c r="F80" i="12"/>
  <c r="G80" i="12"/>
  <c r="J80" i="12"/>
  <c r="Q80" i="12"/>
  <c r="W80" i="12"/>
  <c r="E81" i="12"/>
  <c r="F81" i="12"/>
  <c r="Q81" i="12"/>
  <c r="E82" i="12"/>
  <c r="F82" i="12"/>
  <c r="Q82" i="12"/>
  <c r="W82" i="12"/>
  <c r="E83" i="12"/>
  <c r="F83" i="12"/>
  <c r="W83" i="12"/>
  <c r="Q83" i="12"/>
  <c r="E84" i="12"/>
  <c r="F84" i="12"/>
  <c r="G84" i="12"/>
  <c r="J84" i="12"/>
  <c r="Q84" i="12"/>
  <c r="W84" i="12"/>
  <c r="E85" i="12"/>
  <c r="F85" i="12"/>
  <c r="W85" i="12"/>
  <c r="Q85" i="12"/>
  <c r="E86" i="12"/>
  <c r="F86" i="12"/>
  <c r="G86" i="12"/>
  <c r="I86" i="12"/>
  <c r="Q86" i="12"/>
  <c r="W86" i="12"/>
  <c r="E87" i="12"/>
  <c r="F87" i="12"/>
  <c r="W87" i="12"/>
  <c r="Q87" i="12"/>
  <c r="E88" i="12"/>
  <c r="F88" i="12"/>
  <c r="G88" i="12"/>
  <c r="I88" i="12"/>
  <c r="Q88" i="12"/>
  <c r="W88" i="12"/>
  <c r="E89" i="12"/>
  <c r="F89" i="12"/>
  <c r="Q89" i="12"/>
  <c r="E90" i="12"/>
  <c r="F90" i="12"/>
  <c r="Q90" i="12"/>
  <c r="W90" i="12"/>
  <c r="E91" i="12"/>
  <c r="F91" i="12"/>
  <c r="W91" i="12"/>
  <c r="Q91" i="12"/>
  <c r="E92" i="12"/>
  <c r="F92" i="12"/>
  <c r="G92" i="12"/>
  <c r="J92" i="12"/>
  <c r="Q92" i="12"/>
  <c r="W92" i="12"/>
  <c r="E93" i="12"/>
  <c r="F93" i="12"/>
  <c r="W93" i="12"/>
  <c r="Q93" i="12"/>
  <c r="E94" i="12"/>
  <c r="F94" i="12"/>
  <c r="G94" i="12"/>
  <c r="J94" i="12"/>
  <c r="Q94" i="12"/>
  <c r="W94" i="12"/>
  <c r="E95" i="12"/>
  <c r="F95" i="12"/>
  <c r="W95" i="12"/>
  <c r="Q95" i="12"/>
  <c r="E96" i="12"/>
  <c r="F96" i="12"/>
  <c r="W96" i="12"/>
  <c r="Q96" i="12"/>
  <c r="E97" i="12"/>
  <c r="F97" i="12"/>
  <c r="Q97" i="12"/>
  <c r="E98" i="12"/>
  <c r="F98" i="12"/>
  <c r="Q98" i="12"/>
  <c r="E99" i="12"/>
  <c r="F99" i="12"/>
  <c r="G99" i="12"/>
  <c r="Q99" i="12"/>
  <c r="W99" i="12"/>
  <c r="E100" i="12"/>
  <c r="F100" i="12"/>
  <c r="Q100" i="12"/>
  <c r="E101" i="12"/>
  <c r="F101" i="12"/>
  <c r="Q101" i="12"/>
  <c r="E102" i="12"/>
  <c r="F102" i="12"/>
  <c r="Q102" i="12"/>
  <c r="E103" i="12"/>
  <c r="F103" i="12"/>
  <c r="G103" i="12"/>
  <c r="Q103" i="12"/>
  <c r="W103" i="12"/>
  <c r="E104" i="12"/>
  <c r="F104" i="12"/>
  <c r="W104" i="12"/>
  <c r="Q104" i="12"/>
  <c r="E105" i="12"/>
  <c r="F105" i="12"/>
  <c r="Q105" i="12"/>
  <c r="E106" i="12"/>
  <c r="F106" i="12"/>
  <c r="Q106" i="12"/>
  <c r="E107" i="12"/>
  <c r="F107" i="12"/>
  <c r="G107" i="12"/>
  <c r="Q107" i="12"/>
  <c r="W107" i="12"/>
  <c r="E108" i="12"/>
  <c r="F108" i="12"/>
  <c r="W108" i="12"/>
  <c r="Q108" i="12"/>
  <c r="E109" i="12"/>
  <c r="F109" i="12"/>
  <c r="Q109" i="12"/>
  <c r="E110" i="12"/>
  <c r="F110" i="12"/>
  <c r="Q110" i="12"/>
  <c r="E111" i="12"/>
  <c r="F111" i="12"/>
  <c r="G111" i="12"/>
  <c r="Q111" i="12"/>
  <c r="W111" i="12"/>
  <c r="E112" i="12"/>
  <c r="F112" i="12"/>
  <c r="W112" i="12"/>
  <c r="Q112" i="12"/>
  <c r="E113" i="12"/>
  <c r="F113" i="12"/>
  <c r="Q113" i="12"/>
  <c r="E114" i="12"/>
  <c r="F114" i="12"/>
  <c r="Q114" i="12"/>
  <c r="E115" i="12"/>
  <c r="F115" i="12"/>
  <c r="G115" i="12"/>
  <c r="Q115" i="12"/>
  <c r="W115" i="12"/>
  <c r="E116" i="12"/>
  <c r="F116" i="12"/>
  <c r="Q116" i="12"/>
  <c r="E117" i="12"/>
  <c r="F117" i="12"/>
  <c r="Q117" i="12"/>
  <c r="E118" i="12"/>
  <c r="F118" i="12"/>
  <c r="Q118" i="12"/>
  <c r="E119" i="12"/>
  <c r="F119" i="12"/>
  <c r="G119" i="12"/>
  <c r="Q119" i="12"/>
  <c r="W119" i="12"/>
  <c r="E120" i="12"/>
  <c r="F120" i="12"/>
  <c r="W120" i="12"/>
  <c r="Q120" i="12"/>
  <c r="E121" i="12"/>
  <c r="F121" i="12"/>
  <c r="Q121" i="12"/>
  <c r="E122" i="12"/>
  <c r="F122" i="12"/>
  <c r="Q122" i="12"/>
  <c r="E123" i="12"/>
  <c r="F123" i="12"/>
  <c r="G123" i="12"/>
  <c r="Q123" i="12"/>
  <c r="W123" i="12"/>
  <c r="E124" i="12"/>
  <c r="F124" i="12"/>
  <c r="W124" i="12"/>
  <c r="Q124" i="12"/>
  <c r="E125" i="12"/>
  <c r="F125" i="12"/>
  <c r="Q125" i="12"/>
  <c r="E126" i="12"/>
  <c r="F126" i="12"/>
  <c r="Q126" i="12"/>
  <c r="E127" i="12"/>
  <c r="F127" i="12"/>
  <c r="Q127" i="12"/>
  <c r="E128" i="12"/>
  <c r="F128" i="12"/>
  <c r="G128" i="12"/>
  <c r="Q128" i="12"/>
  <c r="W128" i="12"/>
  <c r="E129" i="12"/>
  <c r="F129" i="12"/>
  <c r="W129" i="12"/>
  <c r="Q129" i="12"/>
  <c r="E130" i="12"/>
  <c r="F130" i="12"/>
  <c r="Q130" i="12"/>
  <c r="E131" i="12"/>
  <c r="F131" i="12"/>
  <c r="Q131" i="12"/>
  <c r="E132" i="12"/>
  <c r="F132" i="12"/>
  <c r="Q132" i="12"/>
  <c r="W132" i="12"/>
  <c r="E133" i="12"/>
  <c r="F133" i="12"/>
  <c r="Q133" i="12"/>
  <c r="E134" i="12"/>
  <c r="F134" i="12"/>
  <c r="Q134" i="12"/>
  <c r="E135" i="12"/>
  <c r="F135" i="12"/>
  <c r="Q135" i="12"/>
  <c r="E136" i="12"/>
  <c r="F136" i="12"/>
  <c r="Q136" i="12"/>
  <c r="E137" i="12"/>
  <c r="F137" i="12"/>
  <c r="G137" i="12"/>
  <c r="Q137" i="12"/>
  <c r="W137" i="12"/>
  <c r="E138" i="12"/>
  <c r="F138" i="12"/>
  <c r="Q138" i="12"/>
  <c r="E139" i="12"/>
  <c r="F139" i="12"/>
  <c r="E140" i="12"/>
  <c r="F140" i="12"/>
  <c r="Q140" i="12"/>
  <c r="E141" i="12"/>
  <c r="F141" i="12"/>
  <c r="G141" i="12"/>
  <c r="Q141" i="12"/>
  <c r="W141" i="12"/>
  <c r="E142" i="12"/>
  <c r="F142" i="12"/>
  <c r="Q142" i="12"/>
  <c r="E143" i="12"/>
  <c r="F143" i="12"/>
  <c r="Q143" i="12"/>
  <c r="E144" i="12"/>
  <c r="F144" i="12"/>
  <c r="Q144" i="12"/>
  <c r="E145" i="12"/>
  <c r="F145" i="12"/>
  <c r="G145" i="12"/>
  <c r="Q145" i="12"/>
  <c r="W145" i="12"/>
  <c r="E146" i="12"/>
  <c r="F146" i="12"/>
  <c r="Q146" i="12"/>
  <c r="E147" i="12"/>
  <c r="F147" i="12"/>
  <c r="Q147" i="12"/>
  <c r="E148" i="12"/>
  <c r="F148" i="12"/>
  <c r="Q148" i="12"/>
  <c r="E149" i="12"/>
  <c r="F149" i="12"/>
  <c r="G149" i="12"/>
  <c r="Q149" i="12"/>
  <c r="W149" i="12"/>
  <c r="E150" i="12"/>
  <c r="F150" i="12"/>
  <c r="Q150" i="12"/>
  <c r="E151" i="12"/>
  <c r="F151" i="12"/>
  <c r="Q151" i="12"/>
  <c r="E152" i="12"/>
  <c r="F152" i="12"/>
  <c r="Q152" i="12"/>
  <c r="E153" i="12"/>
  <c r="F153" i="12"/>
  <c r="G153" i="12"/>
  <c r="Q153" i="12"/>
  <c r="W153" i="12"/>
  <c r="E154" i="12"/>
  <c r="F154" i="12"/>
  <c r="Q154" i="12"/>
  <c r="E155" i="12"/>
  <c r="F155" i="12"/>
  <c r="Q155" i="12"/>
  <c r="E156" i="12"/>
  <c r="F156" i="12"/>
  <c r="Q156" i="12"/>
  <c r="E157" i="12"/>
  <c r="F157" i="12"/>
  <c r="G157" i="12"/>
  <c r="Q157" i="12"/>
  <c r="W157" i="12"/>
  <c r="E158" i="12"/>
  <c r="F158" i="12"/>
  <c r="Q158" i="12"/>
  <c r="E159" i="12"/>
  <c r="F159" i="12"/>
  <c r="Q159" i="12"/>
  <c r="E160" i="12"/>
  <c r="F160" i="12"/>
  <c r="Q160" i="12"/>
  <c r="E134" i="11"/>
  <c r="E130" i="11"/>
  <c r="E126" i="11"/>
  <c r="E122" i="11"/>
  <c r="E118" i="11"/>
  <c r="E114" i="11"/>
  <c r="E110" i="11"/>
  <c r="E106" i="11"/>
  <c r="E102" i="11"/>
  <c r="E98" i="11"/>
  <c r="E94" i="11"/>
  <c r="E90" i="11"/>
  <c r="E86" i="11"/>
  <c r="E70" i="11"/>
  <c r="E54" i="11"/>
  <c r="E38" i="11"/>
  <c r="H136" i="11"/>
  <c r="G136" i="11"/>
  <c r="C136" i="11"/>
  <c r="E136" i="11"/>
  <c r="D136" i="11"/>
  <c r="B136" i="11"/>
  <c r="A136" i="11"/>
  <c r="H135" i="11"/>
  <c r="B135" i="11"/>
  <c r="G135" i="11"/>
  <c r="D135" i="11"/>
  <c r="C135" i="11"/>
  <c r="E135" i="11"/>
  <c r="A135" i="11"/>
  <c r="H134" i="11"/>
  <c r="B134" i="11"/>
  <c r="G134" i="11"/>
  <c r="D134" i="11"/>
  <c r="C134" i="11"/>
  <c r="A134" i="11"/>
  <c r="H133" i="11"/>
  <c r="G133" i="11"/>
  <c r="C133" i="11"/>
  <c r="E133" i="11"/>
  <c r="D133" i="11"/>
  <c r="B133" i="11"/>
  <c r="A133" i="11"/>
  <c r="H132" i="11"/>
  <c r="G132" i="11"/>
  <c r="C132" i="11"/>
  <c r="E132" i="11"/>
  <c r="D132" i="11"/>
  <c r="B132" i="11"/>
  <c r="A132" i="11"/>
  <c r="H131" i="11"/>
  <c r="B131" i="11"/>
  <c r="G131" i="11"/>
  <c r="D131" i="11"/>
  <c r="C131" i="11"/>
  <c r="E131" i="11"/>
  <c r="A131" i="11"/>
  <c r="H130" i="11"/>
  <c r="B130" i="11"/>
  <c r="G130" i="11"/>
  <c r="D130" i="11"/>
  <c r="C130" i="11"/>
  <c r="A130" i="11"/>
  <c r="H129" i="11"/>
  <c r="G129" i="11"/>
  <c r="C129" i="11"/>
  <c r="E129" i="11"/>
  <c r="D129" i="11"/>
  <c r="B129" i="11"/>
  <c r="A129" i="11"/>
  <c r="H128" i="11"/>
  <c r="G128" i="11"/>
  <c r="C128" i="11"/>
  <c r="E128" i="11"/>
  <c r="D128" i="11"/>
  <c r="B128" i="11"/>
  <c r="A128" i="11"/>
  <c r="H127" i="11"/>
  <c r="B127" i="11"/>
  <c r="G127" i="11"/>
  <c r="D127" i="11"/>
  <c r="C127" i="11"/>
  <c r="E127" i="11"/>
  <c r="A127" i="11"/>
  <c r="H126" i="11"/>
  <c r="B126" i="11"/>
  <c r="G126" i="11"/>
  <c r="D126" i="11"/>
  <c r="C126" i="11"/>
  <c r="A126" i="11"/>
  <c r="H125" i="11"/>
  <c r="G125" i="11"/>
  <c r="C125" i="11"/>
  <c r="E125" i="11"/>
  <c r="D125" i="11"/>
  <c r="B125" i="11"/>
  <c r="A125" i="11"/>
  <c r="H124" i="11"/>
  <c r="G124" i="11"/>
  <c r="C124" i="11"/>
  <c r="E124" i="11"/>
  <c r="D124" i="11"/>
  <c r="B124" i="11"/>
  <c r="A124" i="11"/>
  <c r="H123" i="11"/>
  <c r="B123" i="11"/>
  <c r="G123" i="11"/>
  <c r="D123" i="11"/>
  <c r="C123" i="11"/>
  <c r="E123" i="11"/>
  <c r="A123" i="11"/>
  <c r="H122" i="11"/>
  <c r="B122" i="11"/>
  <c r="G122" i="11"/>
  <c r="D122" i="11"/>
  <c r="C122" i="11"/>
  <c r="A122" i="11"/>
  <c r="H121" i="11"/>
  <c r="G121" i="11"/>
  <c r="C121" i="11"/>
  <c r="E121" i="11"/>
  <c r="D121" i="11"/>
  <c r="B121" i="11"/>
  <c r="A121" i="11"/>
  <c r="H120" i="11"/>
  <c r="G120" i="11"/>
  <c r="C120" i="11"/>
  <c r="E120" i="11"/>
  <c r="D120" i="11"/>
  <c r="B120" i="11"/>
  <c r="A120" i="11"/>
  <c r="H119" i="11"/>
  <c r="B119" i="11"/>
  <c r="G119" i="11"/>
  <c r="D119" i="11"/>
  <c r="C119" i="11"/>
  <c r="E119" i="11"/>
  <c r="A119" i="11"/>
  <c r="H118" i="11"/>
  <c r="B118" i="11"/>
  <c r="G118" i="11"/>
  <c r="D118" i="11"/>
  <c r="C118" i="11"/>
  <c r="A118" i="11"/>
  <c r="H117" i="11"/>
  <c r="G117" i="11"/>
  <c r="C117" i="11"/>
  <c r="E117" i="11"/>
  <c r="D117" i="11"/>
  <c r="B117" i="11"/>
  <c r="A117" i="11"/>
  <c r="H116" i="11"/>
  <c r="G116" i="11"/>
  <c r="C116" i="11"/>
  <c r="E116" i="11"/>
  <c r="D116" i="11"/>
  <c r="B116" i="11"/>
  <c r="A116" i="11"/>
  <c r="H115" i="11"/>
  <c r="B115" i="11"/>
  <c r="G115" i="11"/>
  <c r="D115" i="11"/>
  <c r="C115" i="11"/>
  <c r="E115" i="11"/>
  <c r="A115" i="11"/>
  <c r="H114" i="11"/>
  <c r="B114" i="11"/>
  <c r="G114" i="11"/>
  <c r="D114" i="11"/>
  <c r="C114" i="11"/>
  <c r="A114" i="11"/>
  <c r="H113" i="11"/>
  <c r="G113" i="11"/>
  <c r="C113" i="11"/>
  <c r="E113" i="11"/>
  <c r="D113" i="11"/>
  <c r="B113" i="11"/>
  <c r="A113" i="11"/>
  <c r="H112" i="11"/>
  <c r="G112" i="11"/>
  <c r="C112" i="11"/>
  <c r="E112" i="11"/>
  <c r="D112" i="11"/>
  <c r="B112" i="11"/>
  <c r="A112" i="11"/>
  <c r="H111" i="11"/>
  <c r="B111" i="11"/>
  <c r="G111" i="11"/>
  <c r="D111" i="11"/>
  <c r="C111" i="11"/>
  <c r="E111" i="11"/>
  <c r="A111" i="11"/>
  <c r="H110" i="11"/>
  <c r="B110" i="11"/>
  <c r="G110" i="11"/>
  <c r="D110" i="11"/>
  <c r="C110" i="11"/>
  <c r="A110" i="11"/>
  <c r="H109" i="11"/>
  <c r="G109" i="11"/>
  <c r="C109" i="11"/>
  <c r="E109" i="11"/>
  <c r="D109" i="11"/>
  <c r="B109" i="11"/>
  <c r="A109" i="11"/>
  <c r="H108" i="11"/>
  <c r="G108" i="11"/>
  <c r="C108" i="11"/>
  <c r="E108" i="11"/>
  <c r="D108" i="11"/>
  <c r="B108" i="11"/>
  <c r="A108" i="11"/>
  <c r="H107" i="11"/>
  <c r="B107" i="11"/>
  <c r="G107" i="11"/>
  <c r="D107" i="11"/>
  <c r="C107" i="11"/>
  <c r="E107" i="11"/>
  <c r="A107" i="11"/>
  <c r="H106" i="11"/>
  <c r="B106" i="11"/>
  <c r="G106" i="11"/>
  <c r="D106" i="11"/>
  <c r="C106" i="11"/>
  <c r="A106" i="11"/>
  <c r="H105" i="11"/>
  <c r="G105" i="11"/>
  <c r="C105" i="11"/>
  <c r="E105" i="11"/>
  <c r="D105" i="11"/>
  <c r="B105" i="11"/>
  <c r="A105" i="11"/>
  <c r="H104" i="11"/>
  <c r="G104" i="11"/>
  <c r="C104" i="11"/>
  <c r="E104" i="11"/>
  <c r="D104" i="11"/>
  <c r="B104" i="11"/>
  <c r="A104" i="11"/>
  <c r="H103" i="11"/>
  <c r="B103" i="11"/>
  <c r="G103" i="11"/>
  <c r="D103" i="11"/>
  <c r="C103" i="11"/>
  <c r="E103" i="11"/>
  <c r="A103" i="11"/>
  <c r="H102" i="11"/>
  <c r="B102" i="11"/>
  <c r="G102" i="11"/>
  <c r="D102" i="11"/>
  <c r="C102" i="11"/>
  <c r="A102" i="11"/>
  <c r="H101" i="11"/>
  <c r="G101" i="11"/>
  <c r="C101" i="11"/>
  <c r="E101" i="11"/>
  <c r="D101" i="11"/>
  <c r="B101" i="11"/>
  <c r="A101" i="11"/>
  <c r="H100" i="11"/>
  <c r="G100" i="11"/>
  <c r="C100" i="11"/>
  <c r="E100" i="11"/>
  <c r="D100" i="11"/>
  <c r="B100" i="11"/>
  <c r="A100" i="11"/>
  <c r="H99" i="11"/>
  <c r="B99" i="11"/>
  <c r="G99" i="11"/>
  <c r="D99" i="11"/>
  <c r="C99" i="11"/>
  <c r="E99" i="11"/>
  <c r="A99" i="11"/>
  <c r="H98" i="11"/>
  <c r="B98" i="11"/>
  <c r="G98" i="11"/>
  <c r="D98" i="11"/>
  <c r="C98" i="11"/>
  <c r="A98" i="11"/>
  <c r="H97" i="11"/>
  <c r="G97" i="11"/>
  <c r="C97" i="11"/>
  <c r="E97" i="11"/>
  <c r="D97" i="11"/>
  <c r="B97" i="11"/>
  <c r="A97" i="11"/>
  <c r="H96" i="11"/>
  <c r="G96" i="11"/>
  <c r="C96" i="11"/>
  <c r="E96" i="11"/>
  <c r="D96" i="11"/>
  <c r="B96" i="11"/>
  <c r="A96" i="11"/>
  <c r="H95" i="11"/>
  <c r="B95" i="11"/>
  <c r="G95" i="11"/>
  <c r="D95" i="11"/>
  <c r="C95" i="11"/>
  <c r="E95" i="11"/>
  <c r="A95" i="11"/>
  <c r="H94" i="11"/>
  <c r="B94" i="11"/>
  <c r="G94" i="11"/>
  <c r="D94" i="11"/>
  <c r="C94" i="11"/>
  <c r="A94" i="11"/>
  <c r="H93" i="11"/>
  <c r="G93" i="11"/>
  <c r="C93" i="11"/>
  <c r="E93" i="11"/>
  <c r="D93" i="11"/>
  <c r="B93" i="11"/>
  <c r="A93" i="11"/>
  <c r="H92" i="11"/>
  <c r="G92" i="11"/>
  <c r="C92" i="11"/>
  <c r="E92" i="11"/>
  <c r="D92" i="11"/>
  <c r="B92" i="11"/>
  <c r="A92" i="11"/>
  <c r="H91" i="11"/>
  <c r="B91" i="11"/>
  <c r="G91" i="11"/>
  <c r="D91" i="11"/>
  <c r="C91" i="11"/>
  <c r="E91" i="11"/>
  <c r="A91" i="11"/>
  <c r="H90" i="11"/>
  <c r="B90" i="11"/>
  <c r="G90" i="11"/>
  <c r="D90" i="11"/>
  <c r="C90" i="11"/>
  <c r="A90" i="11"/>
  <c r="H89" i="11"/>
  <c r="G89" i="11"/>
  <c r="C89" i="11"/>
  <c r="E89" i="11"/>
  <c r="D89" i="11"/>
  <c r="B89" i="11"/>
  <c r="A89" i="11"/>
  <c r="H88" i="11"/>
  <c r="G88" i="11"/>
  <c r="C88" i="11"/>
  <c r="E88" i="11"/>
  <c r="D88" i="11"/>
  <c r="B88" i="11"/>
  <c r="A88" i="11"/>
  <c r="H87" i="11"/>
  <c r="B87" i="11"/>
  <c r="G87" i="11"/>
  <c r="D87" i="11"/>
  <c r="C87" i="11"/>
  <c r="E87" i="11"/>
  <c r="A87" i="11"/>
  <c r="H86" i="11"/>
  <c r="B86" i="11"/>
  <c r="G86" i="11"/>
  <c r="D86" i="11"/>
  <c r="C86" i="11"/>
  <c r="A86" i="11"/>
  <c r="H85" i="11"/>
  <c r="G85" i="11"/>
  <c r="C85" i="11"/>
  <c r="E85" i="11"/>
  <c r="D85" i="11"/>
  <c r="B85" i="11"/>
  <c r="A85" i="11"/>
  <c r="H84" i="11"/>
  <c r="G84" i="11"/>
  <c r="C84" i="11"/>
  <c r="E84" i="11"/>
  <c r="D84" i="11"/>
  <c r="B84" i="11"/>
  <c r="A84" i="11"/>
  <c r="H83" i="11"/>
  <c r="B83" i="11"/>
  <c r="G83" i="11"/>
  <c r="D83" i="11"/>
  <c r="C83" i="11"/>
  <c r="E83" i="11"/>
  <c r="A83" i="11"/>
  <c r="H82" i="11"/>
  <c r="B82" i="11"/>
  <c r="G82" i="11"/>
  <c r="F82" i="11"/>
  <c r="D82" i="11"/>
  <c r="C82" i="11"/>
  <c r="E82" i="11"/>
  <c r="A82" i="11"/>
  <c r="H81" i="11"/>
  <c r="G81" i="11"/>
  <c r="C81" i="11"/>
  <c r="E81" i="11"/>
  <c r="F81" i="11"/>
  <c r="D81" i="11"/>
  <c r="B81" i="11"/>
  <c r="A81" i="11"/>
  <c r="H80" i="11"/>
  <c r="G80" i="11"/>
  <c r="F80" i="11"/>
  <c r="D80" i="11"/>
  <c r="C80" i="11"/>
  <c r="E80" i="11"/>
  <c r="B80" i="11"/>
  <c r="A80" i="11"/>
  <c r="H79" i="11"/>
  <c r="B79" i="11"/>
  <c r="G79" i="11"/>
  <c r="C79" i="11"/>
  <c r="E79" i="11"/>
  <c r="F79" i="11"/>
  <c r="D79" i="11"/>
  <c r="A79" i="11"/>
  <c r="H78" i="11"/>
  <c r="B78" i="11"/>
  <c r="G78" i="11"/>
  <c r="F78" i="11"/>
  <c r="D78" i="11"/>
  <c r="C78" i="11"/>
  <c r="E78" i="11"/>
  <c r="A78" i="11"/>
  <c r="H77" i="11"/>
  <c r="B77" i="11"/>
  <c r="G77" i="11"/>
  <c r="C77" i="11"/>
  <c r="E77" i="11"/>
  <c r="D77" i="11"/>
  <c r="A77" i="11"/>
  <c r="H76" i="11"/>
  <c r="G76" i="11"/>
  <c r="D76" i="11"/>
  <c r="C76" i="11"/>
  <c r="E76" i="11"/>
  <c r="B76" i="11"/>
  <c r="A76" i="11"/>
  <c r="H75" i="11"/>
  <c r="G75" i="11"/>
  <c r="C75" i="11"/>
  <c r="E75" i="11"/>
  <c r="D75" i="11"/>
  <c r="B75" i="11"/>
  <c r="A75" i="11"/>
  <c r="H74" i="11"/>
  <c r="B74" i="11"/>
  <c r="G74" i="11"/>
  <c r="D74" i="11"/>
  <c r="C74" i="11"/>
  <c r="E74" i="11"/>
  <c r="A74" i="11"/>
  <c r="H73" i="11"/>
  <c r="B73" i="11"/>
  <c r="G73" i="11"/>
  <c r="C73" i="11"/>
  <c r="E73" i="11"/>
  <c r="D73" i="11"/>
  <c r="A73" i="11"/>
  <c r="H72" i="11"/>
  <c r="G72" i="11"/>
  <c r="D72" i="11"/>
  <c r="C72" i="11"/>
  <c r="E72" i="11"/>
  <c r="B72" i="11"/>
  <c r="A72" i="11"/>
  <c r="H71" i="11"/>
  <c r="G71" i="11"/>
  <c r="C71" i="11"/>
  <c r="E71" i="11"/>
  <c r="D71" i="11"/>
  <c r="B71" i="11"/>
  <c r="A71" i="11"/>
  <c r="H70" i="11"/>
  <c r="B70" i="11"/>
  <c r="G70" i="11"/>
  <c r="D70" i="11"/>
  <c r="C70" i="11"/>
  <c r="A70" i="11"/>
  <c r="H69" i="11"/>
  <c r="B69" i="11"/>
  <c r="G69" i="11"/>
  <c r="C69" i="11"/>
  <c r="E69" i="11"/>
  <c r="D69" i="11"/>
  <c r="A69" i="11"/>
  <c r="H68" i="11"/>
  <c r="G68" i="11"/>
  <c r="D68" i="11"/>
  <c r="C68" i="11"/>
  <c r="E68" i="11"/>
  <c r="B68" i="11"/>
  <c r="A68" i="11"/>
  <c r="H67" i="11"/>
  <c r="G67" i="11"/>
  <c r="C67" i="11"/>
  <c r="E67" i="11"/>
  <c r="D67" i="11"/>
  <c r="B67" i="11"/>
  <c r="A67" i="11"/>
  <c r="H66" i="11"/>
  <c r="B66" i="11"/>
  <c r="G66" i="11"/>
  <c r="D66" i="11"/>
  <c r="C66" i="11"/>
  <c r="E66" i="11"/>
  <c r="A66" i="11"/>
  <c r="H65" i="11"/>
  <c r="B65" i="11"/>
  <c r="G65" i="11"/>
  <c r="C65" i="11"/>
  <c r="E65" i="11"/>
  <c r="D65" i="11"/>
  <c r="A65" i="11"/>
  <c r="H64" i="11"/>
  <c r="G64" i="11"/>
  <c r="D64" i="11"/>
  <c r="C64" i="11"/>
  <c r="E64" i="11"/>
  <c r="B64" i="11"/>
  <c r="A64" i="11"/>
  <c r="H63" i="11"/>
  <c r="G63" i="11"/>
  <c r="C63" i="11"/>
  <c r="E63" i="11"/>
  <c r="D63" i="11"/>
  <c r="B63" i="11"/>
  <c r="A63" i="11"/>
  <c r="H62" i="11"/>
  <c r="B62" i="11"/>
  <c r="G62" i="11"/>
  <c r="D62" i="11"/>
  <c r="C62" i="11"/>
  <c r="E62" i="11"/>
  <c r="A62" i="11"/>
  <c r="H61" i="11"/>
  <c r="B61" i="11"/>
  <c r="G61" i="11"/>
  <c r="C61" i="11"/>
  <c r="E61" i="11"/>
  <c r="D61" i="11"/>
  <c r="A61" i="11"/>
  <c r="H60" i="11"/>
  <c r="G60" i="11"/>
  <c r="D60" i="11"/>
  <c r="C60" i="11"/>
  <c r="E60" i="11"/>
  <c r="B60" i="11"/>
  <c r="A60" i="11"/>
  <c r="H59" i="11"/>
  <c r="G59" i="11"/>
  <c r="C59" i="11"/>
  <c r="E59" i="11"/>
  <c r="D59" i="11"/>
  <c r="B59" i="11"/>
  <c r="A59" i="11"/>
  <c r="H58" i="11"/>
  <c r="B58" i="11"/>
  <c r="G58" i="11"/>
  <c r="D58" i="11"/>
  <c r="C58" i="11"/>
  <c r="E58" i="11"/>
  <c r="A58" i="11"/>
  <c r="H57" i="11"/>
  <c r="B57" i="11"/>
  <c r="G57" i="11"/>
  <c r="C57" i="11"/>
  <c r="E57" i="11"/>
  <c r="D57" i="11"/>
  <c r="A57" i="11"/>
  <c r="H56" i="11"/>
  <c r="G56" i="11"/>
  <c r="D56" i="11"/>
  <c r="C56" i="11"/>
  <c r="E56" i="11"/>
  <c r="B56" i="11"/>
  <c r="A56" i="11"/>
  <c r="H55" i="11"/>
  <c r="G55" i="11"/>
  <c r="C55" i="11"/>
  <c r="E55" i="11"/>
  <c r="D55" i="11"/>
  <c r="B55" i="11"/>
  <c r="A55" i="11"/>
  <c r="H54" i="11"/>
  <c r="B54" i="11"/>
  <c r="G54" i="11"/>
  <c r="D54" i="11"/>
  <c r="C54" i="11"/>
  <c r="A54" i="11"/>
  <c r="H53" i="11"/>
  <c r="B53" i="11"/>
  <c r="G53" i="11"/>
  <c r="C53" i="11"/>
  <c r="E53" i="11"/>
  <c r="D53" i="11"/>
  <c r="A53" i="11"/>
  <c r="H52" i="11"/>
  <c r="G52" i="11"/>
  <c r="D52" i="11"/>
  <c r="C52" i="11"/>
  <c r="E52" i="11"/>
  <c r="B52" i="11"/>
  <c r="A52" i="11"/>
  <c r="H51" i="11"/>
  <c r="G51" i="11"/>
  <c r="C51" i="11"/>
  <c r="E51" i="11"/>
  <c r="D51" i="11"/>
  <c r="B51" i="11"/>
  <c r="A51" i="11"/>
  <c r="H50" i="11"/>
  <c r="B50" i="11"/>
  <c r="G50" i="11"/>
  <c r="D50" i="11"/>
  <c r="C50" i="11"/>
  <c r="E50" i="11"/>
  <c r="A50" i="11"/>
  <c r="H49" i="11"/>
  <c r="B49" i="11"/>
  <c r="G49" i="11"/>
  <c r="C49" i="11"/>
  <c r="E49" i="11"/>
  <c r="D49" i="11"/>
  <c r="A49" i="11"/>
  <c r="H48" i="11"/>
  <c r="G48" i="11"/>
  <c r="D48" i="11"/>
  <c r="C48" i="11"/>
  <c r="E48" i="11"/>
  <c r="B48" i="11"/>
  <c r="A48" i="11"/>
  <c r="H47" i="11"/>
  <c r="G47" i="11"/>
  <c r="C47" i="11"/>
  <c r="E47" i="11"/>
  <c r="D47" i="11"/>
  <c r="B47" i="11"/>
  <c r="A47" i="11"/>
  <c r="H46" i="11"/>
  <c r="B46" i="11"/>
  <c r="G46" i="11"/>
  <c r="D46" i="11"/>
  <c r="C46" i="11"/>
  <c r="E46" i="11"/>
  <c r="A46" i="11"/>
  <c r="H45" i="11"/>
  <c r="B45" i="11"/>
  <c r="G45" i="11"/>
  <c r="C45" i="11"/>
  <c r="E45" i="11"/>
  <c r="D45" i="11"/>
  <c r="A45" i="11"/>
  <c r="H44" i="11"/>
  <c r="G44" i="11"/>
  <c r="D44" i="11"/>
  <c r="C44" i="11"/>
  <c r="E44" i="11"/>
  <c r="B44" i="11"/>
  <c r="A44" i="11"/>
  <c r="H43" i="11"/>
  <c r="G43" i="11"/>
  <c r="C43" i="11"/>
  <c r="E43" i="11"/>
  <c r="D43" i="11"/>
  <c r="B43" i="11"/>
  <c r="A43" i="11"/>
  <c r="H42" i="11"/>
  <c r="B42" i="11"/>
  <c r="G42" i="11"/>
  <c r="D42" i="11"/>
  <c r="C42" i="11"/>
  <c r="E42" i="11"/>
  <c r="A42" i="11"/>
  <c r="H41" i="11"/>
  <c r="B41" i="11"/>
  <c r="G41" i="11"/>
  <c r="C41" i="11"/>
  <c r="E41" i="11"/>
  <c r="D41" i="11"/>
  <c r="A41" i="11"/>
  <c r="H40" i="11"/>
  <c r="G40" i="11"/>
  <c r="D40" i="11"/>
  <c r="C40" i="11"/>
  <c r="E40" i="11"/>
  <c r="B40" i="11"/>
  <c r="A40" i="11"/>
  <c r="H39" i="11"/>
  <c r="G39" i="11"/>
  <c r="C39" i="11"/>
  <c r="E39" i="11"/>
  <c r="D39" i="11"/>
  <c r="B39" i="11"/>
  <c r="A39" i="11"/>
  <c r="H38" i="11"/>
  <c r="B38" i="11"/>
  <c r="G38" i="11"/>
  <c r="D38" i="11"/>
  <c r="C38" i="11"/>
  <c r="A38" i="11"/>
  <c r="H37" i="11"/>
  <c r="B37" i="11"/>
  <c r="G37" i="11"/>
  <c r="C37" i="11"/>
  <c r="E37" i="11"/>
  <c r="D37" i="11"/>
  <c r="A37" i="11"/>
  <c r="H36" i="11"/>
  <c r="G36" i="11"/>
  <c r="D36" i="11"/>
  <c r="C36" i="11"/>
  <c r="E36" i="11"/>
  <c r="B36" i="11"/>
  <c r="A36" i="11"/>
  <c r="H35" i="11"/>
  <c r="G35" i="11"/>
  <c r="C35" i="11"/>
  <c r="E35" i="11"/>
  <c r="D35" i="11"/>
  <c r="B35" i="11"/>
  <c r="A35" i="11"/>
  <c r="H34" i="11"/>
  <c r="B34" i="11"/>
  <c r="G34" i="11"/>
  <c r="D34" i="11"/>
  <c r="C34" i="11"/>
  <c r="E34" i="11"/>
  <c r="A34" i="11"/>
  <c r="H33" i="11"/>
  <c r="B33" i="11"/>
  <c r="G33" i="11"/>
  <c r="C33" i="11"/>
  <c r="E33" i="11"/>
  <c r="D33" i="11"/>
  <c r="A33" i="11"/>
  <c r="H32" i="11"/>
  <c r="G32" i="11"/>
  <c r="D32" i="11"/>
  <c r="C32" i="11"/>
  <c r="E32" i="11"/>
  <c r="B32" i="11"/>
  <c r="A32" i="11"/>
  <c r="H31" i="11"/>
  <c r="G31" i="11"/>
  <c r="C31" i="11"/>
  <c r="E31" i="11"/>
  <c r="D31" i="11"/>
  <c r="B31" i="11"/>
  <c r="A31" i="11"/>
  <c r="H30" i="11"/>
  <c r="B30" i="11"/>
  <c r="G30" i="11"/>
  <c r="D30" i="11"/>
  <c r="C30" i="11"/>
  <c r="E30" i="11"/>
  <c r="A30" i="11"/>
  <c r="H29" i="11"/>
  <c r="B29" i="11"/>
  <c r="G29" i="11"/>
  <c r="C29" i="11"/>
  <c r="E29" i="11"/>
  <c r="D29" i="11"/>
  <c r="A29" i="11"/>
  <c r="H28" i="11"/>
  <c r="G28" i="11"/>
  <c r="D28" i="11"/>
  <c r="C28" i="11"/>
  <c r="E28" i="11"/>
  <c r="B28" i="11"/>
  <c r="A28" i="11"/>
  <c r="H27" i="11"/>
  <c r="G27" i="11"/>
  <c r="C27" i="11"/>
  <c r="E27" i="11"/>
  <c r="D27" i="11"/>
  <c r="B27" i="11"/>
  <c r="A27" i="11"/>
  <c r="H26" i="11"/>
  <c r="B26" i="11"/>
  <c r="G26" i="11"/>
  <c r="D26" i="11"/>
  <c r="C26" i="11"/>
  <c r="E26" i="11"/>
  <c r="A26" i="11"/>
  <c r="H25" i="11"/>
  <c r="B25" i="11"/>
  <c r="G25" i="11"/>
  <c r="C25" i="11"/>
  <c r="E25" i="11"/>
  <c r="D25" i="11"/>
  <c r="A25" i="11"/>
  <c r="H24" i="11"/>
  <c r="G24" i="11"/>
  <c r="D24" i="11"/>
  <c r="C24" i="11"/>
  <c r="E24" i="11"/>
  <c r="B24" i="11"/>
  <c r="A24" i="11"/>
  <c r="H23" i="11"/>
  <c r="G23" i="11"/>
  <c r="C23" i="11"/>
  <c r="E23" i="11"/>
  <c r="D23" i="11"/>
  <c r="B23" i="11"/>
  <c r="A23" i="11"/>
  <c r="H22" i="11"/>
  <c r="B22" i="11"/>
  <c r="G22" i="11"/>
  <c r="D22" i="11"/>
  <c r="C22" i="11"/>
  <c r="E22" i="11"/>
  <c r="A22" i="11"/>
  <c r="H21" i="11"/>
  <c r="B21" i="11"/>
  <c r="G21" i="11"/>
  <c r="C21" i="11"/>
  <c r="E21" i="11"/>
  <c r="D21" i="11"/>
  <c r="A21" i="11"/>
  <c r="H20" i="11"/>
  <c r="G20" i="11"/>
  <c r="D20" i="11"/>
  <c r="C20" i="11"/>
  <c r="E20" i="11"/>
  <c r="B20" i="11"/>
  <c r="A20" i="11"/>
  <c r="H19" i="11"/>
  <c r="G19" i="11"/>
  <c r="C19" i="11"/>
  <c r="E19" i="11"/>
  <c r="D19" i="11"/>
  <c r="B19" i="11"/>
  <c r="A19" i="11"/>
  <c r="H18" i="11"/>
  <c r="B18" i="11"/>
  <c r="G18" i="11"/>
  <c r="D18" i="11"/>
  <c r="C18" i="11"/>
  <c r="E18" i="11"/>
  <c r="A18" i="11"/>
  <c r="H17" i="11"/>
  <c r="B17" i="11"/>
  <c r="G17" i="11"/>
  <c r="C17" i="11"/>
  <c r="E17" i="11"/>
  <c r="D17" i="11"/>
  <c r="A17" i="11"/>
  <c r="H16" i="11"/>
  <c r="G16" i="11"/>
  <c r="D16" i="11"/>
  <c r="C16" i="11"/>
  <c r="E16" i="11"/>
  <c r="B16" i="11"/>
  <c r="A16" i="11"/>
  <c r="H15" i="11"/>
  <c r="G15" i="11"/>
  <c r="C15" i="11"/>
  <c r="E15" i="11"/>
  <c r="D15" i="11"/>
  <c r="B15" i="11"/>
  <c r="A15" i="11"/>
  <c r="H14" i="11"/>
  <c r="B14" i="11"/>
  <c r="G14" i="11"/>
  <c r="D14" i="11"/>
  <c r="C14" i="11"/>
  <c r="E14" i="11"/>
  <c r="A14" i="11"/>
  <c r="H13" i="11"/>
  <c r="B13" i="11"/>
  <c r="G13" i="11"/>
  <c r="C13" i="11"/>
  <c r="E13" i="11"/>
  <c r="D13" i="11"/>
  <c r="A13" i="11"/>
  <c r="H12" i="11"/>
  <c r="G12" i="11"/>
  <c r="D12" i="11"/>
  <c r="C12" i="11"/>
  <c r="E12" i="11"/>
  <c r="B12" i="11"/>
  <c r="A12" i="11"/>
  <c r="H11" i="11"/>
  <c r="G11" i="11"/>
  <c r="C11" i="11"/>
  <c r="E11" i="11"/>
  <c r="D11" i="11"/>
  <c r="B11" i="11"/>
  <c r="A11" i="11"/>
  <c r="P21" i="9"/>
  <c r="E59" i="10"/>
  <c r="F59" i="10"/>
  <c r="G59" i="10"/>
  <c r="E66" i="10"/>
  <c r="F66" i="10"/>
  <c r="G66" i="10"/>
  <c r="E21" i="10"/>
  <c r="F21" i="10"/>
  <c r="G21" i="10"/>
  <c r="H21" i="10"/>
  <c r="E23" i="10"/>
  <c r="F23" i="10"/>
  <c r="G23" i="10"/>
  <c r="H23" i="10"/>
  <c r="E25" i="10"/>
  <c r="F25" i="10"/>
  <c r="E27" i="10"/>
  <c r="F27" i="10"/>
  <c r="G27" i="10"/>
  <c r="E33" i="10"/>
  <c r="F33" i="10"/>
  <c r="W33" i="10"/>
  <c r="E34" i="10"/>
  <c r="F34" i="10"/>
  <c r="G34" i="10"/>
  <c r="E35" i="10"/>
  <c r="F35" i="10"/>
  <c r="G35" i="10"/>
  <c r="E36" i="10"/>
  <c r="F36" i="10"/>
  <c r="G36" i="10"/>
  <c r="E37" i="10"/>
  <c r="F37" i="10"/>
  <c r="E38" i="10"/>
  <c r="F38" i="10"/>
  <c r="G38" i="10"/>
  <c r="H38" i="10"/>
  <c r="E39" i="10"/>
  <c r="F39" i="10"/>
  <c r="G39" i="10"/>
  <c r="E40" i="10"/>
  <c r="F40" i="10"/>
  <c r="G40" i="10"/>
  <c r="E41" i="10"/>
  <c r="F41" i="10"/>
  <c r="E42" i="10"/>
  <c r="F42" i="10"/>
  <c r="G42" i="10"/>
  <c r="E43" i="10"/>
  <c r="F43" i="10"/>
  <c r="E29" i="10"/>
  <c r="F29" i="10"/>
  <c r="G29" i="10"/>
  <c r="E30" i="10"/>
  <c r="F30" i="10"/>
  <c r="E31" i="10"/>
  <c r="F31" i="10"/>
  <c r="G31" i="10"/>
  <c r="H31" i="10"/>
  <c r="E32" i="10"/>
  <c r="F32" i="10"/>
  <c r="E44" i="10"/>
  <c r="F44" i="10"/>
  <c r="E139" i="10"/>
  <c r="F139" i="10"/>
  <c r="R139" i="10"/>
  <c r="E22" i="10"/>
  <c r="F22" i="10"/>
  <c r="E24" i="10"/>
  <c r="F24" i="10"/>
  <c r="G24" i="10"/>
  <c r="E26" i="10"/>
  <c r="F26" i="10"/>
  <c r="G26" i="10"/>
  <c r="H26" i="10"/>
  <c r="E28" i="10"/>
  <c r="F28" i="10"/>
  <c r="G28" i="10"/>
  <c r="E58" i="10"/>
  <c r="F58" i="10"/>
  <c r="G58" i="10"/>
  <c r="J58" i="10"/>
  <c r="E70" i="10"/>
  <c r="F70" i="10"/>
  <c r="E72" i="10"/>
  <c r="F72" i="10"/>
  <c r="G72" i="10"/>
  <c r="J72" i="10"/>
  <c r="E78" i="10"/>
  <c r="F78" i="10"/>
  <c r="G78" i="10"/>
  <c r="E84" i="10"/>
  <c r="F84" i="10"/>
  <c r="E88" i="10"/>
  <c r="F88" i="10"/>
  <c r="G88" i="10"/>
  <c r="E92" i="10"/>
  <c r="F92" i="10"/>
  <c r="G92" i="10"/>
  <c r="J92" i="10"/>
  <c r="E96" i="10"/>
  <c r="F96" i="10"/>
  <c r="G96" i="10"/>
  <c r="E98" i="10"/>
  <c r="F98" i="10"/>
  <c r="G98" i="10"/>
  <c r="J98" i="10"/>
  <c r="E99" i="10"/>
  <c r="F99" i="10"/>
  <c r="G99" i="10"/>
  <c r="E100" i="10"/>
  <c r="F100" i="10"/>
  <c r="G100" i="10"/>
  <c r="J100" i="10"/>
  <c r="E101" i="10"/>
  <c r="F101" i="10"/>
  <c r="G101" i="10"/>
  <c r="E102" i="10"/>
  <c r="F102" i="10"/>
  <c r="E104" i="10"/>
  <c r="F104" i="10"/>
  <c r="G104" i="10"/>
  <c r="E105" i="10"/>
  <c r="F105" i="10"/>
  <c r="G105" i="10"/>
  <c r="J105" i="10"/>
  <c r="E128" i="10"/>
  <c r="F128" i="10"/>
  <c r="G128" i="10"/>
  <c r="E130" i="10"/>
  <c r="F130" i="10"/>
  <c r="G130" i="10"/>
  <c r="J130" i="10"/>
  <c r="E131" i="10"/>
  <c r="F131" i="10"/>
  <c r="E132" i="10"/>
  <c r="F132" i="10"/>
  <c r="G132" i="10"/>
  <c r="J132" i="10"/>
  <c r="E137" i="10"/>
  <c r="F137" i="10"/>
  <c r="G137" i="10"/>
  <c r="E138" i="10"/>
  <c r="F138" i="10"/>
  <c r="G138" i="10"/>
  <c r="E143" i="10"/>
  <c r="F143" i="10"/>
  <c r="G143" i="10"/>
  <c r="E73" i="10"/>
  <c r="F73" i="10"/>
  <c r="G73" i="10"/>
  <c r="J73" i="10"/>
  <c r="E146" i="10"/>
  <c r="F146" i="10"/>
  <c r="G146" i="10"/>
  <c r="E149" i="10"/>
  <c r="F149" i="10"/>
  <c r="G149" i="10"/>
  <c r="J149" i="10"/>
  <c r="E121" i="10"/>
  <c r="F121" i="10"/>
  <c r="E61" i="10"/>
  <c r="F61" i="10"/>
  <c r="G61" i="10"/>
  <c r="J61" i="10"/>
  <c r="E62" i="10"/>
  <c r="F62" i="10"/>
  <c r="G62" i="10"/>
  <c r="E63" i="10"/>
  <c r="F63" i="10"/>
  <c r="G63" i="10"/>
  <c r="E65" i="10"/>
  <c r="F65" i="10"/>
  <c r="G65" i="10"/>
  <c r="E67" i="10"/>
  <c r="F67" i="10"/>
  <c r="G67" i="10"/>
  <c r="E91" i="10"/>
  <c r="F91" i="10"/>
  <c r="G91" i="10"/>
  <c r="E93" i="10"/>
  <c r="F93" i="10"/>
  <c r="G93" i="10"/>
  <c r="E94" i="10"/>
  <c r="F94" i="10"/>
  <c r="E95" i="10"/>
  <c r="F95" i="10"/>
  <c r="G95" i="10"/>
  <c r="J95" i="10"/>
  <c r="E103" i="10"/>
  <c r="F103" i="10"/>
  <c r="G103" i="10"/>
  <c r="E108" i="10"/>
  <c r="F108" i="10"/>
  <c r="E110" i="10"/>
  <c r="F110" i="10"/>
  <c r="G110" i="10"/>
  <c r="E111" i="10"/>
  <c r="F111" i="10"/>
  <c r="G111" i="10"/>
  <c r="E112" i="10"/>
  <c r="F112" i="10"/>
  <c r="G112" i="10"/>
  <c r="E114" i="10"/>
  <c r="F114" i="10"/>
  <c r="G114" i="10"/>
  <c r="E116" i="10"/>
  <c r="F116" i="10"/>
  <c r="E117" i="10"/>
  <c r="F117" i="10"/>
  <c r="G117" i="10"/>
  <c r="J117" i="10"/>
  <c r="E122" i="10"/>
  <c r="F122" i="10"/>
  <c r="G122" i="10"/>
  <c r="E124" i="10"/>
  <c r="F124" i="10"/>
  <c r="E123" i="10"/>
  <c r="F123" i="10"/>
  <c r="G123" i="10"/>
  <c r="E118" i="10"/>
  <c r="F118" i="10"/>
  <c r="G118" i="10"/>
  <c r="E119" i="10"/>
  <c r="F119" i="10"/>
  <c r="G119" i="10"/>
  <c r="E120" i="10"/>
  <c r="F120" i="10"/>
  <c r="G120" i="10"/>
  <c r="J120" i="10"/>
  <c r="E125" i="10"/>
  <c r="F125" i="10"/>
  <c r="E129" i="10"/>
  <c r="F129" i="10"/>
  <c r="G129" i="10"/>
  <c r="J129" i="10"/>
  <c r="E136" i="10"/>
  <c r="F136" i="10"/>
  <c r="G136" i="10"/>
  <c r="E140" i="10"/>
  <c r="F140" i="10"/>
  <c r="E141" i="10"/>
  <c r="F141" i="10"/>
  <c r="G141" i="10"/>
  <c r="E134" i="10"/>
  <c r="F134" i="10"/>
  <c r="G134" i="10"/>
  <c r="J134" i="10"/>
  <c r="E135" i="10"/>
  <c r="F135" i="10"/>
  <c r="E150" i="10"/>
  <c r="F150" i="10"/>
  <c r="G150" i="10"/>
  <c r="J150" i="10"/>
  <c r="E157" i="10"/>
  <c r="F157" i="10"/>
  <c r="G157" i="10"/>
  <c r="E158" i="10"/>
  <c r="F158" i="10"/>
  <c r="G158" i="10"/>
  <c r="J158" i="10"/>
  <c r="E151" i="10"/>
  <c r="F151" i="10"/>
  <c r="G151" i="10"/>
  <c r="E142" i="10"/>
  <c r="F142" i="10"/>
  <c r="G142" i="10"/>
  <c r="J142" i="10"/>
  <c r="E156" i="10"/>
  <c r="F156" i="10"/>
  <c r="G156" i="10"/>
  <c r="E60" i="10"/>
  <c r="F60" i="10"/>
  <c r="G60" i="10"/>
  <c r="J60" i="10"/>
  <c r="E48" i="10"/>
  <c r="F48" i="10"/>
  <c r="E115" i="10"/>
  <c r="F115" i="10"/>
  <c r="G115" i="10"/>
  <c r="I115" i="10"/>
  <c r="E144" i="10"/>
  <c r="F144" i="10"/>
  <c r="E145" i="10"/>
  <c r="F145" i="10"/>
  <c r="G145" i="10"/>
  <c r="I145" i="10"/>
  <c r="E147" i="10"/>
  <c r="F147" i="10"/>
  <c r="G147" i="10"/>
  <c r="E148" i="10"/>
  <c r="F148" i="10"/>
  <c r="G148" i="10"/>
  <c r="I148" i="10"/>
  <c r="E152" i="10"/>
  <c r="F152" i="10"/>
  <c r="G152" i="10"/>
  <c r="E153" i="10"/>
  <c r="F153" i="10"/>
  <c r="G153" i="10"/>
  <c r="I153" i="10"/>
  <c r="E154" i="10"/>
  <c r="F154" i="10"/>
  <c r="E155" i="10"/>
  <c r="F155" i="10"/>
  <c r="G155" i="10"/>
  <c r="I155" i="10"/>
  <c r="E54" i="10"/>
  <c r="F54" i="10"/>
  <c r="G54" i="10"/>
  <c r="E55" i="10"/>
  <c r="F55" i="10"/>
  <c r="G55" i="10"/>
  <c r="I55" i="10"/>
  <c r="E56" i="10"/>
  <c r="F56" i="10"/>
  <c r="E57" i="10"/>
  <c r="F57" i="10"/>
  <c r="G57" i="10"/>
  <c r="I57" i="10"/>
  <c r="E64" i="10"/>
  <c r="F64" i="10"/>
  <c r="G64" i="10"/>
  <c r="E69" i="10"/>
  <c r="F69" i="10"/>
  <c r="G69" i="10"/>
  <c r="I69" i="10"/>
  <c r="E71" i="10"/>
  <c r="F71" i="10"/>
  <c r="G71" i="10"/>
  <c r="E75" i="10"/>
  <c r="F75" i="10"/>
  <c r="G75" i="10"/>
  <c r="I75" i="10"/>
  <c r="E79" i="10"/>
  <c r="F79" i="10"/>
  <c r="G79" i="10"/>
  <c r="E85" i="10"/>
  <c r="F85" i="10"/>
  <c r="G85" i="10"/>
  <c r="I85" i="10"/>
  <c r="E87" i="10"/>
  <c r="F87" i="10"/>
  <c r="G87" i="10"/>
  <c r="E89" i="10"/>
  <c r="F89" i="10"/>
  <c r="G89" i="10"/>
  <c r="I89" i="10"/>
  <c r="E45" i="10"/>
  <c r="F45" i="10"/>
  <c r="G45" i="10"/>
  <c r="E46" i="10"/>
  <c r="F46" i="10"/>
  <c r="G46" i="10"/>
  <c r="I46" i="10"/>
  <c r="E90" i="10"/>
  <c r="F90" i="10"/>
  <c r="E97" i="10"/>
  <c r="F97" i="10"/>
  <c r="G97" i="10"/>
  <c r="I97" i="10"/>
  <c r="E106" i="10"/>
  <c r="F106" i="10"/>
  <c r="G106" i="10"/>
  <c r="E107" i="10"/>
  <c r="F107" i="10"/>
  <c r="G107" i="10"/>
  <c r="I107" i="10"/>
  <c r="E109" i="10"/>
  <c r="F109" i="10"/>
  <c r="E47" i="10"/>
  <c r="F47" i="10"/>
  <c r="G47" i="10"/>
  <c r="I47" i="10"/>
  <c r="E49" i="10"/>
  <c r="F49" i="10"/>
  <c r="G49" i="10"/>
  <c r="E50" i="10"/>
  <c r="F50" i="10"/>
  <c r="G50" i="10"/>
  <c r="E51" i="10"/>
  <c r="F51" i="10"/>
  <c r="E52" i="10"/>
  <c r="F52" i="10"/>
  <c r="G52" i="10"/>
  <c r="I52" i="10"/>
  <c r="E53" i="10"/>
  <c r="F53" i="10"/>
  <c r="G53" i="10"/>
  <c r="E68" i="10"/>
  <c r="F68" i="10"/>
  <c r="G68" i="10"/>
  <c r="I68" i="10"/>
  <c r="E74" i="10"/>
  <c r="F74" i="10"/>
  <c r="E76" i="10"/>
  <c r="F76" i="10"/>
  <c r="G76" i="10"/>
  <c r="I76" i="10"/>
  <c r="E77" i="10"/>
  <c r="F77" i="10"/>
  <c r="G77" i="10"/>
  <c r="I77" i="10"/>
  <c r="E80" i="10"/>
  <c r="F80" i="10"/>
  <c r="G80" i="10"/>
  <c r="I80" i="10"/>
  <c r="E81" i="10"/>
  <c r="F81" i="10"/>
  <c r="E82" i="10"/>
  <c r="F82" i="10"/>
  <c r="G82" i="10"/>
  <c r="I82" i="10"/>
  <c r="E83" i="10"/>
  <c r="F83" i="10"/>
  <c r="G83" i="10"/>
  <c r="E86" i="10"/>
  <c r="F86" i="10"/>
  <c r="G86" i="10"/>
  <c r="I86" i="10"/>
  <c r="E113" i="10"/>
  <c r="F113" i="10"/>
  <c r="D11" i="10"/>
  <c r="T10" i="10" s="1"/>
  <c r="D12" i="10"/>
  <c r="D13" i="10"/>
  <c r="AE2" i="10"/>
  <c r="AE3" i="10"/>
  <c r="AE4" i="10"/>
  <c r="AE5" i="10"/>
  <c r="W59" i="10"/>
  <c r="W40" i="10"/>
  <c r="W42" i="10"/>
  <c r="W31" i="10"/>
  <c r="X31" i="10"/>
  <c r="Z31" i="10"/>
  <c r="W55" i="10"/>
  <c r="X55" i="10"/>
  <c r="Z55" i="10"/>
  <c r="W75" i="10"/>
  <c r="W90" i="10"/>
  <c r="W106" i="10"/>
  <c r="W49" i="10"/>
  <c r="W86" i="10"/>
  <c r="X86" i="10"/>
  <c r="Z86" i="10"/>
  <c r="W65" i="10"/>
  <c r="W108" i="10"/>
  <c r="W111" i="10"/>
  <c r="W117" i="10"/>
  <c r="X117" i="10"/>
  <c r="Z117" i="10"/>
  <c r="W118" i="10"/>
  <c r="W141" i="10"/>
  <c r="W135" i="10"/>
  <c r="W22" i="10"/>
  <c r="W78" i="10"/>
  <c r="W88" i="10"/>
  <c r="W128" i="10"/>
  <c r="W137" i="10"/>
  <c r="W146" i="10"/>
  <c r="AB7" i="10"/>
  <c r="D9" i="10"/>
  <c r="E9" i="10"/>
  <c r="E127" i="10"/>
  <c r="F127" i="10"/>
  <c r="E126" i="10"/>
  <c r="F126" i="10"/>
  <c r="E133" i="10"/>
  <c r="F133" i="10"/>
  <c r="AB11" i="10"/>
  <c r="P26" i="10"/>
  <c r="V26" i="10" s="1"/>
  <c r="P53" i="10"/>
  <c r="P89" i="10"/>
  <c r="P98" i="10"/>
  <c r="P114" i="10"/>
  <c r="V114" i="10" s="1"/>
  <c r="P151" i="10"/>
  <c r="S151" i="10" s="1"/>
  <c r="U151" i="10" s="1"/>
  <c r="P155" i="10"/>
  <c r="V155" i="10" s="1"/>
  <c r="U126" i="10"/>
  <c r="U127" i="10"/>
  <c r="U133" i="10"/>
  <c r="F16" i="10"/>
  <c r="F17" i="10" s="1"/>
  <c r="C17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6" i="10"/>
  <c r="Q95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D11" i="5"/>
  <c r="D12" i="5"/>
  <c r="D13" i="5"/>
  <c r="Q158" i="5"/>
  <c r="Q157" i="5"/>
  <c r="Q156" i="5"/>
  <c r="Q155" i="5"/>
  <c r="Q154" i="5"/>
  <c r="Q153" i="5"/>
  <c r="Q152" i="5"/>
  <c r="Q151" i="5"/>
  <c r="Q150" i="5"/>
  <c r="Q149" i="5"/>
  <c r="Q148" i="5"/>
  <c r="Q147" i="5"/>
  <c r="Q146" i="5"/>
  <c r="Q145" i="5"/>
  <c r="Q144" i="5"/>
  <c r="Q143" i="5"/>
  <c r="Q142" i="5"/>
  <c r="Q141" i="5"/>
  <c r="Q140" i="5"/>
  <c r="Q139" i="5"/>
  <c r="Q138" i="5"/>
  <c r="Q137" i="5"/>
  <c r="Q136" i="5"/>
  <c r="Q135" i="5"/>
  <c r="Q134" i="5"/>
  <c r="Q133" i="5"/>
  <c r="Q132" i="5"/>
  <c r="Q131" i="5"/>
  <c r="Q130" i="5"/>
  <c r="Q129" i="5"/>
  <c r="Q128" i="5"/>
  <c r="Q127" i="5"/>
  <c r="Q126" i="5"/>
  <c r="Q125" i="5"/>
  <c r="Q124" i="5"/>
  <c r="Q123" i="5"/>
  <c r="Q122" i="5"/>
  <c r="Q121" i="5"/>
  <c r="Q120" i="5"/>
  <c r="Q119" i="5"/>
  <c r="Q118" i="5"/>
  <c r="Q117" i="5"/>
  <c r="Q116" i="5"/>
  <c r="Q115" i="5"/>
  <c r="Q114" i="5"/>
  <c r="Q113" i="5"/>
  <c r="Q112" i="5"/>
  <c r="Q111" i="5"/>
  <c r="Q110" i="5"/>
  <c r="Q109" i="5"/>
  <c r="Q108" i="5"/>
  <c r="Q107" i="5"/>
  <c r="Q106" i="5"/>
  <c r="Q105" i="5"/>
  <c r="Q104" i="5"/>
  <c r="Q103" i="5"/>
  <c r="Q102" i="5"/>
  <c r="Q101" i="5"/>
  <c r="T129" i="9"/>
  <c r="T130" i="9"/>
  <c r="T136" i="9"/>
  <c r="F16" i="9"/>
  <c r="F17" i="9" s="1"/>
  <c r="C17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6" i="9"/>
  <c r="P95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D11" i="8"/>
  <c r="P27" i="8" s="1"/>
  <c r="S27" i="8" s="1"/>
  <c r="U27" i="8" s="1"/>
  <c r="D12" i="8"/>
  <c r="D13" i="8"/>
  <c r="C7" i="8"/>
  <c r="E24" i="8"/>
  <c r="C8" i="8"/>
  <c r="E31" i="8"/>
  <c r="F31" i="8"/>
  <c r="D9" i="8"/>
  <c r="E9" i="8"/>
  <c r="E22" i="8"/>
  <c r="F22" i="8"/>
  <c r="E23" i="8"/>
  <c r="F23" i="8"/>
  <c r="G23" i="8"/>
  <c r="F24" i="8"/>
  <c r="G24" i="8"/>
  <c r="E25" i="8"/>
  <c r="F25" i="8"/>
  <c r="E30" i="8"/>
  <c r="F30" i="8"/>
  <c r="E33" i="8"/>
  <c r="F33" i="8"/>
  <c r="G33" i="8"/>
  <c r="E34" i="8"/>
  <c r="F34" i="8"/>
  <c r="E35" i="8"/>
  <c r="F35" i="8"/>
  <c r="E38" i="8"/>
  <c r="F38" i="8"/>
  <c r="E39" i="8"/>
  <c r="F39" i="8"/>
  <c r="G39" i="8"/>
  <c r="E41" i="8"/>
  <c r="F41" i="8"/>
  <c r="E42" i="8"/>
  <c r="F42" i="8"/>
  <c r="E43" i="8"/>
  <c r="F43" i="8"/>
  <c r="E46" i="8"/>
  <c r="F46" i="8"/>
  <c r="E47" i="8"/>
  <c r="F47" i="8"/>
  <c r="E49" i="8"/>
  <c r="F49" i="8"/>
  <c r="E50" i="8"/>
  <c r="F50" i="8"/>
  <c r="E51" i="8"/>
  <c r="F51" i="8"/>
  <c r="F16" i="8"/>
  <c r="F17" i="8" s="1"/>
  <c r="C17" i="8"/>
  <c r="Q21" i="8"/>
  <c r="Q22" i="8"/>
  <c r="N23" i="8"/>
  <c r="Q23" i="8"/>
  <c r="Q24" i="8"/>
  <c r="Q25" i="8"/>
  <c r="Q26" i="8"/>
  <c r="Q27" i="8"/>
  <c r="Q28" i="8"/>
  <c r="Q29" i="8"/>
  <c r="Q30" i="8"/>
  <c r="Q31" i="8"/>
  <c r="Q32" i="8"/>
  <c r="N33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E53" i="8"/>
  <c r="F53" i="8"/>
  <c r="G53" i="8"/>
  <c r="I53" i="8"/>
  <c r="Q53" i="8"/>
  <c r="E54" i="8"/>
  <c r="F54" i="8"/>
  <c r="Q54" i="8"/>
  <c r="E55" i="8"/>
  <c r="F55" i="8"/>
  <c r="Q55" i="8"/>
  <c r="E56" i="8"/>
  <c r="F56" i="8"/>
  <c r="G56" i="8"/>
  <c r="Q56" i="8"/>
  <c r="E57" i="8"/>
  <c r="F57" i="8"/>
  <c r="G57" i="8"/>
  <c r="Q57" i="8"/>
  <c r="E58" i="8"/>
  <c r="F58" i="8"/>
  <c r="Q58" i="8"/>
  <c r="E59" i="8"/>
  <c r="F59" i="8"/>
  <c r="Q59" i="8"/>
  <c r="E60" i="8"/>
  <c r="F60" i="8"/>
  <c r="G60" i="8"/>
  <c r="Q60" i="8"/>
  <c r="E61" i="8"/>
  <c r="F61" i="8"/>
  <c r="G61" i="8"/>
  <c r="J61" i="8"/>
  <c r="Q61" i="8"/>
  <c r="E62" i="8"/>
  <c r="F62" i="8"/>
  <c r="Q62" i="8"/>
  <c r="E63" i="8"/>
  <c r="F63" i="8"/>
  <c r="Q63" i="8"/>
  <c r="E64" i="8"/>
  <c r="F64" i="8"/>
  <c r="Q64" i="8"/>
  <c r="E65" i="8"/>
  <c r="F65" i="8"/>
  <c r="G65" i="8"/>
  <c r="Q65" i="8"/>
  <c r="E66" i="8"/>
  <c r="F66" i="8"/>
  <c r="Q66" i="8"/>
  <c r="E67" i="8"/>
  <c r="F67" i="8"/>
  <c r="Q67" i="8"/>
  <c r="E68" i="8"/>
  <c r="F68" i="8"/>
  <c r="G68" i="8"/>
  <c r="Q68" i="8"/>
  <c r="E69" i="8"/>
  <c r="F69" i="8"/>
  <c r="G69" i="8"/>
  <c r="N69" i="8"/>
  <c r="Q69" i="8"/>
  <c r="E70" i="8"/>
  <c r="F70" i="8"/>
  <c r="Q70" i="8"/>
  <c r="E71" i="8"/>
  <c r="F71" i="8"/>
  <c r="Q71" i="8"/>
  <c r="E72" i="8"/>
  <c r="F72" i="8"/>
  <c r="Q72" i="8"/>
  <c r="E73" i="8"/>
  <c r="F73" i="8"/>
  <c r="G73" i="8"/>
  <c r="Q73" i="8"/>
  <c r="E74" i="8"/>
  <c r="F74" i="8"/>
  <c r="Q74" i="8"/>
  <c r="E75" i="8"/>
  <c r="F75" i="8"/>
  <c r="Q75" i="8"/>
  <c r="E76" i="8"/>
  <c r="F76" i="8"/>
  <c r="Q76" i="8"/>
  <c r="E77" i="8"/>
  <c r="F77" i="8"/>
  <c r="G77" i="8"/>
  <c r="I77" i="8"/>
  <c r="Q77" i="8"/>
  <c r="E78" i="8"/>
  <c r="F78" i="8"/>
  <c r="Q78" i="8"/>
  <c r="E79" i="8"/>
  <c r="F79" i="8"/>
  <c r="Q79" i="8"/>
  <c r="E80" i="8"/>
  <c r="F80" i="8"/>
  <c r="Q80" i="8"/>
  <c r="E81" i="8"/>
  <c r="F81" i="8"/>
  <c r="G81" i="8"/>
  <c r="Q81" i="8"/>
  <c r="E82" i="8"/>
  <c r="F82" i="8"/>
  <c r="Q82" i="8"/>
  <c r="E83" i="8"/>
  <c r="F83" i="8"/>
  <c r="Q83" i="8"/>
  <c r="E84" i="8"/>
  <c r="F84" i="8"/>
  <c r="Q84" i="8"/>
  <c r="E85" i="8"/>
  <c r="F85" i="8"/>
  <c r="G85" i="8"/>
  <c r="N85" i="8"/>
  <c r="Q85" i="8"/>
  <c r="E86" i="8"/>
  <c r="F86" i="8"/>
  <c r="Q86" i="8"/>
  <c r="E87" i="8"/>
  <c r="F87" i="8"/>
  <c r="Q87" i="8"/>
  <c r="E88" i="8"/>
  <c r="F88" i="8"/>
  <c r="Q88" i="8"/>
  <c r="E89" i="8"/>
  <c r="F89" i="8"/>
  <c r="G89" i="8"/>
  <c r="Q89" i="8"/>
  <c r="E90" i="8"/>
  <c r="F90" i="8"/>
  <c r="Q90" i="8"/>
  <c r="E91" i="8"/>
  <c r="F91" i="8"/>
  <c r="Q91" i="8"/>
  <c r="E92" i="8"/>
  <c r="F92" i="8"/>
  <c r="G92" i="8"/>
  <c r="Q92" i="8"/>
  <c r="E93" i="8"/>
  <c r="F93" i="8"/>
  <c r="G93" i="8"/>
  <c r="I93" i="8"/>
  <c r="Q93" i="8"/>
  <c r="E94" i="8"/>
  <c r="F94" i="8"/>
  <c r="Q94" i="8"/>
  <c r="E95" i="8"/>
  <c r="F95" i="8"/>
  <c r="Q95" i="8"/>
  <c r="E96" i="8"/>
  <c r="F96" i="8"/>
  <c r="Q96" i="8"/>
  <c r="E97" i="8"/>
  <c r="F97" i="8"/>
  <c r="G97" i="8"/>
  <c r="Q97" i="8"/>
  <c r="E98" i="8"/>
  <c r="F98" i="8"/>
  <c r="Q98" i="8"/>
  <c r="E99" i="8"/>
  <c r="F99" i="8"/>
  <c r="Q99" i="8"/>
  <c r="E100" i="8"/>
  <c r="F100" i="8"/>
  <c r="G100" i="8"/>
  <c r="Q100" i="8"/>
  <c r="E101" i="8"/>
  <c r="F101" i="8"/>
  <c r="G101" i="8"/>
  <c r="J101" i="8"/>
  <c r="Q101" i="8"/>
  <c r="E102" i="8"/>
  <c r="F102" i="8"/>
  <c r="Q102" i="8"/>
  <c r="E103" i="8"/>
  <c r="F103" i="8"/>
  <c r="G103" i="8"/>
  <c r="Q103" i="8"/>
  <c r="E104" i="8"/>
  <c r="F104" i="8"/>
  <c r="Q104" i="8"/>
  <c r="E105" i="8"/>
  <c r="F105" i="8"/>
  <c r="G105" i="8"/>
  <c r="Q105" i="8"/>
  <c r="E106" i="8"/>
  <c r="F106" i="8"/>
  <c r="Q106" i="8"/>
  <c r="E107" i="8"/>
  <c r="F107" i="8"/>
  <c r="G107" i="8"/>
  <c r="Q107" i="8"/>
  <c r="E108" i="8"/>
  <c r="F108" i="8"/>
  <c r="G108" i="8"/>
  <c r="Q108" i="8"/>
  <c r="E109" i="8"/>
  <c r="F109" i="8"/>
  <c r="G109" i="8"/>
  <c r="I109" i="8"/>
  <c r="Q109" i="8"/>
  <c r="E110" i="8"/>
  <c r="F110" i="8"/>
  <c r="Q110" i="8"/>
  <c r="E111" i="8"/>
  <c r="F111" i="8"/>
  <c r="Q111" i="8"/>
  <c r="E112" i="8"/>
  <c r="F112" i="8"/>
  <c r="Q112" i="8"/>
  <c r="E113" i="8"/>
  <c r="F113" i="8"/>
  <c r="G113" i="8"/>
  <c r="Q113" i="8"/>
  <c r="E114" i="8"/>
  <c r="F114" i="8"/>
  <c r="Q114" i="8"/>
  <c r="E115" i="8"/>
  <c r="F115" i="8"/>
  <c r="Q115" i="8"/>
  <c r="E116" i="8"/>
  <c r="F116" i="8"/>
  <c r="G116" i="8"/>
  <c r="Q116" i="8"/>
  <c r="E117" i="8"/>
  <c r="F117" i="8"/>
  <c r="G117" i="8"/>
  <c r="K117" i="8"/>
  <c r="Q117" i="8"/>
  <c r="E118" i="8"/>
  <c r="F118" i="8"/>
  <c r="Q118" i="8"/>
  <c r="E119" i="8"/>
  <c r="F119" i="8"/>
  <c r="Q119" i="8"/>
  <c r="E120" i="8"/>
  <c r="F120" i="8"/>
  <c r="G120" i="8"/>
  <c r="Q120" i="8"/>
  <c r="E121" i="8"/>
  <c r="F121" i="8"/>
  <c r="G121" i="8"/>
  <c r="Q121" i="8"/>
  <c r="E122" i="8"/>
  <c r="F122" i="8"/>
  <c r="Q122" i="8"/>
  <c r="E123" i="8"/>
  <c r="F123" i="8"/>
  <c r="Q123" i="8"/>
  <c r="E124" i="8"/>
  <c r="F124" i="8"/>
  <c r="G124" i="8"/>
  <c r="Q124" i="8"/>
  <c r="E125" i="8"/>
  <c r="F125" i="8"/>
  <c r="G125" i="8"/>
  <c r="K125" i="8"/>
  <c r="Q125" i="8"/>
  <c r="E126" i="8"/>
  <c r="F126" i="8"/>
  <c r="Q126" i="8"/>
  <c r="U126" i="8"/>
  <c r="E127" i="8"/>
  <c r="F127" i="8"/>
  <c r="Q127" i="8"/>
  <c r="U127" i="8"/>
  <c r="E128" i="8"/>
  <c r="F128" i="8"/>
  <c r="Q128" i="8"/>
  <c r="E129" i="8"/>
  <c r="F129" i="8"/>
  <c r="Q129" i="8"/>
  <c r="E130" i="8"/>
  <c r="F130" i="8"/>
  <c r="G130" i="8"/>
  <c r="Q130" i="8"/>
  <c r="E131" i="8"/>
  <c r="F131" i="8"/>
  <c r="G131" i="8"/>
  <c r="N131" i="8"/>
  <c r="Q131" i="8"/>
  <c r="E132" i="8"/>
  <c r="F132" i="8"/>
  <c r="Q132" i="8"/>
  <c r="E133" i="8"/>
  <c r="F133" i="8"/>
  <c r="Q133" i="8"/>
  <c r="U133" i="8"/>
  <c r="E134" i="8"/>
  <c r="F134" i="8"/>
  <c r="G134" i="8"/>
  <c r="Q134" i="8"/>
  <c r="E135" i="8"/>
  <c r="F135" i="8"/>
  <c r="Q135" i="8"/>
  <c r="E136" i="8"/>
  <c r="F136" i="8"/>
  <c r="Q136" i="8"/>
  <c r="E137" i="8"/>
  <c r="F137" i="8"/>
  <c r="Q137" i="8"/>
  <c r="E138" i="8"/>
  <c r="F138" i="8"/>
  <c r="G138" i="8"/>
  <c r="N138" i="8"/>
  <c r="Q138" i="8"/>
  <c r="E139" i="8"/>
  <c r="F139" i="8"/>
  <c r="Q139" i="8"/>
  <c r="E140" i="8"/>
  <c r="F140" i="8"/>
  <c r="Q140" i="8"/>
  <c r="E141" i="8"/>
  <c r="F141" i="8"/>
  <c r="Q141" i="8"/>
  <c r="E142" i="8"/>
  <c r="F142" i="8"/>
  <c r="G142" i="8"/>
  <c r="Q142" i="8"/>
  <c r="E143" i="8"/>
  <c r="F143" i="8"/>
  <c r="Q143" i="8"/>
  <c r="E144" i="8"/>
  <c r="F144" i="8"/>
  <c r="Q144" i="8"/>
  <c r="E145" i="8"/>
  <c r="F145" i="8"/>
  <c r="Q145" i="8"/>
  <c r="E146" i="8"/>
  <c r="F146" i="8"/>
  <c r="G146" i="8"/>
  <c r="N146" i="8"/>
  <c r="Q146" i="8"/>
  <c r="E147" i="8"/>
  <c r="F147" i="8"/>
  <c r="Q147" i="8"/>
  <c r="E148" i="8"/>
  <c r="F148" i="8"/>
  <c r="Q148" i="8"/>
  <c r="E149" i="8"/>
  <c r="F149" i="8"/>
  <c r="Q149" i="8"/>
  <c r="E150" i="8"/>
  <c r="F150" i="8"/>
  <c r="Q150" i="8"/>
  <c r="E151" i="8"/>
  <c r="F151" i="8"/>
  <c r="G151" i="8"/>
  <c r="K151" i="8"/>
  <c r="Q151" i="8"/>
  <c r="E152" i="8"/>
  <c r="F152" i="8"/>
  <c r="Q152" i="8"/>
  <c r="E153" i="8"/>
  <c r="F153" i="8"/>
  <c r="Q153" i="8"/>
  <c r="E154" i="8"/>
  <c r="F154" i="8"/>
  <c r="G154" i="8"/>
  <c r="N154" i="8"/>
  <c r="Q154" i="8"/>
  <c r="E155" i="8"/>
  <c r="F155" i="8"/>
  <c r="Q155" i="8"/>
  <c r="E156" i="8"/>
  <c r="F156" i="8"/>
  <c r="Q156" i="8"/>
  <c r="E157" i="8"/>
  <c r="F157" i="8"/>
  <c r="G157" i="8"/>
  <c r="Q157" i="8"/>
  <c r="E158" i="8"/>
  <c r="F158" i="8"/>
  <c r="Q158" i="8"/>
  <c r="D11" i="7"/>
  <c r="D12" i="7"/>
  <c r="P144" i="7" s="1"/>
  <c r="D13" i="7"/>
  <c r="C7" i="7"/>
  <c r="C8" i="7"/>
  <c r="D9" i="7"/>
  <c r="E9" i="7"/>
  <c r="E22" i="7"/>
  <c r="F22" i="7"/>
  <c r="G22" i="7"/>
  <c r="E26" i="7"/>
  <c r="F26" i="7"/>
  <c r="G26" i="7"/>
  <c r="E27" i="7"/>
  <c r="F27" i="7"/>
  <c r="G27" i="7"/>
  <c r="E30" i="7"/>
  <c r="F30" i="7"/>
  <c r="G30" i="7"/>
  <c r="E34" i="7"/>
  <c r="F34" i="7"/>
  <c r="G34" i="7"/>
  <c r="E35" i="7"/>
  <c r="F35" i="7"/>
  <c r="E38" i="7"/>
  <c r="F38" i="7"/>
  <c r="G38" i="7"/>
  <c r="E42" i="7"/>
  <c r="F42" i="7"/>
  <c r="E43" i="7"/>
  <c r="F43" i="7"/>
  <c r="E46" i="7"/>
  <c r="F46" i="7"/>
  <c r="G46" i="7"/>
  <c r="E50" i="7"/>
  <c r="F50" i="7"/>
  <c r="G50" i="7"/>
  <c r="E51" i="7"/>
  <c r="F51" i="7"/>
  <c r="E54" i="7"/>
  <c r="F54" i="7"/>
  <c r="G54" i="7"/>
  <c r="E58" i="7"/>
  <c r="F58" i="7"/>
  <c r="G58" i="7"/>
  <c r="E59" i="7"/>
  <c r="F59" i="7"/>
  <c r="E62" i="7"/>
  <c r="F62" i="7"/>
  <c r="E63" i="7"/>
  <c r="F63" i="7"/>
  <c r="E66" i="7"/>
  <c r="F66" i="7"/>
  <c r="G66" i="7"/>
  <c r="E67" i="7"/>
  <c r="F67" i="7"/>
  <c r="E70" i="7"/>
  <c r="F70" i="7"/>
  <c r="G70" i="7"/>
  <c r="E71" i="7"/>
  <c r="F71" i="7"/>
  <c r="G71" i="7"/>
  <c r="E74" i="7"/>
  <c r="F74" i="7"/>
  <c r="G74" i="7"/>
  <c r="E75" i="7"/>
  <c r="F75" i="7"/>
  <c r="E78" i="7"/>
  <c r="F78" i="7"/>
  <c r="E79" i="7"/>
  <c r="F79" i="7"/>
  <c r="E82" i="7"/>
  <c r="F82" i="7"/>
  <c r="G82" i="7"/>
  <c r="E83" i="7"/>
  <c r="F83" i="7"/>
  <c r="E86" i="7"/>
  <c r="F86" i="7"/>
  <c r="G86" i="7"/>
  <c r="E89" i="7"/>
  <c r="F89" i="7"/>
  <c r="G89" i="7"/>
  <c r="E93" i="7"/>
  <c r="F93" i="7"/>
  <c r="G93" i="7"/>
  <c r="E94" i="7"/>
  <c r="F94" i="7"/>
  <c r="G94" i="7"/>
  <c r="E97" i="7"/>
  <c r="F97" i="7"/>
  <c r="E98" i="7"/>
  <c r="F98" i="7"/>
  <c r="E101" i="7"/>
  <c r="F101" i="7"/>
  <c r="G101" i="7"/>
  <c r="N101" i="7"/>
  <c r="E102" i="7"/>
  <c r="F102" i="7"/>
  <c r="G102" i="7"/>
  <c r="E105" i="7"/>
  <c r="F105" i="7"/>
  <c r="G105" i="7"/>
  <c r="E106" i="7"/>
  <c r="F106" i="7"/>
  <c r="G106" i="7"/>
  <c r="E109" i="7"/>
  <c r="F109" i="7"/>
  <c r="G109" i="7"/>
  <c r="E110" i="7"/>
  <c r="F110" i="7"/>
  <c r="G110" i="7"/>
  <c r="E113" i="7"/>
  <c r="F113" i="7"/>
  <c r="E114" i="7"/>
  <c r="F114" i="7"/>
  <c r="G114" i="7"/>
  <c r="E117" i="7"/>
  <c r="F117" i="7"/>
  <c r="G117" i="7"/>
  <c r="E118" i="7"/>
  <c r="F118" i="7"/>
  <c r="E121" i="7"/>
  <c r="F121" i="7"/>
  <c r="G121" i="7"/>
  <c r="E122" i="7"/>
  <c r="F122" i="7"/>
  <c r="G122" i="7"/>
  <c r="E125" i="7"/>
  <c r="F125" i="7"/>
  <c r="G125" i="7"/>
  <c r="E126" i="7"/>
  <c r="F126" i="7"/>
  <c r="G126" i="7"/>
  <c r="E129" i="7"/>
  <c r="F129" i="7"/>
  <c r="G129" i="7"/>
  <c r="E130" i="7"/>
  <c r="F130" i="7"/>
  <c r="G130" i="7"/>
  <c r="E133" i="7"/>
  <c r="F133" i="7"/>
  <c r="G133" i="7"/>
  <c r="E134" i="7"/>
  <c r="F134" i="7"/>
  <c r="G134" i="7"/>
  <c r="E137" i="7"/>
  <c r="F137" i="7"/>
  <c r="G137" i="7"/>
  <c r="E138" i="7"/>
  <c r="F138" i="7"/>
  <c r="G138" i="7"/>
  <c r="E141" i="7"/>
  <c r="F141" i="7"/>
  <c r="G141" i="7"/>
  <c r="E142" i="7"/>
  <c r="F142" i="7"/>
  <c r="G142" i="7"/>
  <c r="E143" i="7"/>
  <c r="F143" i="7"/>
  <c r="E144" i="7"/>
  <c r="F144" i="7"/>
  <c r="E145" i="7"/>
  <c r="F145" i="7"/>
  <c r="G145" i="7"/>
  <c r="E146" i="7"/>
  <c r="F146" i="7"/>
  <c r="E147" i="7"/>
  <c r="F147" i="7"/>
  <c r="G147" i="7"/>
  <c r="E148" i="7"/>
  <c r="F148" i="7"/>
  <c r="G148" i="7"/>
  <c r="E149" i="7"/>
  <c r="F149" i="7"/>
  <c r="G149" i="7"/>
  <c r="E150" i="7"/>
  <c r="F150" i="7"/>
  <c r="G150" i="7"/>
  <c r="E151" i="7"/>
  <c r="F151" i="7"/>
  <c r="G151" i="7"/>
  <c r="E152" i="7"/>
  <c r="F152" i="7"/>
  <c r="E153" i="7"/>
  <c r="F153" i="7"/>
  <c r="G153" i="7"/>
  <c r="E154" i="7"/>
  <c r="F154" i="7"/>
  <c r="E155" i="7"/>
  <c r="F155" i="7"/>
  <c r="G155" i="7"/>
  <c r="E156" i="7"/>
  <c r="F156" i="7"/>
  <c r="G156" i="7"/>
  <c r="E157" i="7"/>
  <c r="F157" i="7"/>
  <c r="G157" i="7"/>
  <c r="E158" i="7"/>
  <c r="F158" i="7"/>
  <c r="G158" i="7"/>
  <c r="E87" i="7"/>
  <c r="F87" i="7"/>
  <c r="E88" i="7"/>
  <c r="F88" i="7"/>
  <c r="E90" i="7"/>
  <c r="F90" i="7"/>
  <c r="U87" i="7"/>
  <c r="U88" i="7"/>
  <c r="U90" i="7"/>
  <c r="F16" i="7"/>
  <c r="F17" i="7" s="1"/>
  <c r="C17" i="7"/>
  <c r="Q101" i="7"/>
  <c r="W101" i="7"/>
  <c r="Q21" i="7"/>
  <c r="Q102" i="7"/>
  <c r="W102" i="7"/>
  <c r="J22" i="7"/>
  <c r="Q22" i="7"/>
  <c r="Q103" i="7"/>
  <c r="W103" i="7"/>
  <c r="Q23" i="7"/>
  <c r="Q104" i="7"/>
  <c r="W104" i="7"/>
  <c r="Q24" i="7"/>
  <c r="N105" i="7"/>
  <c r="Q105" i="7"/>
  <c r="W105" i="7"/>
  <c r="N106" i="7"/>
  <c r="Q106" i="7"/>
  <c r="W106" i="7"/>
  <c r="Q107" i="7"/>
  <c r="W107" i="7"/>
  <c r="Q108" i="7"/>
  <c r="W108" i="7"/>
  <c r="N109" i="7"/>
  <c r="Q109" i="7"/>
  <c r="W109" i="7"/>
  <c r="N110" i="7"/>
  <c r="Q110" i="7"/>
  <c r="W110" i="7"/>
  <c r="Q111" i="7"/>
  <c r="W111" i="7"/>
  <c r="Q112" i="7"/>
  <c r="W112" i="7"/>
  <c r="Q113" i="7"/>
  <c r="W113" i="7"/>
  <c r="N114" i="7"/>
  <c r="Q114" i="7"/>
  <c r="W114" i="7"/>
  <c r="Q115" i="7"/>
  <c r="W115" i="7"/>
  <c r="Q116" i="7"/>
  <c r="W116" i="7"/>
  <c r="N117" i="7"/>
  <c r="Q117" i="7"/>
  <c r="W117" i="7"/>
  <c r="Q118" i="7"/>
  <c r="W118" i="7"/>
  <c r="Q119" i="7"/>
  <c r="W119" i="7"/>
  <c r="Q120" i="7"/>
  <c r="W120" i="7"/>
  <c r="Q25" i="7"/>
  <c r="I26" i="7"/>
  <c r="Q26" i="7"/>
  <c r="Q27" i="7"/>
  <c r="Q28" i="7"/>
  <c r="Q29" i="7"/>
  <c r="I30" i="7"/>
  <c r="Q30" i="7"/>
  <c r="Q31" i="7"/>
  <c r="Q32" i="7"/>
  <c r="Q33" i="7"/>
  <c r="N121" i="7"/>
  <c r="Q121" i="7"/>
  <c r="W121" i="7"/>
  <c r="N122" i="7"/>
  <c r="Q122" i="7"/>
  <c r="W122" i="7"/>
  <c r="Q123" i="7"/>
  <c r="W123" i="7"/>
  <c r="Q124" i="7"/>
  <c r="W124" i="7"/>
  <c r="J34" i="7"/>
  <c r="Q34" i="7"/>
  <c r="N125" i="7"/>
  <c r="Q125" i="7"/>
  <c r="W125" i="7"/>
  <c r="Q35" i="7"/>
  <c r="Q36" i="7"/>
  <c r="Q37" i="7"/>
  <c r="J38" i="7"/>
  <c r="Q38" i="7"/>
  <c r="N126" i="7"/>
  <c r="Q126" i="7"/>
  <c r="W126" i="7"/>
  <c r="Q39" i="7"/>
  <c r="Q127" i="7"/>
  <c r="W127" i="7"/>
  <c r="Q40" i="7"/>
  <c r="Q41" i="7"/>
  <c r="Q128" i="7"/>
  <c r="W128" i="7"/>
  <c r="Q42" i="7"/>
  <c r="Q129" i="7"/>
  <c r="W129" i="7"/>
  <c r="Q43" i="7"/>
  <c r="N130" i="7"/>
  <c r="Q130" i="7"/>
  <c r="W130" i="7"/>
  <c r="Q44" i="7"/>
  <c r="Q131" i="7"/>
  <c r="W131" i="7"/>
  <c r="Q45" i="7"/>
  <c r="I46" i="7"/>
  <c r="Q46" i="7"/>
  <c r="Q47" i="7"/>
  <c r="Q132" i="7"/>
  <c r="W132" i="7"/>
  <c r="Q48" i="7"/>
  <c r="Q49" i="7"/>
  <c r="I50" i="7"/>
  <c r="Q50" i="7"/>
  <c r="Q51" i="7"/>
  <c r="Q52" i="7"/>
  <c r="N133" i="7"/>
  <c r="Q133" i="7"/>
  <c r="W133" i="7"/>
  <c r="Q53" i="7"/>
  <c r="Q134" i="7"/>
  <c r="W134" i="7"/>
  <c r="I54" i="7"/>
  <c r="Q54" i="7"/>
  <c r="Q135" i="7"/>
  <c r="W135" i="7"/>
  <c r="Q55" i="7"/>
  <c r="Q56" i="7"/>
  <c r="Q57" i="7"/>
  <c r="I58" i="7"/>
  <c r="Q58" i="7"/>
  <c r="Q59" i="7"/>
  <c r="Q60" i="7"/>
  <c r="Q61" i="7"/>
  <c r="Q62" i="7"/>
  <c r="Q63" i="7"/>
  <c r="Q64" i="7"/>
  <c r="Q65" i="7"/>
  <c r="J66" i="7"/>
  <c r="Q66" i="7"/>
  <c r="Q67" i="7"/>
  <c r="Q68" i="7"/>
  <c r="Q69" i="7"/>
  <c r="J70" i="7"/>
  <c r="Q70" i="7"/>
  <c r="I71" i="7"/>
  <c r="Q71" i="7"/>
  <c r="Q72" i="7"/>
  <c r="Q73" i="7"/>
  <c r="I74" i="7"/>
  <c r="Q74" i="7"/>
  <c r="Q75" i="7"/>
  <c r="Q76" i="7"/>
  <c r="Q77" i="7"/>
  <c r="Q136" i="7"/>
  <c r="W136" i="7"/>
  <c r="Q78" i="7"/>
  <c r="N137" i="7"/>
  <c r="Q137" i="7"/>
  <c r="W137" i="7"/>
  <c r="Q79" i="7"/>
  <c r="Q80" i="7"/>
  <c r="Q81" i="7"/>
  <c r="K82" i="7"/>
  <c r="Q82" i="7"/>
  <c r="N138" i="7"/>
  <c r="Q138" i="7"/>
  <c r="W138" i="7"/>
  <c r="Q139" i="7"/>
  <c r="W139" i="7"/>
  <c r="Q83" i="7"/>
  <c r="Q84" i="7"/>
  <c r="Q85" i="7"/>
  <c r="K86" i="7"/>
  <c r="Q86" i="7"/>
  <c r="Q87" i="7"/>
  <c r="Q88" i="7"/>
  <c r="Q140" i="7"/>
  <c r="W140" i="7"/>
  <c r="K89" i="7"/>
  <c r="Q89" i="7"/>
  <c r="N141" i="7"/>
  <c r="Q141" i="7"/>
  <c r="W141" i="7"/>
  <c r="N142" i="7"/>
  <c r="Q142" i="7"/>
  <c r="W142" i="7"/>
  <c r="Q143" i="7"/>
  <c r="W143" i="7"/>
  <c r="Q90" i="7"/>
  <c r="Q91" i="7"/>
  <c r="Q92" i="7"/>
  <c r="K93" i="7"/>
  <c r="Q93" i="7"/>
  <c r="Q144" i="7"/>
  <c r="W144" i="7"/>
  <c r="N145" i="7"/>
  <c r="Q145" i="7"/>
  <c r="W145" i="7"/>
  <c r="K94" i="7"/>
  <c r="Q94" i="7"/>
  <c r="Q146" i="7"/>
  <c r="W146" i="7"/>
  <c r="N147" i="7"/>
  <c r="Q147" i="7"/>
  <c r="W147" i="7"/>
  <c r="Q95" i="7"/>
  <c r="Q148" i="7"/>
  <c r="W148" i="7"/>
  <c r="Q149" i="7"/>
  <c r="W149" i="7"/>
  <c r="N150" i="7"/>
  <c r="Q150" i="7"/>
  <c r="W150" i="7"/>
  <c r="Q151" i="7"/>
  <c r="W151" i="7"/>
  <c r="Q152" i="7"/>
  <c r="W152" i="7"/>
  <c r="N153" i="7"/>
  <c r="Q153" i="7"/>
  <c r="W153" i="7"/>
  <c r="Q154" i="7"/>
  <c r="W154" i="7"/>
  <c r="Q96" i="7"/>
  <c r="Q97" i="7"/>
  <c r="N155" i="7"/>
  <c r="Q155" i="7"/>
  <c r="W155" i="7"/>
  <c r="Q156" i="7"/>
  <c r="W156" i="7"/>
  <c r="Q157" i="7"/>
  <c r="W157" i="7"/>
  <c r="N158" i="7"/>
  <c r="Q158" i="7"/>
  <c r="W158" i="7"/>
  <c r="Q98" i="7"/>
  <c r="Q99" i="7"/>
  <c r="Q100" i="7"/>
  <c r="D11" i="6"/>
  <c r="D12" i="6"/>
  <c r="D13" i="6"/>
  <c r="D9" i="6"/>
  <c r="E9" i="6"/>
  <c r="E21" i="6"/>
  <c r="F21" i="6"/>
  <c r="G21" i="6"/>
  <c r="E22" i="6"/>
  <c r="F22" i="6"/>
  <c r="G22" i="6"/>
  <c r="J22" i="6"/>
  <c r="E23" i="6"/>
  <c r="F23" i="6"/>
  <c r="E24" i="6"/>
  <c r="F24" i="6"/>
  <c r="E25" i="6"/>
  <c r="F25" i="6"/>
  <c r="G25" i="6"/>
  <c r="E26" i="6"/>
  <c r="F26" i="6"/>
  <c r="E27" i="6"/>
  <c r="F27" i="6"/>
  <c r="G27" i="6"/>
  <c r="E28" i="6"/>
  <c r="F28" i="6"/>
  <c r="G28" i="6"/>
  <c r="E29" i="6"/>
  <c r="F29" i="6"/>
  <c r="G29" i="6"/>
  <c r="E30" i="6"/>
  <c r="F30" i="6"/>
  <c r="G30" i="6"/>
  <c r="I30" i="6"/>
  <c r="E31" i="6"/>
  <c r="F31" i="6"/>
  <c r="E32" i="6"/>
  <c r="F32" i="6"/>
  <c r="E33" i="6"/>
  <c r="F33" i="6"/>
  <c r="G33" i="6"/>
  <c r="E34" i="6"/>
  <c r="F34" i="6"/>
  <c r="E35" i="6"/>
  <c r="F35" i="6"/>
  <c r="G35" i="6"/>
  <c r="E36" i="6"/>
  <c r="F36" i="6"/>
  <c r="G36" i="6"/>
  <c r="E37" i="6"/>
  <c r="F37" i="6"/>
  <c r="G37" i="6"/>
  <c r="E38" i="6"/>
  <c r="F38" i="6"/>
  <c r="G38" i="6"/>
  <c r="J38" i="6"/>
  <c r="E39" i="6"/>
  <c r="F39" i="6"/>
  <c r="E40" i="6"/>
  <c r="F40" i="6"/>
  <c r="E41" i="6"/>
  <c r="F41" i="6"/>
  <c r="G41" i="6"/>
  <c r="E42" i="6"/>
  <c r="F42" i="6"/>
  <c r="E43" i="6"/>
  <c r="F43" i="6"/>
  <c r="G43" i="6"/>
  <c r="E44" i="6"/>
  <c r="F44" i="6"/>
  <c r="G44" i="6"/>
  <c r="E45" i="6"/>
  <c r="F45" i="6"/>
  <c r="G45" i="6"/>
  <c r="E46" i="6"/>
  <c r="F46" i="6"/>
  <c r="G46" i="6"/>
  <c r="I46" i="6"/>
  <c r="E47" i="6"/>
  <c r="F47" i="6"/>
  <c r="E48" i="6"/>
  <c r="F48" i="6"/>
  <c r="E49" i="6"/>
  <c r="F49" i="6"/>
  <c r="G49" i="6"/>
  <c r="E50" i="6"/>
  <c r="F50" i="6"/>
  <c r="E51" i="6"/>
  <c r="F51" i="6"/>
  <c r="G51" i="6"/>
  <c r="E52" i="6"/>
  <c r="F52" i="6"/>
  <c r="G52" i="6"/>
  <c r="F16" i="6"/>
  <c r="F17" i="6" s="1"/>
  <c r="C17" i="6"/>
  <c r="Q21" i="6"/>
  <c r="Q22" i="6"/>
  <c r="Q23" i="6"/>
  <c r="Q24" i="6"/>
  <c r="I25" i="6"/>
  <c r="Q25" i="6"/>
  <c r="Q26" i="6"/>
  <c r="I27" i="6"/>
  <c r="Q27" i="6"/>
  <c r="Q28" i="6"/>
  <c r="Q29" i="6"/>
  <c r="Q30" i="6"/>
  <c r="Q31" i="6"/>
  <c r="Q32" i="6"/>
  <c r="I33" i="6"/>
  <c r="Q33" i="6"/>
  <c r="Q34" i="6"/>
  <c r="K35" i="6"/>
  <c r="Q35" i="6"/>
  <c r="Q36" i="6"/>
  <c r="Q37" i="6"/>
  <c r="Q38" i="6"/>
  <c r="Q39" i="6"/>
  <c r="Q40" i="6"/>
  <c r="K41" i="6"/>
  <c r="Q41" i="6"/>
  <c r="Q42" i="6"/>
  <c r="K43" i="6"/>
  <c r="Q43" i="6"/>
  <c r="Q44" i="6"/>
  <c r="Q45" i="6"/>
  <c r="Q46" i="6"/>
  <c r="Q47" i="6"/>
  <c r="Q48" i="6"/>
  <c r="I49" i="6"/>
  <c r="Q49" i="6"/>
  <c r="Q50" i="6"/>
  <c r="I51" i="6"/>
  <c r="Q51" i="6"/>
  <c r="Q52" i="6"/>
  <c r="E53" i="6"/>
  <c r="F53" i="6"/>
  <c r="Q53" i="6"/>
  <c r="E54" i="6"/>
  <c r="F54" i="6"/>
  <c r="G54" i="6"/>
  <c r="Q54" i="6"/>
  <c r="E55" i="6"/>
  <c r="F55" i="6"/>
  <c r="G55" i="6"/>
  <c r="I55" i="6"/>
  <c r="Q55" i="6"/>
  <c r="E56" i="6"/>
  <c r="F56" i="6"/>
  <c r="G56" i="6"/>
  <c r="I56" i="6"/>
  <c r="Q56" i="6"/>
  <c r="E57" i="6"/>
  <c r="F57" i="6"/>
  <c r="G57" i="6"/>
  <c r="J57" i="6"/>
  <c r="Q57" i="6"/>
  <c r="E58" i="6"/>
  <c r="F58" i="6"/>
  <c r="Q58" i="6"/>
  <c r="E59" i="6"/>
  <c r="F59" i="6"/>
  <c r="G59" i="6"/>
  <c r="Q59" i="6"/>
  <c r="E60" i="6"/>
  <c r="F60" i="6"/>
  <c r="Q60" i="6"/>
  <c r="E61" i="6"/>
  <c r="F61" i="6"/>
  <c r="Q61" i="6"/>
  <c r="E62" i="6"/>
  <c r="F62" i="6"/>
  <c r="G62" i="6"/>
  <c r="Q62" i="6"/>
  <c r="E63" i="6"/>
  <c r="F63" i="6"/>
  <c r="G63" i="6"/>
  <c r="I63" i="6"/>
  <c r="Q63" i="6"/>
  <c r="E64" i="6"/>
  <c r="F64" i="6"/>
  <c r="G64" i="6"/>
  <c r="J64" i="6"/>
  <c r="Q64" i="6"/>
  <c r="E65" i="6"/>
  <c r="F65" i="6"/>
  <c r="G65" i="6"/>
  <c r="J65" i="6"/>
  <c r="Q65" i="6"/>
  <c r="E66" i="6"/>
  <c r="F66" i="6"/>
  <c r="Q66" i="6"/>
  <c r="E67" i="6"/>
  <c r="F67" i="6"/>
  <c r="G67" i="6"/>
  <c r="Q67" i="6"/>
  <c r="E68" i="6"/>
  <c r="F68" i="6"/>
  <c r="Q68" i="6"/>
  <c r="E69" i="6"/>
  <c r="F69" i="6"/>
  <c r="Q69" i="6"/>
  <c r="E70" i="6"/>
  <c r="F70" i="6"/>
  <c r="G70" i="6"/>
  <c r="Q70" i="6"/>
  <c r="E71" i="6"/>
  <c r="F71" i="6"/>
  <c r="G71" i="6"/>
  <c r="I71" i="6"/>
  <c r="Q71" i="6"/>
  <c r="E72" i="6"/>
  <c r="F72" i="6"/>
  <c r="G72" i="6"/>
  <c r="I72" i="6"/>
  <c r="Q72" i="6"/>
  <c r="E73" i="6"/>
  <c r="F73" i="6"/>
  <c r="G73" i="6"/>
  <c r="K73" i="6"/>
  <c r="Q73" i="6"/>
  <c r="E74" i="6"/>
  <c r="F74" i="6"/>
  <c r="Q74" i="6"/>
  <c r="E75" i="6"/>
  <c r="F75" i="6"/>
  <c r="G75" i="6"/>
  <c r="Q75" i="6"/>
  <c r="E76" i="6"/>
  <c r="F76" i="6"/>
  <c r="Q76" i="6"/>
  <c r="E77" i="6"/>
  <c r="F77" i="6"/>
  <c r="Q77" i="6"/>
  <c r="E78" i="6"/>
  <c r="F78" i="6"/>
  <c r="G78" i="6"/>
  <c r="Q78" i="6"/>
  <c r="E79" i="6"/>
  <c r="F79" i="6"/>
  <c r="G79" i="6"/>
  <c r="K79" i="6"/>
  <c r="Q79" i="6"/>
  <c r="E80" i="6"/>
  <c r="F80" i="6"/>
  <c r="G80" i="6"/>
  <c r="K80" i="6"/>
  <c r="Q80" i="6"/>
  <c r="E81" i="6"/>
  <c r="F81" i="6"/>
  <c r="G81" i="6"/>
  <c r="K81" i="6"/>
  <c r="Q81" i="6"/>
  <c r="E82" i="6"/>
  <c r="F82" i="6"/>
  <c r="Q82" i="6"/>
  <c r="E83" i="6"/>
  <c r="F83" i="6"/>
  <c r="G83" i="6"/>
  <c r="Q83" i="6"/>
  <c r="E84" i="6"/>
  <c r="F84" i="6"/>
  <c r="Q84" i="6"/>
  <c r="E85" i="6"/>
  <c r="F85" i="6"/>
  <c r="Q85" i="6"/>
  <c r="E86" i="6"/>
  <c r="F86" i="6"/>
  <c r="G86" i="6"/>
  <c r="Q86" i="6"/>
  <c r="E87" i="6"/>
  <c r="F87" i="6"/>
  <c r="Q87" i="6"/>
  <c r="U87" i="6"/>
  <c r="E88" i="6"/>
  <c r="F88" i="6"/>
  <c r="Q88" i="6"/>
  <c r="U88" i="6"/>
  <c r="E89" i="6"/>
  <c r="F89" i="6"/>
  <c r="G89" i="6"/>
  <c r="Q89" i="6"/>
  <c r="E90" i="6"/>
  <c r="F90" i="6"/>
  <c r="Q90" i="6"/>
  <c r="U90" i="6"/>
  <c r="E91" i="6"/>
  <c r="F91" i="6"/>
  <c r="G91" i="6"/>
  <c r="Q91" i="6"/>
  <c r="E92" i="6"/>
  <c r="F92" i="6"/>
  <c r="G92" i="6"/>
  <c r="K92" i="6"/>
  <c r="Q92" i="6"/>
  <c r="E93" i="6"/>
  <c r="F93" i="6"/>
  <c r="G93" i="6"/>
  <c r="K93" i="6"/>
  <c r="Q93" i="6"/>
  <c r="E94" i="6"/>
  <c r="F94" i="6"/>
  <c r="G94" i="6"/>
  <c r="K94" i="6"/>
  <c r="Q94" i="6"/>
  <c r="E95" i="6"/>
  <c r="F95" i="6"/>
  <c r="Q95" i="6"/>
  <c r="E96" i="6"/>
  <c r="F96" i="6"/>
  <c r="G96" i="6"/>
  <c r="Q96" i="6"/>
  <c r="E97" i="6"/>
  <c r="F97" i="6"/>
  <c r="Q97" i="6"/>
  <c r="E98" i="6"/>
  <c r="F98" i="6"/>
  <c r="Q98" i="6"/>
  <c r="E99" i="6"/>
  <c r="F99" i="6"/>
  <c r="G99" i="6"/>
  <c r="Q99" i="6"/>
  <c r="E100" i="6"/>
  <c r="F100" i="6"/>
  <c r="G100" i="6"/>
  <c r="K100" i="6"/>
  <c r="Q100" i="6"/>
  <c r="A9" i="4"/>
  <c r="C9" i="4" s="1"/>
  <c r="D21" i="4"/>
  <c r="I21" i="4" s="1"/>
  <c r="D22" i="4"/>
  <c r="D23" i="4"/>
  <c r="I23" i="4" s="1"/>
  <c r="D24" i="4"/>
  <c r="D25" i="4"/>
  <c r="D26" i="4"/>
  <c r="K26" i="4" s="1"/>
  <c r="D27" i="4"/>
  <c r="D28" i="4"/>
  <c r="D29" i="4"/>
  <c r="D30" i="4"/>
  <c r="H30" i="4" s="1"/>
  <c r="D31" i="4"/>
  <c r="I31" i="4" s="1"/>
  <c r="D32" i="4"/>
  <c r="F32" i="4" s="1"/>
  <c r="D33" i="4"/>
  <c r="L33" i="4" s="1"/>
  <c r="D34" i="4"/>
  <c r="F34" i="4" s="1"/>
  <c r="D35" i="4"/>
  <c r="H35" i="4" s="1"/>
  <c r="D36" i="4"/>
  <c r="D37" i="4"/>
  <c r="D38" i="4"/>
  <c r="J38" i="4" s="1"/>
  <c r="D39" i="4"/>
  <c r="I39" i="4" s="1"/>
  <c r="D40" i="4"/>
  <c r="D41" i="4"/>
  <c r="L41" i="4" s="1"/>
  <c r="D42" i="4"/>
  <c r="H42" i="4" s="1"/>
  <c r="D43" i="4"/>
  <c r="F43" i="4" s="1"/>
  <c r="D44" i="4"/>
  <c r="F44" i="4" s="1"/>
  <c r="D45" i="4"/>
  <c r="D46" i="4"/>
  <c r="D47" i="4"/>
  <c r="I47" i="4" s="1"/>
  <c r="D48" i="4"/>
  <c r="D49" i="4"/>
  <c r="L49" i="4" s="1"/>
  <c r="D50" i="4"/>
  <c r="H50" i="4" s="1"/>
  <c r="D51" i="4"/>
  <c r="H51" i="4" s="1"/>
  <c r="D52" i="4"/>
  <c r="D53" i="4"/>
  <c r="H53" i="4" s="1"/>
  <c r="D54" i="4"/>
  <c r="H54" i="4" s="1"/>
  <c r="D55" i="4"/>
  <c r="D56" i="4"/>
  <c r="D57" i="4"/>
  <c r="I57" i="4" s="1"/>
  <c r="D58" i="4"/>
  <c r="H58" i="4" s="1"/>
  <c r="D59" i="4"/>
  <c r="H59" i="4" s="1"/>
  <c r="D60" i="4"/>
  <c r="F60" i="4" s="1"/>
  <c r="D61" i="4"/>
  <c r="D62" i="4"/>
  <c r="D63" i="4"/>
  <c r="J63" i="4" s="1"/>
  <c r="D64" i="4"/>
  <c r="H64" i="4" s="1"/>
  <c r="J64" i="4"/>
  <c r="D65" i="4"/>
  <c r="L65" i="4" s="1"/>
  <c r="D66" i="4"/>
  <c r="J66" i="4" s="1"/>
  <c r="D67" i="4"/>
  <c r="H67" i="4" s="1"/>
  <c r="D68" i="4"/>
  <c r="D69" i="4"/>
  <c r="D70" i="4"/>
  <c r="I70" i="4" s="1"/>
  <c r="D71" i="4"/>
  <c r="D72" i="4"/>
  <c r="I72" i="4" s="1"/>
  <c r="D73" i="4"/>
  <c r="L73" i="4" s="1"/>
  <c r="D74" i="4"/>
  <c r="H74" i="4" s="1"/>
  <c r="D75" i="4"/>
  <c r="H75" i="4" s="1"/>
  <c r="D76" i="4"/>
  <c r="J76" i="4" s="1"/>
  <c r="D77" i="4"/>
  <c r="I77" i="4" s="1"/>
  <c r="D78" i="4"/>
  <c r="H78" i="4" s="1"/>
  <c r="D79" i="4"/>
  <c r="I79" i="4" s="1"/>
  <c r="D80" i="4"/>
  <c r="J80" i="4" s="1"/>
  <c r="D81" i="4"/>
  <c r="K81" i="4" s="1"/>
  <c r="D82" i="4"/>
  <c r="I82" i="4" s="1"/>
  <c r="D83" i="4"/>
  <c r="F83" i="4" s="1"/>
  <c r="D84" i="4"/>
  <c r="L84" i="4" s="1"/>
  <c r="D85" i="4"/>
  <c r="H85" i="4"/>
  <c r="D86" i="4"/>
  <c r="H86" i="4"/>
  <c r="D87" i="4"/>
  <c r="J87" i="4"/>
  <c r="H87" i="4"/>
  <c r="D88" i="4"/>
  <c r="H88" i="4"/>
  <c r="D89" i="4"/>
  <c r="H89" i="4"/>
  <c r="D90" i="4"/>
  <c r="H90" i="4"/>
  <c r="D91" i="4"/>
  <c r="H91" i="4"/>
  <c r="D92" i="4"/>
  <c r="H92" i="4"/>
  <c r="D93" i="4"/>
  <c r="H93" i="4"/>
  <c r="D94" i="4"/>
  <c r="H94" i="4"/>
  <c r="D95" i="4"/>
  <c r="J95" i="4"/>
  <c r="H95" i="4"/>
  <c r="D96" i="4"/>
  <c r="H96" i="4"/>
  <c r="D97" i="4"/>
  <c r="H97" i="4"/>
  <c r="J23" i="4"/>
  <c r="J30" i="4"/>
  <c r="J54" i="4"/>
  <c r="J59" i="4"/>
  <c r="J85" i="4"/>
  <c r="J86" i="4"/>
  <c r="J89" i="4"/>
  <c r="J90" i="4"/>
  <c r="J91" i="4"/>
  <c r="J93" i="4"/>
  <c r="J94" i="4"/>
  <c r="J97" i="4"/>
  <c r="I30" i="4"/>
  <c r="I54" i="4"/>
  <c r="I59" i="4"/>
  <c r="I61" i="4"/>
  <c r="I74" i="4"/>
  <c r="I85" i="4"/>
  <c r="I86" i="4"/>
  <c r="I87" i="4"/>
  <c r="I89" i="4"/>
  <c r="I90" i="4"/>
  <c r="I91" i="4"/>
  <c r="I92" i="4"/>
  <c r="I93" i="4"/>
  <c r="I94" i="4"/>
  <c r="I95" i="4"/>
  <c r="I97" i="4"/>
  <c r="F15" i="4"/>
  <c r="F12" i="4"/>
  <c r="F30" i="4"/>
  <c r="F35" i="4"/>
  <c r="F59" i="4"/>
  <c r="F74" i="4"/>
  <c r="F85" i="4"/>
  <c r="F86" i="4"/>
  <c r="F87" i="4"/>
  <c r="F89" i="4"/>
  <c r="F90" i="4"/>
  <c r="F91" i="4"/>
  <c r="F93" i="4"/>
  <c r="F94" i="4"/>
  <c r="F95" i="4"/>
  <c r="F97" i="4"/>
  <c r="E21" i="4"/>
  <c r="G21" i="4"/>
  <c r="E22" i="4"/>
  <c r="G22" i="4"/>
  <c r="E23" i="4"/>
  <c r="G23" i="4"/>
  <c r="E24" i="4"/>
  <c r="G24" i="4"/>
  <c r="E25" i="4"/>
  <c r="G25" i="4"/>
  <c r="E26" i="4"/>
  <c r="G26" i="4"/>
  <c r="E27" i="4"/>
  <c r="G27" i="4"/>
  <c r="E28" i="4"/>
  <c r="G28" i="4"/>
  <c r="E29" i="4"/>
  <c r="G29" i="4"/>
  <c r="E30" i="4"/>
  <c r="G30" i="4"/>
  <c r="E31" i="4"/>
  <c r="G31" i="4"/>
  <c r="E32" i="4"/>
  <c r="G32" i="4"/>
  <c r="E33" i="4"/>
  <c r="G33" i="4"/>
  <c r="E34" i="4"/>
  <c r="G34" i="4"/>
  <c r="E35" i="4"/>
  <c r="G35" i="4"/>
  <c r="E36" i="4"/>
  <c r="G36" i="4"/>
  <c r="E37" i="4"/>
  <c r="G37" i="4"/>
  <c r="E38" i="4"/>
  <c r="G38" i="4"/>
  <c r="E39" i="4"/>
  <c r="G39" i="4"/>
  <c r="E40" i="4"/>
  <c r="G40" i="4"/>
  <c r="E41" i="4"/>
  <c r="G41" i="4"/>
  <c r="E42" i="4"/>
  <c r="G42" i="4"/>
  <c r="E43" i="4"/>
  <c r="G43" i="4"/>
  <c r="E44" i="4"/>
  <c r="G44" i="4"/>
  <c r="E45" i="4"/>
  <c r="G45" i="4"/>
  <c r="E46" i="4"/>
  <c r="G46" i="4"/>
  <c r="E47" i="4"/>
  <c r="G47" i="4"/>
  <c r="E48" i="4"/>
  <c r="G48" i="4"/>
  <c r="E49" i="4"/>
  <c r="G49" i="4"/>
  <c r="E50" i="4"/>
  <c r="G50" i="4"/>
  <c r="E51" i="4"/>
  <c r="G51" i="4"/>
  <c r="E52" i="4"/>
  <c r="G52" i="4"/>
  <c r="E53" i="4"/>
  <c r="G53" i="4"/>
  <c r="E54" i="4"/>
  <c r="G54" i="4"/>
  <c r="E55" i="4"/>
  <c r="G55" i="4"/>
  <c r="E56" i="4"/>
  <c r="G56" i="4"/>
  <c r="E57" i="4"/>
  <c r="G57" i="4"/>
  <c r="E58" i="4"/>
  <c r="G58" i="4"/>
  <c r="E59" i="4"/>
  <c r="G59" i="4"/>
  <c r="E60" i="4"/>
  <c r="G60" i="4"/>
  <c r="E61" i="4"/>
  <c r="G61" i="4"/>
  <c r="E62" i="4"/>
  <c r="G62" i="4"/>
  <c r="E63" i="4"/>
  <c r="G63" i="4"/>
  <c r="E64" i="4"/>
  <c r="G64" i="4"/>
  <c r="E65" i="4"/>
  <c r="G65" i="4"/>
  <c r="E66" i="4"/>
  <c r="G66" i="4"/>
  <c r="E67" i="4"/>
  <c r="G67" i="4"/>
  <c r="E68" i="4"/>
  <c r="G68" i="4"/>
  <c r="E69" i="4"/>
  <c r="G69" i="4"/>
  <c r="E70" i="4"/>
  <c r="G70" i="4"/>
  <c r="E71" i="4"/>
  <c r="G71" i="4"/>
  <c r="E72" i="4"/>
  <c r="G72" i="4"/>
  <c r="E73" i="4"/>
  <c r="G73" i="4"/>
  <c r="E74" i="4"/>
  <c r="G74" i="4"/>
  <c r="E75" i="4"/>
  <c r="G75" i="4"/>
  <c r="E76" i="4"/>
  <c r="G76" i="4"/>
  <c r="E77" i="4"/>
  <c r="G77" i="4"/>
  <c r="E78" i="4"/>
  <c r="G78" i="4"/>
  <c r="E79" i="4"/>
  <c r="G79" i="4"/>
  <c r="E80" i="4"/>
  <c r="G80" i="4"/>
  <c r="E81" i="4"/>
  <c r="G81" i="4"/>
  <c r="E82" i="4"/>
  <c r="G82" i="4"/>
  <c r="E83" i="4"/>
  <c r="G83" i="4"/>
  <c r="E84" i="4"/>
  <c r="G84" i="4"/>
  <c r="E85" i="4"/>
  <c r="L85" i="4"/>
  <c r="E86" i="4"/>
  <c r="K86" i="4"/>
  <c r="G86" i="4"/>
  <c r="E87" i="4"/>
  <c r="E88" i="4"/>
  <c r="G88" i="4"/>
  <c r="E89" i="4"/>
  <c r="G89" i="4"/>
  <c r="E90" i="4"/>
  <c r="G90" i="4"/>
  <c r="E91" i="4"/>
  <c r="E92" i="4"/>
  <c r="K92" i="4"/>
  <c r="E93" i="4"/>
  <c r="L93" i="4"/>
  <c r="E94" i="4"/>
  <c r="K94" i="4"/>
  <c r="G94" i="4"/>
  <c r="E95" i="4"/>
  <c r="E96" i="4"/>
  <c r="G96" i="4"/>
  <c r="E97" i="4"/>
  <c r="G97" i="4"/>
  <c r="K30" i="4"/>
  <c r="K32" i="4"/>
  <c r="K54" i="4"/>
  <c r="K56" i="4"/>
  <c r="K59" i="4"/>
  <c r="K64" i="4"/>
  <c r="K74" i="4"/>
  <c r="K82" i="4"/>
  <c r="K85" i="4"/>
  <c r="K89" i="4"/>
  <c r="K90" i="4"/>
  <c r="K91" i="4"/>
  <c r="K93" i="4"/>
  <c r="K97" i="4"/>
  <c r="L30" i="4"/>
  <c r="L51" i="4"/>
  <c r="L54" i="4"/>
  <c r="L59" i="4"/>
  <c r="L70" i="4"/>
  <c r="L74" i="4"/>
  <c r="L82" i="4"/>
  <c r="L88" i="4"/>
  <c r="L89" i="4"/>
  <c r="L90" i="4"/>
  <c r="L96" i="4"/>
  <c r="L97" i="4"/>
  <c r="C16" i="4"/>
  <c r="C15" i="4"/>
  <c r="N15" i="4"/>
  <c r="O15" i="4"/>
  <c r="G4" i="4"/>
  <c r="G5" i="4"/>
  <c r="G6" i="4"/>
  <c r="G7" i="4"/>
  <c r="M12" i="4"/>
  <c r="D16" i="4"/>
  <c r="D15" i="4"/>
  <c r="E16" i="4"/>
  <c r="E15" i="4"/>
  <c r="F16" i="4"/>
  <c r="G16" i="4"/>
  <c r="G15" i="4"/>
  <c r="H16" i="4"/>
  <c r="H15" i="4"/>
  <c r="I16" i="4"/>
  <c r="I15" i="4"/>
  <c r="J16" i="4"/>
  <c r="J15" i="4"/>
  <c r="K16" i="4"/>
  <c r="K15" i="4"/>
  <c r="L16" i="4"/>
  <c r="L15" i="4"/>
  <c r="M16" i="4"/>
  <c r="M15" i="4"/>
  <c r="N16" i="4"/>
  <c r="O16" i="4"/>
  <c r="P16" i="4"/>
  <c r="P15" i="4"/>
  <c r="P12" i="4"/>
  <c r="Q16" i="4"/>
  <c r="Q15" i="4"/>
  <c r="D98" i="4"/>
  <c r="I98" i="4"/>
  <c r="E98" i="4"/>
  <c r="F98" i="4"/>
  <c r="G98" i="4"/>
  <c r="L98" i="4"/>
  <c r="D99" i="4"/>
  <c r="I99" i="4"/>
  <c r="E99" i="4"/>
  <c r="G99" i="4"/>
  <c r="K99" i="4"/>
  <c r="L99" i="4"/>
  <c r="D100" i="4"/>
  <c r="I100" i="4"/>
  <c r="E100" i="4"/>
  <c r="H100" i="4"/>
  <c r="J100" i="4"/>
  <c r="D101" i="4"/>
  <c r="H101" i="4"/>
  <c r="E101" i="4"/>
  <c r="G101" i="4"/>
  <c r="F101" i="4"/>
  <c r="I101" i="4"/>
  <c r="D102" i="4"/>
  <c r="I102" i="4"/>
  <c r="E102" i="4"/>
  <c r="F102" i="4"/>
  <c r="G102" i="4"/>
  <c r="D103" i="4"/>
  <c r="J103" i="4"/>
  <c r="E103" i="4"/>
  <c r="G103" i="4"/>
  <c r="F103" i="4"/>
  <c r="H103" i="4"/>
  <c r="I103" i="4"/>
  <c r="D104" i="4"/>
  <c r="L104" i="4"/>
  <c r="E104" i="4"/>
  <c r="K104" i="4"/>
  <c r="F104" i="4"/>
  <c r="G104" i="4"/>
  <c r="H104" i="4"/>
  <c r="I104" i="4"/>
  <c r="J104" i="4"/>
  <c r="D105" i="4"/>
  <c r="E105" i="4"/>
  <c r="L105" i="4"/>
  <c r="F105" i="4"/>
  <c r="H105" i="4"/>
  <c r="I105" i="4"/>
  <c r="J105" i="4"/>
  <c r="D106" i="4"/>
  <c r="I106" i="4"/>
  <c r="E106" i="4"/>
  <c r="F106" i="4"/>
  <c r="G106" i="4"/>
  <c r="H106" i="4"/>
  <c r="J106" i="4"/>
  <c r="K106" i="4"/>
  <c r="D107" i="4"/>
  <c r="E107" i="4"/>
  <c r="I107" i="4"/>
  <c r="D108" i="4"/>
  <c r="E108" i="4"/>
  <c r="D109" i="4"/>
  <c r="H109" i="4"/>
  <c r="E109" i="4"/>
  <c r="F109" i="4"/>
  <c r="G109" i="4"/>
  <c r="I109" i="4"/>
  <c r="K109" i="4"/>
  <c r="D110" i="4"/>
  <c r="I110" i="4"/>
  <c r="E110" i="4"/>
  <c r="K110" i="4"/>
  <c r="F110" i="4"/>
  <c r="G110" i="4"/>
  <c r="H110" i="4"/>
  <c r="J110" i="4"/>
  <c r="L110" i="4"/>
  <c r="D111" i="4"/>
  <c r="J111" i="4"/>
  <c r="E111" i="4"/>
  <c r="F111" i="4"/>
  <c r="H111" i="4"/>
  <c r="I111" i="4"/>
  <c r="D112" i="4"/>
  <c r="L112" i="4"/>
  <c r="E112" i="4"/>
  <c r="G112" i="4"/>
  <c r="H112" i="4"/>
  <c r="J112" i="4"/>
  <c r="D113" i="4"/>
  <c r="E113" i="4"/>
  <c r="F113" i="4"/>
  <c r="H113" i="4"/>
  <c r="I113" i="4"/>
  <c r="J113" i="4"/>
  <c r="D114" i="4"/>
  <c r="K114" i="4"/>
  <c r="E114" i="4"/>
  <c r="F114" i="4"/>
  <c r="G114" i="4"/>
  <c r="H114" i="4"/>
  <c r="I114" i="4"/>
  <c r="J114" i="4"/>
  <c r="L114" i="4"/>
  <c r="D115" i="4"/>
  <c r="I115" i="4"/>
  <c r="E115" i="4"/>
  <c r="G115" i="4"/>
  <c r="J115" i="4"/>
  <c r="K115" i="4"/>
  <c r="D116" i="4"/>
  <c r="I116" i="4"/>
  <c r="E116" i="4"/>
  <c r="G116" i="4"/>
  <c r="F116" i="4"/>
  <c r="J116" i="4"/>
  <c r="D117" i="4"/>
  <c r="E117" i="4"/>
  <c r="G117" i="4"/>
  <c r="D118" i="4"/>
  <c r="I118" i="4"/>
  <c r="E118" i="4"/>
  <c r="G118" i="4"/>
  <c r="D119" i="4"/>
  <c r="J119" i="4"/>
  <c r="E119" i="4"/>
  <c r="G119" i="4"/>
  <c r="H119" i="4"/>
  <c r="K119" i="4"/>
  <c r="D120" i="4"/>
  <c r="H120" i="4"/>
  <c r="E120" i="4"/>
  <c r="F120" i="4"/>
  <c r="I120" i="4"/>
  <c r="J120" i="4"/>
  <c r="D121" i="4"/>
  <c r="E121" i="4"/>
  <c r="L121" i="4"/>
  <c r="F121" i="4"/>
  <c r="G121" i="4"/>
  <c r="H121" i="4"/>
  <c r="I121" i="4"/>
  <c r="J121" i="4"/>
  <c r="D122" i="4"/>
  <c r="H122" i="4"/>
  <c r="E122" i="4"/>
  <c r="F122" i="4"/>
  <c r="G122" i="4"/>
  <c r="I122" i="4"/>
  <c r="J122" i="4"/>
  <c r="K122" i="4"/>
  <c r="L122" i="4"/>
  <c r="D123" i="4"/>
  <c r="F123" i="4"/>
  <c r="E123" i="4"/>
  <c r="G123" i="4"/>
  <c r="I123" i="4"/>
  <c r="J123" i="4"/>
  <c r="L123" i="4"/>
  <c r="D124" i="4"/>
  <c r="H124" i="4"/>
  <c r="E124" i="4"/>
  <c r="G124" i="4"/>
  <c r="F124" i="4"/>
  <c r="L124" i="4"/>
  <c r="D125" i="4"/>
  <c r="H125" i="4"/>
  <c r="E125" i="4"/>
  <c r="F125" i="4"/>
  <c r="G125" i="4"/>
  <c r="J125" i="4"/>
  <c r="K125" i="4"/>
  <c r="L125" i="4"/>
  <c r="D126" i="4"/>
  <c r="E126" i="4"/>
  <c r="G126" i="4"/>
  <c r="D127" i="4"/>
  <c r="J127" i="4"/>
  <c r="E127" i="4"/>
  <c r="G127" i="4"/>
  <c r="D128" i="4"/>
  <c r="K128" i="4"/>
  <c r="E128" i="4"/>
  <c r="G128" i="4"/>
  <c r="H128" i="4"/>
  <c r="J128" i="4"/>
  <c r="L128" i="4"/>
  <c r="D129" i="4"/>
  <c r="F129" i="4"/>
  <c r="E129" i="4"/>
  <c r="L129" i="4"/>
  <c r="H129" i="4"/>
  <c r="I129" i="4"/>
  <c r="K129" i="4"/>
  <c r="D130" i="4"/>
  <c r="L130" i="4"/>
  <c r="E130" i="4"/>
  <c r="G130" i="4"/>
  <c r="D131" i="4"/>
  <c r="E131" i="4"/>
  <c r="F131" i="4"/>
  <c r="H131" i="4"/>
  <c r="I131" i="4"/>
  <c r="J131" i="4"/>
  <c r="D132" i="4"/>
  <c r="H132" i="4"/>
  <c r="E132" i="4"/>
  <c r="F132" i="4"/>
  <c r="G132" i="4"/>
  <c r="K132" i="4"/>
  <c r="L132" i="4"/>
  <c r="D133" i="4"/>
  <c r="H133" i="4"/>
  <c r="E133" i="4"/>
  <c r="G133" i="4"/>
  <c r="L133" i="4"/>
  <c r="D134" i="4"/>
  <c r="E134" i="4"/>
  <c r="F134" i="4"/>
  <c r="H134" i="4"/>
  <c r="I134" i="4"/>
  <c r="J134" i="4"/>
  <c r="D135" i="4"/>
  <c r="H135" i="4"/>
  <c r="E135" i="4"/>
  <c r="L135" i="4"/>
  <c r="F135" i="4"/>
  <c r="G135" i="4"/>
  <c r="I135" i="4"/>
  <c r="J135" i="4"/>
  <c r="K135" i="4"/>
  <c r="D136" i="4"/>
  <c r="K136" i="4"/>
  <c r="E136" i="4"/>
  <c r="G136" i="4"/>
  <c r="H136" i="4"/>
  <c r="J136" i="4"/>
  <c r="L136" i="4"/>
  <c r="D137" i="4"/>
  <c r="F137" i="4"/>
  <c r="E137" i="4"/>
  <c r="L137" i="4"/>
  <c r="H137" i="4"/>
  <c r="I137" i="4"/>
  <c r="K137" i="4"/>
  <c r="D138" i="4"/>
  <c r="E138" i="4"/>
  <c r="G138" i="4"/>
  <c r="L138" i="4"/>
  <c r="D139" i="4"/>
  <c r="E139" i="4"/>
  <c r="F139" i="4"/>
  <c r="H139" i="4"/>
  <c r="I139" i="4"/>
  <c r="J139" i="4"/>
  <c r="D140" i="4"/>
  <c r="H140" i="4"/>
  <c r="E140" i="4"/>
  <c r="F140" i="4"/>
  <c r="G140" i="4"/>
  <c r="K140" i="4"/>
  <c r="L140" i="4"/>
  <c r="D141" i="4"/>
  <c r="H141" i="4"/>
  <c r="E141" i="4"/>
  <c r="G141" i="4"/>
  <c r="L141" i="4"/>
  <c r="D142" i="4"/>
  <c r="E142" i="4"/>
  <c r="F142" i="4"/>
  <c r="H142" i="4"/>
  <c r="I142" i="4"/>
  <c r="J142" i="4"/>
  <c r="D143" i="4"/>
  <c r="H143" i="4"/>
  <c r="E143" i="4"/>
  <c r="L143" i="4"/>
  <c r="F143" i="4"/>
  <c r="G143" i="4"/>
  <c r="I143" i="4"/>
  <c r="J143" i="4"/>
  <c r="K143" i="4"/>
  <c r="D144" i="4"/>
  <c r="K144" i="4"/>
  <c r="E144" i="4"/>
  <c r="G144" i="4"/>
  <c r="H144" i="4"/>
  <c r="J144" i="4"/>
  <c r="L144" i="4"/>
  <c r="D145" i="4"/>
  <c r="F145" i="4"/>
  <c r="E145" i="4"/>
  <c r="L145" i="4"/>
  <c r="H145" i="4"/>
  <c r="I145" i="4"/>
  <c r="K145" i="4"/>
  <c r="D146" i="4"/>
  <c r="E146" i="4"/>
  <c r="G146" i="4"/>
  <c r="L146" i="4"/>
  <c r="D147" i="4"/>
  <c r="E147" i="4"/>
  <c r="F147" i="4"/>
  <c r="H147" i="4"/>
  <c r="I147" i="4"/>
  <c r="J147" i="4"/>
  <c r="D148" i="4"/>
  <c r="H148" i="4"/>
  <c r="E148" i="4"/>
  <c r="F148" i="4"/>
  <c r="G148" i="4"/>
  <c r="K148" i="4"/>
  <c r="L148" i="4"/>
  <c r="D149" i="4"/>
  <c r="H149" i="4"/>
  <c r="E149" i="4"/>
  <c r="G149" i="4"/>
  <c r="L149" i="4"/>
  <c r="D150" i="4"/>
  <c r="E150" i="4"/>
  <c r="F150" i="4"/>
  <c r="H150" i="4"/>
  <c r="I150" i="4"/>
  <c r="J150" i="4"/>
  <c r="D151" i="4"/>
  <c r="H151" i="4"/>
  <c r="E151" i="4"/>
  <c r="L151" i="4"/>
  <c r="F151" i="4"/>
  <c r="G151" i="4"/>
  <c r="I151" i="4"/>
  <c r="J151" i="4"/>
  <c r="K151" i="4"/>
  <c r="D152" i="4"/>
  <c r="K152" i="4"/>
  <c r="E152" i="4"/>
  <c r="G152" i="4"/>
  <c r="H152" i="4"/>
  <c r="J152" i="4"/>
  <c r="L152" i="4"/>
  <c r="D153" i="4"/>
  <c r="F153" i="4"/>
  <c r="E153" i="4"/>
  <c r="L153" i="4"/>
  <c r="H153" i="4"/>
  <c r="I153" i="4"/>
  <c r="K153" i="4"/>
  <c r="D154" i="4"/>
  <c r="E154" i="4"/>
  <c r="G154" i="4"/>
  <c r="L154" i="4"/>
  <c r="D155" i="4"/>
  <c r="E155" i="4"/>
  <c r="F155" i="4"/>
  <c r="H155" i="4"/>
  <c r="I155" i="4"/>
  <c r="J155" i="4"/>
  <c r="D156" i="4"/>
  <c r="H156" i="4"/>
  <c r="E156" i="4"/>
  <c r="F156" i="4"/>
  <c r="G156" i="4"/>
  <c r="K156" i="4"/>
  <c r="L156" i="4"/>
  <c r="D157" i="4"/>
  <c r="H157" i="4"/>
  <c r="E157" i="4"/>
  <c r="G157" i="4"/>
  <c r="L157" i="4"/>
  <c r="D158" i="4"/>
  <c r="E158" i="4"/>
  <c r="F158" i="4"/>
  <c r="H158" i="4"/>
  <c r="I158" i="4"/>
  <c r="J158" i="4"/>
  <c r="D159" i="4"/>
  <c r="H159" i="4"/>
  <c r="E159" i="4"/>
  <c r="L159" i="4"/>
  <c r="F159" i="4"/>
  <c r="G159" i="4"/>
  <c r="I159" i="4"/>
  <c r="J159" i="4"/>
  <c r="K159" i="4"/>
  <c r="D160" i="4"/>
  <c r="K160" i="4"/>
  <c r="E160" i="4"/>
  <c r="G160" i="4"/>
  <c r="H160" i="4"/>
  <c r="J160" i="4"/>
  <c r="L160" i="4"/>
  <c r="D161" i="4"/>
  <c r="F161" i="4"/>
  <c r="E161" i="4"/>
  <c r="L161" i="4"/>
  <c r="H161" i="4"/>
  <c r="I161" i="4"/>
  <c r="K161" i="4"/>
  <c r="D162" i="4"/>
  <c r="L162" i="4"/>
  <c r="E162" i="4"/>
  <c r="G162" i="4"/>
  <c r="D163" i="4"/>
  <c r="E163" i="4"/>
  <c r="F163" i="4"/>
  <c r="H163" i="4"/>
  <c r="I163" i="4"/>
  <c r="J163" i="4"/>
  <c r="D164" i="4"/>
  <c r="H164" i="4"/>
  <c r="E164" i="4"/>
  <c r="F164" i="4"/>
  <c r="G164" i="4"/>
  <c r="K164" i="4"/>
  <c r="L164" i="4"/>
  <c r="D165" i="4"/>
  <c r="H165" i="4"/>
  <c r="E165" i="4"/>
  <c r="G165" i="4"/>
  <c r="L165" i="4"/>
  <c r="D166" i="4"/>
  <c r="E166" i="4"/>
  <c r="F166" i="4"/>
  <c r="H166" i="4"/>
  <c r="I166" i="4"/>
  <c r="J166" i="4"/>
  <c r="D167" i="4"/>
  <c r="H167" i="4"/>
  <c r="E167" i="4"/>
  <c r="L167" i="4"/>
  <c r="F167" i="4"/>
  <c r="G167" i="4"/>
  <c r="I167" i="4"/>
  <c r="J167" i="4"/>
  <c r="K167" i="4"/>
  <c r="D168" i="4"/>
  <c r="K168" i="4"/>
  <c r="E168" i="4"/>
  <c r="G168" i="4"/>
  <c r="H168" i="4"/>
  <c r="J168" i="4"/>
  <c r="L168" i="4"/>
  <c r="D169" i="4"/>
  <c r="F169" i="4"/>
  <c r="E169" i="4"/>
  <c r="L169" i="4"/>
  <c r="H169" i="4"/>
  <c r="I169" i="4"/>
  <c r="K169" i="4"/>
  <c r="D170" i="4"/>
  <c r="E170" i="4"/>
  <c r="G170" i="4"/>
  <c r="L170" i="4"/>
  <c r="D171" i="4"/>
  <c r="E171" i="4"/>
  <c r="F171" i="4"/>
  <c r="H171" i="4"/>
  <c r="I171" i="4"/>
  <c r="J171" i="4"/>
  <c r="D172" i="4"/>
  <c r="H172" i="4"/>
  <c r="E172" i="4"/>
  <c r="F172" i="4"/>
  <c r="G172" i="4"/>
  <c r="K172" i="4"/>
  <c r="L172" i="4"/>
  <c r="D173" i="4"/>
  <c r="H173" i="4"/>
  <c r="E173" i="4"/>
  <c r="G173" i="4"/>
  <c r="L173" i="4"/>
  <c r="D174" i="4"/>
  <c r="E174" i="4"/>
  <c r="F174" i="4"/>
  <c r="H174" i="4"/>
  <c r="I174" i="4"/>
  <c r="J174" i="4"/>
  <c r="D175" i="4"/>
  <c r="H175" i="4"/>
  <c r="E175" i="4"/>
  <c r="L175" i="4"/>
  <c r="F175" i="4"/>
  <c r="G175" i="4"/>
  <c r="I175" i="4"/>
  <c r="J175" i="4"/>
  <c r="K175" i="4"/>
  <c r="D176" i="4"/>
  <c r="K176" i="4"/>
  <c r="E176" i="4"/>
  <c r="G176" i="4"/>
  <c r="H176" i="4"/>
  <c r="J176" i="4"/>
  <c r="L176" i="4"/>
  <c r="D177" i="4"/>
  <c r="F177" i="4"/>
  <c r="E177" i="4"/>
  <c r="L177" i="4"/>
  <c r="H177" i="4"/>
  <c r="I177" i="4"/>
  <c r="K177" i="4"/>
  <c r="D178" i="4"/>
  <c r="E178" i="4"/>
  <c r="G178" i="4"/>
  <c r="L178" i="4"/>
  <c r="D179" i="4"/>
  <c r="E179" i="4"/>
  <c r="F179" i="4"/>
  <c r="H179" i="4"/>
  <c r="I179" i="4"/>
  <c r="J179" i="4"/>
  <c r="D180" i="4"/>
  <c r="H180" i="4"/>
  <c r="E180" i="4"/>
  <c r="F180" i="4"/>
  <c r="G180" i="4"/>
  <c r="K180" i="4"/>
  <c r="L180" i="4"/>
  <c r="D181" i="4"/>
  <c r="H181" i="4"/>
  <c r="E181" i="4"/>
  <c r="G181" i="4"/>
  <c r="L181" i="4"/>
  <c r="D182" i="4"/>
  <c r="E182" i="4"/>
  <c r="F182" i="4"/>
  <c r="H182" i="4"/>
  <c r="I182" i="4"/>
  <c r="J182" i="4"/>
  <c r="D183" i="4"/>
  <c r="H183" i="4"/>
  <c r="E183" i="4"/>
  <c r="L183" i="4"/>
  <c r="F183" i="4"/>
  <c r="G183" i="4"/>
  <c r="I183" i="4"/>
  <c r="J183" i="4"/>
  <c r="K183" i="4"/>
  <c r="D184" i="4"/>
  <c r="K184" i="4"/>
  <c r="E184" i="4"/>
  <c r="G184" i="4"/>
  <c r="H184" i="4"/>
  <c r="J184" i="4"/>
  <c r="L184" i="4"/>
  <c r="D185" i="4"/>
  <c r="F185" i="4"/>
  <c r="E185" i="4"/>
  <c r="L185" i="4"/>
  <c r="H185" i="4"/>
  <c r="I185" i="4"/>
  <c r="K185" i="4"/>
  <c r="D186" i="4"/>
  <c r="I186" i="4"/>
  <c r="E186" i="4"/>
  <c r="G186" i="4"/>
  <c r="L186" i="4"/>
  <c r="D187" i="4"/>
  <c r="E187" i="4"/>
  <c r="F187" i="4"/>
  <c r="H187" i="4"/>
  <c r="I187" i="4"/>
  <c r="J187" i="4"/>
  <c r="D188" i="4"/>
  <c r="H188" i="4"/>
  <c r="E188" i="4"/>
  <c r="F188" i="4"/>
  <c r="G188" i="4"/>
  <c r="K188" i="4"/>
  <c r="L188" i="4"/>
  <c r="D189" i="4"/>
  <c r="E189" i="4"/>
  <c r="G189" i="4"/>
  <c r="L189" i="4"/>
  <c r="D190" i="4"/>
  <c r="E190" i="4"/>
  <c r="F190" i="4"/>
  <c r="H190" i="4"/>
  <c r="I190" i="4"/>
  <c r="J190" i="4"/>
  <c r="D191" i="4"/>
  <c r="H191" i="4"/>
  <c r="E191" i="4"/>
  <c r="L191" i="4"/>
  <c r="F191" i="4"/>
  <c r="G191" i="4"/>
  <c r="I191" i="4"/>
  <c r="J191" i="4"/>
  <c r="K191" i="4"/>
  <c r="D192" i="4"/>
  <c r="K192" i="4"/>
  <c r="E192" i="4"/>
  <c r="G192" i="4"/>
  <c r="H192" i="4"/>
  <c r="J192" i="4"/>
  <c r="L192" i="4"/>
  <c r="D193" i="4"/>
  <c r="F193" i="4"/>
  <c r="E193" i="4"/>
  <c r="L193" i="4"/>
  <c r="H193" i="4"/>
  <c r="I193" i="4"/>
  <c r="K193" i="4"/>
  <c r="D194" i="4"/>
  <c r="I194" i="4"/>
  <c r="E194" i="4"/>
  <c r="G194" i="4"/>
  <c r="L194" i="4"/>
  <c r="D195" i="4"/>
  <c r="E195" i="4"/>
  <c r="F195" i="4"/>
  <c r="H195" i="4"/>
  <c r="I195" i="4"/>
  <c r="J195" i="4"/>
  <c r="D196" i="4"/>
  <c r="H196" i="4"/>
  <c r="E196" i="4"/>
  <c r="F196" i="4"/>
  <c r="G196" i="4"/>
  <c r="K196" i="4"/>
  <c r="L196" i="4"/>
  <c r="D197" i="4"/>
  <c r="E197" i="4"/>
  <c r="G197" i="4"/>
  <c r="L197" i="4"/>
  <c r="D198" i="4"/>
  <c r="E198" i="4"/>
  <c r="F198" i="4"/>
  <c r="H198" i="4"/>
  <c r="I198" i="4"/>
  <c r="J198" i="4"/>
  <c r="D199" i="4"/>
  <c r="H199" i="4"/>
  <c r="E199" i="4"/>
  <c r="L199" i="4"/>
  <c r="F199" i="4"/>
  <c r="G199" i="4"/>
  <c r="I199" i="4"/>
  <c r="J199" i="4"/>
  <c r="K199" i="4"/>
  <c r="D200" i="4"/>
  <c r="K200" i="4"/>
  <c r="E200" i="4"/>
  <c r="G200" i="4"/>
  <c r="H200" i="4"/>
  <c r="J200" i="4"/>
  <c r="L200" i="4"/>
  <c r="D201" i="4"/>
  <c r="F201" i="4"/>
  <c r="E201" i="4"/>
  <c r="L201" i="4"/>
  <c r="H201" i="4"/>
  <c r="I201" i="4"/>
  <c r="K201" i="4"/>
  <c r="D202" i="4"/>
  <c r="I202" i="4"/>
  <c r="E202" i="4"/>
  <c r="G202" i="4"/>
  <c r="L202" i="4"/>
  <c r="D203" i="4"/>
  <c r="E203" i="4"/>
  <c r="F203" i="4"/>
  <c r="H203" i="4"/>
  <c r="I203" i="4"/>
  <c r="J203" i="4"/>
  <c r="D204" i="4"/>
  <c r="H204" i="4"/>
  <c r="E204" i="4"/>
  <c r="F204" i="4"/>
  <c r="G204" i="4"/>
  <c r="K204" i="4"/>
  <c r="L204" i="4"/>
  <c r="D205" i="4"/>
  <c r="E205" i="4"/>
  <c r="G205" i="4"/>
  <c r="L205" i="4"/>
  <c r="D206" i="4"/>
  <c r="E206" i="4"/>
  <c r="F206" i="4"/>
  <c r="H206" i="4"/>
  <c r="I206" i="4"/>
  <c r="J206" i="4"/>
  <c r="D207" i="4"/>
  <c r="H207" i="4"/>
  <c r="E207" i="4"/>
  <c r="L207" i="4"/>
  <c r="F207" i="4"/>
  <c r="G207" i="4"/>
  <c r="I207" i="4"/>
  <c r="J207" i="4"/>
  <c r="K207" i="4"/>
  <c r="D208" i="4"/>
  <c r="K208" i="4"/>
  <c r="E208" i="4"/>
  <c r="G208" i="4"/>
  <c r="H208" i="4"/>
  <c r="J208" i="4"/>
  <c r="L208" i="4"/>
  <c r="D209" i="4"/>
  <c r="F209" i="4"/>
  <c r="E209" i="4"/>
  <c r="L209" i="4"/>
  <c r="H209" i="4"/>
  <c r="I209" i="4"/>
  <c r="K209" i="4"/>
  <c r="D210" i="4"/>
  <c r="I210" i="4"/>
  <c r="E210" i="4"/>
  <c r="G210" i="4"/>
  <c r="L210" i="4"/>
  <c r="D211" i="4"/>
  <c r="E211" i="4"/>
  <c r="F211" i="4"/>
  <c r="H211" i="4"/>
  <c r="I211" i="4"/>
  <c r="J211" i="4"/>
  <c r="D212" i="4"/>
  <c r="H212" i="4"/>
  <c r="E212" i="4"/>
  <c r="F212" i="4"/>
  <c r="G212" i="4"/>
  <c r="K212" i="4"/>
  <c r="L212" i="4"/>
  <c r="D213" i="4"/>
  <c r="E213" i="4"/>
  <c r="G213" i="4"/>
  <c r="L213" i="4"/>
  <c r="D214" i="4"/>
  <c r="E214" i="4"/>
  <c r="F214" i="4"/>
  <c r="H214" i="4"/>
  <c r="I214" i="4"/>
  <c r="J214" i="4"/>
  <c r="D215" i="4"/>
  <c r="H215" i="4"/>
  <c r="E215" i="4"/>
  <c r="L215" i="4"/>
  <c r="F215" i="4"/>
  <c r="G215" i="4"/>
  <c r="I215" i="4"/>
  <c r="J215" i="4"/>
  <c r="K215" i="4"/>
  <c r="D216" i="4"/>
  <c r="K216" i="4"/>
  <c r="E216" i="4"/>
  <c r="G216" i="4"/>
  <c r="H216" i="4"/>
  <c r="J216" i="4"/>
  <c r="L216" i="4"/>
  <c r="D217" i="4"/>
  <c r="F217" i="4"/>
  <c r="E217" i="4"/>
  <c r="L217" i="4"/>
  <c r="H217" i="4"/>
  <c r="I217" i="4"/>
  <c r="K217" i="4"/>
  <c r="D218" i="4"/>
  <c r="I218" i="4"/>
  <c r="E218" i="4"/>
  <c r="G218" i="4"/>
  <c r="L218" i="4"/>
  <c r="D219" i="4"/>
  <c r="E219" i="4"/>
  <c r="F219" i="4"/>
  <c r="H219" i="4"/>
  <c r="I219" i="4"/>
  <c r="J219" i="4"/>
  <c r="D220" i="4"/>
  <c r="H220" i="4"/>
  <c r="E220" i="4"/>
  <c r="F220" i="4"/>
  <c r="G220" i="4"/>
  <c r="K220" i="4"/>
  <c r="L220" i="4"/>
  <c r="D221" i="4"/>
  <c r="E221" i="4"/>
  <c r="G221" i="4"/>
  <c r="L221" i="4"/>
  <c r="D222" i="4"/>
  <c r="E222" i="4"/>
  <c r="F222" i="4"/>
  <c r="H222" i="4"/>
  <c r="I222" i="4"/>
  <c r="J222" i="4"/>
  <c r="D223" i="4"/>
  <c r="H223" i="4"/>
  <c r="E223" i="4"/>
  <c r="L223" i="4"/>
  <c r="F223" i="4"/>
  <c r="G223" i="4"/>
  <c r="I223" i="4"/>
  <c r="J223" i="4"/>
  <c r="K223" i="4"/>
  <c r="D224" i="4"/>
  <c r="K224" i="4"/>
  <c r="E224" i="4"/>
  <c r="G224" i="4"/>
  <c r="H224" i="4"/>
  <c r="J224" i="4"/>
  <c r="L224" i="4"/>
  <c r="D225" i="4"/>
  <c r="F225" i="4"/>
  <c r="E225" i="4"/>
  <c r="L225" i="4"/>
  <c r="H225" i="4"/>
  <c r="I225" i="4"/>
  <c r="K225" i="4"/>
  <c r="D226" i="4"/>
  <c r="I226" i="4"/>
  <c r="E226" i="4"/>
  <c r="G226" i="4"/>
  <c r="L226" i="4"/>
  <c r="D227" i="4"/>
  <c r="E227" i="4"/>
  <c r="F227" i="4"/>
  <c r="H227" i="4"/>
  <c r="I227" i="4"/>
  <c r="J227" i="4"/>
  <c r="D228" i="4"/>
  <c r="H228" i="4"/>
  <c r="E228" i="4"/>
  <c r="F228" i="4"/>
  <c r="G228" i="4"/>
  <c r="K228" i="4"/>
  <c r="L228" i="4"/>
  <c r="D229" i="4"/>
  <c r="E229" i="4"/>
  <c r="G229" i="4"/>
  <c r="L229" i="4"/>
  <c r="D230" i="4"/>
  <c r="E230" i="4"/>
  <c r="F230" i="4"/>
  <c r="H230" i="4"/>
  <c r="I230" i="4"/>
  <c r="J230" i="4"/>
  <c r="D231" i="4"/>
  <c r="H231" i="4"/>
  <c r="E231" i="4"/>
  <c r="L231" i="4"/>
  <c r="F231" i="4"/>
  <c r="G231" i="4"/>
  <c r="I231" i="4"/>
  <c r="J231" i="4"/>
  <c r="K231" i="4"/>
  <c r="D232" i="4"/>
  <c r="K232" i="4"/>
  <c r="E232" i="4"/>
  <c r="G232" i="4"/>
  <c r="H232" i="4"/>
  <c r="J232" i="4"/>
  <c r="L232" i="4"/>
  <c r="D233" i="4"/>
  <c r="F233" i="4"/>
  <c r="E233" i="4"/>
  <c r="L233" i="4"/>
  <c r="H233" i="4"/>
  <c r="I233" i="4"/>
  <c r="K233" i="4"/>
  <c r="D234" i="4"/>
  <c r="I234" i="4"/>
  <c r="E234" i="4"/>
  <c r="G234" i="4"/>
  <c r="L234" i="4"/>
  <c r="D235" i="4"/>
  <c r="E235" i="4"/>
  <c r="F235" i="4"/>
  <c r="H235" i="4"/>
  <c r="I235" i="4"/>
  <c r="J235" i="4"/>
  <c r="D236" i="4"/>
  <c r="H236" i="4"/>
  <c r="E236" i="4"/>
  <c r="F236" i="4"/>
  <c r="G236" i="4"/>
  <c r="K236" i="4"/>
  <c r="L236" i="4"/>
  <c r="D237" i="4"/>
  <c r="E237" i="4"/>
  <c r="G237" i="4"/>
  <c r="L237" i="4"/>
  <c r="D238" i="4"/>
  <c r="E238" i="4"/>
  <c r="F238" i="4"/>
  <c r="H238" i="4"/>
  <c r="I238" i="4"/>
  <c r="J238" i="4"/>
  <c r="D239" i="4"/>
  <c r="H239" i="4"/>
  <c r="E239" i="4"/>
  <c r="L239" i="4"/>
  <c r="F239" i="4"/>
  <c r="G239" i="4"/>
  <c r="I239" i="4"/>
  <c r="J239" i="4"/>
  <c r="K239" i="4"/>
  <c r="D240" i="4"/>
  <c r="K240" i="4"/>
  <c r="E240" i="4"/>
  <c r="G240" i="4"/>
  <c r="H240" i="4"/>
  <c r="J240" i="4"/>
  <c r="L240" i="4"/>
  <c r="D241" i="4"/>
  <c r="F241" i="4"/>
  <c r="E241" i="4"/>
  <c r="L241" i="4"/>
  <c r="H241" i="4"/>
  <c r="I241" i="4"/>
  <c r="K241" i="4"/>
  <c r="D242" i="4"/>
  <c r="E242" i="4"/>
  <c r="G242" i="4"/>
  <c r="I242" i="4"/>
  <c r="L242" i="4"/>
  <c r="D243" i="4"/>
  <c r="E243" i="4"/>
  <c r="F243" i="4"/>
  <c r="H243" i="4"/>
  <c r="I243" i="4"/>
  <c r="J243" i="4"/>
  <c r="D244" i="4"/>
  <c r="H244" i="4"/>
  <c r="E244" i="4"/>
  <c r="F244" i="4"/>
  <c r="G244" i="4"/>
  <c r="K244" i="4"/>
  <c r="L244" i="4"/>
  <c r="D245" i="4"/>
  <c r="E245" i="4"/>
  <c r="G245" i="4"/>
  <c r="L245" i="4"/>
  <c r="D246" i="4"/>
  <c r="E246" i="4"/>
  <c r="F246" i="4"/>
  <c r="H246" i="4"/>
  <c r="I246" i="4"/>
  <c r="J246" i="4"/>
  <c r="D247" i="4"/>
  <c r="H247" i="4"/>
  <c r="E247" i="4"/>
  <c r="L247" i="4"/>
  <c r="F247" i="4"/>
  <c r="G247" i="4"/>
  <c r="I247" i="4"/>
  <c r="J247" i="4"/>
  <c r="K247" i="4"/>
  <c r="D248" i="4"/>
  <c r="K248" i="4"/>
  <c r="E248" i="4"/>
  <c r="G248" i="4"/>
  <c r="H248" i="4"/>
  <c r="J248" i="4"/>
  <c r="L248" i="4"/>
  <c r="D249" i="4"/>
  <c r="F249" i="4"/>
  <c r="E249" i="4"/>
  <c r="L249" i="4"/>
  <c r="H249" i="4"/>
  <c r="I249" i="4"/>
  <c r="K249" i="4"/>
  <c r="D250" i="4"/>
  <c r="E250" i="4"/>
  <c r="G250" i="4"/>
  <c r="I250" i="4"/>
  <c r="L250" i="4"/>
  <c r="D251" i="4"/>
  <c r="E251" i="4"/>
  <c r="F251" i="4"/>
  <c r="H251" i="4"/>
  <c r="I251" i="4"/>
  <c r="J251" i="4"/>
  <c r="D252" i="4"/>
  <c r="H252" i="4"/>
  <c r="E252" i="4"/>
  <c r="F252" i="4"/>
  <c r="G252" i="4"/>
  <c r="K252" i="4"/>
  <c r="L252" i="4"/>
  <c r="D253" i="4"/>
  <c r="E253" i="4"/>
  <c r="G253" i="4"/>
  <c r="L253" i="4"/>
  <c r="D254" i="4"/>
  <c r="E254" i="4"/>
  <c r="F254" i="4"/>
  <c r="H254" i="4"/>
  <c r="I254" i="4"/>
  <c r="J254" i="4"/>
  <c r="D255" i="4"/>
  <c r="H255" i="4"/>
  <c r="E255" i="4"/>
  <c r="L255" i="4"/>
  <c r="F255" i="4"/>
  <c r="G255" i="4"/>
  <c r="I255" i="4"/>
  <c r="J255" i="4"/>
  <c r="K255" i="4"/>
  <c r="D256" i="4"/>
  <c r="K256" i="4"/>
  <c r="E256" i="4"/>
  <c r="G256" i="4"/>
  <c r="H256" i="4"/>
  <c r="J256" i="4"/>
  <c r="L256" i="4"/>
  <c r="D257" i="4"/>
  <c r="F257" i="4"/>
  <c r="E257" i="4"/>
  <c r="L257" i="4"/>
  <c r="H257" i="4"/>
  <c r="I257" i="4"/>
  <c r="K257" i="4"/>
  <c r="D258" i="4"/>
  <c r="E258" i="4"/>
  <c r="G258" i="4"/>
  <c r="I258" i="4"/>
  <c r="L258" i="4"/>
  <c r="D259" i="4"/>
  <c r="E259" i="4"/>
  <c r="F259" i="4"/>
  <c r="H259" i="4"/>
  <c r="I259" i="4"/>
  <c r="J259" i="4"/>
  <c r="K259" i="4"/>
  <c r="D260" i="4"/>
  <c r="E260" i="4"/>
  <c r="F260" i="4"/>
  <c r="G260" i="4"/>
  <c r="K260" i="4"/>
  <c r="L260" i="4"/>
  <c r="D261" i="4"/>
  <c r="E261" i="4"/>
  <c r="G261" i="4"/>
  <c r="L261" i="4"/>
  <c r="D262" i="4"/>
  <c r="E262" i="4"/>
  <c r="F262" i="4"/>
  <c r="H262" i="4"/>
  <c r="I262" i="4"/>
  <c r="J262" i="4"/>
  <c r="D263" i="4"/>
  <c r="H263" i="4"/>
  <c r="E263" i="4"/>
  <c r="L263" i="4"/>
  <c r="F263" i="4"/>
  <c r="G263" i="4"/>
  <c r="I263" i="4"/>
  <c r="J263" i="4"/>
  <c r="K263" i="4"/>
  <c r="D264" i="4"/>
  <c r="K264" i="4"/>
  <c r="E264" i="4"/>
  <c r="G264" i="4"/>
  <c r="H264" i="4"/>
  <c r="J264" i="4"/>
  <c r="L264" i="4"/>
  <c r="D265" i="4"/>
  <c r="F265" i="4"/>
  <c r="E265" i="4"/>
  <c r="L265" i="4"/>
  <c r="H265" i="4"/>
  <c r="I265" i="4"/>
  <c r="K265" i="4"/>
  <c r="D266" i="4"/>
  <c r="E266" i="4"/>
  <c r="G266" i="4"/>
  <c r="I266" i="4"/>
  <c r="L266" i="4"/>
  <c r="D267" i="4"/>
  <c r="E267" i="4"/>
  <c r="F267" i="4"/>
  <c r="H267" i="4"/>
  <c r="I267" i="4"/>
  <c r="J267" i="4"/>
  <c r="K267" i="4"/>
  <c r="D268" i="4"/>
  <c r="E268" i="4"/>
  <c r="F268" i="4"/>
  <c r="G268" i="4"/>
  <c r="K268" i="4"/>
  <c r="L268" i="4"/>
  <c r="D269" i="4"/>
  <c r="E269" i="4"/>
  <c r="G269" i="4"/>
  <c r="L269" i="4"/>
  <c r="D270" i="4"/>
  <c r="E270" i="4"/>
  <c r="F270" i="4"/>
  <c r="H270" i="4"/>
  <c r="I270" i="4"/>
  <c r="J270" i="4"/>
  <c r="D271" i="4"/>
  <c r="H271" i="4"/>
  <c r="E271" i="4"/>
  <c r="L271" i="4"/>
  <c r="F271" i="4"/>
  <c r="G271" i="4"/>
  <c r="I271" i="4"/>
  <c r="J271" i="4"/>
  <c r="K271" i="4"/>
  <c r="D272" i="4"/>
  <c r="J272" i="4"/>
  <c r="E272" i="4"/>
  <c r="G272" i="4"/>
  <c r="H272" i="4"/>
  <c r="D273" i="4"/>
  <c r="I273" i="4"/>
  <c r="E273" i="4"/>
  <c r="K273" i="4"/>
  <c r="H273" i="4"/>
  <c r="L273" i="4"/>
  <c r="D274" i="4"/>
  <c r="H274" i="4"/>
  <c r="E274" i="4"/>
  <c r="J274" i="4"/>
  <c r="D275" i="4"/>
  <c r="H275" i="4"/>
  <c r="E275" i="4"/>
  <c r="L275" i="4"/>
  <c r="F275" i="4"/>
  <c r="G275" i="4"/>
  <c r="I275" i="4"/>
  <c r="J275" i="4"/>
  <c r="K275" i="4"/>
  <c r="D276" i="4"/>
  <c r="L276" i="4"/>
  <c r="E276" i="4"/>
  <c r="F276" i="4"/>
  <c r="G276" i="4"/>
  <c r="H276" i="4"/>
  <c r="K276" i="4"/>
  <c r="D277" i="4"/>
  <c r="H277" i="4"/>
  <c r="E277" i="4"/>
  <c r="G277" i="4"/>
  <c r="L277" i="4"/>
  <c r="D278" i="4"/>
  <c r="E278" i="4"/>
  <c r="F278" i="4"/>
  <c r="H278" i="4"/>
  <c r="I278" i="4"/>
  <c r="J278" i="4"/>
  <c r="D279" i="4"/>
  <c r="E279" i="4"/>
  <c r="L279" i="4"/>
  <c r="F279" i="4"/>
  <c r="G279" i="4"/>
  <c r="H279" i="4"/>
  <c r="I279" i="4"/>
  <c r="J279" i="4"/>
  <c r="K279" i="4"/>
  <c r="D280" i="4"/>
  <c r="H280" i="4"/>
  <c r="E280" i="4"/>
  <c r="G280" i="4"/>
  <c r="J280" i="4"/>
  <c r="D281" i="4"/>
  <c r="E281" i="4"/>
  <c r="H281" i="4"/>
  <c r="K281" i="4"/>
  <c r="L281" i="4"/>
  <c r="D282" i="4"/>
  <c r="H282" i="4"/>
  <c r="E282" i="4"/>
  <c r="F282" i="4"/>
  <c r="I282" i="4"/>
  <c r="J282" i="4"/>
  <c r="D283" i="4"/>
  <c r="H283" i="4"/>
  <c r="E283" i="4"/>
  <c r="L283" i="4"/>
  <c r="F283" i="4"/>
  <c r="G283" i="4"/>
  <c r="I283" i="4"/>
  <c r="J283" i="4"/>
  <c r="D284" i="4"/>
  <c r="F284" i="4"/>
  <c r="E284" i="4"/>
  <c r="G284" i="4"/>
  <c r="H284" i="4"/>
  <c r="D285" i="4"/>
  <c r="E285" i="4"/>
  <c r="G285" i="4"/>
  <c r="I285" i="4"/>
  <c r="L285" i="4"/>
  <c r="D286" i="4"/>
  <c r="E286" i="4"/>
  <c r="F286" i="4"/>
  <c r="H286" i="4"/>
  <c r="I286" i="4"/>
  <c r="J286" i="4"/>
  <c r="D287" i="4"/>
  <c r="E287" i="4"/>
  <c r="L287" i="4"/>
  <c r="F287" i="4"/>
  <c r="G287" i="4"/>
  <c r="H287" i="4"/>
  <c r="I287" i="4"/>
  <c r="J287" i="4"/>
  <c r="K287" i="4"/>
  <c r="D288" i="4"/>
  <c r="E288" i="4"/>
  <c r="G288" i="4"/>
  <c r="H288" i="4"/>
  <c r="J288" i="4"/>
  <c r="K288" i="4"/>
  <c r="L288" i="4"/>
  <c r="D289" i="4"/>
  <c r="E289" i="4"/>
  <c r="L289" i="4"/>
  <c r="H289" i="4"/>
  <c r="I289" i="4"/>
  <c r="K289" i="4"/>
  <c r="D290" i="4"/>
  <c r="H290" i="4"/>
  <c r="E290" i="4"/>
  <c r="L290" i="4"/>
  <c r="F290" i="4"/>
  <c r="I290" i="4"/>
  <c r="D291" i="4"/>
  <c r="E291" i="4"/>
  <c r="L291" i="4"/>
  <c r="F291" i="4"/>
  <c r="H291" i="4"/>
  <c r="I291" i="4"/>
  <c r="J291" i="4"/>
  <c r="D292" i="4"/>
  <c r="E292" i="4"/>
  <c r="G292" i="4"/>
  <c r="D293" i="4"/>
  <c r="I293" i="4"/>
  <c r="E293" i="4"/>
  <c r="L293" i="4"/>
  <c r="G293" i="4"/>
  <c r="H293" i="4"/>
  <c r="D294" i="4"/>
  <c r="E294" i="4"/>
  <c r="F294" i="4"/>
  <c r="H294" i="4"/>
  <c r="I294" i="4"/>
  <c r="J294" i="4"/>
  <c r="D295" i="4"/>
  <c r="E295" i="4"/>
  <c r="L295" i="4"/>
  <c r="F295" i="4"/>
  <c r="G295" i="4"/>
  <c r="H295" i="4"/>
  <c r="I295" i="4"/>
  <c r="J295" i="4"/>
  <c r="K295" i="4"/>
  <c r="D296" i="4"/>
  <c r="H296" i="4"/>
  <c r="E296" i="4"/>
  <c r="G296" i="4"/>
  <c r="K296" i="4"/>
  <c r="D297" i="4"/>
  <c r="H297" i="4"/>
  <c r="E297" i="4"/>
  <c r="I297" i="4"/>
  <c r="D298" i="4"/>
  <c r="H298" i="4"/>
  <c r="E298" i="4"/>
  <c r="F298" i="4"/>
  <c r="I298" i="4"/>
  <c r="J298" i="4"/>
  <c r="L298" i="4"/>
  <c r="D299" i="4"/>
  <c r="H299" i="4"/>
  <c r="E299" i="4"/>
  <c r="L299" i="4"/>
  <c r="F299" i="4"/>
  <c r="G299" i="4"/>
  <c r="I299" i="4"/>
  <c r="J299" i="4"/>
  <c r="K299" i="4"/>
  <c r="D300" i="4"/>
  <c r="I300" i="4"/>
  <c r="E300" i="4"/>
  <c r="F300" i="4"/>
  <c r="G300" i="4"/>
  <c r="H300" i="4"/>
  <c r="J300" i="4"/>
  <c r="K300" i="4"/>
  <c r="L300" i="4"/>
  <c r="D301" i="4"/>
  <c r="I301" i="4"/>
  <c r="E301" i="4"/>
  <c r="K301" i="4"/>
  <c r="G301" i="4"/>
  <c r="H301" i="4"/>
  <c r="L301" i="4"/>
  <c r="D302" i="4"/>
  <c r="I302" i="4"/>
  <c r="E302" i="4"/>
  <c r="H302" i="4"/>
  <c r="D303" i="4"/>
  <c r="E303" i="4"/>
  <c r="L303" i="4"/>
  <c r="F303" i="4"/>
  <c r="G303" i="4"/>
  <c r="H303" i="4"/>
  <c r="I303" i="4"/>
  <c r="J303" i="4"/>
  <c r="K303" i="4"/>
  <c r="D304" i="4"/>
  <c r="I304" i="4"/>
  <c r="E304" i="4"/>
  <c r="F304" i="4"/>
  <c r="G304" i="4"/>
  <c r="H304" i="4"/>
  <c r="J304" i="4"/>
  <c r="K304" i="4"/>
  <c r="L304" i="4"/>
  <c r="D305" i="4"/>
  <c r="I305" i="4"/>
  <c r="E305" i="4"/>
  <c r="K305" i="4"/>
  <c r="G305" i="4"/>
  <c r="H305" i="4"/>
  <c r="L305" i="4"/>
  <c r="D306" i="4"/>
  <c r="I306" i="4"/>
  <c r="E306" i="4"/>
  <c r="H306" i="4"/>
  <c r="D307" i="4"/>
  <c r="H307" i="4"/>
  <c r="E307" i="4"/>
  <c r="L307" i="4"/>
  <c r="F307" i="4"/>
  <c r="G307" i="4"/>
  <c r="I307" i="4"/>
  <c r="J307" i="4"/>
  <c r="D308" i="4"/>
  <c r="I308" i="4"/>
  <c r="E308" i="4"/>
  <c r="G308" i="4"/>
  <c r="D309" i="4"/>
  <c r="E309" i="4"/>
  <c r="G309" i="4"/>
  <c r="H309" i="4"/>
  <c r="I309" i="4"/>
  <c r="D310" i="4"/>
  <c r="J310" i="4"/>
  <c r="E310" i="4"/>
  <c r="I310" i="4"/>
  <c r="D311" i="4"/>
  <c r="H311" i="4"/>
  <c r="E311" i="4"/>
  <c r="L311" i="4"/>
  <c r="F311" i="4"/>
  <c r="G311" i="4"/>
  <c r="I311" i="4"/>
  <c r="J311" i="4"/>
  <c r="K311" i="4"/>
  <c r="D312" i="4"/>
  <c r="I312" i="4"/>
  <c r="E312" i="4"/>
  <c r="G312" i="4"/>
  <c r="H312" i="4"/>
  <c r="D313" i="4"/>
  <c r="K313" i="4"/>
  <c r="E313" i="4"/>
  <c r="G313" i="4"/>
  <c r="D314" i="4"/>
  <c r="H314" i="4"/>
  <c r="E314" i="4"/>
  <c r="F314" i="4"/>
  <c r="J314" i="4"/>
  <c r="D315" i="4"/>
  <c r="E315" i="4"/>
  <c r="L315" i="4"/>
  <c r="F315" i="4"/>
  <c r="H315" i="4"/>
  <c r="I315" i="4"/>
  <c r="J315" i="4"/>
  <c r="D316" i="4"/>
  <c r="I316" i="4"/>
  <c r="E316" i="4"/>
  <c r="G316" i="4"/>
  <c r="H316" i="4"/>
  <c r="D317" i="4"/>
  <c r="E317" i="4"/>
  <c r="G317" i="4"/>
  <c r="D318" i="4"/>
  <c r="H318" i="4"/>
  <c r="E318" i="4"/>
  <c r="F318" i="4"/>
  <c r="J318" i="4"/>
  <c r="D319" i="4"/>
  <c r="H319" i="4"/>
  <c r="E319" i="4"/>
  <c r="L319" i="4"/>
  <c r="F319" i="4"/>
  <c r="I319" i="4"/>
  <c r="J319" i="4"/>
  <c r="D320" i="4"/>
  <c r="I320" i="4"/>
  <c r="E320" i="4"/>
  <c r="F320" i="4"/>
  <c r="G320" i="4"/>
  <c r="J320" i="4"/>
  <c r="L320" i="4"/>
  <c r="D321" i="4"/>
  <c r="E321" i="4"/>
  <c r="H321" i="4"/>
  <c r="I321" i="4"/>
  <c r="D322" i="4"/>
  <c r="I322" i="4"/>
  <c r="E322" i="4"/>
  <c r="F322" i="4"/>
  <c r="H322" i="4"/>
  <c r="L322" i="4"/>
  <c r="D323" i="4"/>
  <c r="E323" i="4"/>
  <c r="L323" i="4"/>
  <c r="F323" i="4"/>
  <c r="G323" i="4"/>
  <c r="H323" i="4"/>
  <c r="I323" i="4"/>
  <c r="J323" i="4"/>
  <c r="K323" i="4"/>
  <c r="D324" i="4"/>
  <c r="I324" i="4"/>
  <c r="E324" i="4"/>
  <c r="F324" i="4"/>
  <c r="G324" i="4"/>
  <c r="J324" i="4"/>
  <c r="L324" i="4"/>
  <c r="D325" i="4"/>
  <c r="E325" i="4"/>
  <c r="K325" i="4"/>
  <c r="H325" i="4"/>
  <c r="I325" i="4"/>
  <c r="D326" i="4"/>
  <c r="I326" i="4"/>
  <c r="E326" i="4"/>
  <c r="F326" i="4"/>
  <c r="H326" i="4"/>
  <c r="L326" i="4"/>
  <c r="D327" i="4"/>
  <c r="H327" i="4"/>
  <c r="E327" i="4"/>
  <c r="L327" i="4"/>
  <c r="F327" i="4"/>
  <c r="G327" i="4"/>
  <c r="I327" i="4"/>
  <c r="J327" i="4"/>
  <c r="K327" i="4"/>
  <c r="D328" i="4"/>
  <c r="I328" i="4"/>
  <c r="E328" i="4"/>
  <c r="F328" i="4"/>
  <c r="G328" i="4"/>
  <c r="K328" i="4"/>
  <c r="D329" i="4"/>
  <c r="E329" i="4"/>
  <c r="G329" i="4"/>
  <c r="H329" i="4"/>
  <c r="I329" i="4"/>
  <c r="K329" i="4"/>
  <c r="L329" i="4"/>
  <c r="D330" i="4"/>
  <c r="J330" i="4"/>
  <c r="E330" i="4"/>
  <c r="L330" i="4"/>
  <c r="F330" i="4"/>
  <c r="H330" i="4"/>
  <c r="I330" i="4"/>
  <c r="D331" i="4"/>
  <c r="E331" i="4"/>
  <c r="L331" i="4"/>
  <c r="F331" i="4"/>
  <c r="G331" i="4"/>
  <c r="H331" i="4"/>
  <c r="I331" i="4"/>
  <c r="J331" i="4"/>
  <c r="K331" i="4"/>
  <c r="C7" i="5"/>
  <c r="W7" i="5"/>
  <c r="C8" i="5"/>
  <c r="D9" i="5"/>
  <c r="E9" i="5"/>
  <c r="W12" i="5"/>
  <c r="F16" i="5"/>
  <c r="F17" i="5" s="1"/>
  <c r="W16" i="5"/>
  <c r="C17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E53" i="5"/>
  <c r="W53" i="7"/>
  <c r="F53" i="5"/>
  <c r="G53" i="5"/>
  <c r="Q53" i="5"/>
  <c r="E54" i="5"/>
  <c r="W54" i="7"/>
  <c r="Q54" i="5"/>
  <c r="E55" i="5"/>
  <c r="W55" i="7"/>
  <c r="F55" i="5"/>
  <c r="G55" i="5"/>
  <c r="Q55" i="5"/>
  <c r="E56" i="5"/>
  <c r="W56" i="7"/>
  <c r="Q56" i="5"/>
  <c r="E57" i="5"/>
  <c r="W57" i="7"/>
  <c r="F57" i="5"/>
  <c r="G57" i="5"/>
  <c r="Q57" i="5"/>
  <c r="E58" i="5"/>
  <c r="W58" i="7"/>
  <c r="Q58" i="5"/>
  <c r="E59" i="5"/>
  <c r="W59" i="7"/>
  <c r="Q59" i="5"/>
  <c r="E60" i="5"/>
  <c r="F60" i="5"/>
  <c r="Q60" i="5"/>
  <c r="E61" i="5"/>
  <c r="F61" i="5"/>
  <c r="G61" i="5"/>
  <c r="Q61" i="5"/>
  <c r="E62" i="5"/>
  <c r="W62" i="7"/>
  <c r="Q62" i="5"/>
  <c r="E63" i="5"/>
  <c r="W63" i="7"/>
  <c r="F63" i="5"/>
  <c r="G63" i="5"/>
  <c r="Q63" i="5"/>
  <c r="E64" i="5"/>
  <c r="W64" i="7"/>
  <c r="Q64" i="5"/>
  <c r="E65" i="5"/>
  <c r="W65" i="7"/>
  <c r="F65" i="5"/>
  <c r="G65" i="5"/>
  <c r="Q65" i="5"/>
  <c r="E66" i="5"/>
  <c r="W66" i="7"/>
  <c r="Q66" i="5"/>
  <c r="E67" i="5"/>
  <c r="W67" i="7"/>
  <c r="Q67" i="5"/>
  <c r="E68" i="5"/>
  <c r="W68" i="7"/>
  <c r="F68" i="5"/>
  <c r="Q68" i="5"/>
  <c r="E69" i="5"/>
  <c r="W69" i="7"/>
  <c r="F69" i="5"/>
  <c r="G69" i="5"/>
  <c r="Q69" i="5"/>
  <c r="E70" i="5"/>
  <c r="W70" i="7"/>
  <c r="Q70" i="5"/>
  <c r="E71" i="5"/>
  <c r="W71" i="7"/>
  <c r="F71" i="5"/>
  <c r="Q71" i="5"/>
  <c r="E72" i="5"/>
  <c r="W72" i="7"/>
  <c r="Q72" i="5"/>
  <c r="E73" i="5"/>
  <c r="W73" i="7"/>
  <c r="F73" i="5"/>
  <c r="G73" i="5"/>
  <c r="Q73" i="5"/>
  <c r="E74" i="5"/>
  <c r="W74" i="7"/>
  <c r="Q74" i="5"/>
  <c r="E75" i="5"/>
  <c r="W75" i="7"/>
  <c r="Q75" i="5"/>
  <c r="E76" i="5"/>
  <c r="W76" i="7"/>
  <c r="F76" i="5"/>
  <c r="Q76" i="5"/>
  <c r="E77" i="5"/>
  <c r="W77" i="7"/>
  <c r="F77" i="5"/>
  <c r="G77" i="5"/>
  <c r="Q77" i="5"/>
  <c r="E78" i="5"/>
  <c r="W78" i="7"/>
  <c r="Q78" i="5"/>
  <c r="E79" i="5"/>
  <c r="W79" i="7"/>
  <c r="F79" i="5"/>
  <c r="G79" i="5"/>
  <c r="Q79" i="5"/>
  <c r="E80" i="5"/>
  <c r="W80" i="7"/>
  <c r="Q80" i="5"/>
  <c r="E81" i="5"/>
  <c r="W81" i="7"/>
  <c r="F81" i="5"/>
  <c r="P81" i="5"/>
  <c r="S81" i="5" s="1"/>
  <c r="U81" i="5" s="1"/>
  <c r="Q81" i="5"/>
  <c r="E82" i="5"/>
  <c r="W82" i="7"/>
  <c r="Q82" i="5"/>
  <c r="E83" i="5"/>
  <c r="W83" i="7"/>
  <c r="Q83" i="5"/>
  <c r="E84" i="5"/>
  <c r="W84" i="7"/>
  <c r="F84" i="5"/>
  <c r="Q84" i="5"/>
  <c r="E85" i="5"/>
  <c r="W85" i="7"/>
  <c r="F85" i="5"/>
  <c r="P85" i="5"/>
  <c r="G85" i="5"/>
  <c r="Q85" i="5"/>
  <c r="E86" i="5"/>
  <c r="W86" i="7"/>
  <c r="Q86" i="5"/>
  <c r="E87" i="5"/>
  <c r="W87" i="7"/>
  <c r="F87" i="5"/>
  <c r="Q87" i="5"/>
  <c r="U87" i="5"/>
  <c r="E88" i="5"/>
  <c r="W88" i="7"/>
  <c r="F88" i="5"/>
  <c r="Q88" i="5"/>
  <c r="U88" i="5"/>
  <c r="E89" i="5"/>
  <c r="W89" i="7"/>
  <c r="Q89" i="5"/>
  <c r="E90" i="5"/>
  <c r="W90" i="7"/>
  <c r="F90" i="5"/>
  <c r="P90" i="5"/>
  <c r="Q90" i="5"/>
  <c r="U90" i="5"/>
  <c r="E91" i="5"/>
  <c r="F91" i="5"/>
  <c r="Q91" i="5"/>
  <c r="E92" i="5"/>
  <c r="F92" i="5"/>
  <c r="G92" i="5"/>
  <c r="Q92" i="5"/>
  <c r="E93" i="5"/>
  <c r="W93" i="7"/>
  <c r="Q93" i="5"/>
  <c r="E94" i="5"/>
  <c r="W94" i="7"/>
  <c r="F94" i="5"/>
  <c r="G94" i="5"/>
  <c r="Q94" i="5"/>
  <c r="E95" i="5"/>
  <c r="W95" i="7"/>
  <c r="Q95" i="5"/>
  <c r="E96" i="5"/>
  <c r="W96" i="7"/>
  <c r="Q96" i="5"/>
  <c r="E97" i="5"/>
  <c r="W97" i="7"/>
  <c r="F97" i="5"/>
  <c r="Q97" i="5"/>
  <c r="E98" i="5"/>
  <c r="W98" i="7"/>
  <c r="F98" i="5"/>
  <c r="G98" i="5"/>
  <c r="Q98" i="5"/>
  <c r="E99" i="5"/>
  <c r="W99" i="7"/>
  <c r="Q99" i="5"/>
  <c r="E100" i="5"/>
  <c r="W100" i="7"/>
  <c r="F100" i="5"/>
  <c r="G100" i="5"/>
  <c r="Q100" i="5"/>
  <c r="C7" i="1"/>
  <c r="E21" i="1"/>
  <c r="F21" i="1"/>
  <c r="C8" i="1"/>
  <c r="C17" i="1"/>
  <c r="Q21" i="1"/>
  <c r="Q22" i="1"/>
  <c r="Q23" i="1"/>
  <c r="E24" i="1"/>
  <c r="F24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K92" i="5"/>
  <c r="J65" i="5"/>
  <c r="G91" i="5"/>
  <c r="K94" i="5"/>
  <c r="I55" i="5"/>
  <c r="K79" i="5"/>
  <c r="K73" i="5"/>
  <c r="K100" i="5"/>
  <c r="I63" i="5"/>
  <c r="J57" i="5"/>
  <c r="J317" i="4"/>
  <c r="F317" i="4"/>
  <c r="G87" i="1"/>
  <c r="K87" i="1"/>
  <c r="E84" i="1"/>
  <c r="F84" i="1"/>
  <c r="G81" i="1"/>
  <c r="K81" i="1"/>
  <c r="E80" i="1"/>
  <c r="F80" i="1"/>
  <c r="E76" i="1"/>
  <c r="F76" i="1"/>
  <c r="E72" i="1"/>
  <c r="F72" i="1"/>
  <c r="G69" i="1"/>
  <c r="J69" i="1"/>
  <c r="E68" i="1"/>
  <c r="F68" i="1"/>
  <c r="E64" i="1"/>
  <c r="F64" i="1"/>
  <c r="E60" i="1"/>
  <c r="F60" i="1"/>
  <c r="E56" i="1"/>
  <c r="F56" i="1"/>
  <c r="E52" i="1"/>
  <c r="F52" i="1"/>
  <c r="E48" i="1"/>
  <c r="F48" i="1"/>
  <c r="E44" i="1"/>
  <c r="F44" i="1"/>
  <c r="E40" i="1"/>
  <c r="F40" i="1"/>
  <c r="E36" i="1"/>
  <c r="F36" i="1"/>
  <c r="G33" i="1"/>
  <c r="I33" i="1"/>
  <c r="E32" i="1"/>
  <c r="F32" i="1"/>
  <c r="E28" i="1"/>
  <c r="F28" i="1"/>
  <c r="F95" i="5"/>
  <c r="F82" i="5"/>
  <c r="F74" i="5"/>
  <c r="F66" i="5"/>
  <c r="F58" i="5"/>
  <c r="J328" i="4"/>
  <c r="J326" i="4"/>
  <c r="J325" i="4"/>
  <c r="F325" i="4"/>
  <c r="H324" i="4"/>
  <c r="J322" i="4"/>
  <c r="F321" i="4"/>
  <c r="J321" i="4"/>
  <c r="H320" i="4"/>
  <c r="I318" i="4"/>
  <c r="I314" i="4"/>
  <c r="H310" i="4"/>
  <c r="L309" i="4"/>
  <c r="F308" i="4"/>
  <c r="K307" i="4"/>
  <c r="F306" i="4"/>
  <c r="F302" i="4"/>
  <c r="G298" i="4"/>
  <c r="K298" i="4"/>
  <c r="J296" i="4"/>
  <c r="G291" i="4"/>
  <c r="F288" i="4"/>
  <c r="I288" i="4"/>
  <c r="K285" i="4"/>
  <c r="K283" i="4"/>
  <c r="G281" i="4"/>
  <c r="I277" i="4"/>
  <c r="I274" i="4"/>
  <c r="L272" i="4"/>
  <c r="K270" i="4"/>
  <c r="L270" i="4"/>
  <c r="G270" i="4"/>
  <c r="K269" i="4"/>
  <c r="G251" i="4"/>
  <c r="K251" i="4"/>
  <c r="L251" i="4"/>
  <c r="G243" i="4"/>
  <c r="K243" i="4"/>
  <c r="L243" i="4"/>
  <c r="G235" i="4"/>
  <c r="K235" i="4"/>
  <c r="L235" i="4"/>
  <c r="G227" i="4"/>
  <c r="K227" i="4"/>
  <c r="L227" i="4"/>
  <c r="G219" i="4"/>
  <c r="K219" i="4"/>
  <c r="L219" i="4"/>
  <c r="G211" i="4"/>
  <c r="K211" i="4"/>
  <c r="L211" i="4"/>
  <c r="G203" i="4"/>
  <c r="K203" i="4"/>
  <c r="L203" i="4"/>
  <c r="G195" i="4"/>
  <c r="K195" i="4"/>
  <c r="L195" i="4"/>
  <c r="G187" i="4"/>
  <c r="K187" i="4"/>
  <c r="L187" i="4"/>
  <c r="F178" i="4"/>
  <c r="H178" i="4"/>
  <c r="I178" i="4"/>
  <c r="J178" i="4"/>
  <c r="G147" i="4"/>
  <c r="K147" i="4"/>
  <c r="L147" i="4"/>
  <c r="K120" i="4"/>
  <c r="G120" i="4"/>
  <c r="L120" i="4"/>
  <c r="L111" i="4"/>
  <c r="G111" i="4"/>
  <c r="K111" i="4"/>
  <c r="J12" i="4"/>
  <c r="G35" i="7"/>
  <c r="I292" i="4"/>
  <c r="J292" i="4"/>
  <c r="G282" i="4"/>
  <c r="K282" i="4"/>
  <c r="G155" i="4"/>
  <c r="K155" i="4"/>
  <c r="L155" i="4"/>
  <c r="K12" i="4"/>
  <c r="G110" i="8"/>
  <c r="E22" i="1"/>
  <c r="F22" i="1"/>
  <c r="G22" i="1"/>
  <c r="J22" i="1"/>
  <c r="K98" i="5"/>
  <c r="G97" i="5"/>
  <c r="F96" i="5"/>
  <c r="F89" i="5"/>
  <c r="K85" i="5"/>
  <c r="G84" i="5"/>
  <c r="F83" i="5"/>
  <c r="K77" i="5"/>
  <c r="G76" i="5"/>
  <c r="F75" i="5"/>
  <c r="J69" i="5"/>
  <c r="G68" i="5"/>
  <c r="F67" i="5"/>
  <c r="J61" i="5"/>
  <c r="G60" i="5"/>
  <c r="F59" i="5"/>
  <c r="I53" i="5"/>
  <c r="F329" i="4"/>
  <c r="J329" i="4"/>
  <c r="H328" i="4"/>
  <c r="L317" i="4"/>
  <c r="F316" i="4"/>
  <c r="K315" i="4"/>
  <c r="L313" i="4"/>
  <c r="F312" i="4"/>
  <c r="F310" i="4"/>
  <c r="K309" i="4"/>
  <c r="G306" i="4"/>
  <c r="K306" i="4"/>
  <c r="K302" i="4"/>
  <c r="G302" i="4"/>
  <c r="G297" i="4"/>
  <c r="L292" i="4"/>
  <c r="J290" i="4"/>
  <c r="J285" i="4"/>
  <c r="F285" i="4"/>
  <c r="F281" i="4"/>
  <c r="J281" i="4"/>
  <c r="K278" i="4"/>
  <c r="L278" i="4"/>
  <c r="G278" i="4"/>
  <c r="F274" i="4"/>
  <c r="H269" i="4"/>
  <c r="J269" i="4"/>
  <c r="F269" i="4"/>
  <c r="H268" i="4"/>
  <c r="I268" i="4"/>
  <c r="J268" i="4"/>
  <c r="G267" i="4"/>
  <c r="L267" i="4"/>
  <c r="F266" i="4"/>
  <c r="H266" i="4"/>
  <c r="K261" i="4"/>
  <c r="H260" i="4"/>
  <c r="I260" i="4"/>
  <c r="J260" i="4"/>
  <c r="G259" i="4"/>
  <c r="L259" i="4"/>
  <c r="F258" i="4"/>
  <c r="H258" i="4"/>
  <c r="K253" i="4"/>
  <c r="F170" i="4"/>
  <c r="H170" i="4"/>
  <c r="I170" i="4"/>
  <c r="J170" i="4"/>
  <c r="G139" i="4"/>
  <c r="K139" i="4"/>
  <c r="L139" i="4"/>
  <c r="I126" i="4"/>
  <c r="F126" i="4"/>
  <c r="H126" i="4"/>
  <c r="J126" i="4"/>
  <c r="K126" i="4"/>
  <c r="K83" i="6"/>
  <c r="G74" i="1"/>
  <c r="I74" i="1"/>
  <c r="G66" i="1"/>
  <c r="J66" i="1"/>
  <c r="E53" i="1"/>
  <c r="F53" i="1"/>
  <c r="G53" i="1"/>
  <c r="I53" i="1"/>
  <c r="E37" i="1"/>
  <c r="F37" i="1"/>
  <c r="G37" i="1"/>
  <c r="K37" i="1"/>
  <c r="E33" i="1"/>
  <c r="F33" i="1"/>
  <c r="L325" i="4"/>
  <c r="L321" i="4"/>
  <c r="K319" i="4"/>
  <c r="K317" i="4"/>
  <c r="K310" i="4"/>
  <c r="G310" i="4"/>
  <c r="F297" i="4"/>
  <c r="J297" i="4"/>
  <c r="K294" i="4"/>
  <c r="L294" i="4"/>
  <c r="G294" i="4"/>
  <c r="K292" i="4"/>
  <c r="G274" i="4"/>
  <c r="K274" i="4"/>
  <c r="H261" i="4"/>
  <c r="I261" i="4"/>
  <c r="J261" i="4"/>
  <c r="F261" i="4"/>
  <c r="H253" i="4"/>
  <c r="I253" i="4"/>
  <c r="J253" i="4"/>
  <c r="F253" i="4"/>
  <c r="H245" i="4"/>
  <c r="I245" i="4"/>
  <c r="J245" i="4"/>
  <c r="F245" i="4"/>
  <c r="H237" i="4"/>
  <c r="I237" i="4"/>
  <c r="J237" i="4"/>
  <c r="F237" i="4"/>
  <c r="H229" i="4"/>
  <c r="I229" i="4"/>
  <c r="J229" i="4"/>
  <c r="F229" i="4"/>
  <c r="H221" i="4"/>
  <c r="I221" i="4"/>
  <c r="J221" i="4"/>
  <c r="F221" i="4"/>
  <c r="H213" i="4"/>
  <c r="I213" i="4"/>
  <c r="J213" i="4"/>
  <c r="F213" i="4"/>
  <c r="H205" i="4"/>
  <c r="I205" i="4"/>
  <c r="J205" i="4"/>
  <c r="F205" i="4"/>
  <c r="H197" i="4"/>
  <c r="I197" i="4"/>
  <c r="J197" i="4"/>
  <c r="F197" i="4"/>
  <c r="H189" i="4"/>
  <c r="I189" i="4"/>
  <c r="J189" i="4"/>
  <c r="F189" i="4"/>
  <c r="F162" i="4"/>
  <c r="H162" i="4"/>
  <c r="I162" i="4"/>
  <c r="J162" i="4"/>
  <c r="G131" i="4"/>
  <c r="K131" i="4"/>
  <c r="L131" i="4"/>
  <c r="I108" i="4"/>
  <c r="F108" i="4"/>
  <c r="H108" i="4"/>
  <c r="J108" i="4"/>
  <c r="L108" i="4"/>
  <c r="H37" i="4"/>
  <c r="F37" i="4"/>
  <c r="K37" i="4"/>
  <c r="L37" i="4"/>
  <c r="J37" i="4"/>
  <c r="I37" i="4"/>
  <c r="G98" i="6"/>
  <c r="G67" i="7"/>
  <c r="F313" i="4"/>
  <c r="J313" i="4"/>
  <c r="E87" i="1"/>
  <c r="F87" i="1"/>
  <c r="E81" i="1"/>
  <c r="F81" i="1"/>
  <c r="E73" i="1"/>
  <c r="F73" i="1"/>
  <c r="G73" i="1"/>
  <c r="K73" i="1"/>
  <c r="E69" i="1"/>
  <c r="F69" i="1"/>
  <c r="E49" i="1"/>
  <c r="F49" i="1"/>
  <c r="G49" i="1"/>
  <c r="I49" i="1"/>
  <c r="W60" i="7"/>
  <c r="W61" i="7"/>
  <c r="P94" i="5"/>
  <c r="S94" i="5" s="1"/>
  <c r="U94" i="5" s="1"/>
  <c r="K321" i="4"/>
  <c r="K318" i="4"/>
  <c r="G318" i="4"/>
  <c r="I317" i="4"/>
  <c r="G314" i="4"/>
  <c r="K314" i="4"/>
  <c r="I313" i="4"/>
  <c r="L308" i="4"/>
  <c r="H292" i="4"/>
  <c r="I284" i="4"/>
  <c r="J284" i="4"/>
  <c r="L282" i="4"/>
  <c r="F280" i="4"/>
  <c r="I280" i="4"/>
  <c r="K277" i="4"/>
  <c r="G273" i="4"/>
  <c r="K262" i="4"/>
  <c r="L262" i="4"/>
  <c r="G262" i="4"/>
  <c r="K254" i="4"/>
  <c r="L254" i="4"/>
  <c r="G254" i="4"/>
  <c r="F154" i="4"/>
  <c r="H154" i="4"/>
  <c r="I154" i="4"/>
  <c r="J154" i="4"/>
  <c r="G95" i="4"/>
  <c r="K95" i="4"/>
  <c r="L95" i="4"/>
  <c r="G79" i="7"/>
  <c r="E85" i="1"/>
  <c r="F85" i="1"/>
  <c r="E65" i="1"/>
  <c r="F65" i="1"/>
  <c r="G65" i="1"/>
  <c r="J65" i="1"/>
  <c r="E61" i="1"/>
  <c r="F61" i="1"/>
  <c r="G61" i="1"/>
  <c r="K61" i="1"/>
  <c r="G42" i="1"/>
  <c r="J42" i="1"/>
  <c r="G34" i="1"/>
  <c r="J34" i="1"/>
  <c r="E25" i="1"/>
  <c r="F25" i="1"/>
  <c r="G25" i="1"/>
  <c r="E88" i="1"/>
  <c r="F88" i="1"/>
  <c r="G88" i="1"/>
  <c r="K88" i="1"/>
  <c r="E82" i="1"/>
  <c r="F82" i="1"/>
  <c r="E78" i="1"/>
  <c r="F78" i="1"/>
  <c r="G78" i="1"/>
  <c r="K78" i="1"/>
  <c r="E74" i="1"/>
  <c r="F74" i="1"/>
  <c r="E70" i="1"/>
  <c r="F70" i="1"/>
  <c r="G70" i="1"/>
  <c r="J70" i="1"/>
  <c r="E66" i="1"/>
  <c r="F66" i="1"/>
  <c r="E62" i="1"/>
  <c r="F62" i="1"/>
  <c r="E58" i="1"/>
  <c r="F58" i="1"/>
  <c r="G58" i="1"/>
  <c r="K58" i="1"/>
  <c r="E54" i="1"/>
  <c r="F54" i="1"/>
  <c r="G54" i="1"/>
  <c r="J54" i="1"/>
  <c r="E50" i="1"/>
  <c r="F50" i="1"/>
  <c r="G50" i="1"/>
  <c r="I50" i="1"/>
  <c r="E46" i="1"/>
  <c r="F46" i="1"/>
  <c r="G46" i="1"/>
  <c r="I46" i="1"/>
  <c r="E42" i="1"/>
  <c r="F42" i="1"/>
  <c r="E38" i="1"/>
  <c r="F38" i="1"/>
  <c r="G38" i="1"/>
  <c r="K38" i="1"/>
  <c r="E34" i="1"/>
  <c r="F34" i="1"/>
  <c r="E30" i="1"/>
  <c r="F30" i="1"/>
  <c r="G30" i="1"/>
  <c r="I30" i="1"/>
  <c r="E26" i="1"/>
  <c r="F26" i="1"/>
  <c r="G26" i="1"/>
  <c r="I26" i="1"/>
  <c r="E23" i="1"/>
  <c r="F23" i="1"/>
  <c r="G23" i="1"/>
  <c r="J23" i="1"/>
  <c r="G21" i="1"/>
  <c r="J21" i="1"/>
  <c r="F99" i="5"/>
  <c r="F86" i="5"/>
  <c r="F78" i="5"/>
  <c r="G71" i="5"/>
  <c r="F70" i="5"/>
  <c r="F62" i="5"/>
  <c r="F54" i="5"/>
  <c r="K326" i="4"/>
  <c r="G326" i="4"/>
  <c r="G322" i="4"/>
  <c r="K322" i="4"/>
  <c r="H317" i="4"/>
  <c r="L316" i="4"/>
  <c r="H313" i="4"/>
  <c r="L312" i="4"/>
  <c r="K308" i="4"/>
  <c r="L306" i="4"/>
  <c r="L302" i="4"/>
  <c r="F296" i="4"/>
  <c r="I296" i="4"/>
  <c r="K293" i="4"/>
  <c r="K291" i="4"/>
  <c r="G290" i="4"/>
  <c r="K290" i="4"/>
  <c r="J277" i="4"/>
  <c r="F277" i="4"/>
  <c r="F273" i="4"/>
  <c r="J273" i="4"/>
  <c r="K246" i="4"/>
  <c r="L246" i="4"/>
  <c r="G246" i="4"/>
  <c r="K238" i="4"/>
  <c r="L238" i="4"/>
  <c r="G238" i="4"/>
  <c r="K230" i="4"/>
  <c r="L230" i="4"/>
  <c r="G230" i="4"/>
  <c r="K222" i="4"/>
  <c r="L222" i="4"/>
  <c r="G222" i="4"/>
  <c r="K214" i="4"/>
  <c r="L214" i="4"/>
  <c r="G214" i="4"/>
  <c r="K206" i="4"/>
  <c r="L206" i="4"/>
  <c r="G206" i="4"/>
  <c r="K198" i="4"/>
  <c r="L198" i="4"/>
  <c r="G198" i="4"/>
  <c r="K190" i="4"/>
  <c r="L190" i="4"/>
  <c r="G190" i="4"/>
  <c r="G179" i="4"/>
  <c r="K179" i="4"/>
  <c r="L179" i="4"/>
  <c r="F146" i="4"/>
  <c r="H146" i="4"/>
  <c r="I146" i="4"/>
  <c r="J146" i="4"/>
  <c r="G107" i="4"/>
  <c r="K107" i="4"/>
  <c r="L107" i="4"/>
  <c r="G61" i="6"/>
  <c r="G48" i="6"/>
  <c r="J44" i="6"/>
  <c r="K37" i="6"/>
  <c r="G34" i="6"/>
  <c r="G82" i="1"/>
  <c r="K82" i="1"/>
  <c r="E77" i="1"/>
  <c r="F77" i="1"/>
  <c r="G77" i="1"/>
  <c r="K77" i="1"/>
  <c r="G62" i="1"/>
  <c r="I62" i="1"/>
  <c r="E57" i="1"/>
  <c r="F57" i="1"/>
  <c r="G57" i="1"/>
  <c r="J57" i="1"/>
  <c r="E45" i="1"/>
  <c r="F45" i="1"/>
  <c r="G45" i="1"/>
  <c r="I45" i="1"/>
  <c r="E41" i="1"/>
  <c r="F41" i="1"/>
  <c r="G41" i="1"/>
  <c r="I41" i="1"/>
  <c r="E29" i="1"/>
  <c r="F29" i="1"/>
  <c r="G29" i="1"/>
  <c r="I29" i="1"/>
  <c r="G24" i="1"/>
  <c r="J24" i="1"/>
  <c r="G330" i="4"/>
  <c r="K330" i="4"/>
  <c r="G319" i="4"/>
  <c r="K316" i="4"/>
  <c r="G315" i="4"/>
  <c r="K312" i="4"/>
  <c r="L310" i="4"/>
  <c r="J308" i="4"/>
  <c r="J306" i="4"/>
  <c r="F305" i="4"/>
  <c r="J305" i="4"/>
  <c r="J302" i="4"/>
  <c r="J301" i="4"/>
  <c r="F301" i="4"/>
  <c r="L297" i="4"/>
  <c r="J293" i="4"/>
  <c r="F293" i="4"/>
  <c r="F292" i="4"/>
  <c r="G289" i="4"/>
  <c r="L284" i="4"/>
  <c r="L280" i="4"/>
  <c r="K272" i="4"/>
  <c r="F272" i="4"/>
  <c r="I272" i="4"/>
  <c r="G171" i="4"/>
  <c r="K171" i="4"/>
  <c r="L171" i="4"/>
  <c r="F138" i="4"/>
  <c r="H138" i="4"/>
  <c r="I138" i="4"/>
  <c r="J138" i="4"/>
  <c r="H117" i="4"/>
  <c r="F117" i="4"/>
  <c r="I117" i="4"/>
  <c r="J117" i="4"/>
  <c r="K117" i="4"/>
  <c r="L113" i="4"/>
  <c r="G113" i="4"/>
  <c r="K113" i="4"/>
  <c r="W91" i="7"/>
  <c r="W92" i="7"/>
  <c r="E86" i="1"/>
  <c r="F86" i="1"/>
  <c r="G84" i="1"/>
  <c r="K84" i="1"/>
  <c r="E83" i="1"/>
  <c r="F83" i="1"/>
  <c r="G83" i="1"/>
  <c r="K83" i="1"/>
  <c r="G80" i="1"/>
  <c r="K80" i="1"/>
  <c r="E79" i="1"/>
  <c r="F79" i="1"/>
  <c r="G79" i="1"/>
  <c r="K79" i="1"/>
  <c r="G76" i="1"/>
  <c r="K76" i="1"/>
  <c r="E75" i="1"/>
  <c r="F75" i="1"/>
  <c r="G75" i="1"/>
  <c r="K75" i="1"/>
  <c r="G72" i="1"/>
  <c r="I72" i="1"/>
  <c r="E71" i="1"/>
  <c r="F71" i="1"/>
  <c r="G71" i="1"/>
  <c r="I71" i="1"/>
  <c r="G68" i="1"/>
  <c r="K68" i="1"/>
  <c r="E67" i="1"/>
  <c r="F67" i="1"/>
  <c r="G67" i="1"/>
  <c r="J67" i="1"/>
  <c r="G64" i="1"/>
  <c r="J64" i="1"/>
  <c r="E63" i="1"/>
  <c r="F63" i="1"/>
  <c r="G63" i="1"/>
  <c r="J63" i="1"/>
  <c r="G60" i="1"/>
  <c r="J60" i="1"/>
  <c r="E59" i="1"/>
  <c r="F59" i="1"/>
  <c r="G59" i="1"/>
  <c r="K59" i="1"/>
  <c r="G56" i="1"/>
  <c r="K56" i="1"/>
  <c r="E55" i="1"/>
  <c r="F55" i="1"/>
  <c r="G55" i="1"/>
  <c r="I55" i="1"/>
  <c r="G52" i="1"/>
  <c r="J52" i="1"/>
  <c r="E51" i="1"/>
  <c r="F51" i="1"/>
  <c r="G51" i="1"/>
  <c r="I51" i="1"/>
  <c r="G48" i="1"/>
  <c r="I48" i="1"/>
  <c r="E47" i="1"/>
  <c r="F47" i="1"/>
  <c r="G47" i="1"/>
  <c r="J47" i="1"/>
  <c r="G44" i="1"/>
  <c r="I44" i="1"/>
  <c r="E43" i="1"/>
  <c r="F43" i="1"/>
  <c r="G43" i="1"/>
  <c r="J43" i="1"/>
  <c r="G40" i="1"/>
  <c r="K40" i="1"/>
  <c r="E39" i="1"/>
  <c r="F39" i="1"/>
  <c r="G39" i="1"/>
  <c r="K39" i="1"/>
  <c r="G36" i="1"/>
  <c r="K36" i="1"/>
  <c r="E35" i="1"/>
  <c r="F35" i="1"/>
  <c r="G35" i="1"/>
  <c r="K35" i="1"/>
  <c r="G32" i="1"/>
  <c r="I32" i="1"/>
  <c r="E31" i="1"/>
  <c r="F31" i="1"/>
  <c r="G31" i="1"/>
  <c r="I31" i="1"/>
  <c r="G28" i="1"/>
  <c r="H28" i="1"/>
  <c r="E27" i="1"/>
  <c r="F27" i="1"/>
  <c r="G27" i="1"/>
  <c r="I27" i="1"/>
  <c r="F93" i="5"/>
  <c r="G81" i="5"/>
  <c r="F80" i="5"/>
  <c r="F72" i="5"/>
  <c r="F64" i="5"/>
  <c r="F56" i="5"/>
  <c r="L328" i="4"/>
  <c r="G325" i="4"/>
  <c r="K324" i="4"/>
  <c r="G321" i="4"/>
  <c r="K320" i="4"/>
  <c r="L318" i="4"/>
  <c r="J316" i="4"/>
  <c r="L314" i="4"/>
  <c r="J312" i="4"/>
  <c r="J309" i="4"/>
  <c r="F309" i="4"/>
  <c r="H308" i="4"/>
  <c r="K297" i="4"/>
  <c r="L296" i="4"/>
  <c r="F289" i="4"/>
  <c r="J289" i="4"/>
  <c r="K286" i="4"/>
  <c r="L286" i="4"/>
  <c r="G286" i="4"/>
  <c r="H285" i="4"/>
  <c r="K284" i="4"/>
  <c r="I281" i="4"/>
  <c r="K280" i="4"/>
  <c r="I276" i="4"/>
  <c r="J276" i="4"/>
  <c r="L274" i="4"/>
  <c r="I269" i="4"/>
  <c r="J266" i="4"/>
  <c r="J258" i="4"/>
  <c r="F250" i="4"/>
  <c r="H250" i="4"/>
  <c r="J250" i="4"/>
  <c r="F242" i="4"/>
  <c r="H242" i="4"/>
  <c r="J242" i="4"/>
  <c r="F234" i="4"/>
  <c r="H234" i="4"/>
  <c r="J234" i="4"/>
  <c r="F226" i="4"/>
  <c r="H226" i="4"/>
  <c r="J226" i="4"/>
  <c r="F218" i="4"/>
  <c r="H218" i="4"/>
  <c r="J218" i="4"/>
  <c r="F210" i="4"/>
  <c r="H210" i="4"/>
  <c r="J210" i="4"/>
  <c r="F202" i="4"/>
  <c r="H202" i="4"/>
  <c r="J202" i="4"/>
  <c r="F194" i="4"/>
  <c r="H194" i="4"/>
  <c r="J194" i="4"/>
  <c r="F186" i="4"/>
  <c r="H186" i="4"/>
  <c r="J186" i="4"/>
  <c r="G163" i="4"/>
  <c r="K163" i="4"/>
  <c r="L163" i="4"/>
  <c r="F130" i="4"/>
  <c r="H130" i="4"/>
  <c r="I130" i="4"/>
  <c r="J130" i="4"/>
  <c r="L12" i="4"/>
  <c r="D12" i="4"/>
  <c r="N156" i="7"/>
  <c r="N149" i="7"/>
  <c r="G146" i="7"/>
  <c r="K266" i="4"/>
  <c r="J265" i="4"/>
  <c r="I264" i="4"/>
  <c r="K258" i="4"/>
  <c r="J257" i="4"/>
  <c r="I256" i="4"/>
  <c r="K250" i="4"/>
  <c r="J249" i="4"/>
  <c r="I248" i="4"/>
  <c r="K242" i="4"/>
  <c r="J241" i="4"/>
  <c r="I240" i="4"/>
  <c r="K234" i="4"/>
  <c r="J233" i="4"/>
  <c r="I232" i="4"/>
  <c r="K226" i="4"/>
  <c r="J225" i="4"/>
  <c r="I224" i="4"/>
  <c r="K218" i="4"/>
  <c r="J217" i="4"/>
  <c r="I216" i="4"/>
  <c r="K210" i="4"/>
  <c r="J209" i="4"/>
  <c r="I208" i="4"/>
  <c r="K202" i="4"/>
  <c r="J201" i="4"/>
  <c r="I200" i="4"/>
  <c r="K194" i="4"/>
  <c r="J193" i="4"/>
  <c r="I192" i="4"/>
  <c r="K186" i="4"/>
  <c r="J185" i="4"/>
  <c r="I184" i="4"/>
  <c r="G182" i="4"/>
  <c r="F181" i="4"/>
  <c r="K178" i="4"/>
  <c r="J177" i="4"/>
  <c r="I176" i="4"/>
  <c r="G174" i="4"/>
  <c r="F173" i="4"/>
  <c r="K170" i="4"/>
  <c r="J169" i="4"/>
  <c r="I168" i="4"/>
  <c r="G166" i="4"/>
  <c r="F165" i="4"/>
  <c r="K162" i="4"/>
  <c r="J161" i="4"/>
  <c r="I160" i="4"/>
  <c r="G158" i="4"/>
  <c r="F157" i="4"/>
  <c r="K154" i="4"/>
  <c r="J153" i="4"/>
  <c r="I152" i="4"/>
  <c r="G150" i="4"/>
  <c r="F149" i="4"/>
  <c r="K146" i="4"/>
  <c r="J145" i="4"/>
  <c r="I144" i="4"/>
  <c r="G142" i="4"/>
  <c r="F141" i="4"/>
  <c r="K138" i="4"/>
  <c r="J137" i="4"/>
  <c r="I136" i="4"/>
  <c r="G134" i="4"/>
  <c r="F133" i="4"/>
  <c r="K130" i="4"/>
  <c r="J129" i="4"/>
  <c r="I128" i="4"/>
  <c r="F127" i="4"/>
  <c r="L126" i="4"/>
  <c r="I125" i="4"/>
  <c r="K123" i="4"/>
  <c r="I119" i="4"/>
  <c r="F118" i="4"/>
  <c r="L117" i="4"/>
  <c r="H116" i="4"/>
  <c r="L115" i="4"/>
  <c r="I112" i="4"/>
  <c r="F107" i="4"/>
  <c r="H107" i="4"/>
  <c r="J107" i="4"/>
  <c r="K105" i="4"/>
  <c r="K103" i="4"/>
  <c r="K102" i="4"/>
  <c r="L100" i="4"/>
  <c r="Q12" i="4"/>
  <c r="L47" i="4"/>
  <c r="I12" i="4"/>
  <c r="G95" i="6"/>
  <c r="G69" i="6"/>
  <c r="G58" i="6"/>
  <c r="G47" i="6"/>
  <c r="G113" i="7"/>
  <c r="N102" i="7"/>
  <c r="G78" i="7"/>
  <c r="P78" i="7"/>
  <c r="S78" i="7" s="1"/>
  <c r="U78" i="7" s="1"/>
  <c r="G51" i="7"/>
  <c r="G87" i="4"/>
  <c r="K87" i="4"/>
  <c r="L87" i="4"/>
  <c r="H61" i="4"/>
  <c r="F61" i="4"/>
  <c r="K61" i="4"/>
  <c r="L61" i="4"/>
  <c r="J61" i="4"/>
  <c r="H29" i="4"/>
  <c r="F29" i="4"/>
  <c r="K29" i="4"/>
  <c r="L29" i="4"/>
  <c r="J29" i="4"/>
  <c r="K89" i="6"/>
  <c r="G77" i="6"/>
  <c r="G66" i="6"/>
  <c r="G40" i="6"/>
  <c r="J36" i="6"/>
  <c r="I29" i="6"/>
  <c r="G26" i="6"/>
  <c r="G152" i="7"/>
  <c r="N148" i="7"/>
  <c r="G75" i="7"/>
  <c r="G147" i="8"/>
  <c r="G90" i="8"/>
  <c r="L101" i="4"/>
  <c r="G12" i="4"/>
  <c r="G97" i="6"/>
  <c r="K91" i="6"/>
  <c r="G85" i="6"/>
  <c r="G74" i="6"/>
  <c r="G60" i="6"/>
  <c r="I54" i="6"/>
  <c r="G39" i="6"/>
  <c r="N151" i="7"/>
  <c r="G63" i="7"/>
  <c r="I27" i="7"/>
  <c r="G265" i="4"/>
  <c r="F264" i="4"/>
  <c r="G257" i="4"/>
  <c r="F256" i="4"/>
  <c r="J252" i="4"/>
  <c r="G249" i="4"/>
  <c r="F248" i="4"/>
  <c r="K245" i="4"/>
  <c r="J244" i="4"/>
  <c r="G241" i="4"/>
  <c r="F240" i="4"/>
  <c r="K237" i="4"/>
  <c r="J236" i="4"/>
  <c r="G233" i="4"/>
  <c r="F232" i="4"/>
  <c r="K229" i="4"/>
  <c r="J228" i="4"/>
  <c r="G225" i="4"/>
  <c r="F224" i="4"/>
  <c r="K221" i="4"/>
  <c r="J220" i="4"/>
  <c r="G217" i="4"/>
  <c r="F216" i="4"/>
  <c r="K213" i="4"/>
  <c r="J212" i="4"/>
  <c r="G209" i="4"/>
  <c r="F208" i="4"/>
  <c r="K205" i="4"/>
  <c r="J204" i="4"/>
  <c r="G201" i="4"/>
  <c r="F200" i="4"/>
  <c r="K197" i="4"/>
  <c r="J196" i="4"/>
  <c r="G193" i="4"/>
  <c r="F192" i="4"/>
  <c r="K189" i="4"/>
  <c r="J188" i="4"/>
  <c r="G185" i="4"/>
  <c r="F184" i="4"/>
  <c r="L182" i="4"/>
  <c r="K181" i="4"/>
  <c r="J180" i="4"/>
  <c r="G177" i="4"/>
  <c r="F176" i="4"/>
  <c r="L174" i="4"/>
  <c r="K173" i="4"/>
  <c r="J172" i="4"/>
  <c r="G169" i="4"/>
  <c r="F168" i="4"/>
  <c r="L166" i="4"/>
  <c r="K165" i="4"/>
  <c r="J164" i="4"/>
  <c r="G161" i="4"/>
  <c r="F160" i="4"/>
  <c r="L158" i="4"/>
  <c r="K157" i="4"/>
  <c r="J156" i="4"/>
  <c r="G153" i="4"/>
  <c r="F152" i="4"/>
  <c r="L150" i="4"/>
  <c r="K149" i="4"/>
  <c r="J148" i="4"/>
  <c r="G145" i="4"/>
  <c r="F144" i="4"/>
  <c r="L142" i="4"/>
  <c r="K141" i="4"/>
  <c r="J140" i="4"/>
  <c r="G137" i="4"/>
  <c r="F136" i="4"/>
  <c r="L134" i="4"/>
  <c r="K133" i="4"/>
  <c r="J132" i="4"/>
  <c r="G129" i="4"/>
  <c r="F128" i="4"/>
  <c r="L127" i="4"/>
  <c r="K124" i="4"/>
  <c r="H123" i="4"/>
  <c r="K121" i="4"/>
  <c r="F119" i="4"/>
  <c r="L118" i="4"/>
  <c r="F112" i="4"/>
  <c r="L102" i="4"/>
  <c r="F100" i="4"/>
  <c r="K98" i="4"/>
  <c r="I29" i="4"/>
  <c r="H12" i="4"/>
  <c r="J53" i="4"/>
  <c r="H21" i="4"/>
  <c r="F21" i="4"/>
  <c r="K21" i="4"/>
  <c r="L21" i="4"/>
  <c r="J21" i="4"/>
  <c r="K99" i="6"/>
  <c r="G82" i="6"/>
  <c r="G68" i="6"/>
  <c r="J62" i="6"/>
  <c r="G50" i="6"/>
  <c r="G32" i="6"/>
  <c r="H28" i="6"/>
  <c r="J21" i="6"/>
  <c r="G144" i="7"/>
  <c r="N129" i="7"/>
  <c r="G118" i="7"/>
  <c r="G98" i="7"/>
  <c r="G62" i="7"/>
  <c r="W9" i="7"/>
  <c r="P70" i="7"/>
  <c r="G95" i="8"/>
  <c r="E104" i="5"/>
  <c r="F104" i="5"/>
  <c r="E112" i="5"/>
  <c r="F112" i="5"/>
  <c r="E120" i="5"/>
  <c r="F120" i="5"/>
  <c r="G120" i="5"/>
  <c r="E128" i="5"/>
  <c r="F128" i="5"/>
  <c r="E136" i="5"/>
  <c r="F136" i="5"/>
  <c r="E144" i="5"/>
  <c r="F144" i="5"/>
  <c r="E152" i="5"/>
  <c r="F152" i="5"/>
  <c r="G152" i="5"/>
  <c r="E23" i="5"/>
  <c r="E31" i="5"/>
  <c r="E39" i="5"/>
  <c r="E47" i="5"/>
  <c r="E107" i="5"/>
  <c r="F107" i="5"/>
  <c r="E115" i="5"/>
  <c r="F115" i="5"/>
  <c r="E123" i="5"/>
  <c r="F123" i="5"/>
  <c r="E131" i="5"/>
  <c r="F131" i="5"/>
  <c r="G133" i="5"/>
  <c r="E139" i="5"/>
  <c r="F139" i="5"/>
  <c r="G139" i="5"/>
  <c r="E147" i="5"/>
  <c r="F147" i="5"/>
  <c r="E155" i="5"/>
  <c r="F155" i="5"/>
  <c r="G157" i="5"/>
  <c r="E26" i="5"/>
  <c r="F26" i="5"/>
  <c r="E34" i="5"/>
  <c r="E42" i="5"/>
  <c r="E50" i="5"/>
  <c r="E102" i="5"/>
  <c r="F102" i="5"/>
  <c r="G104" i="5"/>
  <c r="E110" i="5"/>
  <c r="F110" i="5"/>
  <c r="G112" i="5"/>
  <c r="E118" i="5"/>
  <c r="F118" i="5"/>
  <c r="E126" i="5"/>
  <c r="F126" i="5"/>
  <c r="G128" i="5"/>
  <c r="E134" i="5"/>
  <c r="F134" i="5"/>
  <c r="G136" i="5"/>
  <c r="E142" i="5"/>
  <c r="F142" i="5"/>
  <c r="G144" i="5"/>
  <c r="E150" i="5"/>
  <c r="F150" i="5"/>
  <c r="E21" i="5"/>
  <c r="E29" i="5"/>
  <c r="E37" i="5"/>
  <c r="E45" i="5"/>
  <c r="E158" i="5"/>
  <c r="F158" i="5"/>
  <c r="G158" i="5"/>
  <c r="G102" i="5"/>
  <c r="E108" i="5"/>
  <c r="F108" i="5"/>
  <c r="G108" i="5"/>
  <c r="E116" i="5"/>
  <c r="F116" i="5"/>
  <c r="G118" i="5"/>
  <c r="E124" i="5"/>
  <c r="F124" i="5"/>
  <c r="E132" i="5"/>
  <c r="F132" i="5"/>
  <c r="G132" i="5"/>
  <c r="G134" i="5"/>
  <c r="E140" i="5"/>
  <c r="F140" i="5"/>
  <c r="G140" i="5"/>
  <c r="E148" i="5"/>
  <c r="F148" i="5"/>
  <c r="G148" i="5"/>
  <c r="E156" i="5"/>
  <c r="F156" i="5"/>
  <c r="E27" i="5"/>
  <c r="E35" i="5"/>
  <c r="E43" i="5"/>
  <c r="E51" i="5"/>
  <c r="E103" i="5"/>
  <c r="F103" i="5"/>
  <c r="E111" i="5"/>
  <c r="F111" i="5"/>
  <c r="G111" i="5"/>
  <c r="G113" i="5"/>
  <c r="E119" i="5"/>
  <c r="F119" i="5"/>
  <c r="G119" i="5"/>
  <c r="G121" i="5"/>
  <c r="E127" i="5"/>
  <c r="F127" i="5"/>
  <c r="G127" i="5"/>
  <c r="E135" i="5"/>
  <c r="F135" i="5"/>
  <c r="G137" i="5"/>
  <c r="E143" i="5"/>
  <c r="F143" i="5"/>
  <c r="G143" i="5"/>
  <c r="E151" i="5"/>
  <c r="F151" i="5"/>
  <c r="E22" i="5"/>
  <c r="E30" i="5"/>
  <c r="E38" i="5"/>
  <c r="E46" i="5"/>
  <c r="E106" i="5"/>
  <c r="F106" i="5"/>
  <c r="E114" i="5"/>
  <c r="F114" i="5"/>
  <c r="G116" i="5"/>
  <c r="E122" i="5"/>
  <c r="F122" i="5"/>
  <c r="G124" i="5"/>
  <c r="E130" i="5"/>
  <c r="F130" i="5"/>
  <c r="E138" i="5"/>
  <c r="F138" i="5"/>
  <c r="E146" i="5"/>
  <c r="F146" i="5"/>
  <c r="E154" i="5"/>
  <c r="F154" i="5"/>
  <c r="G156" i="5"/>
  <c r="E25" i="5"/>
  <c r="E33" i="5"/>
  <c r="E41" i="5"/>
  <c r="E49" i="5"/>
  <c r="G107" i="5"/>
  <c r="E129" i="5"/>
  <c r="F129" i="5"/>
  <c r="G129" i="5"/>
  <c r="E24" i="5"/>
  <c r="E109" i="5"/>
  <c r="F109" i="5"/>
  <c r="G109" i="5"/>
  <c r="E141" i="5"/>
  <c r="F141" i="5"/>
  <c r="G141" i="5"/>
  <c r="G151" i="5"/>
  <c r="E36" i="5"/>
  <c r="E121" i="5"/>
  <c r="F121" i="5"/>
  <c r="G131" i="5"/>
  <c r="E153" i="5"/>
  <c r="F153" i="5"/>
  <c r="G153" i="5"/>
  <c r="G26" i="5"/>
  <c r="E48" i="5"/>
  <c r="E101" i="5"/>
  <c r="F101" i="5"/>
  <c r="G101" i="5"/>
  <c r="E133" i="5"/>
  <c r="F133" i="5"/>
  <c r="E28" i="5"/>
  <c r="G103" i="5"/>
  <c r="E125" i="5"/>
  <c r="F125" i="5"/>
  <c r="G125" i="5"/>
  <c r="G135" i="5"/>
  <c r="E157" i="5"/>
  <c r="F157" i="5"/>
  <c r="E52" i="5"/>
  <c r="E105" i="5"/>
  <c r="F105" i="5"/>
  <c r="G105" i="5"/>
  <c r="G115" i="5"/>
  <c r="E137" i="5"/>
  <c r="F137" i="5"/>
  <c r="G147" i="5"/>
  <c r="E32" i="5"/>
  <c r="E117" i="5"/>
  <c r="F117" i="5"/>
  <c r="G117" i="5"/>
  <c r="E149" i="5"/>
  <c r="F149" i="5"/>
  <c r="G149" i="5"/>
  <c r="E44" i="5"/>
  <c r="E145" i="5"/>
  <c r="F145" i="5"/>
  <c r="G145" i="5"/>
  <c r="G155" i="5"/>
  <c r="E40" i="5"/>
  <c r="E113" i="5"/>
  <c r="F113" i="5"/>
  <c r="G123" i="5"/>
  <c r="I252" i="4"/>
  <c r="I244" i="4"/>
  <c r="I236" i="4"/>
  <c r="I228" i="4"/>
  <c r="I220" i="4"/>
  <c r="I212" i="4"/>
  <c r="I204" i="4"/>
  <c r="I196" i="4"/>
  <c r="I188" i="4"/>
  <c r="K182" i="4"/>
  <c r="J181" i="4"/>
  <c r="I180" i="4"/>
  <c r="K174" i="4"/>
  <c r="J173" i="4"/>
  <c r="I172" i="4"/>
  <c r="K166" i="4"/>
  <c r="J165" i="4"/>
  <c r="I164" i="4"/>
  <c r="K158" i="4"/>
  <c r="J157" i="4"/>
  <c r="I156" i="4"/>
  <c r="K150" i="4"/>
  <c r="J149" i="4"/>
  <c r="I148" i="4"/>
  <c r="K142" i="4"/>
  <c r="J141" i="4"/>
  <c r="I140" i="4"/>
  <c r="K134" i="4"/>
  <c r="J133" i="4"/>
  <c r="I132" i="4"/>
  <c r="K127" i="4"/>
  <c r="J124" i="4"/>
  <c r="K118" i="4"/>
  <c r="K112" i="4"/>
  <c r="L109" i="4"/>
  <c r="L106" i="4"/>
  <c r="G105" i="4"/>
  <c r="J102" i="4"/>
  <c r="G100" i="4"/>
  <c r="K100" i="4"/>
  <c r="J98" i="4"/>
  <c r="E12" i="4"/>
  <c r="C13" i="4"/>
  <c r="C12" i="4"/>
  <c r="G91" i="4"/>
  <c r="L91" i="4"/>
  <c r="J96" i="4"/>
  <c r="I96" i="4"/>
  <c r="F96" i="4"/>
  <c r="F92" i="4"/>
  <c r="L92" i="4"/>
  <c r="J92" i="4"/>
  <c r="J88" i="4"/>
  <c r="I88" i="4"/>
  <c r="F88" i="4"/>
  <c r="K96" i="6"/>
  <c r="G76" i="6"/>
  <c r="J70" i="6"/>
  <c r="J59" i="6"/>
  <c r="G31" i="6"/>
  <c r="P31" i="6"/>
  <c r="V31" i="6" s="1"/>
  <c r="G143" i="7"/>
  <c r="G97" i="7"/>
  <c r="G83" i="7"/>
  <c r="G59" i="7"/>
  <c r="G43" i="7"/>
  <c r="G135" i="8"/>
  <c r="N130" i="8"/>
  <c r="I181" i="4"/>
  <c r="I173" i="4"/>
  <c r="I165" i="4"/>
  <c r="I157" i="4"/>
  <c r="I149" i="4"/>
  <c r="I141" i="4"/>
  <c r="I133" i="4"/>
  <c r="I127" i="4"/>
  <c r="I124" i="4"/>
  <c r="J118" i="4"/>
  <c r="L116" i="4"/>
  <c r="L103" i="4"/>
  <c r="H102" i="4"/>
  <c r="H98" i="4"/>
  <c r="O12" i="4"/>
  <c r="H77" i="4"/>
  <c r="F77" i="4"/>
  <c r="K77" i="4"/>
  <c r="L77" i="4"/>
  <c r="J77" i="4"/>
  <c r="K45" i="4"/>
  <c r="L45" i="4"/>
  <c r="G84" i="6"/>
  <c r="K78" i="6"/>
  <c r="J67" i="6"/>
  <c r="J52" i="6"/>
  <c r="K45" i="6"/>
  <c r="G42" i="6"/>
  <c r="G24" i="6"/>
  <c r="N157" i="7"/>
  <c r="G154" i="7"/>
  <c r="G42" i="7"/>
  <c r="J105" i="8"/>
  <c r="J100" i="8"/>
  <c r="G67" i="8"/>
  <c r="G43" i="8"/>
  <c r="H127" i="4"/>
  <c r="L119" i="4"/>
  <c r="H118" i="4"/>
  <c r="K116" i="4"/>
  <c r="F115" i="4"/>
  <c r="H115" i="4"/>
  <c r="G108" i="4"/>
  <c r="K108" i="4"/>
  <c r="K101" i="4"/>
  <c r="F99" i="4"/>
  <c r="H99" i="4"/>
  <c r="J99" i="4"/>
  <c r="N12" i="4"/>
  <c r="K86" i="6"/>
  <c r="K75" i="6"/>
  <c r="G53" i="6"/>
  <c r="G23" i="6"/>
  <c r="N134" i="7"/>
  <c r="G140" i="8"/>
  <c r="G72" i="8"/>
  <c r="K157" i="8"/>
  <c r="G155" i="8"/>
  <c r="G153" i="8"/>
  <c r="G149" i="8"/>
  <c r="K142" i="8"/>
  <c r="G132" i="8"/>
  <c r="G123" i="8"/>
  <c r="G102" i="8"/>
  <c r="J97" i="8"/>
  <c r="J92" i="8"/>
  <c r="G87" i="8"/>
  <c r="G82" i="8"/>
  <c r="G64" i="8"/>
  <c r="G59" i="8"/>
  <c r="G51" i="8"/>
  <c r="G51" i="10"/>
  <c r="P51" i="10"/>
  <c r="I64" i="10"/>
  <c r="G48" i="10"/>
  <c r="P48" i="10"/>
  <c r="G140" i="10"/>
  <c r="P140" i="10"/>
  <c r="S140" i="10" s="1"/>
  <c r="U140" i="10" s="1"/>
  <c r="J110" i="10"/>
  <c r="G94" i="10"/>
  <c r="P94" i="10"/>
  <c r="J78" i="10"/>
  <c r="X78" i="10"/>
  <c r="Z78" i="10"/>
  <c r="H28" i="10"/>
  <c r="G43" i="10"/>
  <c r="P43" i="10"/>
  <c r="V43" i="10" s="1"/>
  <c r="G139" i="8"/>
  <c r="K134" i="8"/>
  <c r="N120" i="8"/>
  <c r="G115" i="8"/>
  <c r="G94" i="8"/>
  <c r="N89" i="8"/>
  <c r="G79" i="8"/>
  <c r="G74" i="8"/>
  <c r="N56" i="8"/>
  <c r="L64" i="4"/>
  <c r="L48" i="4"/>
  <c r="L40" i="4"/>
  <c r="L32" i="4"/>
  <c r="K96" i="4"/>
  <c r="K88" i="4"/>
  <c r="G93" i="4"/>
  <c r="G85" i="4"/>
  <c r="J84" i="4"/>
  <c r="J68" i="4"/>
  <c r="J28" i="4"/>
  <c r="H31" i="4"/>
  <c r="G112" i="8"/>
  <c r="I107" i="8"/>
  <c r="G86" i="8"/>
  <c r="I81" i="8"/>
  <c r="G71" i="8"/>
  <c r="G66" i="8"/>
  <c r="N39" i="8"/>
  <c r="G31" i="8"/>
  <c r="L94" i="4"/>
  <c r="L86" i="4"/>
  <c r="F64" i="4"/>
  <c r="F40" i="4"/>
  <c r="E21" i="7"/>
  <c r="F21" i="7"/>
  <c r="E29" i="7"/>
  <c r="F29" i="7"/>
  <c r="E37" i="7"/>
  <c r="F37" i="7"/>
  <c r="E45" i="7"/>
  <c r="F45" i="7"/>
  <c r="E53" i="7"/>
  <c r="F53" i="7"/>
  <c r="E61" i="7"/>
  <c r="F61" i="7"/>
  <c r="E69" i="7"/>
  <c r="F69" i="7"/>
  <c r="E77" i="7"/>
  <c r="F77" i="7"/>
  <c r="E85" i="7"/>
  <c r="F85" i="7"/>
  <c r="E96" i="7"/>
  <c r="F96" i="7"/>
  <c r="E104" i="7"/>
  <c r="F104" i="7"/>
  <c r="E112" i="7"/>
  <c r="F112" i="7"/>
  <c r="E120" i="7"/>
  <c r="F120" i="7"/>
  <c r="E128" i="7"/>
  <c r="F128" i="7"/>
  <c r="E136" i="7"/>
  <c r="F136" i="7"/>
  <c r="E24" i="7"/>
  <c r="F24" i="7"/>
  <c r="E32" i="7"/>
  <c r="F32" i="7"/>
  <c r="E40" i="7"/>
  <c r="F40" i="7"/>
  <c r="E48" i="7"/>
  <c r="F48" i="7"/>
  <c r="E56" i="7"/>
  <c r="F56" i="7"/>
  <c r="E64" i="7"/>
  <c r="F64" i="7"/>
  <c r="E72" i="7"/>
  <c r="F72" i="7"/>
  <c r="E80" i="7"/>
  <c r="F80" i="7"/>
  <c r="E91" i="7"/>
  <c r="F91" i="7"/>
  <c r="E99" i="7"/>
  <c r="F99" i="7"/>
  <c r="E107" i="7"/>
  <c r="F107" i="7"/>
  <c r="E115" i="7"/>
  <c r="F115" i="7"/>
  <c r="E123" i="7"/>
  <c r="F123" i="7"/>
  <c r="E131" i="7"/>
  <c r="F131" i="7"/>
  <c r="E139" i="7"/>
  <c r="F139" i="7"/>
  <c r="E25" i="7"/>
  <c r="F25" i="7"/>
  <c r="E33" i="7"/>
  <c r="F33" i="7"/>
  <c r="E41" i="7"/>
  <c r="F41" i="7"/>
  <c r="E49" i="7"/>
  <c r="F49" i="7"/>
  <c r="E57" i="7"/>
  <c r="F57" i="7"/>
  <c r="E65" i="7"/>
  <c r="F65" i="7"/>
  <c r="E73" i="7"/>
  <c r="F73" i="7"/>
  <c r="E81" i="7"/>
  <c r="F81" i="7"/>
  <c r="E92" i="7"/>
  <c r="F92" i="7"/>
  <c r="E100" i="7"/>
  <c r="F100" i="7"/>
  <c r="E108" i="7"/>
  <c r="F108" i="7"/>
  <c r="E116" i="7"/>
  <c r="F116" i="7"/>
  <c r="E124" i="7"/>
  <c r="F124" i="7"/>
  <c r="E132" i="7"/>
  <c r="F132" i="7"/>
  <c r="E140" i="7"/>
  <c r="F140" i="7"/>
  <c r="E28" i="7"/>
  <c r="F28" i="7"/>
  <c r="E36" i="7"/>
  <c r="F36" i="7"/>
  <c r="E44" i="7"/>
  <c r="F44" i="7"/>
  <c r="E52" i="7"/>
  <c r="F52" i="7"/>
  <c r="E60" i="7"/>
  <c r="F60" i="7"/>
  <c r="E68" i="7"/>
  <c r="F68" i="7"/>
  <c r="E76" i="7"/>
  <c r="F76" i="7"/>
  <c r="E84" i="7"/>
  <c r="F84" i="7"/>
  <c r="E95" i="7"/>
  <c r="F95" i="7"/>
  <c r="E103" i="7"/>
  <c r="F103" i="7"/>
  <c r="E111" i="7"/>
  <c r="F111" i="7"/>
  <c r="E119" i="7"/>
  <c r="F119" i="7"/>
  <c r="E127" i="7"/>
  <c r="F127" i="7"/>
  <c r="E135" i="7"/>
  <c r="F135" i="7"/>
  <c r="E23" i="7"/>
  <c r="F23" i="7"/>
  <c r="E31" i="7"/>
  <c r="F31" i="7"/>
  <c r="E39" i="7"/>
  <c r="F39" i="7"/>
  <c r="E47" i="7"/>
  <c r="F47" i="7"/>
  <c r="E55" i="7"/>
  <c r="F55" i="7"/>
  <c r="G144" i="8"/>
  <c r="G129" i="8"/>
  <c r="G122" i="8"/>
  <c r="G104" i="8"/>
  <c r="G99" i="8"/>
  <c r="G78" i="8"/>
  <c r="N73" i="8"/>
  <c r="K68" i="8"/>
  <c r="G63" i="8"/>
  <c r="G58" i="8"/>
  <c r="G38" i="8"/>
  <c r="J24" i="8"/>
  <c r="J109" i="4"/>
  <c r="J101" i="4"/>
  <c r="G92" i="4"/>
  <c r="F79" i="4"/>
  <c r="J82" i="4"/>
  <c r="J74" i="4"/>
  <c r="D16" i="6"/>
  <c r="D19" i="6" s="1"/>
  <c r="G158" i="8"/>
  <c r="G156" i="8"/>
  <c r="G150" i="8"/>
  <c r="G148" i="8"/>
  <c r="G141" i="8"/>
  <c r="G136" i="8"/>
  <c r="K124" i="8"/>
  <c r="G119" i="8"/>
  <c r="G114" i="8"/>
  <c r="G96" i="8"/>
  <c r="G91" i="8"/>
  <c r="G70" i="8"/>
  <c r="K65" i="8"/>
  <c r="K60" i="8"/>
  <c r="G55" i="8"/>
  <c r="G47" i="8"/>
  <c r="I64" i="4"/>
  <c r="I32" i="4"/>
  <c r="G152" i="8"/>
  <c r="N121" i="8"/>
  <c r="K116" i="8"/>
  <c r="G111" i="8"/>
  <c r="G106" i="8"/>
  <c r="G88" i="8"/>
  <c r="G83" i="8"/>
  <c r="G62" i="8"/>
  <c r="N57" i="8"/>
  <c r="G35" i="8"/>
  <c r="G143" i="8"/>
  <c r="G128" i="8"/>
  <c r="G118" i="8"/>
  <c r="N113" i="8"/>
  <c r="K108" i="8"/>
  <c r="J103" i="8"/>
  <c r="G98" i="8"/>
  <c r="G80" i="8"/>
  <c r="G75" i="8"/>
  <c r="G54" i="8"/>
  <c r="E27" i="8"/>
  <c r="F27" i="8"/>
  <c r="P113" i="10"/>
  <c r="G113" i="10"/>
  <c r="X106" i="10"/>
  <c r="Z106" i="10"/>
  <c r="I106" i="10"/>
  <c r="G56" i="10"/>
  <c r="P56" i="10"/>
  <c r="S56" i="10" s="1"/>
  <c r="U56" i="10" s="1"/>
  <c r="J157" i="10"/>
  <c r="J62" i="10"/>
  <c r="J146" i="10"/>
  <c r="X146" i="10"/>
  <c r="Z146" i="10"/>
  <c r="G102" i="10"/>
  <c r="P102" i="10"/>
  <c r="S102" i="10" s="1"/>
  <c r="U102" i="10" s="1"/>
  <c r="H24" i="10"/>
  <c r="G30" i="10"/>
  <c r="P30" i="10"/>
  <c r="S30" i="10" s="1"/>
  <c r="U30" i="10" s="1"/>
  <c r="G25" i="10"/>
  <c r="P25" i="10"/>
  <c r="S25" i="10" s="1"/>
  <c r="U25" i="10" s="1"/>
  <c r="W105" i="12"/>
  <c r="G105" i="12"/>
  <c r="G178" i="9"/>
  <c r="Y178" i="9"/>
  <c r="G165" i="9"/>
  <c r="Y165" i="9"/>
  <c r="K156" i="9"/>
  <c r="G147" i="9"/>
  <c r="Y147" i="9"/>
  <c r="G143" i="9"/>
  <c r="Y143" i="9"/>
  <c r="G168" i="9"/>
  <c r="Y168" i="9"/>
  <c r="G25" i="8"/>
  <c r="P152" i="5"/>
  <c r="S152" i="5" s="1"/>
  <c r="U152" i="5" s="1"/>
  <c r="P158" i="5"/>
  <c r="V158" i="5" s="1"/>
  <c r="P155" i="5"/>
  <c r="S155" i="5" s="1"/>
  <c r="U155" i="5" s="1"/>
  <c r="P107" i="5"/>
  <c r="S107" i="5" s="1"/>
  <c r="U107" i="5" s="1"/>
  <c r="P157" i="5"/>
  <c r="S157" i="5" s="1"/>
  <c r="U157" i="5" s="1"/>
  <c r="P99" i="10"/>
  <c r="P27" i="10"/>
  <c r="S27" i="10" s="1"/>
  <c r="U27" i="10" s="1"/>
  <c r="W102" i="10"/>
  <c r="AB5" i="10"/>
  <c r="W34" i="10"/>
  <c r="W38" i="10"/>
  <c r="X38" i="10"/>
  <c r="Z38" i="10"/>
  <c r="W145" i="10"/>
  <c r="W71" i="10"/>
  <c r="X71" i="10"/>
  <c r="Z71" i="10"/>
  <c r="W82" i="10"/>
  <c r="W67" i="10"/>
  <c r="W95" i="10"/>
  <c r="X95" i="10"/>
  <c r="Z95" i="10"/>
  <c r="W129" i="10"/>
  <c r="X129" i="10"/>
  <c r="Z129" i="10"/>
  <c r="W72" i="10"/>
  <c r="X72" i="10"/>
  <c r="Z72" i="10"/>
  <c r="W99" i="10"/>
  <c r="X99" i="10"/>
  <c r="Z99" i="10"/>
  <c r="W121" i="10"/>
  <c r="W73" i="10"/>
  <c r="X73" i="10"/>
  <c r="Z73" i="10"/>
  <c r="AB15" i="10"/>
  <c r="W44" i="10"/>
  <c r="W23" i="10"/>
  <c r="W43" i="10"/>
  <c r="W154" i="10"/>
  <c r="W52" i="10"/>
  <c r="W83" i="10"/>
  <c r="W61" i="10"/>
  <c r="X61" i="10"/>
  <c r="Z61" i="10"/>
  <c r="W112" i="10"/>
  <c r="X112" i="10"/>
  <c r="Z112" i="10"/>
  <c r="W119" i="10"/>
  <c r="W134" i="10"/>
  <c r="W156" i="10"/>
  <c r="W131" i="10"/>
  <c r="AB17" i="10"/>
  <c r="AB19" i="10"/>
  <c r="W35" i="10"/>
  <c r="X35" i="10"/>
  <c r="Z35" i="10"/>
  <c r="W113" i="10"/>
  <c r="W97" i="10"/>
  <c r="W53" i="10"/>
  <c r="W77" i="10"/>
  <c r="X77" i="10"/>
  <c r="Z77" i="10"/>
  <c r="W91" i="10"/>
  <c r="X91" i="10"/>
  <c r="Z91" i="10"/>
  <c r="W124" i="10"/>
  <c r="W136" i="10"/>
  <c r="X136" i="10"/>
  <c r="Z136" i="10"/>
  <c r="W158" i="10"/>
  <c r="X158" i="10"/>
  <c r="Z158" i="10"/>
  <c r="W100" i="10"/>
  <c r="X100" i="10"/>
  <c r="Z100" i="10"/>
  <c r="W104" i="10"/>
  <c r="X104" i="10"/>
  <c r="Z104" i="10"/>
  <c r="W138" i="10"/>
  <c r="X138" i="10"/>
  <c r="Z138" i="10"/>
  <c r="AB9" i="10"/>
  <c r="AB12" i="10"/>
  <c r="AB20" i="10"/>
  <c r="AB22" i="10"/>
  <c r="AB24" i="10"/>
  <c r="AB26" i="10"/>
  <c r="AB28" i="10"/>
  <c r="AB30" i="10"/>
  <c r="AB32" i="10"/>
  <c r="AB34" i="10"/>
  <c r="W27" i="10"/>
  <c r="X27" i="10"/>
  <c r="Z27" i="10"/>
  <c r="W155" i="10"/>
  <c r="W79" i="10"/>
  <c r="X79" i="10"/>
  <c r="Z79" i="10"/>
  <c r="W45" i="10"/>
  <c r="X45" i="10"/>
  <c r="Z45" i="10"/>
  <c r="W68" i="10"/>
  <c r="X68" i="10"/>
  <c r="Z68" i="10"/>
  <c r="W63" i="10"/>
  <c r="W140" i="10"/>
  <c r="W151" i="10"/>
  <c r="X151" i="10"/>
  <c r="Z151" i="10"/>
  <c r="W58" i="10"/>
  <c r="X58" i="10"/>
  <c r="Z58" i="10"/>
  <c r="W132" i="10"/>
  <c r="X132" i="10"/>
  <c r="Z132" i="10"/>
  <c r="AB13" i="10"/>
  <c r="AB14" i="10"/>
  <c r="W115" i="10"/>
  <c r="W54" i="10"/>
  <c r="W64" i="10"/>
  <c r="X64" i="10"/>
  <c r="Z64" i="10"/>
  <c r="W107" i="10"/>
  <c r="W81" i="10"/>
  <c r="W123" i="10"/>
  <c r="W24" i="10"/>
  <c r="X24" i="10"/>
  <c r="Z24" i="10"/>
  <c r="W84" i="10"/>
  <c r="W101" i="10"/>
  <c r="W105" i="10"/>
  <c r="W143" i="10"/>
  <c r="AB8" i="10"/>
  <c r="AB10" i="10"/>
  <c r="AB16" i="10"/>
  <c r="AB18" i="10"/>
  <c r="W41" i="10"/>
  <c r="W144" i="10"/>
  <c r="W152" i="10"/>
  <c r="X152" i="10"/>
  <c r="Z152" i="10"/>
  <c r="W85" i="10"/>
  <c r="X85" i="10"/>
  <c r="Z85" i="10"/>
  <c r="W51" i="10"/>
  <c r="W110" i="10"/>
  <c r="X110" i="10"/>
  <c r="Z110" i="10"/>
  <c r="W142" i="10"/>
  <c r="X142" i="10"/>
  <c r="Z142" i="10"/>
  <c r="W70" i="10"/>
  <c r="W98" i="10"/>
  <c r="X98" i="10"/>
  <c r="Z98" i="10"/>
  <c r="W130" i="10"/>
  <c r="X130" i="10"/>
  <c r="Z130" i="10"/>
  <c r="W149" i="10"/>
  <c r="X149" i="10"/>
  <c r="Z149" i="10"/>
  <c r="AE8" i="10"/>
  <c r="AE9" i="10"/>
  <c r="AE10" i="10"/>
  <c r="AB21" i="10"/>
  <c r="AB23" i="10"/>
  <c r="AB25" i="10"/>
  <c r="AB27" i="10"/>
  <c r="AB29" i="10"/>
  <c r="AB31" i="10"/>
  <c r="AB33" i="10"/>
  <c r="G81" i="10"/>
  <c r="P81" i="10"/>
  <c r="S81" i="10" s="1"/>
  <c r="U81" i="10" s="1"/>
  <c r="I45" i="10"/>
  <c r="G154" i="10"/>
  <c r="P154" i="10"/>
  <c r="J141" i="10"/>
  <c r="X141" i="10"/>
  <c r="Z141" i="10"/>
  <c r="G125" i="10"/>
  <c r="P125" i="10"/>
  <c r="V125" i="10" s="1"/>
  <c r="J137" i="10"/>
  <c r="X137" i="10"/>
  <c r="Z137" i="10"/>
  <c r="J128" i="10"/>
  <c r="X128" i="10"/>
  <c r="Z128" i="10"/>
  <c r="G84" i="10"/>
  <c r="P84" i="10"/>
  <c r="S84" i="10" s="1"/>
  <c r="U84" i="10" s="1"/>
  <c r="G37" i="10"/>
  <c r="P37" i="10"/>
  <c r="W143" i="12"/>
  <c r="G143" i="12"/>
  <c r="X123" i="12"/>
  <c r="Z123" i="12"/>
  <c r="K123" i="12"/>
  <c r="G74" i="10"/>
  <c r="P74" i="10"/>
  <c r="S74" i="10" s="1"/>
  <c r="U74" i="10" s="1"/>
  <c r="I79" i="10"/>
  <c r="I147" i="10"/>
  <c r="J123" i="10"/>
  <c r="X123" i="10"/>
  <c r="Z123" i="10"/>
  <c r="P116" i="10"/>
  <c r="S116" i="10" s="1"/>
  <c r="U116" i="10" s="1"/>
  <c r="G116" i="10"/>
  <c r="J101" i="10"/>
  <c r="X101" i="10"/>
  <c r="Z101" i="10"/>
  <c r="J96" i="10"/>
  <c r="G22" i="10"/>
  <c r="P22" i="10"/>
  <c r="S22" i="10" s="1"/>
  <c r="U22" i="10" s="1"/>
  <c r="X107" i="12"/>
  <c r="Z107" i="12"/>
  <c r="I107" i="12"/>
  <c r="W159" i="12"/>
  <c r="G159" i="12"/>
  <c r="N145" i="12"/>
  <c r="X145" i="12"/>
  <c r="Z145" i="12"/>
  <c r="G46" i="8"/>
  <c r="P71" i="10"/>
  <c r="P39" i="10"/>
  <c r="S39" i="10" s="1"/>
  <c r="U39" i="10" s="1"/>
  <c r="X83" i="10"/>
  <c r="Z83" i="10"/>
  <c r="I83" i="10"/>
  <c r="G109" i="10"/>
  <c r="P109" i="10"/>
  <c r="S109" i="10" s="1"/>
  <c r="U109" i="10" s="1"/>
  <c r="X54" i="10"/>
  <c r="Z54" i="10"/>
  <c r="I54" i="10"/>
  <c r="J151" i="10"/>
  <c r="V151" i="10"/>
  <c r="G124" i="10"/>
  <c r="P124" i="10"/>
  <c r="J65" i="10"/>
  <c r="X65" i="10"/>
  <c r="Z65" i="10"/>
  <c r="P121" i="10"/>
  <c r="V121" i="10" s="1"/>
  <c r="G121" i="10"/>
  <c r="H35" i="10"/>
  <c r="G41" i="8"/>
  <c r="E26" i="8"/>
  <c r="F26" i="8"/>
  <c r="E21" i="8"/>
  <c r="F21" i="8"/>
  <c r="E29" i="8"/>
  <c r="F29" i="8"/>
  <c r="E37" i="8"/>
  <c r="F37" i="8"/>
  <c r="E45" i="8"/>
  <c r="F45" i="8"/>
  <c r="E36" i="8"/>
  <c r="F36" i="8"/>
  <c r="E44" i="8"/>
  <c r="F44" i="8"/>
  <c r="E52" i="8"/>
  <c r="F52" i="8"/>
  <c r="G90" i="10"/>
  <c r="P90" i="10"/>
  <c r="V90" i="10" s="1"/>
  <c r="I152" i="10"/>
  <c r="G135" i="10"/>
  <c r="P135" i="10"/>
  <c r="V135" i="10" s="1"/>
  <c r="J136" i="10"/>
  <c r="J119" i="10"/>
  <c r="X119" i="10"/>
  <c r="Z119" i="10"/>
  <c r="G108" i="10"/>
  <c r="P108" i="10"/>
  <c r="S108" i="10" s="1"/>
  <c r="U108" i="10" s="1"/>
  <c r="J143" i="10"/>
  <c r="X143" i="10"/>
  <c r="Z143" i="10"/>
  <c r="G131" i="10"/>
  <c r="P131" i="10"/>
  <c r="G44" i="10"/>
  <c r="P44" i="10"/>
  <c r="S44" i="10" s="1"/>
  <c r="U44" i="10" s="1"/>
  <c r="G41" i="10"/>
  <c r="P41" i="10"/>
  <c r="S41" i="10" s="1"/>
  <c r="U41" i="10" s="1"/>
  <c r="H59" i="10"/>
  <c r="X59" i="10"/>
  <c r="Z59" i="10"/>
  <c r="G114" i="12"/>
  <c r="W114" i="12"/>
  <c r="N31" i="12"/>
  <c r="X31" i="12"/>
  <c r="Z31" i="12"/>
  <c r="G145" i="8"/>
  <c r="G137" i="8"/>
  <c r="G84" i="8"/>
  <c r="G76" i="8"/>
  <c r="G49" i="8"/>
  <c r="X53" i="10"/>
  <c r="Z53" i="10"/>
  <c r="I53" i="10"/>
  <c r="I87" i="10"/>
  <c r="J122" i="10"/>
  <c r="J112" i="10"/>
  <c r="J63" i="10"/>
  <c r="X63" i="10"/>
  <c r="Z63" i="10"/>
  <c r="J104" i="10"/>
  <c r="J99" i="10"/>
  <c r="G32" i="10"/>
  <c r="P32" i="10"/>
  <c r="S32" i="10" s="1"/>
  <c r="U32" i="10" s="1"/>
  <c r="H40" i="10"/>
  <c r="X40" i="10"/>
  <c r="Z40" i="10"/>
  <c r="G33" i="10"/>
  <c r="P33" i="10"/>
  <c r="S33" i="10" s="1"/>
  <c r="U33" i="10" s="1"/>
  <c r="G98" i="12"/>
  <c r="W98" i="12"/>
  <c r="I49" i="10"/>
  <c r="X49" i="10"/>
  <c r="Z49" i="10"/>
  <c r="I71" i="10"/>
  <c r="J156" i="10"/>
  <c r="X156" i="10"/>
  <c r="Z156" i="10"/>
  <c r="J103" i="10"/>
  <c r="J91" i="10"/>
  <c r="J138" i="10"/>
  <c r="J88" i="10"/>
  <c r="X88" i="10"/>
  <c r="Z88" i="10"/>
  <c r="G70" i="10"/>
  <c r="P70" i="10"/>
  <c r="S70" i="10" s="1"/>
  <c r="U70" i="10" s="1"/>
  <c r="H39" i="10"/>
  <c r="X39" i="10"/>
  <c r="Z39" i="10"/>
  <c r="H27" i="10"/>
  <c r="W121" i="12"/>
  <c r="G121" i="12"/>
  <c r="G30" i="8"/>
  <c r="E28" i="8"/>
  <c r="F28" i="8"/>
  <c r="G22" i="8"/>
  <c r="D15" i="10"/>
  <c r="C19" i="10" s="1"/>
  <c r="P80" i="10"/>
  <c r="V80" i="10" s="1"/>
  <c r="P40" i="10"/>
  <c r="S40" i="10" s="1"/>
  <c r="U40" i="10" s="1"/>
  <c r="X105" i="10"/>
  <c r="Z105" i="10"/>
  <c r="X107" i="10"/>
  <c r="Z107" i="10"/>
  <c r="G144" i="10"/>
  <c r="X42" i="10"/>
  <c r="Z42" i="10"/>
  <c r="H42" i="10"/>
  <c r="G154" i="12"/>
  <c r="W154" i="12"/>
  <c r="W152" i="12"/>
  <c r="G152" i="12"/>
  <c r="X128" i="12"/>
  <c r="Z128" i="12"/>
  <c r="N128" i="12"/>
  <c r="N44" i="12"/>
  <c r="S114" i="10"/>
  <c r="U114" i="10" s="1"/>
  <c r="S26" i="10"/>
  <c r="U26" i="10" s="1"/>
  <c r="P21" i="10"/>
  <c r="V21" i="10" s="1"/>
  <c r="I50" i="10"/>
  <c r="J93" i="10"/>
  <c r="H36" i="10"/>
  <c r="X36" i="10"/>
  <c r="Z36" i="10"/>
  <c r="N149" i="12"/>
  <c r="X149" i="12"/>
  <c r="Z149" i="12"/>
  <c r="W147" i="12"/>
  <c r="G147" i="12"/>
  <c r="N137" i="12"/>
  <c r="X137" i="12"/>
  <c r="Z137" i="12"/>
  <c r="W135" i="12"/>
  <c r="G135" i="12"/>
  <c r="W125" i="12"/>
  <c r="G125" i="12"/>
  <c r="G118" i="12"/>
  <c r="W118" i="12"/>
  <c r="X111" i="12"/>
  <c r="Z111" i="12"/>
  <c r="K111" i="12"/>
  <c r="W109" i="12"/>
  <c r="G109" i="12"/>
  <c r="G102" i="12"/>
  <c r="W102" i="12"/>
  <c r="X47" i="12"/>
  <c r="Z47" i="12"/>
  <c r="I47" i="12"/>
  <c r="G34" i="12"/>
  <c r="W34" i="12"/>
  <c r="G22" i="9"/>
  <c r="Y22" i="9"/>
  <c r="X134" i="10"/>
  <c r="Z134" i="10"/>
  <c r="X111" i="10"/>
  <c r="Z111" i="10"/>
  <c r="J111" i="10"/>
  <c r="G158" i="12"/>
  <c r="W158" i="12"/>
  <c r="W156" i="12"/>
  <c r="G156" i="12"/>
  <c r="G142" i="12"/>
  <c r="W142" i="12"/>
  <c r="W140" i="12"/>
  <c r="G140" i="12"/>
  <c r="W130" i="12"/>
  <c r="G130" i="12"/>
  <c r="Y56" i="9"/>
  <c r="G56" i="9"/>
  <c r="N153" i="12"/>
  <c r="X153" i="12"/>
  <c r="Z153" i="12"/>
  <c r="W151" i="12"/>
  <c r="G151" i="12"/>
  <c r="G122" i="12"/>
  <c r="W122" i="12"/>
  <c r="X115" i="12"/>
  <c r="Z115" i="12"/>
  <c r="N115" i="12"/>
  <c r="W113" i="12"/>
  <c r="G113" i="12"/>
  <c r="G106" i="12"/>
  <c r="W106" i="12"/>
  <c r="X99" i="12"/>
  <c r="Z99" i="12"/>
  <c r="J99" i="12"/>
  <c r="W97" i="12"/>
  <c r="G97" i="12"/>
  <c r="G50" i="12"/>
  <c r="W50" i="12"/>
  <c r="N36" i="12"/>
  <c r="G50" i="8"/>
  <c r="E48" i="8"/>
  <c r="F48" i="8"/>
  <c r="G42" i="8"/>
  <c r="E40" i="8"/>
  <c r="F40" i="8"/>
  <c r="G34" i="8"/>
  <c r="E32" i="8"/>
  <c r="F32" i="8"/>
  <c r="D16" i="10"/>
  <c r="D19" i="10" s="1"/>
  <c r="P92" i="10"/>
  <c r="P68" i="10"/>
  <c r="V68" i="10" s="1"/>
  <c r="P60" i="10"/>
  <c r="V60" i="10" s="1"/>
  <c r="P36" i="10"/>
  <c r="X23" i="10"/>
  <c r="Z23" i="10"/>
  <c r="AB4" i="10"/>
  <c r="W122" i="10"/>
  <c r="X122" i="10"/>
  <c r="Z122" i="10"/>
  <c r="X82" i="10"/>
  <c r="Z82" i="10"/>
  <c r="X52" i="10"/>
  <c r="Z52" i="10"/>
  <c r="X97" i="10"/>
  <c r="Z97" i="10"/>
  <c r="X75" i="10"/>
  <c r="Z75" i="10"/>
  <c r="X155" i="10"/>
  <c r="Z155" i="10"/>
  <c r="X115" i="10"/>
  <c r="Z115" i="10"/>
  <c r="X34" i="10"/>
  <c r="Z34" i="10"/>
  <c r="H34" i="10"/>
  <c r="W160" i="12"/>
  <c r="G160" i="12"/>
  <c r="G146" i="12"/>
  <c r="W146" i="12"/>
  <c r="W144" i="12"/>
  <c r="G144" i="12"/>
  <c r="G134" i="12"/>
  <c r="W134" i="12"/>
  <c r="X39" i="12"/>
  <c r="Z39" i="12"/>
  <c r="N39" i="12"/>
  <c r="G26" i="12"/>
  <c r="W26" i="12"/>
  <c r="X145" i="10"/>
  <c r="Z145" i="10"/>
  <c r="AB3" i="10"/>
  <c r="J114" i="10"/>
  <c r="H29" i="10"/>
  <c r="H66" i="10"/>
  <c r="K157" i="12"/>
  <c r="X157" i="12"/>
  <c r="Z157" i="12"/>
  <c r="W155" i="12"/>
  <c r="G155" i="12"/>
  <c r="N141" i="12"/>
  <c r="X141" i="12"/>
  <c r="Z141" i="12"/>
  <c r="X119" i="12"/>
  <c r="Z119" i="12"/>
  <c r="K119" i="12"/>
  <c r="P117" i="12"/>
  <c r="W117" i="12"/>
  <c r="G117" i="12"/>
  <c r="G110" i="12"/>
  <c r="W110" i="12"/>
  <c r="X103" i="12"/>
  <c r="Z103" i="12"/>
  <c r="J103" i="12"/>
  <c r="P101" i="12"/>
  <c r="V101" i="12" s="1"/>
  <c r="W101" i="12"/>
  <c r="G101" i="12"/>
  <c r="I52" i="12"/>
  <c r="X118" i="10"/>
  <c r="Z118" i="10"/>
  <c r="J118" i="10"/>
  <c r="X67" i="10"/>
  <c r="Z67" i="10"/>
  <c r="J67" i="10"/>
  <c r="G150" i="12"/>
  <c r="W150" i="12"/>
  <c r="W148" i="12"/>
  <c r="G148" i="12"/>
  <c r="G138" i="12"/>
  <c r="W138" i="12"/>
  <c r="W136" i="12"/>
  <c r="G136" i="12"/>
  <c r="G131" i="12"/>
  <c r="W131" i="12"/>
  <c r="G42" i="12"/>
  <c r="W42" i="12"/>
  <c r="W103" i="10"/>
  <c r="X103" i="10"/>
  <c r="Z103" i="10"/>
  <c r="W62" i="10"/>
  <c r="X62" i="10"/>
  <c r="Z62" i="10"/>
  <c r="W80" i="10"/>
  <c r="X80" i="10"/>
  <c r="Z80" i="10"/>
  <c r="W50" i="10"/>
  <c r="X50" i="10"/>
  <c r="Z50" i="10"/>
  <c r="W46" i="10"/>
  <c r="X46" i="10"/>
  <c r="Z46" i="10"/>
  <c r="W69" i="10"/>
  <c r="X69" i="10"/>
  <c r="Z69" i="10"/>
  <c r="W153" i="10"/>
  <c r="X153" i="10"/>
  <c r="Z153" i="10"/>
  <c r="W32" i="10"/>
  <c r="W39" i="10"/>
  <c r="W25" i="10"/>
  <c r="AB6" i="10"/>
  <c r="AB2" i="10"/>
  <c r="G49" i="12"/>
  <c r="W49" i="12"/>
  <c r="G41" i="12"/>
  <c r="W41" i="12"/>
  <c r="G33" i="12"/>
  <c r="W33" i="12"/>
  <c r="G25" i="12"/>
  <c r="W25" i="12"/>
  <c r="W92" i="10"/>
  <c r="X92" i="10"/>
  <c r="Z92" i="10"/>
  <c r="W26" i="10"/>
  <c r="X26" i="10"/>
  <c r="Z26" i="10"/>
  <c r="W150" i="10"/>
  <c r="X150" i="10"/>
  <c r="Z150" i="10"/>
  <c r="W120" i="10"/>
  <c r="X120" i="10"/>
  <c r="Z120" i="10"/>
  <c r="W114" i="10"/>
  <c r="X114" i="10"/>
  <c r="Z114" i="10"/>
  <c r="W93" i="10"/>
  <c r="X93" i="10"/>
  <c r="Z93" i="10"/>
  <c r="W48" i="10"/>
  <c r="W74" i="10"/>
  <c r="W109" i="10"/>
  <c r="W87" i="10"/>
  <c r="X87" i="10"/>
  <c r="Z87" i="10"/>
  <c r="W56" i="10"/>
  <c r="W147" i="10"/>
  <c r="X147" i="10"/>
  <c r="Z147" i="10"/>
  <c r="W29" i="10"/>
  <c r="X29" i="10"/>
  <c r="Z29" i="10"/>
  <c r="W36" i="10"/>
  <c r="W66" i="10"/>
  <c r="X66" i="10"/>
  <c r="Z66" i="10"/>
  <c r="W22" i="12"/>
  <c r="G129" i="12"/>
  <c r="G124" i="12"/>
  <c r="G120" i="12"/>
  <c r="G116" i="12"/>
  <c r="G112" i="12"/>
  <c r="G108" i="12"/>
  <c r="G104" i="12"/>
  <c r="G100" i="12"/>
  <c r="G96" i="12"/>
  <c r="G95" i="12"/>
  <c r="G93" i="12"/>
  <c r="G91" i="12"/>
  <c r="G89" i="12"/>
  <c r="G87" i="12"/>
  <c r="G85" i="12"/>
  <c r="G83" i="12"/>
  <c r="G81" i="12"/>
  <c r="G79" i="12"/>
  <c r="X77" i="12"/>
  <c r="Z77" i="12"/>
  <c r="X75" i="12"/>
  <c r="Z75" i="12"/>
  <c r="X71" i="12"/>
  <c r="Z71" i="12"/>
  <c r="X69" i="12"/>
  <c r="Z69" i="12"/>
  <c r="X67" i="12"/>
  <c r="Z67" i="12"/>
  <c r="X63" i="12"/>
  <c r="Z63" i="12"/>
  <c r="X61" i="12"/>
  <c r="Z61" i="12"/>
  <c r="X59" i="12"/>
  <c r="Z59" i="12"/>
  <c r="X55" i="12"/>
  <c r="Z55" i="12"/>
  <c r="X53" i="12"/>
  <c r="Z53" i="12"/>
  <c r="X24" i="12"/>
  <c r="Z24" i="12"/>
  <c r="X22" i="12"/>
  <c r="Z22" i="12"/>
  <c r="AT130" i="9"/>
  <c r="Y130" i="9"/>
  <c r="G90" i="12"/>
  <c r="G82" i="12"/>
  <c r="G74" i="12"/>
  <c r="G66" i="12"/>
  <c r="G58" i="12"/>
  <c r="X51" i="12"/>
  <c r="Z51" i="12"/>
  <c r="I51" i="12"/>
  <c r="X46" i="12"/>
  <c r="Z46" i="12"/>
  <c r="I46" i="12"/>
  <c r="X43" i="12"/>
  <c r="Z43" i="12"/>
  <c r="N43" i="12"/>
  <c r="X38" i="12"/>
  <c r="Z38" i="12"/>
  <c r="N38" i="12"/>
  <c r="X35" i="12"/>
  <c r="Z35" i="12"/>
  <c r="N35" i="12"/>
  <c r="X30" i="12"/>
  <c r="Z30" i="12"/>
  <c r="X27" i="12"/>
  <c r="Z27" i="12"/>
  <c r="N27" i="12"/>
  <c r="X21" i="12"/>
  <c r="Z21" i="12"/>
  <c r="G132" i="12"/>
  <c r="G45" i="12"/>
  <c r="W45" i="12"/>
  <c r="G37" i="12"/>
  <c r="W37" i="12"/>
  <c r="G29" i="12"/>
  <c r="W29" i="12"/>
  <c r="T8" i="12"/>
  <c r="P17" i="9"/>
  <c r="P18" i="9" s="1"/>
  <c r="P19" i="9" s="1"/>
  <c r="W116" i="12"/>
  <c r="W100" i="12"/>
  <c r="W96" i="10"/>
  <c r="X96" i="10"/>
  <c r="Z96" i="10"/>
  <c r="W28" i="10"/>
  <c r="X28" i="10"/>
  <c r="Z28" i="10"/>
  <c r="W157" i="10"/>
  <c r="X157" i="10"/>
  <c r="Z157" i="10"/>
  <c r="W125" i="10"/>
  <c r="W116" i="10"/>
  <c r="W94" i="10"/>
  <c r="W60" i="10"/>
  <c r="X60" i="10"/>
  <c r="Z60" i="10"/>
  <c r="W76" i="10"/>
  <c r="X76" i="10"/>
  <c r="Z76" i="10"/>
  <c r="W47" i="10"/>
  <c r="X47" i="10"/>
  <c r="Z47" i="10"/>
  <c r="W89" i="10"/>
  <c r="X89" i="10"/>
  <c r="Z89" i="10"/>
  <c r="W57" i="10"/>
  <c r="X57" i="10"/>
  <c r="Z57" i="10"/>
  <c r="W148" i="10"/>
  <c r="X148" i="10"/>
  <c r="Z148" i="10"/>
  <c r="W30" i="10"/>
  <c r="W37" i="10"/>
  <c r="W21" i="10"/>
  <c r="X21" i="10"/>
  <c r="Z21" i="10"/>
  <c r="X94" i="12"/>
  <c r="Z94" i="12"/>
  <c r="X92" i="12"/>
  <c r="Z92" i="12"/>
  <c r="W89" i="12"/>
  <c r="X88" i="12"/>
  <c r="Z88" i="12"/>
  <c r="X86" i="12"/>
  <c r="Z86" i="12"/>
  <c r="X84" i="12"/>
  <c r="Z84" i="12"/>
  <c r="W81" i="12"/>
  <c r="X80" i="12"/>
  <c r="Z80" i="12"/>
  <c r="X78" i="12"/>
  <c r="Z78" i="12"/>
  <c r="X76" i="12"/>
  <c r="Z76" i="12"/>
  <c r="W73" i="12"/>
  <c r="X73" i="12"/>
  <c r="Z73" i="12"/>
  <c r="X72" i="12"/>
  <c r="Z72" i="12"/>
  <c r="X70" i="12"/>
  <c r="Z70" i="12"/>
  <c r="X68" i="12"/>
  <c r="Z68" i="12"/>
  <c r="W65" i="12"/>
  <c r="X65" i="12"/>
  <c r="Z65" i="12"/>
  <c r="X64" i="12"/>
  <c r="Z64" i="12"/>
  <c r="X62" i="12"/>
  <c r="Z62" i="12"/>
  <c r="X60" i="12"/>
  <c r="Z60" i="12"/>
  <c r="W57" i="12"/>
  <c r="X57" i="12"/>
  <c r="Z57" i="12"/>
  <c r="X56" i="12"/>
  <c r="Z56" i="12"/>
  <c r="X54" i="12"/>
  <c r="Z54" i="12"/>
  <c r="G52" i="9"/>
  <c r="Y52" i="9"/>
  <c r="J88" i="9"/>
  <c r="AB31" i="12"/>
  <c r="AB23" i="12"/>
  <c r="AB19" i="12"/>
  <c r="AB17" i="12"/>
  <c r="AB11" i="12"/>
  <c r="X23" i="12"/>
  <c r="Z23" i="12"/>
  <c r="G31" i="9"/>
  <c r="G33" i="9"/>
  <c r="Y33" i="9"/>
  <c r="G35" i="9"/>
  <c r="Y35" i="9"/>
  <c r="G37" i="9"/>
  <c r="Y37" i="9"/>
  <c r="AT37" i="9"/>
  <c r="I48" i="9"/>
  <c r="I50" i="9"/>
  <c r="G73" i="9"/>
  <c r="Y73" i="9"/>
  <c r="I44" i="9"/>
  <c r="G46" i="9"/>
  <c r="Y46" i="9"/>
  <c r="I66" i="9"/>
  <c r="J89" i="9"/>
  <c r="K131" i="9"/>
  <c r="AT23" i="9"/>
  <c r="G23" i="9"/>
  <c r="G25" i="9"/>
  <c r="Y25" i="9"/>
  <c r="G27" i="9"/>
  <c r="Y27" i="9"/>
  <c r="AT27" i="9"/>
  <c r="G29" i="9"/>
  <c r="Y29" i="9"/>
  <c r="AT29" i="9"/>
  <c r="I40" i="9"/>
  <c r="I42" i="9"/>
  <c r="I57" i="9"/>
  <c r="I59" i="9"/>
  <c r="G61" i="9"/>
  <c r="AT61" i="9"/>
  <c r="Y64" i="9"/>
  <c r="G64" i="9"/>
  <c r="I81" i="9"/>
  <c r="W52" i="12"/>
  <c r="X52" i="12"/>
  <c r="Z52" i="12"/>
  <c r="W48" i="12"/>
  <c r="X48" i="12"/>
  <c r="Z48" i="12"/>
  <c r="W44" i="12"/>
  <c r="X44" i="12"/>
  <c r="Z44" i="12"/>
  <c r="W40" i="12"/>
  <c r="X40" i="12"/>
  <c r="Z40" i="12"/>
  <c r="W36" i="12"/>
  <c r="X36" i="12"/>
  <c r="Z36" i="12"/>
  <c r="W32" i="12"/>
  <c r="X32" i="12"/>
  <c r="Z32" i="12"/>
  <c r="W28" i="12"/>
  <c r="X28" i="12"/>
  <c r="Z28" i="12"/>
  <c r="W24" i="12"/>
  <c r="H28" i="9"/>
  <c r="I36" i="9"/>
  <c r="G38" i="9"/>
  <c r="Y38" i="9"/>
  <c r="J67" i="9"/>
  <c r="AB27" i="12"/>
  <c r="AB18" i="12"/>
  <c r="AB16" i="12"/>
  <c r="P95" i="12"/>
  <c r="S95" i="12" s="1"/>
  <c r="U95" i="12" s="1"/>
  <c r="AB10" i="12"/>
  <c r="AB8" i="12"/>
  <c r="AB5" i="12"/>
  <c r="Y129" i="9"/>
  <c r="G21" i="9"/>
  <c r="Y21" i="9"/>
  <c r="AT21" i="9"/>
  <c r="I34" i="9"/>
  <c r="G47" i="9"/>
  <c r="G49" i="9"/>
  <c r="Y49" i="9"/>
  <c r="AT49" i="9"/>
  <c r="G51" i="9"/>
  <c r="Y51" i="9"/>
  <c r="G62" i="9"/>
  <c r="Y62" i="9"/>
  <c r="AT67" i="9"/>
  <c r="Y67" i="9"/>
  <c r="W21" i="12"/>
  <c r="G30" i="9"/>
  <c r="Y30" i="9"/>
  <c r="AT85" i="9"/>
  <c r="I97" i="9"/>
  <c r="I109" i="9"/>
  <c r="K113" i="9"/>
  <c r="H24" i="9"/>
  <c r="H26" i="9"/>
  <c r="G39" i="9"/>
  <c r="G41" i="9"/>
  <c r="Y41" i="9"/>
  <c r="G43" i="9"/>
  <c r="Y43" i="9"/>
  <c r="G45" i="9"/>
  <c r="Y45" i="9"/>
  <c r="AT45" i="9"/>
  <c r="J58" i="9"/>
  <c r="J65" i="9"/>
  <c r="G68" i="9"/>
  <c r="Y68" i="9"/>
  <c r="Y72" i="9"/>
  <c r="G72" i="9"/>
  <c r="G75" i="9"/>
  <c r="Y75" i="9"/>
  <c r="G94" i="9"/>
  <c r="Y94" i="9"/>
  <c r="G98" i="9"/>
  <c r="Y98" i="9"/>
  <c r="AT98" i="9"/>
  <c r="J105" i="9"/>
  <c r="K124" i="9"/>
  <c r="Y26" i="9"/>
  <c r="Y34" i="9"/>
  <c r="Y42" i="9"/>
  <c r="Y50" i="9"/>
  <c r="Y66" i="9"/>
  <c r="AT71" i="9"/>
  <c r="G96" i="9"/>
  <c r="Y96" i="9"/>
  <c r="G107" i="9"/>
  <c r="Y107" i="9"/>
  <c r="AT107" i="9"/>
  <c r="Y113" i="9"/>
  <c r="AT113" i="9"/>
  <c r="AT32" i="9"/>
  <c r="AT40" i="9"/>
  <c r="G55" i="9"/>
  <c r="Y60" i="9"/>
  <c r="AT65" i="9"/>
  <c r="G71" i="9"/>
  <c r="Y76" i="9"/>
  <c r="AT81" i="9"/>
  <c r="G118" i="9"/>
  <c r="Y118" i="9"/>
  <c r="AT118" i="9"/>
  <c r="G125" i="9"/>
  <c r="Y125" i="9"/>
  <c r="AT125" i="9"/>
  <c r="G128" i="9"/>
  <c r="Y128" i="9"/>
  <c r="AT139" i="9"/>
  <c r="G99" i="9"/>
  <c r="Y99" i="9"/>
  <c r="AT99" i="9"/>
  <c r="Y105" i="9"/>
  <c r="AT105" i="9"/>
  <c r="G123" i="9"/>
  <c r="Y123" i="9"/>
  <c r="AT123" i="9"/>
  <c r="AT132" i="9"/>
  <c r="G132" i="9"/>
  <c r="Y132" i="9"/>
  <c r="Y53" i="9"/>
  <c r="Y69" i="9"/>
  <c r="AT74" i="9"/>
  <c r="AT80" i="9"/>
  <c r="G92" i="9"/>
  <c r="G93" i="9"/>
  <c r="Y93" i="9"/>
  <c r="AT108" i="9"/>
  <c r="G110" i="9"/>
  <c r="Y110" i="9"/>
  <c r="AT110" i="9"/>
  <c r="G114" i="9"/>
  <c r="Y114" i="9"/>
  <c r="AT137" i="9"/>
  <c r="AT59" i="9"/>
  <c r="G84" i="9"/>
  <c r="G85" i="9"/>
  <c r="Y85" i="9"/>
  <c r="G86" i="9"/>
  <c r="Y86" i="9"/>
  <c r="G91" i="9"/>
  <c r="Y97" i="9"/>
  <c r="G112" i="9"/>
  <c r="Y112" i="9"/>
  <c r="G126" i="9"/>
  <c r="Y126" i="9"/>
  <c r="AT126" i="9"/>
  <c r="G63" i="9"/>
  <c r="Y77" i="9"/>
  <c r="AT82" i="9"/>
  <c r="G83" i="9"/>
  <c r="G90" i="9"/>
  <c r="AT90" i="9"/>
  <c r="AT100" i="9"/>
  <c r="G102" i="9"/>
  <c r="Y102" i="9"/>
  <c r="AT102" i="9"/>
  <c r="G106" i="9"/>
  <c r="Y106" i="9"/>
  <c r="Y88" i="9"/>
  <c r="AT88" i="9"/>
  <c r="Y89" i="9"/>
  <c r="AT89" i="9"/>
  <c r="G104" i="9"/>
  <c r="Y104" i="9"/>
  <c r="G115" i="9"/>
  <c r="Y115" i="9"/>
  <c r="AT115" i="9"/>
  <c r="Y124" i="9"/>
  <c r="AT124" i="9"/>
  <c r="G133" i="9"/>
  <c r="Y133" i="9"/>
  <c r="AT133" i="9"/>
  <c r="G100" i="9"/>
  <c r="G108" i="9"/>
  <c r="G116" i="9"/>
  <c r="G127" i="9"/>
  <c r="G121" i="9"/>
  <c r="G177" i="9"/>
  <c r="Y177" i="9"/>
  <c r="AT177" i="9"/>
  <c r="G141" i="9"/>
  <c r="Y141" i="9"/>
  <c r="K174" i="13"/>
  <c r="K167" i="13"/>
  <c r="AT109" i="9"/>
  <c r="AT117" i="9"/>
  <c r="G120" i="9"/>
  <c r="Y120" i="9"/>
  <c r="K176" i="9"/>
  <c r="Y155" i="9"/>
  <c r="G155" i="9"/>
  <c r="K163" i="13"/>
  <c r="Y146" i="13"/>
  <c r="G146" i="13"/>
  <c r="Y101" i="9"/>
  <c r="Y109" i="9"/>
  <c r="Y117" i="9"/>
  <c r="Y139" i="9"/>
  <c r="G139" i="9"/>
  <c r="K119" i="9"/>
  <c r="AE169" i="13"/>
  <c r="G157" i="13"/>
  <c r="Y157" i="13"/>
  <c r="O157" i="13"/>
  <c r="K172" i="9"/>
  <c r="G138" i="9"/>
  <c r="Y138" i="9"/>
  <c r="Y176" i="9"/>
  <c r="Y175" i="9"/>
  <c r="G175" i="9"/>
  <c r="Y163" i="9"/>
  <c r="G163" i="9"/>
  <c r="Y170" i="9"/>
  <c r="AT170" i="9"/>
  <c r="G170" i="9"/>
  <c r="Y173" i="13"/>
  <c r="G173" i="13"/>
  <c r="O173" i="13"/>
  <c r="R173" i="13" s="1"/>
  <c r="AE173" i="13" s="1"/>
  <c r="K169" i="13"/>
  <c r="AB169" i="13"/>
  <c r="O166" i="13"/>
  <c r="Y166" i="13"/>
  <c r="G166" i="13"/>
  <c r="Y154" i="13"/>
  <c r="G154" i="13"/>
  <c r="AT168" i="9"/>
  <c r="Y137" i="9"/>
  <c r="G137" i="9"/>
  <c r="Y171" i="9"/>
  <c r="G171" i="9"/>
  <c r="Y151" i="9"/>
  <c r="Y158" i="9"/>
  <c r="Y160" i="9"/>
  <c r="K164" i="9"/>
  <c r="Y174" i="9"/>
  <c r="G174" i="9"/>
  <c r="G167" i="9"/>
  <c r="Y167" i="9"/>
  <c r="K162" i="13"/>
  <c r="G166" i="9"/>
  <c r="Y166" i="9"/>
  <c r="G144" i="9"/>
  <c r="G177" i="13"/>
  <c r="O177" i="13"/>
  <c r="Y177" i="13"/>
  <c r="K170" i="13"/>
  <c r="O150" i="13"/>
  <c r="R150" i="13" s="1"/>
  <c r="Y150" i="13"/>
  <c r="G150" i="13"/>
  <c r="AT167" i="9"/>
  <c r="AA15" i="9"/>
  <c r="AT143" i="9"/>
  <c r="Y170" i="13"/>
  <c r="O168" i="13"/>
  <c r="R168" i="13" s="1"/>
  <c r="AE168" i="13" s="1"/>
  <c r="G155" i="13"/>
  <c r="Y155" i="13"/>
  <c r="G147" i="13"/>
  <c r="Y147" i="13"/>
  <c r="J139" i="13"/>
  <c r="J116" i="13"/>
  <c r="BK91" i="9"/>
  <c r="BK99" i="9"/>
  <c r="BK107" i="9"/>
  <c r="BK115" i="9"/>
  <c r="BK90" i="9"/>
  <c r="BK98" i="9"/>
  <c r="BK106" i="9"/>
  <c r="BK114" i="9"/>
  <c r="BK122" i="9"/>
  <c r="BK89" i="9"/>
  <c r="BK97" i="9"/>
  <c r="BK105" i="9"/>
  <c r="BK113" i="9"/>
  <c r="BK96" i="9"/>
  <c r="BK104" i="9"/>
  <c r="BK112" i="9"/>
  <c r="BK120" i="9"/>
  <c r="AT184" i="9"/>
  <c r="BK95" i="9"/>
  <c r="BK103" i="9"/>
  <c r="BK87" i="9"/>
  <c r="BK94" i="9"/>
  <c r="BK102" i="9"/>
  <c r="BK110" i="9"/>
  <c r="BK93" i="9"/>
  <c r="BK101" i="9"/>
  <c r="BK109" i="9"/>
  <c r="BK117" i="9"/>
  <c r="BK92" i="9"/>
  <c r="BK100" i="9"/>
  <c r="BK108" i="9"/>
  <c r="BK127" i="9"/>
  <c r="BK126" i="9"/>
  <c r="BK111" i="9"/>
  <c r="BK125" i="9"/>
  <c r="BK133" i="9"/>
  <c r="BK141" i="9"/>
  <c r="BK149" i="9"/>
  <c r="BK157" i="9"/>
  <c r="BK165" i="9"/>
  <c r="BK116" i="9"/>
  <c r="BK124" i="9"/>
  <c r="BK121" i="9"/>
  <c r="BK123" i="9"/>
  <c r="BK130" i="9"/>
  <c r="BK138" i="9"/>
  <c r="BK146" i="9"/>
  <c r="BK154" i="9"/>
  <c r="BK118" i="9"/>
  <c r="BK119" i="9"/>
  <c r="BK129" i="9"/>
  <c r="BK137" i="9"/>
  <c r="BK145" i="9"/>
  <c r="BK153" i="9"/>
  <c r="BK128" i="9"/>
  <c r="BK136" i="9"/>
  <c r="BK144" i="9"/>
  <c r="BK152" i="9"/>
  <c r="BK160" i="9"/>
  <c r="BK170" i="9"/>
  <c r="BK178" i="9"/>
  <c r="BK186" i="9"/>
  <c r="BK158" i="9"/>
  <c r="BK169" i="9"/>
  <c r="BK177" i="9"/>
  <c r="BK185" i="9"/>
  <c r="BK134" i="9"/>
  <c r="BK142" i="9"/>
  <c r="BK150" i="9"/>
  <c r="BK162" i="9"/>
  <c r="BK163" i="9"/>
  <c r="BK172" i="9"/>
  <c r="BK188" i="9"/>
  <c r="BK164" i="9"/>
  <c r="BK168" i="9"/>
  <c r="BK175" i="9"/>
  <c r="BK179" i="9"/>
  <c r="BK184" i="9"/>
  <c r="BK191" i="9"/>
  <c r="BK166" i="9"/>
  <c r="BK173" i="9"/>
  <c r="BK189" i="9"/>
  <c r="BK193" i="9"/>
  <c r="BK201" i="9"/>
  <c r="BK132" i="9"/>
  <c r="BK140" i="9"/>
  <c r="BK148" i="9"/>
  <c r="BK156" i="9"/>
  <c r="BK159" i="9"/>
  <c r="BK180" i="9"/>
  <c r="BK135" i="9"/>
  <c r="BK143" i="9"/>
  <c r="BK151" i="9"/>
  <c r="BK167" i="9"/>
  <c r="BK171" i="9"/>
  <c r="BK176" i="9"/>
  <c r="BK183" i="9"/>
  <c r="BK187" i="9"/>
  <c r="BK192" i="9"/>
  <c r="BK131" i="9"/>
  <c r="BK139" i="9"/>
  <c r="BK147" i="9"/>
  <c r="BK155" i="9"/>
  <c r="BK161" i="9"/>
  <c r="BK174" i="9"/>
  <c r="BK190" i="9"/>
  <c r="BK182" i="9"/>
  <c r="BK202" i="9"/>
  <c r="BK209" i="9"/>
  <c r="BK217" i="9"/>
  <c r="BK225" i="9"/>
  <c r="BK233" i="9"/>
  <c r="BK241" i="9"/>
  <c r="BK208" i="9"/>
  <c r="BK216" i="9"/>
  <c r="BK198" i="9"/>
  <c r="BK204" i="9"/>
  <c r="BK207" i="9"/>
  <c r="BK215" i="9"/>
  <c r="BK223" i="9"/>
  <c r="BK231" i="9"/>
  <c r="BK239" i="9"/>
  <c r="BK247" i="9"/>
  <c r="BK214" i="9"/>
  <c r="BK222" i="9"/>
  <c r="BK230" i="9"/>
  <c r="BK238" i="9"/>
  <c r="BK181" i="9"/>
  <c r="BK196" i="9"/>
  <c r="BK206" i="9"/>
  <c r="BK213" i="9"/>
  <c r="BK221" i="9"/>
  <c r="BK229" i="9"/>
  <c r="BK237" i="9"/>
  <c r="BK245" i="9"/>
  <c r="BK253" i="9"/>
  <c r="BK195" i="9"/>
  <c r="BK197" i="9"/>
  <c r="BK200" i="9"/>
  <c r="BK203" i="9"/>
  <c r="BK212" i="9"/>
  <c r="BK194" i="9"/>
  <c r="BK211" i="9"/>
  <c r="BK219" i="9"/>
  <c r="BK227" i="9"/>
  <c r="BK235" i="9"/>
  <c r="BK243" i="9"/>
  <c r="BK251" i="9"/>
  <c r="BK205" i="9"/>
  <c r="BK224" i="9"/>
  <c r="BK228" i="9"/>
  <c r="BK246" i="9"/>
  <c r="BK199" i="9"/>
  <c r="BK242" i="9"/>
  <c r="BK218" i="9"/>
  <c r="BK232" i="9"/>
  <c r="BK236" i="9"/>
  <c r="BK252" i="9"/>
  <c r="BK248" i="9"/>
  <c r="BK226" i="9"/>
  <c r="BK240" i="9"/>
  <c r="BK244" i="9"/>
  <c r="BK249" i="9"/>
  <c r="BK210" i="9"/>
  <c r="BK220" i="9"/>
  <c r="BK234" i="9"/>
  <c r="BK250" i="9"/>
  <c r="Y175" i="13"/>
  <c r="O174" i="13"/>
  <c r="Y174" i="13"/>
  <c r="G171" i="13"/>
  <c r="O163" i="13"/>
  <c r="R163" i="13" s="1"/>
  <c r="Y163" i="13"/>
  <c r="G158" i="13"/>
  <c r="J137" i="13"/>
  <c r="O132" i="13"/>
  <c r="Y132" i="13"/>
  <c r="G132" i="13"/>
  <c r="G140" i="9"/>
  <c r="Y164" i="13"/>
  <c r="G161" i="13"/>
  <c r="G160" i="13"/>
  <c r="G153" i="13"/>
  <c r="Y153" i="13"/>
  <c r="G145" i="13"/>
  <c r="Y145" i="13"/>
  <c r="Q142" i="13"/>
  <c r="Y140" i="13"/>
  <c r="Y134" i="13"/>
  <c r="G134" i="13"/>
  <c r="G68" i="13"/>
  <c r="Y68" i="13"/>
  <c r="P17" i="13"/>
  <c r="P18" i="13"/>
  <c r="P19" i="13"/>
  <c r="Y148" i="13"/>
  <c r="G148" i="13"/>
  <c r="G120" i="13"/>
  <c r="O120" i="13"/>
  <c r="R120" i="13" s="1"/>
  <c r="AA120" i="13" s="1"/>
  <c r="Y120" i="13"/>
  <c r="K169" i="9"/>
  <c r="G151" i="13"/>
  <c r="Y151" i="13"/>
  <c r="G143" i="13"/>
  <c r="Y143" i="13"/>
  <c r="K140" i="13"/>
  <c r="O130" i="13"/>
  <c r="AB130" i="13" s="1"/>
  <c r="Y130" i="13"/>
  <c r="Y124" i="13"/>
  <c r="G124" i="13"/>
  <c r="AT145" i="9"/>
  <c r="AT146" i="9"/>
  <c r="AT147" i="9"/>
  <c r="AT148" i="9"/>
  <c r="AT149" i="9"/>
  <c r="AT150" i="9"/>
  <c r="AT151" i="9"/>
  <c r="AT152" i="9"/>
  <c r="AT153" i="9"/>
  <c r="AT154" i="9"/>
  <c r="AT156" i="9"/>
  <c r="AT157" i="9"/>
  <c r="AT158" i="9"/>
  <c r="AT159" i="9"/>
  <c r="AT160" i="9"/>
  <c r="AT164" i="9"/>
  <c r="AT176" i="9"/>
  <c r="Y171" i="13"/>
  <c r="J138" i="13"/>
  <c r="Y126" i="13"/>
  <c r="G126" i="13"/>
  <c r="Y168" i="13"/>
  <c r="O167" i="13"/>
  <c r="R167" i="13" s="1"/>
  <c r="AE167" i="13" s="1"/>
  <c r="Y167" i="13"/>
  <c r="R155" i="13"/>
  <c r="G149" i="13"/>
  <c r="Y149" i="13"/>
  <c r="Y128" i="13"/>
  <c r="G128" i="13"/>
  <c r="R119" i="13"/>
  <c r="AA119" i="13" s="1"/>
  <c r="G84" i="13"/>
  <c r="Y84" i="13"/>
  <c r="AB164" i="13"/>
  <c r="Y152" i="13"/>
  <c r="G152" i="13"/>
  <c r="Y144" i="13"/>
  <c r="G144" i="13"/>
  <c r="K141" i="13"/>
  <c r="Y112" i="13"/>
  <c r="I109" i="13"/>
  <c r="Y104" i="13"/>
  <c r="J101" i="13"/>
  <c r="Y90" i="13"/>
  <c r="G90" i="13"/>
  <c r="G87" i="13"/>
  <c r="Y87" i="13"/>
  <c r="Y83" i="13"/>
  <c r="G83" i="13"/>
  <c r="I74" i="13"/>
  <c r="J65" i="13"/>
  <c r="G61" i="13"/>
  <c r="Y61" i="13"/>
  <c r="I54" i="13"/>
  <c r="I47" i="13"/>
  <c r="Y31" i="13"/>
  <c r="G31" i="13"/>
  <c r="O31" i="13"/>
  <c r="G156" i="13"/>
  <c r="G119" i="13"/>
  <c r="G115" i="13"/>
  <c r="G97" i="13"/>
  <c r="Y97" i="13"/>
  <c r="G81" i="13"/>
  <c r="G79" i="13"/>
  <c r="Y79" i="13"/>
  <c r="G73" i="13"/>
  <c r="G50" i="13"/>
  <c r="Y50" i="13"/>
  <c r="J111" i="13"/>
  <c r="J103" i="13"/>
  <c r="Y94" i="13"/>
  <c r="G94" i="13"/>
  <c r="G91" i="13"/>
  <c r="Y91" i="13"/>
  <c r="Y76" i="13"/>
  <c r="I66" i="13"/>
  <c r="J62" i="13"/>
  <c r="J58" i="13"/>
  <c r="Y156" i="13"/>
  <c r="K135" i="13"/>
  <c r="O121" i="13"/>
  <c r="AB121" i="13" s="1"/>
  <c r="Y121" i="13"/>
  <c r="G118" i="13"/>
  <c r="Y116" i="13"/>
  <c r="G114" i="13"/>
  <c r="Y88" i="13"/>
  <c r="G88" i="13"/>
  <c r="G86" i="13"/>
  <c r="Y72" i="13"/>
  <c r="G72" i="13"/>
  <c r="Y69" i="13"/>
  <c r="Y55" i="13"/>
  <c r="G55" i="13"/>
  <c r="K113" i="13"/>
  <c r="J105" i="13"/>
  <c r="Y98" i="13"/>
  <c r="G98" i="13"/>
  <c r="G95" i="13"/>
  <c r="Y95" i="13"/>
  <c r="I76" i="13"/>
  <c r="G71" i="13"/>
  <c r="Y71" i="13"/>
  <c r="G59" i="13"/>
  <c r="Y59" i="13"/>
  <c r="I52" i="13"/>
  <c r="I48" i="13"/>
  <c r="Y23" i="13"/>
  <c r="G23" i="13"/>
  <c r="D15" i="13"/>
  <c r="C19" i="13" s="1"/>
  <c r="O94" i="13"/>
  <c r="R94" i="13" s="1"/>
  <c r="Y92" i="13"/>
  <c r="G92" i="13"/>
  <c r="G89" i="13"/>
  <c r="Y89" i="13"/>
  <c r="I82" i="13"/>
  <c r="I80" i="13"/>
  <c r="Y77" i="13"/>
  <c r="I69" i="13"/>
  <c r="Y63" i="13"/>
  <c r="O63" i="13"/>
  <c r="R63" i="13" s="1"/>
  <c r="G63" i="13"/>
  <c r="Y110" i="13"/>
  <c r="G107" i="13"/>
  <c r="Y102" i="13"/>
  <c r="G99" i="13"/>
  <c r="Y99" i="13"/>
  <c r="G56" i="13"/>
  <c r="Y56" i="13"/>
  <c r="Y46" i="13"/>
  <c r="G46" i="13"/>
  <c r="Y44" i="13"/>
  <c r="G44" i="13"/>
  <c r="Y40" i="13"/>
  <c r="G40" i="13"/>
  <c r="K122" i="13"/>
  <c r="J108" i="13"/>
  <c r="J100" i="13"/>
  <c r="Y96" i="13"/>
  <c r="G96" i="13"/>
  <c r="G93" i="13"/>
  <c r="Y93" i="13"/>
  <c r="I77" i="13"/>
  <c r="Y64" i="13"/>
  <c r="G64" i="13"/>
  <c r="Y32" i="13"/>
  <c r="G32" i="13"/>
  <c r="Y24" i="13"/>
  <c r="G24" i="13"/>
  <c r="G75" i="13"/>
  <c r="G67" i="13"/>
  <c r="G60" i="13"/>
  <c r="Y58" i="13"/>
  <c r="G57" i="13"/>
  <c r="Y43" i="13"/>
  <c r="G43" i="13"/>
  <c r="Y39" i="13"/>
  <c r="G39" i="13"/>
  <c r="Y33" i="13"/>
  <c r="G33" i="13"/>
  <c r="Y25" i="13"/>
  <c r="G25" i="13"/>
  <c r="S12" i="13"/>
  <c r="S13" i="13"/>
  <c r="O26" i="13"/>
  <c r="AB26" i="13" s="1"/>
  <c r="O34" i="13"/>
  <c r="R34" i="13" s="1"/>
  <c r="AA34" i="13" s="1"/>
  <c r="O42" i="13"/>
  <c r="O50" i="13"/>
  <c r="R50" i="13" s="1"/>
  <c r="AE50" i="13" s="1"/>
  <c r="O58" i="13"/>
  <c r="O66" i="13"/>
  <c r="O74" i="13"/>
  <c r="R74" i="13" s="1"/>
  <c r="O82" i="13"/>
  <c r="R82" i="13" s="1"/>
  <c r="O90" i="13"/>
  <c r="AB90" i="13" s="1"/>
  <c r="O98" i="13"/>
  <c r="R98" i="13" s="1"/>
  <c r="O106" i="13"/>
  <c r="O114" i="13"/>
  <c r="O125" i="13"/>
  <c r="R125" i="13" s="1"/>
  <c r="AE125" i="13" s="1"/>
  <c r="O135" i="13"/>
  <c r="R135" i="13" s="1"/>
  <c r="O145" i="13"/>
  <c r="R145" i="13" s="1"/>
  <c r="O153" i="13"/>
  <c r="AB153" i="13" s="1"/>
  <c r="O21" i="13"/>
  <c r="R21" i="13" s="1"/>
  <c r="O29" i="13"/>
  <c r="AB29" i="13" s="1"/>
  <c r="O37" i="13"/>
  <c r="R37" i="13" s="1"/>
  <c r="AA37" i="13" s="1"/>
  <c r="O45" i="13"/>
  <c r="O53" i="13"/>
  <c r="O61" i="13"/>
  <c r="AB61" i="13" s="1"/>
  <c r="O69" i="13"/>
  <c r="R69" i="13" s="1"/>
  <c r="O77" i="13"/>
  <c r="R77" i="13" s="1"/>
  <c r="O85" i="13"/>
  <c r="R85" i="13" s="1"/>
  <c r="AA85" i="13" s="1"/>
  <c r="O93" i="13"/>
  <c r="R93" i="13" s="1"/>
  <c r="AE93" i="13" s="1"/>
  <c r="O101" i="13"/>
  <c r="R101" i="13" s="1"/>
  <c r="T101" i="13" s="1"/>
  <c r="O109" i="13"/>
  <c r="AB109" i="13" s="1"/>
  <c r="O117" i="13"/>
  <c r="O128" i="13"/>
  <c r="R128" i="13" s="1"/>
  <c r="O139" i="13"/>
  <c r="R139" i="13" s="1"/>
  <c r="AE139" i="13" s="1"/>
  <c r="O148" i="13"/>
  <c r="R148" i="13" s="1"/>
  <c r="AA148" i="13" s="1"/>
  <c r="O159" i="13"/>
  <c r="S14" i="13"/>
  <c r="O24" i="13"/>
  <c r="O32" i="13"/>
  <c r="R32" i="13" s="1"/>
  <c r="O40" i="13"/>
  <c r="R40" i="13" s="1"/>
  <c r="T40" i="13" s="1"/>
  <c r="O48" i="13"/>
  <c r="R48" i="13" s="1"/>
  <c r="O56" i="13"/>
  <c r="O64" i="13"/>
  <c r="O72" i="13"/>
  <c r="R72" i="13" s="1"/>
  <c r="T72" i="13" s="1"/>
  <c r="O80" i="13"/>
  <c r="R80" i="13" s="1"/>
  <c r="AE80" i="13" s="1"/>
  <c r="O88" i="13"/>
  <c r="R88" i="13" s="1"/>
  <c r="O96" i="13"/>
  <c r="O104" i="13"/>
  <c r="R104" i="13" s="1"/>
  <c r="AA104" i="13" s="1"/>
  <c r="O112" i="13"/>
  <c r="AB112" i="13" s="1"/>
  <c r="O123" i="13"/>
  <c r="R123" i="13" s="1"/>
  <c r="AE123" i="13" s="1"/>
  <c r="O133" i="13"/>
  <c r="O143" i="13"/>
  <c r="R143" i="13" s="1"/>
  <c r="AE143" i="13" s="1"/>
  <c r="O151" i="13"/>
  <c r="R151" i="13" s="1"/>
  <c r="AA151" i="13" s="1"/>
  <c r="O162" i="13"/>
  <c r="R162" i="13" s="1"/>
  <c r="S3" i="13"/>
  <c r="S4" i="13"/>
  <c r="S5" i="13"/>
  <c r="S6" i="13"/>
  <c r="S7" i="13"/>
  <c r="S8" i="13"/>
  <c r="O27" i="13"/>
  <c r="R27" i="13" s="1"/>
  <c r="O35" i="13"/>
  <c r="O43" i="13"/>
  <c r="O51" i="13"/>
  <c r="O59" i="13"/>
  <c r="R59" i="13" s="1"/>
  <c r="T59" i="13" s="1"/>
  <c r="O67" i="13"/>
  <c r="O75" i="13"/>
  <c r="R75" i="13" s="1"/>
  <c r="O83" i="13"/>
  <c r="R83" i="13" s="1"/>
  <c r="O91" i="13"/>
  <c r="O99" i="13"/>
  <c r="R99" i="13" s="1"/>
  <c r="O107" i="13"/>
  <c r="O115" i="13"/>
  <c r="O126" i="13"/>
  <c r="O137" i="13"/>
  <c r="AB137" i="13" s="1"/>
  <c r="O22" i="13"/>
  <c r="R22" i="13" s="1"/>
  <c r="AE22" i="13" s="1"/>
  <c r="S9" i="13"/>
  <c r="S10" i="13"/>
  <c r="O25" i="13"/>
  <c r="AB25" i="13" s="1"/>
  <c r="O33" i="13"/>
  <c r="R33" i="13" s="1"/>
  <c r="O41" i="13"/>
  <c r="R41" i="13" s="1"/>
  <c r="AA41" i="13" s="1"/>
  <c r="O49" i="13"/>
  <c r="AB49" i="13" s="1"/>
  <c r="O57" i="13"/>
  <c r="R57" i="13" s="1"/>
  <c r="T57" i="13" s="1"/>
  <c r="O65" i="13"/>
  <c r="R65" i="13" s="1"/>
  <c r="O73" i="13"/>
  <c r="O81" i="13"/>
  <c r="O89" i="13"/>
  <c r="R89" i="13" s="1"/>
  <c r="AE89" i="13" s="1"/>
  <c r="O97" i="13"/>
  <c r="O105" i="13"/>
  <c r="R105" i="13" s="1"/>
  <c r="O113" i="13"/>
  <c r="R113" i="13" s="1"/>
  <c r="AA113" i="13" s="1"/>
  <c r="O124" i="13"/>
  <c r="R124" i="13" s="1"/>
  <c r="O134" i="13"/>
  <c r="AB134" i="13" s="1"/>
  <c r="O144" i="13"/>
  <c r="O28" i="13"/>
  <c r="R28" i="13" s="1"/>
  <c r="AE28" i="13" s="1"/>
  <c r="O36" i="13"/>
  <c r="O44" i="13"/>
  <c r="O52" i="13"/>
  <c r="R52" i="13" s="1"/>
  <c r="O60" i="13"/>
  <c r="R60" i="13" s="1"/>
  <c r="AA60" i="13" s="1"/>
  <c r="O68" i="13"/>
  <c r="O76" i="13"/>
  <c r="R76" i="13" s="1"/>
  <c r="AE76" i="13" s="1"/>
  <c r="O84" i="13"/>
  <c r="AB84" i="13" s="1"/>
  <c r="O92" i="13"/>
  <c r="R92" i="13" s="1"/>
  <c r="AA92" i="13" s="1"/>
  <c r="O100" i="13"/>
  <c r="O108" i="13"/>
  <c r="AB108" i="13" s="1"/>
  <c r="O116" i="13"/>
  <c r="O127" i="13"/>
  <c r="R127" i="13" s="1"/>
  <c r="AA127" i="13" s="1"/>
  <c r="O138" i="13"/>
  <c r="R138" i="13" s="1"/>
  <c r="O147" i="13"/>
  <c r="R147" i="13" s="1"/>
  <c r="T147" i="13" s="1"/>
  <c r="O158" i="13"/>
  <c r="R158" i="13" s="1"/>
  <c r="AA158" i="13" s="1"/>
  <c r="O54" i="13"/>
  <c r="O86" i="13"/>
  <c r="O118" i="13"/>
  <c r="AB118" i="13" s="1"/>
  <c r="S15" i="13"/>
  <c r="S17" i="13"/>
  <c r="S11" i="13"/>
  <c r="O23" i="13"/>
  <c r="R23" i="13" s="1"/>
  <c r="AA23" i="13" s="1"/>
  <c r="O55" i="13"/>
  <c r="R55" i="13" s="1"/>
  <c r="T55" i="13" s="1"/>
  <c r="O87" i="13"/>
  <c r="R87" i="13" s="1"/>
  <c r="AE87" i="13" s="1"/>
  <c r="O122" i="13"/>
  <c r="R122" i="13" s="1"/>
  <c r="AE122" i="13" s="1"/>
  <c r="O146" i="13"/>
  <c r="O160" i="13"/>
  <c r="R160" i="13" s="1"/>
  <c r="T160" i="13" s="1"/>
  <c r="O46" i="13"/>
  <c r="R46" i="13" s="1"/>
  <c r="AA46" i="13" s="1"/>
  <c r="O78" i="13"/>
  <c r="AB78" i="13" s="1"/>
  <c r="O110" i="13"/>
  <c r="R110" i="13" s="1"/>
  <c r="AA110" i="13" s="1"/>
  <c r="O152" i="13"/>
  <c r="R152" i="13" s="1"/>
  <c r="O47" i="13"/>
  <c r="R47" i="13" s="1"/>
  <c r="T47" i="13" s="1"/>
  <c r="O79" i="13"/>
  <c r="R79" i="13" s="1"/>
  <c r="O111" i="13"/>
  <c r="O161" i="13"/>
  <c r="R161" i="13" s="1"/>
  <c r="T161" i="13" s="1"/>
  <c r="O38" i="13"/>
  <c r="R38" i="13" s="1"/>
  <c r="O70" i="13"/>
  <c r="R70" i="13" s="1"/>
  <c r="AA70" i="13" s="1"/>
  <c r="O102" i="13"/>
  <c r="AB102" i="13" s="1"/>
  <c r="O140" i="13"/>
  <c r="R140" i="13" s="1"/>
  <c r="T140" i="13" s="1"/>
  <c r="O154" i="13"/>
  <c r="R154" i="13" s="1"/>
  <c r="T154" i="13" s="1"/>
  <c r="O39" i="13"/>
  <c r="R39" i="13" s="1"/>
  <c r="O71" i="13"/>
  <c r="O103" i="13"/>
  <c r="O141" i="13"/>
  <c r="R141" i="13" s="1"/>
  <c r="O149" i="13"/>
  <c r="AB149" i="13" s="1"/>
  <c r="D16" i="13"/>
  <c r="D19" i="13" s="1"/>
  <c r="Y34" i="13"/>
  <c r="G34" i="13"/>
  <c r="Y26" i="13"/>
  <c r="G26" i="13"/>
  <c r="I51" i="13"/>
  <c r="Y45" i="13"/>
  <c r="Y42" i="13"/>
  <c r="G42" i="13"/>
  <c r="Y38" i="13"/>
  <c r="G38" i="13"/>
  <c r="Y35" i="13"/>
  <c r="G35" i="13"/>
  <c r="Y27" i="13"/>
  <c r="G27" i="13"/>
  <c r="O30" i="13"/>
  <c r="R30" i="13" s="1"/>
  <c r="Y36" i="13"/>
  <c r="G36" i="13"/>
  <c r="Y28" i="13"/>
  <c r="G28" i="13"/>
  <c r="I45" i="13"/>
  <c r="Y41" i="13"/>
  <c r="G41" i="13"/>
  <c r="Y37" i="13"/>
  <c r="G37" i="13"/>
  <c r="Y29" i="13"/>
  <c r="G29" i="13"/>
  <c r="Y21" i="13"/>
  <c r="G21" i="13"/>
  <c r="O62" i="13"/>
  <c r="Y30" i="13"/>
  <c r="G30" i="13"/>
  <c r="Y22" i="13"/>
  <c r="G22" i="13"/>
  <c r="O95" i="13"/>
  <c r="AB95" i="13" s="1"/>
  <c r="AT26" i="13"/>
  <c r="AT34" i="13"/>
  <c r="AT21" i="13"/>
  <c r="AT22" i="13"/>
  <c r="AT30" i="13"/>
  <c r="AA18" i="13"/>
  <c r="AT42" i="13"/>
  <c r="AT29" i="13"/>
  <c r="AT24" i="13"/>
  <c r="AA12" i="13"/>
  <c r="AT36" i="13"/>
  <c r="AT31" i="13"/>
  <c r="G184" i="9"/>
  <c r="Y184" i="9"/>
  <c r="AT182" i="9"/>
  <c r="Y183" i="9"/>
  <c r="G183" i="9"/>
  <c r="G182" i="9"/>
  <c r="Y182" i="9"/>
  <c r="G181" i="9"/>
  <c r="Y181" i="9"/>
  <c r="Y179" i="9"/>
  <c r="G179" i="9"/>
  <c r="AT181" i="9"/>
  <c r="G180" i="9"/>
  <c r="AT180" i="9"/>
  <c r="AX94" i="9"/>
  <c r="BK88" i="9"/>
  <c r="AA11" i="9"/>
  <c r="AX87" i="9"/>
  <c r="AT183" i="9"/>
  <c r="AT179" i="9"/>
  <c r="AX88" i="9"/>
  <c r="AX89" i="9"/>
  <c r="N117" i="5"/>
  <c r="N153" i="5"/>
  <c r="N129" i="5"/>
  <c r="N127" i="5"/>
  <c r="N125" i="5"/>
  <c r="N119" i="5"/>
  <c r="N108" i="5"/>
  <c r="N120" i="5"/>
  <c r="C11" i="1"/>
  <c r="I25" i="1"/>
  <c r="C12" i="1"/>
  <c r="C16" i="1"/>
  <c r="D18" i="1"/>
  <c r="N148" i="5"/>
  <c r="AS143" i="9"/>
  <c r="AR143" i="9"/>
  <c r="AQ143" i="9"/>
  <c r="AP143" i="9"/>
  <c r="AO143" i="9"/>
  <c r="AN143" i="9"/>
  <c r="AM143" i="9"/>
  <c r="AL143" i="9"/>
  <c r="AK143" i="9"/>
  <c r="N111" i="5"/>
  <c r="N140" i="5"/>
  <c r="N158" i="5"/>
  <c r="N139" i="5"/>
  <c r="N145" i="5"/>
  <c r="N105" i="5"/>
  <c r="N101" i="5"/>
  <c r="N141" i="5"/>
  <c r="N143" i="5"/>
  <c r="N109" i="5"/>
  <c r="N132" i="5"/>
  <c r="N152" i="5"/>
  <c r="N149" i="5"/>
  <c r="K156" i="13"/>
  <c r="I90" i="13"/>
  <c r="I126" i="13"/>
  <c r="AS150" i="9"/>
  <c r="AR150" i="9"/>
  <c r="AQ150" i="9"/>
  <c r="AP150" i="9"/>
  <c r="AO150" i="9"/>
  <c r="AN150" i="9"/>
  <c r="AM150" i="9"/>
  <c r="AL150" i="9"/>
  <c r="AK150" i="9"/>
  <c r="BI162" i="9"/>
  <c r="BH162" i="9"/>
  <c r="BG162" i="9"/>
  <c r="BF162" i="9"/>
  <c r="BE162" i="9"/>
  <c r="BJ162" i="9"/>
  <c r="BD162" i="9"/>
  <c r="BC162" i="9"/>
  <c r="BB162" i="9"/>
  <c r="I42" i="13"/>
  <c r="R90" i="13"/>
  <c r="AA90" i="13" s="1"/>
  <c r="H24" i="13"/>
  <c r="I56" i="13"/>
  <c r="I23" i="13"/>
  <c r="I71" i="13"/>
  <c r="J95" i="13"/>
  <c r="I50" i="13"/>
  <c r="K128" i="13"/>
  <c r="AS158" i="9"/>
  <c r="AR158" i="9"/>
  <c r="AQ158" i="9"/>
  <c r="AP158" i="9"/>
  <c r="AO158" i="9"/>
  <c r="AN158" i="9"/>
  <c r="AM158" i="9"/>
  <c r="AL158" i="9"/>
  <c r="AK158" i="9"/>
  <c r="AS149" i="9"/>
  <c r="AR149" i="9"/>
  <c r="AQ149" i="9"/>
  <c r="AP149" i="9"/>
  <c r="AO149" i="9"/>
  <c r="AN149" i="9"/>
  <c r="AM149" i="9"/>
  <c r="AL149" i="9"/>
  <c r="AK149" i="9"/>
  <c r="BJ220" i="9"/>
  <c r="BI220" i="9"/>
  <c r="BH220" i="9"/>
  <c r="BG220" i="9"/>
  <c r="BF220" i="9"/>
  <c r="BE220" i="9"/>
  <c r="BD220" i="9"/>
  <c r="BC220" i="9"/>
  <c r="BB220" i="9"/>
  <c r="BH236" i="9"/>
  <c r="BJ236" i="9"/>
  <c r="BI236" i="9"/>
  <c r="BG236" i="9"/>
  <c r="BF236" i="9"/>
  <c r="BE236" i="9"/>
  <c r="BD236" i="9"/>
  <c r="BC236" i="9"/>
  <c r="BB236" i="9"/>
  <c r="BJ205" i="9"/>
  <c r="BI205" i="9"/>
  <c r="BH205" i="9"/>
  <c r="BG205" i="9"/>
  <c r="BF205" i="9"/>
  <c r="BE205" i="9"/>
  <c r="BD205" i="9"/>
  <c r="BC205" i="9"/>
  <c r="BB205" i="9"/>
  <c r="BJ212" i="9"/>
  <c r="BI212" i="9"/>
  <c r="BH212" i="9"/>
  <c r="BG212" i="9"/>
  <c r="BF212" i="9"/>
  <c r="BE212" i="9"/>
  <c r="BD212" i="9"/>
  <c r="BC212" i="9"/>
  <c r="BB212" i="9"/>
  <c r="BJ229" i="9"/>
  <c r="BI229" i="9"/>
  <c r="BH229" i="9"/>
  <c r="BG229" i="9"/>
  <c r="BF229" i="9"/>
  <c r="BE229" i="9"/>
  <c r="BD229" i="9"/>
  <c r="BC229" i="9"/>
  <c r="BB229" i="9"/>
  <c r="BJ222" i="9"/>
  <c r="BI222" i="9"/>
  <c r="BH222" i="9"/>
  <c r="BG222" i="9"/>
  <c r="BF222" i="9"/>
  <c r="BE222" i="9"/>
  <c r="BD222" i="9"/>
  <c r="BC222" i="9"/>
  <c r="BB222" i="9"/>
  <c r="BH204" i="9"/>
  <c r="BG204" i="9"/>
  <c r="BF204" i="9"/>
  <c r="BE204" i="9"/>
  <c r="BD204" i="9"/>
  <c r="BC204" i="9"/>
  <c r="BB204" i="9"/>
  <c r="BJ204" i="9"/>
  <c r="BI204" i="9"/>
  <c r="BJ209" i="9"/>
  <c r="BI209" i="9"/>
  <c r="BH209" i="9"/>
  <c r="BG209" i="9"/>
  <c r="BF209" i="9"/>
  <c r="BE209" i="9"/>
  <c r="BD209" i="9"/>
  <c r="BC209" i="9"/>
  <c r="BB209" i="9"/>
  <c r="BJ139" i="9"/>
  <c r="BI139" i="9"/>
  <c r="BH139" i="9"/>
  <c r="BG139" i="9"/>
  <c r="BF139" i="9"/>
  <c r="BE139" i="9"/>
  <c r="BD139" i="9"/>
  <c r="BC139" i="9"/>
  <c r="BB139" i="9"/>
  <c r="BD151" i="9"/>
  <c r="BC151" i="9"/>
  <c r="BB151" i="9"/>
  <c r="BJ151" i="9"/>
  <c r="BI151" i="9"/>
  <c r="BH151" i="9"/>
  <c r="BG151" i="9"/>
  <c r="BF151" i="9"/>
  <c r="BE151" i="9"/>
  <c r="BI132" i="9"/>
  <c r="BH132" i="9"/>
  <c r="BG132" i="9"/>
  <c r="BF132" i="9"/>
  <c r="BE132" i="9"/>
  <c r="BD132" i="9"/>
  <c r="BC132" i="9"/>
  <c r="BB132" i="9"/>
  <c r="BJ132" i="9"/>
  <c r="BJ179" i="9"/>
  <c r="BI179" i="9"/>
  <c r="BH179" i="9"/>
  <c r="BG179" i="9"/>
  <c r="BF179" i="9"/>
  <c r="BE179" i="9"/>
  <c r="BD179" i="9"/>
  <c r="BC179" i="9"/>
  <c r="BB179" i="9"/>
  <c r="BJ150" i="9"/>
  <c r="BI150" i="9"/>
  <c r="BH150" i="9"/>
  <c r="BG150" i="9"/>
  <c r="BF150" i="9"/>
  <c r="BE150" i="9"/>
  <c r="BD150" i="9"/>
  <c r="BC150" i="9"/>
  <c r="BB150" i="9"/>
  <c r="BJ178" i="9"/>
  <c r="BI178" i="9"/>
  <c r="BH178" i="9"/>
  <c r="BG178" i="9"/>
  <c r="BF178" i="9"/>
  <c r="BE178" i="9"/>
  <c r="BD178" i="9"/>
  <c r="BC178" i="9"/>
  <c r="BB178" i="9"/>
  <c r="BG145" i="9"/>
  <c r="BF145" i="9"/>
  <c r="BE145" i="9"/>
  <c r="BD145" i="9"/>
  <c r="BC145" i="9"/>
  <c r="BB145" i="9"/>
  <c r="BJ145" i="9"/>
  <c r="BH145" i="9"/>
  <c r="BI145" i="9"/>
  <c r="BF130" i="9"/>
  <c r="BE130" i="9"/>
  <c r="BD130" i="9"/>
  <c r="BC130" i="9"/>
  <c r="BB130" i="9"/>
  <c r="BJ130" i="9"/>
  <c r="BI130" i="9"/>
  <c r="BH130" i="9"/>
  <c r="BG130" i="9"/>
  <c r="BF141" i="9"/>
  <c r="BE141" i="9"/>
  <c r="BD141" i="9"/>
  <c r="BC141" i="9"/>
  <c r="BB141" i="9"/>
  <c r="BJ141" i="9"/>
  <c r="BI141" i="9"/>
  <c r="BH141" i="9"/>
  <c r="BG141" i="9"/>
  <c r="BJ92" i="9"/>
  <c r="BI92" i="9"/>
  <c r="BH92" i="9"/>
  <c r="BG92" i="9"/>
  <c r="BF92" i="9"/>
  <c r="BE92" i="9"/>
  <c r="BD92" i="9"/>
  <c r="BC92" i="9"/>
  <c r="BB92" i="9"/>
  <c r="BI87" i="9"/>
  <c r="BH87" i="9"/>
  <c r="BG87" i="9"/>
  <c r="BF87" i="9"/>
  <c r="BE87" i="9"/>
  <c r="BD87" i="9"/>
  <c r="BC87" i="9"/>
  <c r="BB87" i="9"/>
  <c r="BJ87" i="9"/>
  <c r="BJ113" i="9"/>
  <c r="BI113" i="9"/>
  <c r="BH113" i="9"/>
  <c r="BG113" i="9"/>
  <c r="BF113" i="9"/>
  <c r="BE113" i="9"/>
  <c r="BD113" i="9"/>
  <c r="BC113" i="9"/>
  <c r="BB113" i="9"/>
  <c r="BJ90" i="9"/>
  <c r="BI90" i="9"/>
  <c r="BH90" i="9"/>
  <c r="BG90" i="9"/>
  <c r="BF90" i="9"/>
  <c r="BE90" i="9"/>
  <c r="BD90" i="9"/>
  <c r="BC90" i="9"/>
  <c r="BB90" i="9"/>
  <c r="J144" i="9"/>
  <c r="K174" i="9"/>
  <c r="K154" i="13"/>
  <c r="K155" i="9"/>
  <c r="AT101" i="9"/>
  <c r="AT121" i="9"/>
  <c r="K115" i="9"/>
  <c r="AT106" i="9"/>
  <c r="I90" i="9"/>
  <c r="AT44" i="9"/>
  <c r="I126" i="9"/>
  <c r="AT91" i="9"/>
  <c r="AT84" i="9"/>
  <c r="AT114" i="9"/>
  <c r="J93" i="9"/>
  <c r="J99" i="9"/>
  <c r="K118" i="9"/>
  <c r="AT60" i="9"/>
  <c r="J98" i="9"/>
  <c r="AT75" i="9"/>
  <c r="I68" i="9"/>
  <c r="I39" i="9"/>
  <c r="AT30" i="9"/>
  <c r="AT51" i="9"/>
  <c r="AT47" i="9"/>
  <c r="I21" i="9"/>
  <c r="AT127" i="9"/>
  <c r="AT38" i="9"/>
  <c r="J61" i="9"/>
  <c r="AT73" i="9"/>
  <c r="I31" i="9"/>
  <c r="AT52" i="9"/>
  <c r="X83" i="12"/>
  <c r="Z83" i="12"/>
  <c r="I83" i="12"/>
  <c r="X100" i="12"/>
  <c r="Z100" i="12"/>
  <c r="J100" i="12"/>
  <c r="X41" i="12"/>
  <c r="Z41" i="12"/>
  <c r="N41" i="12"/>
  <c r="N131" i="12"/>
  <c r="X131" i="12"/>
  <c r="Z131" i="12"/>
  <c r="X26" i="12"/>
  <c r="Z26" i="12"/>
  <c r="J26" i="12"/>
  <c r="X97" i="12"/>
  <c r="Z97" i="12"/>
  <c r="J97" i="12"/>
  <c r="AT56" i="9"/>
  <c r="X156" i="12"/>
  <c r="Z156" i="12"/>
  <c r="K156" i="12"/>
  <c r="J70" i="10"/>
  <c r="V70" i="10"/>
  <c r="X70" i="10"/>
  <c r="Z70" i="10"/>
  <c r="N145" i="8"/>
  <c r="G45" i="8"/>
  <c r="J116" i="10"/>
  <c r="X116" i="10"/>
  <c r="Z116" i="10"/>
  <c r="X84" i="10"/>
  <c r="Z84" i="10"/>
  <c r="J84" i="10"/>
  <c r="I81" i="10"/>
  <c r="X81" i="10"/>
  <c r="Z81" i="10"/>
  <c r="V81" i="10"/>
  <c r="X105" i="12"/>
  <c r="Z105" i="12"/>
  <c r="J105" i="12"/>
  <c r="I113" i="10"/>
  <c r="X113" i="10"/>
  <c r="Z113" i="10"/>
  <c r="K62" i="8"/>
  <c r="K111" i="8"/>
  <c r="J96" i="8"/>
  <c r="K158" i="8"/>
  <c r="J63" i="8"/>
  <c r="G135" i="7"/>
  <c r="G68" i="7"/>
  <c r="G124" i="7"/>
  <c r="G57" i="7"/>
  <c r="P57" i="7"/>
  <c r="G115" i="7"/>
  <c r="P48" i="7"/>
  <c r="V48" i="7" s="1"/>
  <c r="G48" i="7"/>
  <c r="G104" i="7"/>
  <c r="G37" i="7"/>
  <c r="P37" i="7"/>
  <c r="S37" i="7" s="1"/>
  <c r="U37" i="7" s="1"/>
  <c r="N66" i="8"/>
  <c r="J140" i="10"/>
  <c r="X140" i="10"/>
  <c r="Z140" i="10"/>
  <c r="I51" i="10"/>
  <c r="X51" i="10"/>
  <c r="Z51" i="10"/>
  <c r="K123" i="8"/>
  <c r="N153" i="8"/>
  <c r="N140" i="8"/>
  <c r="J42" i="6"/>
  <c r="F52" i="5"/>
  <c r="W52" i="7"/>
  <c r="F24" i="5"/>
  <c r="W24" i="7"/>
  <c r="F30" i="5"/>
  <c r="W30" i="7"/>
  <c r="G126" i="5"/>
  <c r="F39" i="5"/>
  <c r="W39" i="7"/>
  <c r="K98" i="7"/>
  <c r="K82" i="6"/>
  <c r="I63" i="7"/>
  <c r="K81" i="5"/>
  <c r="G54" i="5"/>
  <c r="G67" i="5"/>
  <c r="AS180" i="9"/>
  <c r="AR180" i="9"/>
  <c r="AQ180" i="9"/>
  <c r="AP180" i="9"/>
  <c r="AO180" i="9"/>
  <c r="AN180" i="9"/>
  <c r="AM180" i="9"/>
  <c r="AL180" i="9"/>
  <c r="AK180" i="9"/>
  <c r="AS183" i="9"/>
  <c r="AR183" i="9"/>
  <c r="AQ183" i="9"/>
  <c r="AP183" i="9"/>
  <c r="AO183" i="9"/>
  <c r="AN183" i="9"/>
  <c r="AM183" i="9"/>
  <c r="AL183" i="9"/>
  <c r="AK183" i="9"/>
  <c r="AS26" i="13"/>
  <c r="AR26" i="13"/>
  <c r="AQ26" i="13"/>
  <c r="AP26" i="13"/>
  <c r="AO26" i="13"/>
  <c r="AN26" i="13"/>
  <c r="AM26" i="13"/>
  <c r="AL26" i="13"/>
  <c r="AK26" i="13"/>
  <c r="I41" i="13"/>
  <c r="AB75" i="13"/>
  <c r="I75" i="13"/>
  <c r="I64" i="13"/>
  <c r="I81" i="13"/>
  <c r="K152" i="13"/>
  <c r="AS159" i="9"/>
  <c r="AR159" i="9"/>
  <c r="AQ159" i="9"/>
  <c r="AP159" i="9"/>
  <c r="AO159" i="9"/>
  <c r="AN159" i="9"/>
  <c r="AM159" i="9"/>
  <c r="AL159" i="9"/>
  <c r="AK159" i="9"/>
  <c r="K148" i="13"/>
  <c r="BJ138" i="9"/>
  <c r="BI138" i="9"/>
  <c r="BH138" i="9"/>
  <c r="BG138" i="9"/>
  <c r="BF138" i="9"/>
  <c r="BE138" i="9"/>
  <c r="BD138" i="9"/>
  <c r="BC138" i="9"/>
  <c r="BB138" i="9"/>
  <c r="K179" i="9"/>
  <c r="K182" i="9"/>
  <c r="AS31" i="13"/>
  <c r="AR31" i="13"/>
  <c r="AQ31" i="13"/>
  <c r="AP31" i="13"/>
  <c r="AO31" i="13"/>
  <c r="AN31" i="13"/>
  <c r="AM31" i="13"/>
  <c r="AL31" i="13"/>
  <c r="AK31" i="13"/>
  <c r="AQ42" i="13"/>
  <c r="AP42" i="13"/>
  <c r="AO42" i="13"/>
  <c r="AN42" i="13"/>
  <c r="AM42" i="13"/>
  <c r="AL42" i="13"/>
  <c r="AK42" i="13"/>
  <c r="AR42" i="13"/>
  <c r="AS42" i="13"/>
  <c r="I21" i="13"/>
  <c r="I34" i="13"/>
  <c r="I43" i="13"/>
  <c r="I40" i="13"/>
  <c r="J98" i="13"/>
  <c r="I97" i="13"/>
  <c r="I31" i="13"/>
  <c r="AB77" i="13"/>
  <c r="AS157" i="9"/>
  <c r="AR157" i="9"/>
  <c r="AQ157" i="9"/>
  <c r="AP157" i="9"/>
  <c r="AO157" i="9"/>
  <c r="AN157" i="9"/>
  <c r="AM157" i="9"/>
  <c r="AL157" i="9"/>
  <c r="AK157" i="9"/>
  <c r="AQ148" i="9"/>
  <c r="AP148" i="9"/>
  <c r="AO148" i="9"/>
  <c r="AN148" i="9"/>
  <c r="AM148" i="9"/>
  <c r="AL148" i="9"/>
  <c r="AK148" i="9"/>
  <c r="AS148" i="9"/>
  <c r="AR148" i="9"/>
  <c r="K151" i="13"/>
  <c r="I68" i="13"/>
  <c r="J153" i="13"/>
  <c r="BJ210" i="9"/>
  <c r="BI210" i="9"/>
  <c r="BH210" i="9"/>
  <c r="BG210" i="9"/>
  <c r="BF210" i="9"/>
  <c r="BE210" i="9"/>
  <c r="BD210" i="9"/>
  <c r="BC210" i="9"/>
  <c r="BB210" i="9"/>
  <c r="BJ232" i="9"/>
  <c r="BI232" i="9"/>
  <c r="BH232" i="9"/>
  <c r="BG232" i="9"/>
  <c r="BF232" i="9"/>
  <c r="BE232" i="9"/>
  <c r="BD232" i="9"/>
  <c r="BC232" i="9"/>
  <c r="BB232" i="9"/>
  <c r="BJ251" i="9"/>
  <c r="BI251" i="9"/>
  <c r="BH251" i="9"/>
  <c r="BG251" i="9"/>
  <c r="BF251" i="9"/>
  <c r="BE251" i="9"/>
  <c r="BD251" i="9"/>
  <c r="BC251" i="9"/>
  <c r="BB251" i="9"/>
  <c r="BI203" i="9"/>
  <c r="BJ203" i="9"/>
  <c r="BH203" i="9"/>
  <c r="BG203" i="9"/>
  <c r="BF203" i="9"/>
  <c r="BE203" i="9"/>
  <c r="BD203" i="9"/>
  <c r="BC203" i="9"/>
  <c r="BB203" i="9"/>
  <c r="BJ221" i="9"/>
  <c r="BI221" i="9"/>
  <c r="BH221" i="9"/>
  <c r="BG221" i="9"/>
  <c r="BF221" i="9"/>
  <c r="BE221" i="9"/>
  <c r="BD221" i="9"/>
  <c r="BC221" i="9"/>
  <c r="BB221" i="9"/>
  <c r="BF214" i="9"/>
  <c r="BE214" i="9"/>
  <c r="BD214" i="9"/>
  <c r="BC214" i="9"/>
  <c r="BB214" i="9"/>
  <c r="BJ214" i="9"/>
  <c r="BI214" i="9"/>
  <c r="BH214" i="9"/>
  <c r="BG214" i="9"/>
  <c r="BD198" i="9"/>
  <c r="BC198" i="9"/>
  <c r="BB198" i="9"/>
  <c r="BJ198" i="9"/>
  <c r="BI198" i="9"/>
  <c r="BH198" i="9"/>
  <c r="BG198" i="9"/>
  <c r="BF198" i="9"/>
  <c r="BE198" i="9"/>
  <c r="BJ202" i="9"/>
  <c r="BI202" i="9"/>
  <c r="BH202" i="9"/>
  <c r="BG202" i="9"/>
  <c r="BF202" i="9"/>
  <c r="BE202" i="9"/>
  <c r="BD202" i="9"/>
  <c r="BC202" i="9"/>
  <c r="BB202" i="9"/>
  <c r="BJ131" i="9"/>
  <c r="BI131" i="9"/>
  <c r="BH131" i="9"/>
  <c r="BG131" i="9"/>
  <c r="BF131" i="9"/>
  <c r="BE131" i="9"/>
  <c r="BD131" i="9"/>
  <c r="BC131" i="9"/>
  <c r="BB131" i="9"/>
  <c r="BI143" i="9"/>
  <c r="BH143" i="9"/>
  <c r="BG143" i="9"/>
  <c r="BF143" i="9"/>
  <c r="BE143" i="9"/>
  <c r="BD143" i="9"/>
  <c r="BC143" i="9"/>
  <c r="BB143" i="9"/>
  <c r="BJ143" i="9"/>
  <c r="BJ201" i="9"/>
  <c r="BI201" i="9"/>
  <c r="BH201" i="9"/>
  <c r="BG201" i="9"/>
  <c r="BF201" i="9"/>
  <c r="BE201" i="9"/>
  <c r="BD201" i="9"/>
  <c r="BC201" i="9"/>
  <c r="BB201" i="9"/>
  <c r="BJ175" i="9"/>
  <c r="BI175" i="9"/>
  <c r="BH175" i="9"/>
  <c r="BG175" i="9"/>
  <c r="BF175" i="9"/>
  <c r="BE175" i="9"/>
  <c r="BD175" i="9"/>
  <c r="BC175" i="9"/>
  <c r="BB175" i="9"/>
  <c r="BJ142" i="9"/>
  <c r="BI142" i="9"/>
  <c r="BH142" i="9"/>
  <c r="BG142" i="9"/>
  <c r="BF142" i="9"/>
  <c r="BE142" i="9"/>
  <c r="BD142" i="9"/>
  <c r="BC142" i="9"/>
  <c r="BB142" i="9"/>
  <c r="BJ170" i="9"/>
  <c r="BI170" i="9"/>
  <c r="BH170" i="9"/>
  <c r="BG170" i="9"/>
  <c r="BF170" i="9"/>
  <c r="BE170" i="9"/>
  <c r="BD170" i="9"/>
  <c r="BC170" i="9"/>
  <c r="BB170" i="9"/>
  <c r="BJ137" i="9"/>
  <c r="BI137" i="9"/>
  <c r="BH137" i="9"/>
  <c r="BG137" i="9"/>
  <c r="BF137" i="9"/>
  <c r="BE137" i="9"/>
  <c r="BD137" i="9"/>
  <c r="BC137" i="9"/>
  <c r="BB137" i="9"/>
  <c r="BE123" i="9"/>
  <c r="BD123" i="9"/>
  <c r="BC123" i="9"/>
  <c r="BB123" i="9"/>
  <c r="BJ123" i="9"/>
  <c r="BI123" i="9"/>
  <c r="BH123" i="9"/>
  <c r="BG123" i="9"/>
  <c r="BF123" i="9"/>
  <c r="BE133" i="9"/>
  <c r="BD133" i="9"/>
  <c r="BC133" i="9"/>
  <c r="BB133" i="9"/>
  <c r="BJ133" i="9"/>
  <c r="BI133" i="9"/>
  <c r="BH133" i="9"/>
  <c r="BG133" i="9"/>
  <c r="BF133" i="9"/>
  <c r="BJ117" i="9"/>
  <c r="BI117" i="9"/>
  <c r="BH117" i="9"/>
  <c r="BG117" i="9"/>
  <c r="BF117" i="9"/>
  <c r="BE117" i="9"/>
  <c r="BD117" i="9"/>
  <c r="BC117" i="9"/>
  <c r="BB117" i="9"/>
  <c r="BJ103" i="9"/>
  <c r="BI103" i="9"/>
  <c r="BH103" i="9"/>
  <c r="BG103" i="9"/>
  <c r="BF103" i="9"/>
  <c r="BE103" i="9"/>
  <c r="BD103" i="9"/>
  <c r="BC103" i="9"/>
  <c r="BB103" i="9"/>
  <c r="BJ105" i="9"/>
  <c r="BI105" i="9"/>
  <c r="BH105" i="9"/>
  <c r="BG105" i="9"/>
  <c r="BF105" i="9"/>
  <c r="BE105" i="9"/>
  <c r="BD105" i="9"/>
  <c r="BC105" i="9"/>
  <c r="BB105" i="9"/>
  <c r="BJ115" i="9"/>
  <c r="BI115" i="9"/>
  <c r="BH115" i="9"/>
  <c r="BG115" i="9"/>
  <c r="BF115" i="9"/>
  <c r="BE115" i="9"/>
  <c r="BD115" i="9"/>
  <c r="BC115" i="9"/>
  <c r="BB115" i="9"/>
  <c r="AB155" i="13"/>
  <c r="K155" i="13"/>
  <c r="AT161" i="9"/>
  <c r="AT172" i="9"/>
  <c r="AT166" i="9"/>
  <c r="AT173" i="9"/>
  <c r="AT134" i="9"/>
  <c r="AT119" i="9"/>
  <c r="AT140" i="9"/>
  <c r="AT138" i="9"/>
  <c r="AT162" i="9"/>
  <c r="AT155" i="9"/>
  <c r="AT135" i="9"/>
  <c r="AT175" i="9"/>
  <c r="AT169" i="9"/>
  <c r="AT163" i="9"/>
  <c r="AT174" i="9"/>
  <c r="AT141" i="9"/>
  <c r="AT111" i="9"/>
  <c r="AT79" i="9"/>
  <c r="BK82" i="9"/>
  <c r="BK85" i="9"/>
  <c r="BK73" i="9"/>
  <c r="AT122" i="9"/>
  <c r="AT77" i="9"/>
  <c r="AT63" i="9"/>
  <c r="AT87" i="9"/>
  <c r="AT136" i="9"/>
  <c r="BK83" i="9"/>
  <c r="BK77" i="9"/>
  <c r="AT95" i="9"/>
  <c r="AT93" i="9"/>
  <c r="AT69" i="9"/>
  <c r="AT53" i="9"/>
  <c r="AT78" i="9"/>
  <c r="BK81" i="9"/>
  <c r="AT103" i="9"/>
  <c r="AT70" i="9"/>
  <c r="AT54" i="9"/>
  <c r="AT142" i="9"/>
  <c r="BK84" i="9"/>
  <c r="BK79" i="9"/>
  <c r="BK70" i="9"/>
  <c r="BK64" i="9"/>
  <c r="BK62" i="9"/>
  <c r="BK60" i="9"/>
  <c r="BK58" i="9"/>
  <c r="BK50" i="9"/>
  <c r="BK30" i="9"/>
  <c r="BK28" i="9"/>
  <c r="BK26" i="9"/>
  <c r="BK18" i="9"/>
  <c r="BK16" i="9"/>
  <c r="BK15" i="9"/>
  <c r="BK4" i="9"/>
  <c r="AT72" i="9"/>
  <c r="AT26" i="9"/>
  <c r="BK55" i="9"/>
  <c r="BK47" i="9"/>
  <c r="BK45" i="9"/>
  <c r="BK37" i="9"/>
  <c r="BK31" i="9"/>
  <c r="BK23" i="9"/>
  <c r="BK19" i="9"/>
  <c r="BK5" i="9"/>
  <c r="BK86" i="9"/>
  <c r="BK78" i="9"/>
  <c r="BK72" i="9"/>
  <c r="BK66" i="9"/>
  <c r="BK52" i="9"/>
  <c r="BK40" i="9"/>
  <c r="BK20" i="9"/>
  <c r="BK6" i="9"/>
  <c r="AT34" i="9"/>
  <c r="BK74" i="9"/>
  <c r="BK63" i="9"/>
  <c r="BK57" i="9"/>
  <c r="BK49" i="9"/>
  <c r="BK35" i="9"/>
  <c r="BK33" i="9"/>
  <c r="BK25" i="9"/>
  <c r="BK7" i="9"/>
  <c r="BK75" i="9"/>
  <c r="BK71" i="9"/>
  <c r="BK68" i="9"/>
  <c r="BK54" i="9"/>
  <c r="BK46" i="9"/>
  <c r="BK22" i="9"/>
  <c r="BK8" i="9"/>
  <c r="AT42" i="9"/>
  <c r="BK80" i="9"/>
  <c r="BK76" i="9"/>
  <c r="BK69" i="9"/>
  <c r="BK65" i="9"/>
  <c r="BK61" i="9"/>
  <c r="BK59" i="9"/>
  <c r="BK51" i="9"/>
  <c r="BK43" i="9"/>
  <c r="BK41" i="9"/>
  <c r="BK29" i="9"/>
  <c r="BK27" i="9"/>
  <c r="BK11" i="9"/>
  <c r="BK10" i="9"/>
  <c r="BK9" i="9"/>
  <c r="BK56" i="9"/>
  <c r="BK48" i="9"/>
  <c r="BK44" i="9"/>
  <c r="BK42" i="9"/>
  <c r="BK38" i="9"/>
  <c r="BK36" i="9"/>
  <c r="BK34" i="9"/>
  <c r="BK32" i="9"/>
  <c r="BK24" i="9"/>
  <c r="BK12" i="9"/>
  <c r="BK2" i="9"/>
  <c r="BK14" i="9"/>
  <c r="BK3" i="9"/>
  <c r="BK67" i="9"/>
  <c r="AT50" i="9"/>
  <c r="BK21" i="9"/>
  <c r="BK53" i="9"/>
  <c r="BK13" i="9"/>
  <c r="BK39" i="9"/>
  <c r="BK17" i="9"/>
  <c r="AT144" i="9"/>
  <c r="K163" i="9"/>
  <c r="AT120" i="9"/>
  <c r="K121" i="9"/>
  <c r="K133" i="9"/>
  <c r="AT104" i="9"/>
  <c r="AT58" i="9"/>
  <c r="AT36" i="9"/>
  <c r="AT112" i="9"/>
  <c r="J91" i="9"/>
  <c r="J92" i="9"/>
  <c r="K123" i="9"/>
  <c r="K128" i="9"/>
  <c r="AT116" i="9"/>
  <c r="I55" i="9"/>
  <c r="I107" i="9"/>
  <c r="AT55" i="9"/>
  <c r="I75" i="9"/>
  <c r="I45" i="9"/>
  <c r="AT39" i="9"/>
  <c r="AT129" i="9"/>
  <c r="I27" i="9"/>
  <c r="I37" i="9"/>
  <c r="AT31" i="9"/>
  <c r="X82" i="12"/>
  <c r="Z82" i="12"/>
  <c r="I82" i="12"/>
  <c r="X85" i="12"/>
  <c r="Z85" i="12"/>
  <c r="N85" i="12"/>
  <c r="X104" i="12"/>
  <c r="Z104" i="12"/>
  <c r="J104" i="12"/>
  <c r="X42" i="12"/>
  <c r="Z42" i="12"/>
  <c r="N42" i="12"/>
  <c r="X136" i="12"/>
  <c r="Z136" i="12"/>
  <c r="K136" i="12"/>
  <c r="G26" i="8"/>
  <c r="X113" i="12"/>
  <c r="Z113" i="12"/>
  <c r="N113" i="12"/>
  <c r="K122" i="12"/>
  <c r="X122" i="12"/>
  <c r="Z122" i="12"/>
  <c r="I56" i="9"/>
  <c r="X34" i="12"/>
  <c r="Z34" i="12"/>
  <c r="N34" i="12"/>
  <c r="X135" i="12"/>
  <c r="Z135" i="12"/>
  <c r="K135" i="12"/>
  <c r="X152" i="12"/>
  <c r="Z152" i="12"/>
  <c r="N152" i="12"/>
  <c r="X144" i="10"/>
  <c r="Z144" i="10"/>
  <c r="I144" i="10"/>
  <c r="J22" i="8"/>
  <c r="G37" i="8"/>
  <c r="AT165" i="9"/>
  <c r="G27" i="8"/>
  <c r="N75" i="8"/>
  <c r="N143" i="8"/>
  <c r="K114" i="8"/>
  <c r="N38" i="8"/>
  <c r="N144" i="8"/>
  <c r="P127" i="7"/>
  <c r="V127" i="7" s="1"/>
  <c r="G127" i="7"/>
  <c r="G60" i="7"/>
  <c r="G116" i="7"/>
  <c r="G49" i="7"/>
  <c r="G107" i="7"/>
  <c r="G40" i="7"/>
  <c r="G96" i="7"/>
  <c r="G29" i="7"/>
  <c r="N71" i="8"/>
  <c r="N59" i="8"/>
  <c r="J23" i="6"/>
  <c r="J59" i="7"/>
  <c r="F33" i="5"/>
  <c r="W33" i="7"/>
  <c r="F51" i="5"/>
  <c r="W51" i="7"/>
  <c r="F45" i="5"/>
  <c r="W45" i="7"/>
  <c r="F42" i="5"/>
  <c r="W42" i="7"/>
  <c r="G138" i="5"/>
  <c r="G106" i="5"/>
  <c r="K97" i="6"/>
  <c r="N152" i="7"/>
  <c r="J47" i="6"/>
  <c r="N95" i="6"/>
  <c r="G93" i="5"/>
  <c r="G62" i="5"/>
  <c r="J68" i="5"/>
  <c r="G89" i="5"/>
  <c r="K132" i="13"/>
  <c r="BJ153" i="9"/>
  <c r="BI153" i="9"/>
  <c r="BH153" i="9"/>
  <c r="BG153" i="9"/>
  <c r="BF153" i="9"/>
  <c r="BE153" i="9"/>
  <c r="BD153" i="9"/>
  <c r="BC153" i="9"/>
  <c r="BB153" i="9"/>
  <c r="AR181" i="9"/>
  <c r="AQ181" i="9"/>
  <c r="AP181" i="9"/>
  <c r="AO181" i="9"/>
  <c r="AN181" i="9"/>
  <c r="AM181" i="9"/>
  <c r="AL181" i="9"/>
  <c r="AK181" i="9"/>
  <c r="AS181" i="9"/>
  <c r="AS36" i="13"/>
  <c r="AR36" i="13"/>
  <c r="AQ36" i="13"/>
  <c r="AP36" i="13"/>
  <c r="AO36" i="13"/>
  <c r="AN36" i="13"/>
  <c r="AM36" i="13"/>
  <c r="AL36" i="13"/>
  <c r="AK36" i="13"/>
  <c r="AT44" i="13"/>
  <c r="AT52" i="13"/>
  <c r="AT43" i="13"/>
  <c r="AT50" i="13"/>
  <c r="AT27" i="13"/>
  <c r="AT32" i="13"/>
  <c r="AT25" i="13"/>
  <c r="AT35" i="13"/>
  <c r="AT39" i="13"/>
  <c r="AT40" i="13"/>
  <c r="AT48" i="13"/>
  <c r="AT56" i="13"/>
  <c r="AT64" i="13"/>
  <c r="AT72" i="13"/>
  <c r="AT80" i="13"/>
  <c r="AT88" i="13"/>
  <c r="AT96" i="13"/>
  <c r="AT38" i="13"/>
  <c r="AT55" i="13"/>
  <c r="AT63" i="13"/>
  <c r="AT51" i="13"/>
  <c r="AT54" i="13"/>
  <c r="AT62" i="13"/>
  <c r="AT70" i="13"/>
  <c r="AT78" i="13"/>
  <c r="AT86" i="13"/>
  <c r="AT94" i="13"/>
  <c r="AT102" i="13"/>
  <c r="AT110" i="13"/>
  <c r="AT118" i="13"/>
  <c r="AT126" i="13"/>
  <c r="AT49" i="13"/>
  <c r="AT53" i="13"/>
  <c r="AT61" i="13"/>
  <c r="AT69" i="13"/>
  <c r="AT77" i="13"/>
  <c r="AT85" i="13"/>
  <c r="AT93" i="13"/>
  <c r="AT33" i="13"/>
  <c r="AT37" i="13"/>
  <c r="AT60" i="13"/>
  <c r="AT68" i="13"/>
  <c r="AT76" i="13"/>
  <c r="AT84" i="13"/>
  <c r="AT92" i="13"/>
  <c r="AT100" i="13"/>
  <c r="AT108" i="13"/>
  <c r="AT28" i="13"/>
  <c r="AT46" i="13"/>
  <c r="AT47" i="13"/>
  <c r="AT59" i="13"/>
  <c r="AT67" i="13"/>
  <c r="AT23" i="13"/>
  <c r="AT45" i="13"/>
  <c r="AT58" i="13"/>
  <c r="AT66" i="13"/>
  <c r="AT74" i="13"/>
  <c r="AT82" i="13"/>
  <c r="AT90" i="13"/>
  <c r="AT98" i="13"/>
  <c r="AT106" i="13"/>
  <c r="AT114" i="13"/>
  <c r="AT122" i="13"/>
  <c r="AT130" i="13"/>
  <c r="AT41" i="13"/>
  <c r="AT71" i="13"/>
  <c r="AT81" i="13"/>
  <c r="AT91" i="13"/>
  <c r="AT112" i="13"/>
  <c r="AT117" i="13"/>
  <c r="AT133" i="13"/>
  <c r="AT127" i="13"/>
  <c r="AT132" i="13"/>
  <c r="AT140" i="13"/>
  <c r="AT148" i="13"/>
  <c r="AT156" i="13"/>
  <c r="AT87" i="13"/>
  <c r="AT97" i="13"/>
  <c r="AT103" i="13"/>
  <c r="AT109" i="13"/>
  <c r="AT115" i="13"/>
  <c r="AT120" i="13"/>
  <c r="AT125" i="13"/>
  <c r="AT139" i="13"/>
  <c r="AT73" i="13"/>
  <c r="AT83" i="13"/>
  <c r="AT104" i="13"/>
  <c r="AT113" i="13"/>
  <c r="AT138" i="13"/>
  <c r="AT146" i="13"/>
  <c r="AT154" i="13"/>
  <c r="AT99" i="13"/>
  <c r="AT105" i="13"/>
  <c r="AT123" i="13"/>
  <c r="AT128" i="13"/>
  <c r="AT65" i="13"/>
  <c r="AT79" i="13"/>
  <c r="AT89" i="13"/>
  <c r="AT111" i="13"/>
  <c r="AT116" i="13"/>
  <c r="AT121" i="13"/>
  <c r="AT136" i="13"/>
  <c r="AT57" i="13"/>
  <c r="AT75" i="13"/>
  <c r="AT131" i="13"/>
  <c r="AT135" i="13"/>
  <c r="AT143" i="13"/>
  <c r="AT101" i="13"/>
  <c r="AT134" i="13"/>
  <c r="AT158" i="13"/>
  <c r="AT168" i="13"/>
  <c r="AT176" i="13"/>
  <c r="BK11" i="13"/>
  <c r="AT145" i="13"/>
  <c r="AT151" i="13"/>
  <c r="AT161" i="13"/>
  <c r="AT167" i="13"/>
  <c r="AT175" i="13"/>
  <c r="BK12" i="13"/>
  <c r="BK16" i="13"/>
  <c r="AT95" i="13"/>
  <c r="AT144" i="13"/>
  <c r="AT166" i="13"/>
  <c r="AT174" i="13"/>
  <c r="BK13" i="13"/>
  <c r="AT137" i="13"/>
  <c r="AT142" i="13"/>
  <c r="AT149" i="13"/>
  <c r="AT159" i="13"/>
  <c r="AT165" i="13"/>
  <c r="AT173" i="13"/>
  <c r="AT141" i="13"/>
  <c r="AT147" i="13"/>
  <c r="AT152" i="13"/>
  <c r="AT164" i="13"/>
  <c r="AT172" i="13"/>
  <c r="BK2" i="13"/>
  <c r="BK3" i="13"/>
  <c r="BK4" i="13"/>
  <c r="BK5" i="13"/>
  <c r="BK6" i="13"/>
  <c r="BK7" i="13"/>
  <c r="BK8" i="13"/>
  <c r="AT129" i="13"/>
  <c r="AT157" i="13"/>
  <c r="AT163" i="13"/>
  <c r="AT171" i="13"/>
  <c r="AT124" i="13"/>
  <c r="AT150" i="13"/>
  <c r="AT155" i="13"/>
  <c r="AT160" i="13"/>
  <c r="AT162" i="13"/>
  <c r="AT170" i="13"/>
  <c r="AT178" i="13"/>
  <c r="BK9" i="13"/>
  <c r="AT119" i="13"/>
  <c r="AT169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52" i="13"/>
  <c r="BK15" i="13"/>
  <c r="BK20" i="13"/>
  <c r="BK47" i="13"/>
  <c r="BK55" i="13"/>
  <c r="BK63" i="13"/>
  <c r="BK14" i="13"/>
  <c r="BK17" i="13"/>
  <c r="BK18" i="13"/>
  <c r="BK19" i="13"/>
  <c r="BK45" i="13"/>
  <c r="BK53" i="13"/>
  <c r="BK61" i="13"/>
  <c r="BK48" i="13"/>
  <c r="AT153" i="13"/>
  <c r="BK10" i="13"/>
  <c r="BK51" i="13"/>
  <c r="BK70" i="13"/>
  <c r="BK78" i="13"/>
  <c r="BK86" i="13"/>
  <c r="BK50" i="13"/>
  <c r="BK65" i="13"/>
  <c r="BK73" i="13"/>
  <c r="BK81" i="13"/>
  <c r="AT107" i="13"/>
  <c r="BK58" i="13"/>
  <c r="BK68" i="13"/>
  <c r="BK76" i="13"/>
  <c r="BK84" i="13"/>
  <c r="AT177" i="13"/>
  <c r="BK49" i="13"/>
  <c r="BK71" i="13"/>
  <c r="BK79" i="13"/>
  <c r="BK66" i="13"/>
  <c r="BK74" i="13"/>
  <c r="BK46" i="13"/>
  <c r="BK57" i="13"/>
  <c r="BK69" i="13"/>
  <c r="BK77" i="13"/>
  <c r="BK85" i="13"/>
  <c r="BK60" i="13"/>
  <c r="BK64" i="13"/>
  <c r="BK54" i="13"/>
  <c r="BK56" i="13"/>
  <c r="BK67" i="13"/>
  <c r="BK59" i="13"/>
  <c r="BK83" i="13"/>
  <c r="BK75" i="13"/>
  <c r="BK80" i="13"/>
  <c r="BK62" i="13"/>
  <c r="BK72" i="13"/>
  <c r="BK82" i="13"/>
  <c r="I27" i="13"/>
  <c r="R67" i="13"/>
  <c r="T67" i="13" s="1"/>
  <c r="T139" i="13"/>
  <c r="I32" i="13"/>
  <c r="AB32" i="13"/>
  <c r="I107" i="13"/>
  <c r="J63" i="13"/>
  <c r="AB72" i="13"/>
  <c r="J72" i="13"/>
  <c r="AB138" i="13"/>
  <c r="AS156" i="9"/>
  <c r="AR156" i="9"/>
  <c r="AQ156" i="9"/>
  <c r="AP156" i="9"/>
  <c r="AO156" i="9"/>
  <c r="AN156" i="9"/>
  <c r="AM156" i="9"/>
  <c r="AL156" i="9"/>
  <c r="AK156" i="9"/>
  <c r="AS147" i="9"/>
  <c r="AR147" i="9"/>
  <c r="AQ147" i="9"/>
  <c r="AP147" i="9"/>
  <c r="AO147" i="9"/>
  <c r="AN147" i="9"/>
  <c r="AM147" i="9"/>
  <c r="AL147" i="9"/>
  <c r="AK147" i="9"/>
  <c r="K134" i="13"/>
  <c r="K140" i="9"/>
  <c r="K171" i="13"/>
  <c r="BJ249" i="9"/>
  <c r="BI249" i="9"/>
  <c r="BH249" i="9"/>
  <c r="BG249" i="9"/>
  <c r="BF249" i="9"/>
  <c r="BE249" i="9"/>
  <c r="BD249" i="9"/>
  <c r="BC249" i="9"/>
  <c r="BB249" i="9"/>
  <c r="BJ218" i="9"/>
  <c r="BI218" i="9"/>
  <c r="BH218" i="9"/>
  <c r="BG218" i="9"/>
  <c r="BF218" i="9"/>
  <c r="BE218" i="9"/>
  <c r="BD218" i="9"/>
  <c r="BC218" i="9"/>
  <c r="BB218" i="9"/>
  <c r="BJ243" i="9"/>
  <c r="BI243" i="9"/>
  <c r="BH243" i="9"/>
  <c r="BG243" i="9"/>
  <c r="BF243" i="9"/>
  <c r="BE243" i="9"/>
  <c r="BD243" i="9"/>
  <c r="BC243" i="9"/>
  <c r="BB243" i="9"/>
  <c r="BJ200" i="9"/>
  <c r="BI200" i="9"/>
  <c r="BH200" i="9"/>
  <c r="BG200" i="9"/>
  <c r="BF200" i="9"/>
  <c r="BE200" i="9"/>
  <c r="BD200" i="9"/>
  <c r="BC200" i="9"/>
  <c r="BB200" i="9"/>
  <c r="BJ213" i="9"/>
  <c r="BI213" i="9"/>
  <c r="BH213" i="9"/>
  <c r="BG213" i="9"/>
  <c r="BF213" i="9"/>
  <c r="BE213" i="9"/>
  <c r="BD213" i="9"/>
  <c r="BC213" i="9"/>
  <c r="BB213" i="9"/>
  <c r="BJ247" i="9"/>
  <c r="BI247" i="9"/>
  <c r="BH247" i="9"/>
  <c r="BG247" i="9"/>
  <c r="BF247" i="9"/>
  <c r="BE247" i="9"/>
  <c r="BD247" i="9"/>
  <c r="BC247" i="9"/>
  <c r="BB247" i="9"/>
  <c r="BJ216" i="9"/>
  <c r="BI216" i="9"/>
  <c r="BH216" i="9"/>
  <c r="BG216" i="9"/>
  <c r="BF216" i="9"/>
  <c r="BE216" i="9"/>
  <c r="BD216" i="9"/>
  <c r="BC216" i="9"/>
  <c r="BB216" i="9"/>
  <c r="BJ182" i="9"/>
  <c r="BI182" i="9"/>
  <c r="BH182" i="9"/>
  <c r="BG182" i="9"/>
  <c r="BF182" i="9"/>
  <c r="BE182" i="9"/>
  <c r="BD182" i="9"/>
  <c r="BC182" i="9"/>
  <c r="BB182" i="9"/>
  <c r="BJ192" i="9"/>
  <c r="BI192" i="9"/>
  <c r="BH192" i="9"/>
  <c r="BG192" i="9"/>
  <c r="BF192" i="9"/>
  <c r="BE192" i="9"/>
  <c r="BD192" i="9"/>
  <c r="BC192" i="9"/>
  <c r="BB192" i="9"/>
  <c r="BI135" i="9"/>
  <c r="BH135" i="9"/>
  <c r="BG135" i="9"/>
  <c r="BF135" i="9"/>
  <c r="BE135" i="9"/>
  <c r="BD135" i="9"/>
  <c r="BC135" i="9"/>
  <c r="BB135" i="9"/>
  <c r="BJ135" i="9"/>
  <c r="BJ193" i="9"/>
  <c r="BI193" i="9"/>
  <c r="BH193" i="9"/>
  <c r="BG193" i="9"/>
  <c r="BF193" i="9"/>
  <c r="BE193" i="9"/>
  <c r="BD193" i="9"/>
  <c r="BC193" i="9"/>
  <c r="BB193" i="9"/>
  <c r="BJ168" i="9"/>
  <c r="BI168" i="9"/>
  <c r="BH168" i="9"/>
  <c r="BG168" i="9"/>
  <c r="BF168" i="9"/>
  <c r="BE168" i="9"/>
  <c r="BD168" i="9"/>
  <c r="BC168" i="9"/>
  <c r="BB168" i="9"/>
  <c r="BJ134" i="9"/>
  <c r="BI134" i="9"/>
  <c r="BH134" i="9"/>
  <c r="BG134" i="9"/>
  <c r="BF134" i="9"/>
  <c r="BE134" i="9"/>
  <c r="BD134" i="9"/>
  <c r="BC134" i="9"/>
  <c r="BB134" i="9"/>
  <c r="BJ160" i="9"/>
  <c r="BI160" i="9"/>
  <c r="BH160" i="9"/>
  <c r="BG160" i="9"/>
  <c r="BF160" i="9"/>
  <c r="BE160" i="9"/>
  <c r="BD160" i="9"/>
  <c r="BC160" i="9"/>
  <c r="BB160" i="9"/>
  <c r="BH129" i="9"/>
  <c r="BG129" i="9"/>
  <c r="BF129" i="9"/>
  <c r="BE129" i="9"/>
  <c r="BD129" i="9"/>
  <c r="BC129" i="9"/>
  <c r="BB129" i="9"/>
  <c r="BJ129" i="9"/>
  <c r="BI129" i="9"/>
  <c r="BJ121" i="9"/>
  <c r="BI121" i="9"/>
  <c r="BH121" i="9"/>
  <c r="BG121" i="9"/>
  <c r="BF121" i="9"/>
  <c r="BE121" i="9"/>
  <c r="BD121" i="9"/>
  <c r="BC121" i="9"/>
  <c r="BB121" i="9"/>
  <c r="BJ125" i="9"/>
  <c r="BI125" i="9"/>
  <c r="BH125" i="9"/>
  <c r="BG125" i="9"/>
  <c r="BF125" i="9"/>
  <c r="BE125" i="9"/>
  <c r="BD125" i="9"/>
  <c r="BC125" i="9"/>
  <c r="BB125" i="9"/>
  <c r="BI109" i="9"/>
  <c r="BH109" i="9"/>
  <c r="BG109" i="9"/>
  <c r="BF109" i="9"/>
  <c r="BE109" i="9"/>
  <c r="BD109" i="9"/>
  <c r="BC109" i="9"/>
  <c r="BB109" i="9"/>
  <c r="BJ109" i="9"/>
  <c r="BJ95" i="9"/>
  <c r="BI95" i="9"/>
  <c r="BH95" i="9"/>
  <c r="BG95" i="9"/>
  <c r="BF95" i="9"/>
  <c r="BE95" i="9"/>
  <c r="BD95" i="9"/>
  <c r="BC95" i="9"/>
  <c r="BB95" i="9"/>
  <c r="BJ97" i="9"/>
  <c r="BI97" i="9"/>
  <c r="BH97" i="9"/>
  <c r="BG97" i="9"/>
  <c r="BF97" i="9"/>
  <c r="BE97" i="9"/>
  <c r="BD97" i="9"/>
  <c r="BC97" i="9"/>
  <c r="BB97" i="9"/>
  <c r="BJ107" i="9"/>
  <c r="BI107" i="9"/>
  <c r="BH107" i="9"/>
  <c r="BG107" i="9"/>
  <c r="BF107" i="9"/>
  <c r="BE107" i="9"/>
  <c r="BD107" i="9"/>
  <c r="BC107" i="9"/>
  <c r="BB107" i="9"/>
  <c r="AT171" i="9"/>
  <c r="K166" i="13"/>
  <c r="K173" i="13"/>
  <c r="AB173" i="13"/>
  <c r="K146" i="13"/>
  <c r="AT131" i="9"/>
  <c r="I106" i="9"/>
  <c r="AT83" i="9"/>
  <c r="AT28" i="9"/>
  <c r="J114" i="9"/>
  <c r="AT92" i="9"/>
  <c r="AT66" i="9"/>
  <c r="AT128" i="9"/>
  <c r="AT48" i="9"/>
  <c r="AT96" i="9"/>
  <c r="AT94" i="9"/>
  <c r="J72" i="9"/>
  <c r="AT43" i="9"/>
  <c r="I30" i="9"/>
  <c r="I51" i="9"/>
  <c r="I38" i="9"/>
  <c r="AT25" i="9"/>
  <c r="AT35" i="9"/>
  <c r="I52" i="9"/>
  <c r="X58" i="12"/>
  <c r="Z58" i="12"/>
  <c r="J58" i="12"/>
  <c r="X87" i="12"/>
  <c r="Z87" i="12"/>
  <c r="N87" i="12"/>
  <c r="X108" i="12"/>
  <c r="Z108" i="12"/>
  <c r="K108" i="12"/>
  <c r="X25" i="12"/>
  <c r="Z25" i="12"/>
  <c r="N25" i="12"/>
  <c r="K150" i="12"/>
  <c r="X150" i="12"/>
  <c r="Z150" i="12"/>
  <c r="K110" i="12"/>
  <c r="X110" i="12"/>
  <c r="Z110" i="12"/>
  <c r="G32" i="8"/>
  <c r="X151" i="12"/>
  <c r="Z151" i="12"/>
  <c r="K151" i="12"/>
  <c r="X140" i="12"/>
  <c r="Z140" i="12"/>
  <c r="N140" i="12"/>
  <c r="AT22" i="9"/>
  <c r="G28" i="8"/>
  <c r="I98" i="12"/>
  <c r="X98" i="12"/>
  <c r="Z98" i="12"/>
  <c r="G29" i="8"/>
  <c r="J121" i="10"/>
  <c r="X121" i="10"/>
  <c r="Z121" i="10"/>
  <c r="X22" i="10"/>
  <c r="Z22" i="10"/>
  <c r="H22" i="10"/>
  <c r="V22" i="10"/>
  <c r="N141" i="8"/>
  <c r="J99" i="8"/>
  <c r="G119" i="7"/>
  <c r="G52" i="7"/>
  <c r="G108" i="7"/>
  <c r="G41" i="7"/>
  <c r="P41" i="7"/>
  <c r="S41" i="7" s="1"/>
  <c r="U41" i="7" s="1"/>
  <c r="G99" i="7"/>
  <c r="G32" i="7"/>
  <c r="G85" i="7"/>
  <c r="G21" i="7"/>
  <c r="P21" i="7"/>
  <c r="S21" i="7" s="1"/>
  <c r="U21" i="7" s="1"/>
  <c r="K112" i="8"/>
  <c r="J94" i="8"/>
  <c r="H43" i="10"/>
  <c r="X43" i="10"/>
  <c r="Z43" i="10"/>
  <c r="S94" i="10"/>
  <c r="U94" i="10" s="1"/>
  <c r="H48" i="10"/>
  <c r="X48" i="10"/>
  <c r="Z48" i="10"/>
  <c r="N132" i="8"/>
  <c r="N155" i="8"/>
  <c r="I31" i="6"/>
  <c r="F40" i="5"/>
  <c r="W40" i="7"/>
  <c r="F36" i="5"/>
  <c r="W36" i="7"/>
  <c r="F22" i="5"/>
  <c r="W22" i="7"/>
  <c r="G150" i="5"/>
  <c r="N118" i="5"/>
  <c r="N144" i="5"/>
  <c r="N112" i="5"/>
  <c r="F31" i="5"/>
  <c r="W31" i="7"/>
  <c r="N118" i="7"/>
  <c r="I60" i="6"/>
  <c r="I90" i="8"/>
  <c r="G70" i="5"/>
  <c r="G96" i="5"/>
  <c r="K184" i="9"/>
  <c r="AS179" i="9"/>
  <c r="AR179" i="9"/>
  <c r="AQ179" i="9"/>
  <c r="AP179" i="9"/>
  <c r="AO179" i="9"/>
  <c r="AN179" i="9"/>
  <c r="AM179" i="9"/>
  <c r="AL179" i="9"/>
  <c r="AK179" i="9"/>
  <c r="K183" i="9"/>
  <c r="AS30" i="13"/>
  <c r="AR30" i="13"/>
  <c r="AQ30" i="13"/>
  <c r="AP30" i="13"/>
  <c r="AO30" i="13"/>
  <c r="AN30" i="13"/>
  <c r="AM30" i="13"/>
  <c r="AL30" i="13"/>
  <c r="AK30" i="13"/>
  <c r="I29" i="13"/>
  <c r="I25" i="13"/>
  <c r="AB57" i="13"/>
  <c r="I57" i="13"/>
  <c r="I44" i="13"/>
  <c r="AB44" i="13"/>
  <c r="I59" i="13"/>
  <c r="AB114" i="13"/>
  <c r="J114" i="13"/>
  <c r="I73" i="13"/>
  <c r="I83" i="13"/>
  <c r="AS176" i="9"/>
  <c r="AR176" i="9"/>
  <c r="AQ176" i="9"/>
  <c r="AP176" i="9"/>
  <c r="AO176" i="9"/>
  <c r="AN176" i="9"/>
  <c r="AM176" i="9"/>
  <c r="AL176" i="9"/>
  <c r="AK176" i="9"/>
  <c r="AS154" i="9"/>
  <c r="AR154" i="9"/>
  <c r="AQ154" i="9"/>
  <c r="AP154" i="9"/>
  <c r="AO154" i="9"/>
  <c r="AN154" i="9"/>
  <c r="AM154" i="9"/>
  <c r="AL154" i="9"/>
  <c r="AK154" i="9"/>
  <c r="AN146" i="9"/>
  <c r="AM146" i="9"/>
  <c r="AL146" i="9"/>
  <c r="AK146" i="9"/>
  <c r="AS146" i="9"/>
  <c r="AR146" i="9"/>
  <c r="AQ146" i="9"/>
  <c r="AP146" i="9"/>
  <c r="AO146" i="9"/>
  <c r="BJ244" i="9"/>
  <c r="BI244" i="9"/>
  <c r="BH244" i="9"/>
  <c r="BG244" i="9"/>
  <c r="BF244" i="9"/>
  <c r="BE244" i="9"/>
  <c r="BD244" i="9"/>
  <c r="BC244" i="9"/>
  <c r="BB244" i="9"/>
  <c r="BJ242" i="9"/>
  <c r="BI242" i="9"/>
  <c r="BH242" i="9"/>
  <c r="BG242" i="9"/>
  <c r="BF242" i="9"/>
  <c r="BE242" i="9"/>
  <c r="BD242" i="9"/>
  <c r="BC242" i="9"/>
  <c r="BB242" i="9"/>
  <c r="BI235" i="9"/>
  <c r="BH235" i="9"/>
  <c r="BG235" i="9"/>
  <c r="BF235" i="9"/>
  <c r="BE235" i="9"/>
  <c r="BD235" i="9"/>
  <c r="BC235" i="9"/>
  <c r="BB235" i="9"/>
  <c r="BJ235" i="9"/>
  <c r="BH197" i="9"/>
  <c r="BG197" i="9"/>
  <c r="BF197" i="9"/>
  <c r="BE197" i="9"/>
  <c r="BD197" i="9"/>
  <c r="BC197" i="9"/>
  <c r="BB197" i="9"/>
  <c r="BJ197" i="9"/>
  <c r="BI197" i="9"/>
  <c r="BJ206" i="9"/>
  <c r="BI206" i="9"/>
  <c r="BH206" i="9"/>
  <c r="BG206" i="9"/>
  <c r="BF206" i="9"/>
  <c r="BE206" i="9"/>
  <c r="BD206" i="9"/>
  <c r="BC206" i="9"/>
  <c r="BB206" i="9"/>
  <c r="BJ239" i="9"/>
  <c r="BI239" i="9"/>
  <c r="BG239" i="9"/>
  <c r="BF239" i="9"/>
  <c r="BE239" i="9"/>
  <c r="BD239" i="9"/>
  <c r="BC239" i="9"/>
  <c r="BB239" i="9"/>
  <c r="BH239" i="9"/>
  <c r="BJ208" i="9"/>
  <c r="BI208" i="9"/>
  <c r="BH208" i="9"/>
  <c r="BG208" i="9"/>
  <c r="BF208" i="9"/>
  <c r="BE208" i="9"/>
  <c r="BD208" i="9"/>
  <c r="BC208" i="9"/>
  <c r="BB208" i="9"/>
  <c r="BJ190" i="9"/>
  <c r="BI190" i="9"/>
  <c r="BH190" i="9"/>
  <c r="BG190" i="9"/>
  <c r="BF190" i="9"/>
  <c r="BE190" i="9"/>
  <c r="BD190" i="9"/>
  <c r="BC190" i="9"/>
  <c r="BB190" i="9"/>
  <c r="BJ187" i="9"/>
  <c r="BI187" i="9"/>
  <c r="BH187" i="9"/>
  <c r="BG187" i="9"/>
  <c r="BF187" i="9"/>
  <c r="BE187" i="9"/>
  <c r="BD187" i="9"/>
  <c r="BC187" i="9"/>
  <c r="BB187" i="9"/>
  <c r="BJ180" i="9"/>
  <c r="BI180" i="9"/>
  <c r="BH180" i="9"/>
  <c r="BG180" i="9"/>
  <c r="BF180" i="9"/>
  <c r="BE180" i="9"/>
  <c r="BD180" i="9"/>
  <c r="BC180" i="9"/>
  <c r="BB180" i="9"/>
  <c r="BH189" i="9"/>
  <c r="BG189" i="9"/>
  <c r="BF189" i="9"/>
  <c r="BE189" i="9"/>
  <c r="BD189" i="9"/>
  <c r="BC189" i="9"/>
  <c r="BB189" i="9"/>
  <c r="BJ189" i="9"/>
  <c r="BI189" i="9"/>
  <c r="BJ164" i="9"/>
  <c r="BI164" i="9"/>
  <c r="BH164" i="9"/>
  <c r="BG164" i="9"/>
  <c r="BF164" i="9"/>
  <c r="BE164" i="9"/>
  <c r="BD164" i="9"/>
  <c r="BC164" i="9"/>
  <c r="BB164" i="9"/>
  <c r="BG185" i="9"/>
  <c r="BF185" i="9"/>
  <c r="BE185" i="9"/>
  <c r="BD185" i="9"/>
  <c r="BC185" i="9"/>
  <c r="BB185" i="9"/>
  <c r="BJ185" i="9"/>
  <c r="BI185" i="9"/>
  <c r="BH185" i="9"/>
  <c r="BH152" i="9"/>
  <c r="BG152" i="9"/>
  <c r="BF152" i="9"/>
  <c r="BE152" i="9"/>
  <c r="BD152" i="9"/>
  <c r="BC152" i="9"/>
  <c r="BB152" i="9"/>
  <c r="BJ152" i="9"/>
  <c r="BI152" i="9"/>
  <c r="BH119" i="9"/>
  <c r="BG119" i="9"/>
  <c r="BF119" i="9"/>
  <c r="BE119" i="9"/>
  <c r="BD119" i="9"/>
  <c r="BC119" i="9"/>
  <c r="BB119" i="9"/>
  <c r="BJ119" i="9"/>
  <c r="BI119" i="9"/>
  <c r="BJ124" i="9"/>
  <c r="BI124" i="9"/>
  <c r="BH124" i="9"/>
  <c r="BG124" i="9"/>
  <c r="BF124" i="9"/>
  <c r="BE124" i="9"/>
  <c r="BD124" i="9"/>
  <c r="BC124" i="9"/>
  <c r="BB124" i="9"/>
  <c r="BJ111" i="9"/>
  <c r="BI111" i="9"/>
  <c r="BH111" i="9"/>
  <c r="BG111" i="9"/>
  <c r="BF111" i="9"/>
  <c r="BE111" i="9"/>
  <c r="BD111" i="9"/>
  <c r="BC111" i="9"/>
  <c r="BB111" i="9"/>
  <c r="BI101" i="9"/>
  <c r="BH101" i="9"/>
  <c r="BG101" i="9"/>
  <c r="BF101" i="9"/>
  <c r="BE101" i="9"/>
  <c r="BD101" i="9"/>
  <c r="BC101" i="9"/>
  <c r="BB101" i="9"/>
  <c r="BJ101" i="9"/>
  <c r="AP184" i="9"/>
  <c r="AO184" i="9"/>
  <c r="AN184" i="9"/>
  <c r="AM184" i="9"/>
  <c r="AL184" i="9"/>
  <c r="AK184" i="9"/>
  <c r="AS184" i="9"/>
  <c r="AR184" i="9"/>
  <c r="AQ184" i="9"/>
  <c r="BD89" i="9"/>
  <c r="BC89" i="9"/>
  <c r="BB89" i="9"/>
  <c r="BJ89" i="9"/>
  <c r="BI89" i="9"/>
  <c r="BH89" i="9"/>
  <c r="BG89" i="9"/>
  <c r="BF89" i="9"/>
  <c r="BE89" i="9"/>
  <c r="BJ99" i="9"/>
  <c r="BI99" i="9"/>
  <c r="BH99" i="9"/>
  <c r="BG99" i="9"/>
  <c r="BF99" i="9"/>
  <c r="BE99" i="9"/>
  <c r="BD99" i="9"/>
  <c r="BC99" i="9"/>
  <c r="BB99" i="9"/>
  <c r="K166" i="9"/>
  <c r="AB162" i="13"/>
  <c r="K171" i="9"/>
  <c r="K175" i="9"/>
  <c r="K157" i="13"/>
  <c r="K120" i="9"/>
  <c r="J127" i="9"/>
  <c r="AS124" i="9"/>
  <c r="AR124" i="9"/>
  <c r="AQ124" i="9"/>
  <c r="AP124" i="9"/>
  <c r="AO124" i="9"/>
  <c r="AN124" i="9"/>
  <c r="AM124" i="9"/>
  <c r="AL124" i="9"/>
  <c r="AK124" i="9"/>
  <c r="J104" i="9"/>
  <c r="AS102" i="9"/>
  <c r="AR102" i="9"/>
  <c r="AQ102" i="9"/>
  <c r="AP102" i="9"/>
  <c r="AO102" i="9"/>
  <c r="AN102" i="9"/>
  <c r="AM102" i="9"/>
  <c r="AL102" i="9"/>
  <c r="AK102" i="9"/>
  <c r="I83" i="9"/>
  <c r="J112" i="9"/>
  <c r="AQ59" i="9"/>
  <c r="AP59" i="9"/>
  <c r="AO59" i="9"/>
  <c r="AN59" i="9"/>
  <c r="AM59" i="9"/>
  <c r="AL59" i="9"/>
  <c r="AK59" i="9"/>
  <c r="AS59" i="9"/>
  <c r="AR59" i="9"/>
  <c r="AS110" i="9"/>
  <c r="AR110" i="9"/>
  <c r="AQ110" i="9"/>
  <c r="AP110" i="9"/>
  <c r="AO110" i="9"/>
  <c r="AN110" i="9"/>
  <c r="AM110" i="9"/>
  <c r="AL110" i="9"/>
  <c r="AK110" i="9"/>
  <c r="AR80" i="9"/>
  <c r="AQ80" i="9"/>
  <c r="AP80" i="9"/>
  <c r="AO80" i="9"/>
  <c r="AN80" i="9"/>
  <c r="AM80" i="9"/>
  <c r="AL80" i="9"/>
  <c r="AK80" i="9"/>
  <c r="AS80" i="9"/>
  <c r="AS105" i="9"/>
  <c r="AR105" i="9"/>
  <c r="AQ105" i="9"/>
  <c r="AP105" i="9"/>
  <c r="AO105" i="9"/>
  <c r="AN105" i="9"/>
  <c r="AM105" i="9"/>
  <c r="AL105" i="9"/>
  <c r="AK105" i="9"/>
  <c r="AR125" i="9"/>
  <c r="AQ125" i="9"/>
  <c r="AP125" i="9"/>
  <c r="AO125" i="9"/>
  <c r="AN125" i="9"/>
  <c r="AM125" i="9"/>
  <c r="AL125" i="9"/>
  <c r="AK125" i="9"/>
  <c r="AS125" i="9"/>
  <c r="AR81" i="9"/>
  <c r="AQ81" i="9"/>
  <c r="AP81" i="9"/>
  <c r="AO81" i="9"/>
  <c r="AN81" i="9"/>
  <c r="AM81" i="9"/>
  <c r="AL81" i="9"/>
  <c r="AK81" i="9"/>
  <c r="AS81" i="9"/>
  <c r="AS40" i="9"/>
  <c r="AR40" i="9"/>
  <c r="AQ40" i="9"/>
  <c r="AP40" i="9"/>
  <c r="AO40" i="9"/>
  <c r="AN40" i="9"/>
  <c r="AM40" i="9"/>
  <c r="AL40" i="9"/>
  <c r="AK40" i="9"/>
  <c r="AQ67" i="9"/>
  <c r="AP67" i="9"/>
  <c r="AO67" i="9"/>
  <c r="AN67" i="9"/>
  <c r="AM67" i="9"/>
  <c r="AL67" i="9"/>
  <c r="AK67" i="9"/>
  <c r="AS67" i="9"/>
  <c r="AR67" i="9"/>
  <c r="AT64" i="9"/>
  <c r="X29" i="12"/>
  <c r="Z29" i="12"/>
  <c r="N29" i="12"/>
  <c r="X89" i="12"/>
  <c r="Z89" i="12"/>
  <c r="N89" i="12"/>
  <c r="X112" i="12"/>
  <c r="Z112" i="12"/>
  <c r="K112" i="12"/>
  <c r="X49" i="12"/>
  <c r="Z49" i="12"/>
  <c r="I49" i="12"/>
  <c r="X101" i="12"/>
  <c r="Z101" i="12"/>
  <c r="J101" i="12"/>
  <c r="X117" i="12"/>
  <c r="Z117" i="12"/>
  <c r="K117" i="12"/>
  <c r="N146" i="12"/>
  <c r="X146" i="12"/>
  <c r="Z146" i="12"/>
  <c r="N34" i="8"/>
  <c r="J102" i="12"/>
  <c r="X102" i="12"/>
  <c r="Z102" i="12"/>
  <c r="N30" i="8"/>
  <c r="H32" i="10"/>
  <c r="X32" i="10"/>
  <c r="Z32" i="10"/>
  <c r="I49" i="8"/>
  <c r="X41" i="10"/>
  <c r="Z41" i="10"/>
  <c r="H41" i="10"/>
  <c r="V41" i="10"/>
  <c r="J135" i="10"/>
  <c r="X135" i="10"/>
  <c r="Z135" i="10"/>
  <c r="G21" i="8"/>
  <c r="X143" i="12"/>
  <c r="Z143" i="12"/>
  <c r="N143" i="12"/>
  <c r="S154" i="10"/>
  <c r="U154" i="10" s="1"/>
  <c r="K168" i="9"/>
  <c r="K147" i="9"/>
  <c r="K165" i="9"/>
  <c r="J102" i="10"/>
  <c r="X102" i="10"/>
  <c r="Z102" i="10"/>
  <c r="J80" i="8"/>
  <c r="I83" i="8"/>
  <c r="I47" i="8"/>
  <c r="J70" i="8"/>
  <c r="K119" i="8"/>
  <c r="N148" i="8"/>
  <c r="G55" i="7"/>
  <c r="G111" i="7"/>
  <c r="G44" i="7"/>
  <c r="G100" i="7"/>
  <c r="G33" i="7"/>
  <c r="G91" i="7"/>
  <c r="G24" i="7"/>
  <c r="G77" i="7"/>
  <c r="K139" i="8"/>
  <c r="J94" i="10"/>
  <c r="X94" i="10"/>
  <c r="Z94" i="10"/>
  <c r="V94" i="10"/>
  <c r="N64" i="8"/>
  <c r="K83" i="7"/>
  <c r="N155" i="5"/>
  <c r="F32" i="5"/>
  <c r="W32" i="7"/>
  <c r="N135" i="5"/>
  <c r="N151" i="5"/>
  <c r="N107" i="5"/>
  <c r="F25" i="5"/>
  <c r="W26" i="7"/>
  <c r="W25" i="7"/>
  <c r="N121" i="5"/>
  <c r="F43" i="5"/>
  <c r="W43" i="7"/>
  <c r="F37" i="5"/>
  <c r="W37" i="7"/>
  <c r="F34" i="5"/>
  <c r="W34" i="7"/>
  <c r="G130" i="5"/>
  <c r="I95" i="8"/>
  <c r="I32" i="6"/>
  <c r="N147" i="8"/>
  <c r="J40" i="6"/>
  <c r="N113" i="7"/>
  <c r="I71" i="5"/>
  <c r="G75" i="5"/>
  <c r="K97" i="5"/>
  <c r="G58" i="5"/>
  <c r="AS24" i="13"/>
  <c r="AR24" i="13"/>
  <c r="AQ24" i="13"/>
  <c r="AP24" i="13"/>
  <c r="AO24" i="13"/>
  <c r="AN24" i="13"/>
  <c r="AM24" i="13"/>
  <c r="AL24" i="13"/>
  <c r="AK24" i="13"/>
  <c r="I35" i="13"/>
  <c r="AB35" i="13"/>
  <c r="I86" i="13"/>
  <c r="AB86" i="13"/>
  <c r="K149" i="13"/>
  <c r="AS153" i="9"/>
  <c r="AR153" i="9"/>
  <c r="AQ153" i="9"/>
  <c r="AP153" i="9"/>
  <c r="AO153" i="9"/>
  <c r="AN153" i="9"/>
  <c r="AM153" i="9"/>
  <c r="AL153" i="9"/>
  <c r="AK153" i="9"/>
  <c r="BJ240" i="9"/>
  <c r="BI240" i="9"/>
  <c r="BH240" i="9"/>
  <c r="BG240" i="9"/>
  <c r="BF240" i="9"/>
  <c r="BE240" i="9"/>
  <c r="BD240" i="9"/>
  <c r="BC240" i="9"/>
  <c r="BB240" i="9"/>
  <c r="BG227" i="9"/>
  <c r="BF227" i="9"/>
  <c r="BE227" i="9"/>
  <c r="BD227" i="9"/>
  <c r="BC227" i="9"/>
  <c r="BB227" i="9"/>
  <c r="BJ227" i="9"/>
  <c r="BI227" i="9"/>
  <c r="BH227" i="9"/>
  <c r="BJ196" i="9"/>
  <c r="BI196" i="9"/>
  <c r="BH196" i="9"/>
  <c r="BG196" i="9"/>
  <c r="BF196" i="9"/>
  <c r="BE196" i="9"/>
  <c r="BD196" i="9"/>
  <c r="BC196" i="9"/>
  <c r="BB196" i="9"/>
  <c r="BI241" i="9"/>
  <c r="BH241" i="9"/>
  <c r="BG241" i="9"/>
  <c r="BF241" i="9"/>
  <c r="BE241" i="9"/>
  <c r="BD241" i="9"/>
  <c r="BC241" i="9"/>
  <c r="BB241" i="9"/>
  <c r="BJ241" i="9"/>
  <c r="BJ183" i="9"/>
  <c r="BI183" i="9"/>
  <c r="BH183" i="9"/>
  <c r="BG183" i="9"/>
  <c r="BF183" i="9"/>
  <c r="BE183" i="9"/>
  <c r="BD183" i="9"/>
  <c r="BC183" i="9"/>
  <c r="BB183" i="9"/>
  <c r="BH173" i="9"/>
  <c r="BG173" i="9"/>
  <c r="BJ173" i="9"/>
  <c r="BI173" i="9"/>
  <c r="BF173" i="9"/>
  <c r="BE173" i="9"/>
  <c r="BD173" i="9"/>
  <c r="BC173" i="9"/>
  <c r="BB173" i="9"/>
  <c r="BI177" i="9"/>
  <c r="BH177" i="9"/>
  <c r="BG177" i="9"/>
  <c r="BF177" i="9"/>
  <c r="BE177" i="9"/>
  <c r="BD177" i="9"/>
  <c r="BC177" i="9"/>
  <c r="BB177" i="9"/>
  <c r="BJ177" i="9"/>
  <c r="BI118" i="9"/>
  <c r="BH118" i="9"/>
  <c r="BG118" i="9"/>
  <c r="BF118" i="9"/>
  <c r="BE118" i="9"/>
  <c r="BD118" i="9"/>
  <c r="BC118" i="9"/>
  <c r="BB118" i="9"/>
  <c r="BJ118" i="9"/>
  <c r="BJ126" i="9"/>
  <c r="BI126" i="9"/>
  <c r="BH126" i="9"/>
  <c r="BG126" i="9"/>
  <c r="BF126" i="9"/>
  <c r="BE126" i="9"/>
  <c r="BD126" i="9"/>
  <c r="BC126" i="9"/>
  <c r="BB126" i="9"/>
  <c r="BJ120" i="9"/>
  <c r="BI120" i="9"/>
  <c r="BH120" i="9"/>
  <c r="BG120" i="9"/>
  <c r="BF120" i="9"/>
  <c r="BE120" i="9"/>
  <c r="BD120" i="9"/>
  <c r="BC120" i="9"/>
  <c r="BB120" i="9"/>
  <c r="BJ91" i="9"/>
  <c r="BI91" i="9"/>
  <c r="BH91" i="9"/>
  <c r="BG91" i="9"/>
  <c r="BF91" i="9"/>
  <c r="BE91" i="9"/>
  <c r="BD91" i="9"/>
  <c r="BC91" i="9"/>
  <c r="BB91" i="9"/>
  <c r="AS167" i="9"/>
  <c r="AR167" i="9"/>
  <c r="AQ167" i="9"/>
  <c r="AP167" i="9"/>
  <c r="AO167" i="9"/>
  <c r="AN167" i="9"/>
  <c r="AM167" i="9"/>
  <c r="AL167" i="9"/>
  <c r="AK167" i="9"/>
  <c r="J138" i="9"/>
  <c r="J139" i="9"/>
  <c r="K141" i="9"/>
  <c r="J116" i="9"/>
  <c r="AS89" i="9"/>
  <c r="AR89" i="9"/>
  <c r="AQ89" i="9"/>
  <c r="AP89" i="9"/>
  <c r="AO89" i="9"/>
  <c r="AN89" i="9"/>
  <c r="AM89" i="9"/>
  <c r="AL89" i="9"/>
  <c r="AK89" i="9"/>
  <c r="AQ82" i="9"/>
  <c r="AS82" i="9"/>
  <c r="AR82" i="9"/>
  <c r="AP82" i="9"/>
  <c r="AO82" i="9"/>
  <c r="AN82" i="9"/>
  <c r="AM82" i="9"/>
  <c r="AL82" i="9"/>
  <c r="AK82" i="9"/>
  <c r="I86" i="9"/>
  <c r="AQ74" i="9"/>
  <c r="AP74" i="9"/>
  <c r="AO74" i="9"/>
  <c r="AN74" i="9"/>
  <c r="AM74" i="9"/>
  <c r="AL74" i="9"/>
  <c r="AK74" i="9"/>
  <c r="AS74" i="9"/>
  <c r="AR74" i="9"/>
  <c r="AS32" i="9"/>
  <c r="AR32" i="9"/>
  <c r="AQ32" i="9"/>
  <c r="AP32" i="9"/>
  <c r="AO32" i="9"/>
  <c r="AN32" i="9"/>
  <c r="AM32" i="9"/>
  <c r="AL32" i="9"/>
  <c r="AK32" i="9"/>
  <c r="J96" i="9"/>
  <c r="J94" i="9"/>
  <c r="I43" i="9"/>
  <c r="AS85" i="9"/>
  <c r="AR85" i="9"/>
  <c r="AQ85" i="9"/>
  <c r="AP85" i="9"/>
  <c r="AO85" i="9"/>
  <c r="AN85" i="9"/>
  <c r="AM85" i="9"/>
  <c r="AL85" i="9"/>
  <c r="AK85" i="9"/>
  <c r="AS49" i="9"/>
  <c r="AR49" i="9"/>
  <c r="AQ49" i="9"/>
  <c r="AP49" i="9"/>
  <c r="AO49" i="9"/>
  <c r="AN49" i="9"/>
  <c r="AM49" i="9"/>
  <c r="AL49" i="9"/>
  <c r="AK49" i="9"/>
  <c r="I64" i="9"/>
  <c r="AS29" i="9"/>
  <c r="AR29" i="9"/>
  <c r="AQ29" i="9"/>
  <c r="AP29" i="9"/>
  <c r="AO29" i="9"/>
  <c r="AN29" i="9"/>
  <c r="AM29" i="9"/>
  <c r="AL29" i="9"/>
  <c r="AK29" i="9"/>
  <c r="I25" i="9"/>
  <c r="I35" i="9"/>
  <c r="X74" i="12"/>
  <c r="Z74" i="12"/>
  <c r="J74" i="12"/>
  <c r="AS130" i="9"/>
  <c r="AR130" i="9"/>
  <c r="AQ130" i="9"/>
  <c r="AP130" i="9"/>
  <c r="AO130" i="9"/>
  <c r="AN130" i="9"/>
  <c r="AM130" i="9"/>
  <c r="AL130" i="9"/>
  <c r="AK130" i="9"/>
  <c r="X91" i="12"/>
  <c r="Z91" i="12"/>
  <c r="I91" i="12"/>
  <c r="X116" i="12"/>
  <c r="Z116" i="12"/>
  <c r="K116" i="12"/>
  <c r="N138" i="12"/>
  <c r="X138" i="12"/>
  <c r="Z138" i="12"/>
  <c r="X155" i="12"/>
  <c r="Z155" i="12"/>
  <c r="N155" i="12"/>
  <c r="V36" i="10"/>
  <c r="S36" i="10"/>
  <c r="U36" i="10" s="1"/>
  <c r="G40" i="8"/>
  <c r="X130" i="12"/>
  <c r="Z130" i="12"/>
  <c r="N130" i="12"/>
  <c r="X109" i="12"/>
  <c r="Z109" i="12"/>
  <c r="I109" i="12"/>
  <c r="K118" i="12"/>
  <c r="X118" i="12"/>
  <c r="Z118" i="12"/>
  <c r="J108" i="10"/>
  <c r="V108" i="10"/>
  <c r="X108" i="10"/>
  <c r="Z108" i="10"/>
  <c r="G52" i="8"/>
  <c r="I46" i="8"/>
  <c r="X159" i="12"/>
  <c r="Z159" i="12"/>
  <c r="K159" i="12"/>
  <c r="I74" i="10"/>
  <c r="X74" i="10"/>
  <c r="Z74" i="10"/>
  <c r="I154" i="10"/>
  <c r="X154" i="10"/>
  <c r="Z154" i="10"/>
  <c r="V154" i="10"/>
  <c r="N25" i="8"/>
  <c r="H25" i="10"/>
  <c r="X25" i="10"/>
  <c r="Z25" i="10"/>
  <c r="I56" i="10"/>
  <c r="X56" i="10"/>
  <c r="Z56" i="10"/>
  <c r="V56" i="10"/>
  <c r="N35" i="8"/>
  <c r="I88" i="8"/>
  <c r="J104" i="8"/>
  <c r="G47" i="7"/>
  <c r="G103" i="7"/>
  <c r="G36" i="7"/>
  <c r="P36" i="7"/>
  <c r="S36" i="7" s="1"/>
  <c r="U36" i="7" s="1"/>
  <c r="G92" i="7"/>
  <c r="G25" i="7"/>
  <c r="P80" i="7"/>
  <c r="V80" i="7" s="1"/>
  <c r="G80" i="7"/>
  <c r="G136" i="7"/>
  <c r="P136" i="7"/>
  <c r="S136" i="7" s="1"/>
  <c r="U136" i="7" s="1"/>
  <c r="G69" i="7"/>
  <c r="N31" i="8"/>
  <c r="J74" i="8"/>
  <c r="J24" i="6"/>
  <c r="K135" i="8"/>
  <c r="K76" i="6"/>
  <c r="N147" i="5"/>
  <c r="F48" i="5"/>
  <c r="W48" i="7"/>
  <c r="N156" i="5"/>
  <c r="N124" i="5"/>
  <c r="F46" i="5"/>
  <c r="W46" i="7"/>
  <c r="G142" i="5"/>
  <c r="G110" i="5"/>
  <c r="N136" i="5"/>
  <c r="N104" i="5"/>
  <c r="N133" i="5"/>
  <c r="F23" i="5"/>
  <c r="W23" i="7"/>
  <c r="I74" i="6"/>
  <c r="I26" i="6"/>
  <c r="G56" i="5"/>
  <c r="J48" i="6"/>
  <c r="G78" i="5"/>
  <c r="K76" i="5"/>
  <c r="K35" i="7"/>
  <c r="G66" i="5"/>
  <c r="K91" i="5"/>
  <c r="K115" i="13"/>
  <c r="AS164" i="9"/>
  <c r="AR164" i="9"/>
  <c r="AQ164" i="9"/>
  <c r="AP164" i="9"/>
  <c r="AO164" i="9"/>
  <c r="AN164" i="9"/>
  <c r="AM164" i="9"/>
  <c r="AL164" i="9"/>
  <c r="AK164" i="9"/>
  <c r="AS145" i="9"/>
  <c r="AR145" i="9"/>
  <c r="AQ145" i="9"/>
  <c r="AP145" i="9"/>
  <c r="AO145" i="9"/>
  <c r="AN145" i="9"/>
  <c r="AM145" i="9"/>
  <c r="AL145" i="9"/>
  <c r="AK145" i="9"/>
  <c r="K120" i="13"/>
  <c r="BJ199" i="9"/>
  <c r="BI199" i="9"/>
  <c r="BH199" i="9"/>
  <c r="BG199" i="9"/>
  <c r="BF199" i="9"/>
  <c r="BE199" i="9"/>
  <c r="BD199" i="9"/>
  <c r="BC199" i="9"/>
  <c r="BB199" i="9"/>
  <c r="BI195" i="9"/>
  <c r="BH195" i="9"/>
  <c r="BG195" i="9"/>
  <c r="BF195" i="9"/>
  <c r="BE195" i="9"/>
  <c r="BD195" i="9"/>
  <c r="BC195" i="9"/>
  <c r="BB195" i="9"/>
  <c r="BJ195" i="9"/>
  <c r="BJ231" i="9"/>
  <c r="BI231" i="9"/>
  <c r="BH231" i="9"/>
  <c r="BG231" i="9"/>
  <c r="BF231" i="9"/>
  <c r="BE231" i="9"/>
  <c r="BD231" i="9"/>
  <c r="BC231" i="9"/>
  <c r="BB231" i="9"/>
  <c r="BI174" i="9"/>
  <c r="BH174" i="9"/>
  <c r="BG174" i="9"/>
  <c r="BF174" i="9"/>
  <c r="BE174" i="9"/>
  <c r="BD174" i="9"/>
  <c r="BC174" i="9"/>
  <c r="BB174" i="9"/>
  <c r="BJ174" i="9"/>
  <c r="BI159" i="9"/>
  <c r="BH159" i="9"/>
  <c r="BG159" i="9"/>
  <c r="BF159" i="9"/>
  <c r="BE159" i="9"/>
  <c r="BD159" i="9"/>
  <c r="BC159" i="9"/>
  <c r="BB159" i="9"/>
  <c r="BJ159" i="9"/>
  <c r="BI188" i="9"/>
  <c r="BH188" i="9"/>
  <c r="BG188" i="9"/>
  <c r="BF188" i="9"/>
  <c r="BE188" i="9"/>
  <c r="BD188" i="9"/>
  <c r="BC188" i="9"/>
  <c r="BB188" i="9"/>
  <c r="BJ188" i="9"/>
  <c r="BJ144" i="9"/>
  <c r="BI144" i="9"/>
  <c r="BH144" i="9"/>
  <c r="BG144" i="9"/>
  <c r="BF144" i="9"/>
  <c r="BE144" i="9"/>
  <c r="BD144" i="9"/>
  <c r="BC144" i="9"/>
  <c r="BB144" i="9"/>
  <c r="BJ116" i="9"/>
  <c r="BI116" i="9"/>
  <c r="BH116" i="9"/>
  <c r="BG116" i="9"/>
  <c r="BF116" i="9"/>
  <c r="BE116" i="9"/>
  <c r="BD116" i="9"/>
  <c r="BC116" i="9"/>
  <c r="BB116" i="9"/>
  <c r="BI93" i="9"/>
  <c r="BH93" i="9"/>
  <c r="BG93" i="9"/>
  <c r="BF93" i="9"/>
  <c r="BE93" i="9"/>
  <c r="BD93" i="9"/>
  <c r="BC93" i="9"/>
  <c r="BB93" i="9"/>
  <c r="BJ93" i="9"/>
  <c r="BI122" i="9"/>
  <c r="BH122" i="9"/>
  <c r="BG122" i="9"/>
  <c r="BF122" i="9"/>
  <c r="BE122" i="9"/>
  <c r="BD122" i="9"/>
  <c r="BC122" i="9"/>
  <c r="BB122" i="9"/>
  <c r="BJ122" i="9"/>
  <c r="AS113" i="9"/>
  <c r="AR113" i="9"/>
  <c r="AQ113" i="9"/>
  <c r="AP113" i="9"/>
  <c r="AO113" i="9"/>
  <c r="AN113" i="9"/>
  <c r="AM113" i="9"/>
  <c r="AL113" i="9"/>
  <c r="AK113" i="9"/>
  <c r="BJ88" i="9"/>
  <c r="BI88" i="9"/>
  <c r="BH88" i="9"/>
  <c r="BG88" i="9"/>
  <c r="BF88" i="9"/>
  <c r="BE88" i="9"/>
  <c r="BD88" i="9"/>
  <c r="BC88" i="9"/>
  <c r="BB88" i="9"/>
  <c r="AS182" i="9"/>
  <c r="AR182" i="9"/>
  <c r="AQ182" i="9"/>
  <c r="AP182" i="9"/>
  <c r="AO182" i="9"/>
  <c r="AN182" i="9"/>
  <c r="AM182" i="9"/>
  <c r="AL182" i="9"/>
  <c r="AK182" i="9"/>
  <c r="AS29" i="13"/>
  <c r="AR29" i="13"/>
  <c r="AQ29" i="13"/>
  <c r="AP29" i="13"/>
  <c r="AO29" i="13"/>
  <c r="AN29" i="13"/>
  <c r="AM29" i="13"/>
  <c r="AL29" i="13"/>
  <c r="AK29" i="13"/>
  <c r="AS21" i="13"/>
  <c r="AR21" i="13"/>
  <c r="AQ21" i="13"/>
  <c r="AP21" i="13"/>
  <c r="AO21" i="13"/>
  <c r="AN21" i="13"/>
  <c r="AM21" i="13"/>
  <c r="AL21" i="13"/>
  <c r="AK21" i="13"/>
  <c r="I37" i="13"/>
  <c r="H28" i="13"/>
  <c r="R118" i="13"/>
  <c r="R44" i="13"/>
  <c r="T33" i="13"/>
  <c r="AE33" i="13"/>
  <c r="R96" i="13"/>
  <c r="AA96" i="13" s="1"/>
  <c r="T32" i="13"/>
  <c r="AE32" i="13"/>
  <c r="R114" i="13"/>
  <c r="T114" i="13" s="1"/>
  <c r="I33" i="13"/>
  <c r="AB33" i="13"/>
  <c r="AB60" i="13"/>
  <c r="J60" i="13"/>
  <c r="I46" i="13"/>
  <c r="J89" i="13"/>
  <c r="AB89" i="13"/>
  <c r="AB70" i="13"/>
  <c r="J88" i="13"/>
  <c r="K118" i="13"/>
  <c r="J91" i="13"/>
  <c r="AB119" i="13"/>
  <c r="K119" i="13"/>
  <c r="AB74" i="13"/>
  <c r="J144" i="13"/>
  <c r="AE155" i="13"/>
  <c r="AQ152" i="9"/>
  <c r="AP152" i="9"/>
  <c r="AO152" i="9"/>
  <c r="AN152" i="9"/>
  <c r="AM152" i="9"/>
  <c r="AL152" i="9"/>
  <c r="AK152" i="9"/>
  <c r="AS152" i="9"/>
  <c r="AR152" i="9"/>
  <c r="J160" i="13"/>
  <c r="BJ226" i="9"/>
  <c r="BI226" i="9"/>
  <c r="BH226" i="9"/>
  <c r="BG226" i="9"/>
  <c r="BF226" i="9"/>
  <c r="BE226" i="9"/>
  <c r="BD226" i="9"/>
  <c r="BC226" i="9"/>
  <c r="BB226" i="9"/>
  <c r="BJ246" i="9"/>
  <c r="BI246" i="9"/>
  <c r="BH246" i="9"/>
  <c r="BG246" i="9"/>
  <c r="BF246" i="9"/>
  <c r="BE246" i="9"/>
  <c r="BD246" i="9"/>
  <c r="BC246" i="9"/>
  <c r="BB246" i="9"/>
  <c r="BJ219" i="9"/>
  <c r="BI219" i="9"/>
  <c r="BH219" i="9"/>
  <c r="BG219" i="9"/>
  <c r="BF219" i="9"/>
  <c r="BE219" i="9"/>
  <c r="BD219" i="9"/>
  <c r="BC219" i="9"/>
  <c r="BB219" i="9"/>
  <c r="BJ253" i="9"/>
  <c r="BI253" i="9"/>
  <c r="BH253" i="9"/>
  <c r="BG253" i="9"/>
  <c r="BF253" i="9"/>
  <c r="BE253" i="9"/>
  <c r="BD253" i="9"/>
  <c r="BC253" i="9"/>
  <c r="BB253" i="9"/>
  <c r="BJ181" i="9"/>
  <c r="BI181" i="9"/>
  <c r="BH181" i="9"/>
  <c r="BG181" i="9"/>
  <c r="BF181" i="9"/>
  <c r="BE181" i="9"/>
  <c r="BD181" i="9"/>
  <c r="BC181" i="9"/>
  <c r="BB181" i="9"/>
  <c r="BJ223" i="9"/>
  <c r="BI223" i="9"/>
  <c r="BH223" i="9"/>
  <c r="BG223" i="9"/>
  <c r="BF223" i="9"/>
  <c r="BE223" i="9"/>
  <c r="BD223" i="9"/>
  <c r="BC223" i="9"/>
  <c r="BB223" i="9"/>
  <c r="BI233" i="9"/>
  <c r="BH233" i="9"/>
  <c r="BG233" i="9"/>
  <c r="BF233" i="9"/>
  <c r="BE233" i="9"/>
  <c r="BD233" i="9"/>
  <c r="BC233" i="9"/>
  <c r="BB233" i="9"/>
  <c r="BJ233" i="9"/>
  <c r="BJ161" i="9"/>
  <c r="BI161" i="9"/>
  <c r="BH161" i="9"/>
  <c r="BG161" i="9"/>
  <c r="BF161" i="9"/>
  <c r="BE161" i="9"/>
  <c r="BD161" i="9"/>
  <c r="BC161" i="9"/>
  <c r="BB161" i="9"/>
  <c r="BH176" i="9"/>
  <c r="BG176" i="9"/>
  <c r="BF176" i="9"/>
  <c r="BE176" i="9"/>
  <c r="BD176" i="9"/>
  <c r="BC176" i="9"/>
  <c r="BB176" i="9"/>
  <c r="BJ176" i="9"/>
  <c r="BI176" i="9"/>
  <c r="BJ156" i="9"/>
  <c r="BI156" i="9"/>
  <c r="BH156" i="9"/>
  <c r="BG156" i="9"/>
  <c r="BF156" i="9"/>
  <c r="BE156" i="9"/>
  <c r="BD156" i="9"/>
  <c r="BC156" i="9"/>
  <c r="BB156" i="9"/>
  <c r="BJ166" i="9"/>
  <c r="BI166" i="9"/>
  <c r="BH166" i="9"/>
  <c r="BG166" i="9"/>
  <c r="BF166" i="9"/>
  <c r="BE166" i="9"/>
  <c r="BD166" i="9"/>
  <c r="BC166" i="9"/>
  <c r="BB166" i="9"/>
  <c r="BJ172" i="9"/>
  <c r="BI172" i="9"/>
  <c r="BH172" i="9"/>
  <c r="BG172" i="9"/>
  <c r="BF172" i="9"/>
  <c r="BE172" i="9"/>
  <c r="BD172" i="9"/>
  <c r="BC172" i="9"/>
  <c r="BB172" i="9"/>
  <c r="BI169" i="9"/>
  <c r="BH169" i="9"/>
  <c r="BG169" i="9"/>
  <c r="BF169" i="9"/>
  <c r="BE169" i="9"/>
  <c r="BD169" i="9"/>
  <c r="BC169" i="9"/>
  <c r="BB169" i="9"/>
  <c r="BJ169" i="9"/>
  <c r="BJ136" i="9"/>
  <c r="BI136" i="9"/>
  <c r="BH136" i="9"/>
  <c r="BG136" i="9"/>
  <c r="BF136" i="9"/>
  <c r="BE136" i="9"/>
  <c r="BD136" i="9"/>
  <c r="BC136" i="9"/>
  <c r="BB136" i="9"/>
  <c r="BF154" i="9"/>
  <c r="BE154" i="9"/>
  <c r="BD154" i="9"/>
  <c r="BC154" i="9"/>
  <c r="BB154" i="9"/>
  <c r="BJ154" i="9"/>
  <c r="BI154" i="9"/>
  <c r="BH154" i="9"/>
  <c r="BG154" i="9"/>
  <c r="BD165" i="9"/>
  <c r="BC165" i="9"/>
  <c r="BB165" i="9"/>
  <c r="BJ165" i="9"/>
  <c r="BI165" i="9"/>
  <c r="BH165" i="9"/>
  <c r="BG165" i="9"/>
  <c r="BF165" i="9"/>
  <c r="BE165" i="9"/>
  <c r="BJ127" i="9"/>
  <c r="BI127" i="9"/>
  <c r="BH127" i="9"/>
  <c r="BG127" i="9"/>
  <c r="BF127" i="9"/>
  <c r="BE127" i="9"/>
  <c r="BD127" i="9"/>
  <c r="BC127" i="9"/>
  <c r="BB127" i="9"/>
  <c r="BE110" i="9"/>
  <c r="BD110" i="9"/>
  <c r="BC110" i="9"/>
  <c r="BB110" i="9"/>
  <c r="BJ110" i="9"/>
  <c r="BI110" i="9"/>
  <c r="BH110" i="9"/>
  <c r="BG110" i="9"/>
  <c r="BF110" i="9"/>
  <c r="BJ112" i="9"/>
  <c r="BI112" i="9"/>
  <c r="BH112" i="9"/>
  <c r="BG112" i="9"/>
  <c r="BF112" i="9"/>
  <c r="BE112" i="9"/>
  <c r="BD112" i="9"/>
  <c r="BC112" i="9"/>
  <c r="BB112" i="9"/>
  <c r="BJ114" i="9"/>
  <c r="BI114" i="9"/>
  <c r="BH114" i="9"/>
  <c r="BG114" i="9"/>
  <c r="BF114" i="9"/>
  <c r="BE114" i="9"/>
  <c r="BD114" i="9"/>
  <c r="BC114" i="9"/>
  <c r="BB114" i="9"/>
  <c r="K150" i="13"/>
  <c r="AB150" i="13"/>
  <c r="J137" i="9"/>
  <c r="AS177" i="9"/>
  <c r="AR177" i="9"/>
  <c r="AQ177" i="9"/>
  <c r="AP177" i="9"/>
  <c r="AO177" i="9"/>
  <c r="AN177" i="9"/>
  <c r="AM177" i="9"/>
  <c r="AL177" i="9"/>
  <c r="AK177" i="9"/>
  <c r="J108" i="9"/>
  <c r="J102" i="9"/>
  <c r="AT97" i="9"/>
  <c r="J110" i="9"/>
  <c r="K132" i="9"/>
  <c r="J125" i="9"/>
  <c r="AT24" i="9"/>
  <c r="AT76" i="9"/>
  <c r="AT68" i="9"/>
  <c r="AT41" i="9"/>
  <c r="AT62" i="9"/>
  <c r="AT57" i="9"/>
  <c r="I23" i="9"/>
  <c r="AT46" i="9"/>
  <c r="AT86" i="9"/>
  <c r="AT33" i="9"/>
  <c r="X37" i="12"/>
  <c r="Z37" i="12"/>
  <c r="N37" i="12"/>
  <c r="X132" i="12"/>
  <c r="Z132" i="12"/>
  <c r="N132" i="12"/>
  <c r="X93" i="12"/>
  <c r="Z93" i="12"/>
  <c r="I93" i="12"/>
  <c r="X120" i="12"/>
  <c r="Z120" i="12"/>
  <c r="N120" i="12"/>
  <c r="X33" i="12"/>
  <c r="Z33" i="12"/>
  <c r="N33" i="12"/>
  <c r="X148" i="12"/>
  <c r="Z148" i="12"/>
  <c r="N148" i="12"/>
  <c r="X160" i="12"/>
  <c r="Z160" i="12"/>
  <c r="K160" i="12"/>
  <c r="N42" i="8"/>
  <c r="X50" i="12"/>
  <c r="Z50" i="12"/>
  <c r="I50" i="12"/>
  <c r="K158" i="12"/>
  <c r="X158" i="12"/>
  <c r="Z158" i="12"/>
  <c r="H22" i="9"/>
  <c r="X125" i="12"/>
  <c r="Z125" i="12"/>
  <c r="K125" i="12"/>
  <c r="X121" i="12"/>
  <c r="Z121" i="12"/>
  <c r="N121" i="12"/>
  <c r="K76" i="8"/>
  <c r="K114" i="12"/>
  <c r="X114" i="12"/>
  <c r="Z114" i="12"/>
  <c r="X44" i="10"/>
  <c r="Z44" i="10"/>
  <c r="H44" i="10"/>
  <c r="V44" i="10"/>
  <c r="G44" i="8"/>
  <c r="N41" i="8"/>
  <c r="S37" i="10"/>
  <c r="U37" i="10" s="1"/>
  <c r="AT178" i="9"/>
  <c r="I98" i="8"/>
  <c r="K118" i="8"/>
  <c r="N55" i="8"/>
  <c r="K150" i="8"/>
  <c r="K122" i="8"/>
  <c r="G39" i="7"/>
  <c r="G95" i="7"/>
  <c r="G28" i="7"/>
  <c r="G81" i="7"/>
  <c r="P139" i="7"/>
  <c r="S139" i="7" s="1"/>
  <c r="U139" i="7" s="1"/>
  <c r="G139" i="7"/>
  <c r="G72" i="7"/>
  <c r="G128" i="7"/>
  <c r="G61" i="7"/>
  <c r="J102" i="8"/>
  <c r="I53" i="6"/>
  <c r="K84" i="6"/>
  <c r="K97" i="7"/>
  <c r="F44" i="5"/>
  <c r="W44" i="7"/>
  <c r="N103" i="5"/>
  <c r="I26" i="5"/>
  <c r="F49" i="5"/>
  <c r="W49" i="7"/>
  <c r="N113" i="5"/>
  <c r="F35" i="5"/>
  <c r="W35" i="7"/>
  <c r="F29" i="5"/>
  <c r="W29" i="7"/>
  <c r="G154" i="5"/>
  <c r="G122" i="5"/>
  <c r="J66" i="6"/>
  <c r="I51" i="7"/>
  <c r="I58" i="6"/>
  <c r="G64" i="5"/>
  <c r="J34" i="6"/>
  <c r="G86" i="5"/>
  <c r="J67" i="7"/>
  <c r="G59" i="5"/>
  <c r="G74" i="5"/>
  <c r="J61" i="13"/>
  <c r="K181" i="9"/>
  <c r="AS34" i="13"/>
  <c r="AR34" i="13"/>
  <c r="AQ34" i="13"/>
  <c r="AP34" i="13"/>
  <c r="AO34" i="13"/>
  <c r="AN34" i="13"/>
  <c r="AM34" i="13"/>
  <c r="AL34" i="13"/>
  <c r="AK34" i="13"/>
  <c r="I30" i="13"/>
  <c r="AB30" i="13"/>
  <c r="I38" i="13"/>
  <c r="T79" i="13"/>
  <c r="AE79" i="13"/>
  <c r="R86" i="13"/>
  <c r="R36" i="13"/>
  <c r="T89" i="13"/>
  <c r="R35" i="13"/>
  <c r="T35" i="13" s="1"/>
  <c r="T162" i="13"/>
  <c r="AE162" i="13"/>
  <c r="T88" i="13"/>
  <c r="AE88" i="13"/>
  <c r="AB67" i="13"/>
  <c r="J67" i="13"/>
  <c r="J93" i="13"/>
  <c r="J99" i="13"/>
  <c r="AB99" i="13"/>
  <c r="J92" i="13"/>
  <c r="T94" i="13"/>
  <c r="AE94" i="13"/>
  <c r="I55" i="13"/>
  <c r="AB94" i="13"/>
  <c r="J94" i="13"/>
  <c r="J79" i="13"/>
  <c r="AB79" i="13"/>
  <c r="J87" i="13"/>
  <c r="J84" i="13"/>
  <c r="AS160" i="9"/>
  <c r="AR160" i="9"/>
  <c r="AQ160" i="9"/>
  <c r="AP160" i="9"/>
  <c r="AO160" i="9"/>
  <c r="AN160" i="9"/>
  <c r="AM160" i="9"/>
  <c r="AL160" i="9"/>
  <c r="AK160" i="9"/>
  <c r="AS151" i="9"/>
  <c r="AR151" i="9"/>
  <c r="AQ151" i="9"/>
  <c r="AP151" i="9"/>
  <c r="AO151" i="9"/>
  <c r="AN151" i="9"/>
  <c r="AM151" i="9"/>
  <c r="AL151" i="9"/>
  <c r="AK151" i="9"/>
  <c r="K124" i="13"/>
  <c r="J161" i="13"/>
  <c r="K158" i="13"/>
  <c r="BD250" i="9"/>
  <c r="BC250" i="9"/>
  <c r="BB250" i="9"/>
  <c r="BE250" i="9"/>
  <c r="BJ250" i="9"/>
  <c r="BI250" i="9"/>
  <c r="BH250" i="9"/>
  <c r="BG250" i="9"/>
  <c r="BF250" i="9"/>
  <c r="BJ248" i="9"/>
  <c r="BI248" i="9"/>
  <c r="BH248" i="9"/>
  <c r="BG248" i="9"/>
  <c r="BF248" i="9"/>
  <c r="BE248" i="9"/>
  <c r="BD248" i="9"/>
  <c r="BC248" i="9"/>
  <c r="BB248" i="9"/>
  <c r="BJ228" i="9"/>
  <c r="BI228" i="9"/>
  <c r="BH228" i="9"/>
  <c r="BG228" i="9"/>
  <c r="BF228" i="9"/>
  <c r="BE228" i="9"/>
  <c r="BD228" i="9"/>
  <c r="BC228" i="9"/>
  <c r="BB228" i="9"/>
  <c r="BI211" i="9"/>
  <c r="BH211" i="9"/>
  <c r="BG211" i="9"/>
  <c r="BF211" i="9"/>
  <c r="BE211" i="9"/>
  <c r="BD211" i="9"/>
  <c r="BC211" i="9"/>
  <c r="BB211" i="9"/>
  <c r="BJ211" i="9"/>
  <c r="BI245" i="9"/>
  <c r="BH245" i="9"/>
  <c r="BG245" i="9"/>
  <c r="BF245" i="9"/>
  <c r="BE245" i="9"/>
  <c r="BD245" i="9"/>
  <c r="BC245" i="9"/>
  <c r="BB245" i="9"/>
  <c r="BJ245" i="9"/>
  <c r="BJ238" i="9"/>
  <c r="BI238" i="9"/>
  <c r="BH238" i="9"/>
  <c r="BG238" i="9"/>
  <c r="BF238" i="9"/>
  <c r="BE238" i="9"/>
  <c r="BD238" i="9"/>
  <c r="BC238" i="9"/>
  <c r="BB238" i="9"/>
  <c r="BJ215" i="9"/>
  <c r="BI215" i="9"/>
  <c r="BH215" i="9"/>
  <c r="BG215" i="9"/>
  <c r="BF215" i="9"/>
  <c r="BE215" i="9"/>
  <c r="BD215" i="9"/>
  <c r="BC215" i="9"/>
  <c r="BB215" i="9"/>
  <c r="BJ225" i="9"/>
  <c r="BI225" i="9"/>
  <c r="BH225" i="9"/>
  <c r="BG225" i="9"/>
  <c r="BF225" i="9"/>
  <c r="BE225" i="9"/>
  <c r="BD225" i="9"/>
  <c r="BC225" i="9"/>
  <c r="BB225" i="9"/>
  <c r="BJ155" i="9"/>
  <c r="BI155" i="9"/>
  <c r="BH155" i="9"/>
  <c r="BG155" i="9"/>
  <c r="BF155" i="9"/>
  <c r="BE155" i="9"/>
  <c r="BD155" i="9"/>
  <c r="BC155" i="9"/>
  <c r="BB155" i="9"/>
  <c r="BJ171" i="9"/>
  <c r="BI171" i="9"/>
  <c r="BH171" i="9"/>
  <c r="BG171" i="9"/>
  <c r="BF171" i="9"/>
  <c r="BE171" i="9"/>
  <c r="BD171" i="9"/>
  <c r="BC171" i="9"/>
  <c r="BB171" i="9"/>
  <c r="BI148" i="9"/>
  <c r="BH148" i="9"/>
  <c r="BG148" i="9"/>
  <c r="BF148" i="9"/>
  <c r="BE148" i="9"/>
  <c r="BD148" i="9"/>
  <c r="BC148" i="9"/>
  <c r="BB148" i="9"/>
  <c r="BJ148" i="9"/>
  <c r="BI191" i="9"/>
  <c r="BH191" i="9"/>
  <c r="BG191" i="9"/>
  <c r="BF191" i="9"/>
  <c r="BE191" i="9"/>
  <c r="BD191" i="9"/>
  <c r="BC191" i="9"/>
  <c r="BB191" i="9"/>
  <c r="BJ191" i="9"/>
  <c r="BH163" i="9"/>
  <c r="BG163" i="9"/>
  <c r="BF163" i="9"/>
  <c r="BE163" i="9"/>
  <c r="BD163" i="9"/>
  <c r="BC163" i="9"/>
  <c r="BB163" i="9"/>
  <c r="BJ163" i="9"/>
  <c r="BI163" i="9"/>
  <c r="BJ158" i="9"/>
  <c r="BD158" i="9"/>
  <c r="BC158" i="9"/>
  <c r="BB158" i="9"/>
  <c r="BI158" i="9"/>
  <c r="BH158" i="9"/>
  <c r="BG158" i="9"/>
  <c r="BF158" i="9"/>
  <c r="BE158" i="9"/>
  <c r="BI128" i="9"/>
  <c r="BH128" i="9"/>
  <c r="BG128" i="9"/>
  <c r="BF128" i="9"/>
  <c r="BE128" i="9"/>
  <c r="BD128" i="9"/>
  <c r="BC128" i="9"/>
  <c r="BB128" i="9"/>
  <c r="BJ128" i="9"/>
  <c r="BJ146" i="9"/>
  <c r="BI146" i="9"/>
  <c r="BH146" i="9"/>
  <c r="BG146" i="9"/>
  <c r="BF146" i="9"/>
  <c r="BE146" i="9"/>
  <c r="BD146" i="9"/>
  <c r="BC146" i="9"/>
  <c r="BB146" i="9"/>
  <c r="BJ157" i="9"/>
  <c r="BI157" i="9"/>
  <c r="BH157" i="9"/>
  <c r="BG157" i="9"/>
  <c r="BF157" i="9"/>
  <c r="BE157" i="9"/>
  <c r="BD157" i="9"/>
  <c r="BC157" i="9"/>
  <c r="BB157" i="9"/>
  <c r="BJ108" i="9"/>
  <c r="BI108" i="9"/>
  <c r="BH108" i="9"/>
  <c r="BG108" i="9"/>
  <c r="BF108" i="9"/>
  <c r="BE108" i="9"/>
  <c r="BD108" i="9"/>
  <c r="BC108" i="9"/>
  <c r="BB108" i="9"/>
  <c r="BG102" i="9"/>
  <c r="BF102" i="9"/>
  <c r="BE102" i="9"/>
  <c r="BD102" i="9"/>
  <c r="BC102" i="9"/>
  <c r="BB102" i="9"/>
  <c r="BJ102" i="9"/>
  <c r="BI102" i="9"/>
  <c r="BH102" i="9"/>
  <c r="BJ104" i="9"/>
  <c r="BI104" i="9"/>
  <c r="BH104" i="9"/>
  <c r="BG104" i="9"/>
  <c r="BF104" i="9"/>
  <c r="BE104" i="9"/>
  <c r="BD104" i="9"/>
  <c r="BC104" i="9"/>
  <c r="BB104" i="9"/>
  <c r="BJ106" i="9"/>
  <c r="BI106" i="9"/>
  <c r="BH106" i="9"/>
  <c r="BG106" i="9"/>
  <c r="BF106" i="9"/>
  <c r="BE106" i="9"/>
  <c r="BD106" i="9"/>
  <c r="BC106" i="9"/>
  <c r="BB106" i="9"/>
  <c r="K170" i="9"/>
  <c r="AP117" i="9"/>
  <c r="AO117" i="9"/>
  <c r="AN117" i="9"/>
  <c r="AM117" i="9"/>
  <c r="AL117" i="9"/>
  <c r="AK117" i="9"/>
  <c r="AS117" i="9"/>
  <c r="AR117" i="9"/>
  <c r="AQ117" i="9"/>
  <c r="J100" i="9"/>
  <c r="AS115" i="9"/>
  <c r="AR115" i="9"/>
  <c r="AQ115" i="9"/>
  <c r="AP115" i="9"/>
  <c r="AO115" i="9"/>
  <c r="AN115" i="9"/>
  <c r="AM115" i="9"/>
  <c r="AL115" i="9"/>
  <c r="AK115" i="9"/>
  <c r="AR88" i="9"/>
  <c r="AQ88" i="9"/>
  <c r="AP88" i="9"/>
  <c r="AO88" i="9"/>
  <c r="AN88" i="9"/>
  <c r="AM88" i="9"/>
  <c r="AL88" i="9"/>
  <c r="AK88" i="9"/>
  <c r="AS88" i="9"/>
  <c r="AS100" i="9"/>
  <c r="AR100" i="9"/>
  <c r="AQ100" i="9"/>
  <c r="AP100" i="9"/>
  <c r="AO100" i="9"/>
  <c r="AN100" i="9"/>
  <c r="AM100" i="9"/>
  <c r="AL100" i="9"/>
  <c r="AK100" i="9"/>
  <c r="AS126" i="9"/>
  <c r="AR126" i="9"/>
  <c r="AQ126" i="9"/>
  <c r="AP126" i="9"/>
  <c r="AO126" i="9"/>
  <c r="AN126" i="9"/>
  <c r="AM126" i="9"/>
  <c r="AL126" i="9"/>
  <c r="AK126" i="9"/>
  <c r="J85" i="9"/>
  <c r="AR137" i="9"/>
  <c r="AQ137" i="9"/>
  <c r="AP137" i="9"/>
  <c r="AO137" i="9"/>
  <c r="AN137" i="9"/>
  <c r="AM137" i="9"/>
  <c r="AL137" i="9"/>
  <c r="AK137" i="9"/>
  <c r="AS137" i="9"/>
  <c r="AS108" i="9"/>
  <c r="AR108" i="9"/>
  <c r="AQ108" i="9"/>
  <c r="AP108" i="9"/>
  <c r="AO108" i="9"/>
  <c r="AN108" i="9"/>
  <c r="AM108" i="9"/>
  <c r="AL108" i="9"/>
  <c r="AK108" i="9"/>
  <c r="AS132" i="9"/>
  <c r="AR132" i="9"/>
  <c r="AQ132" i="9"/>
  <c r="AP132" i="9"/>
  <c r="AO132" i="9"/>
  <c r="AN132" i="9"/>
  <c r="AM132" i="9"/>
  <c r="AL132" i="9"/>
  <c r="AK132" i="9"/>
  <c r="AO99" i="9"/>
  <c r="AN99" i="9"/>
  <c r="AM99" i="9"/>
  <c r="AL99" i="9"/>
  <c r="AK99" i="9"/>
  <c r="AS99" i="9"/>
  <c r="AR99" i="9"/>
  <c r="AQ99" i="9"/>
  <c r="AP99" i="9"/>
  <c r="AP139" i="9"/>
  <c r="AO139" i="9"/>
  <c r="AN139" i="9"/>
  <c r="AM139" i="9"/>
  <c r="AL139" i="9"/>
  <c r="AK139" i="9"/>
  <c r="AR139" i="9"/>
  <c r="AQ139" i="9"/>
  <c r="AS139" i="9"/>
  <c r="AS118" i="9"/>
  <c r="AR118" i="9"/>
  <c r="AQ118" i="9"/>
  <c r="AP118" i="9"/>
  <c r="AO118" i="9"/>
  <c r="AN118" i="9"/>
  <c r="AM118" i="9"/>
  <c r="AL118" i="9"/>
  <c r="AK118" i="9"/>
  <c r="I71" i="9"/>
  <c r="AR71" i="9"/>
  <c r="AQ71" i="9"/>
  <c r="AP71" i="9"/>
  <c r="AO71" i="9"/>
  <c r="AN71" i="9"/>
  <c r="AM71" i="9"/>
  <c r="AL71" i="9"/>
  <c r="AK71" i="9"/>
  <c r="AS71" i="9"/>
  <c r="AS98" i="9"/>
  <c r="AR98" i="9"/>
  <c r="AQ98" i="9"/>
  <c r="AP98" i="9"/>
  <c r="AO98" i="9"/>
  <c r="AN98" i="9"/>
  <c r="AM98" i="9"/>
  <c r="AL98" i="9"/>
  <c r="AK98" i="9"/>
  <c r="I49" i="9"/>
  <c r="AP21" i="9"/>
  <c r="AO21" i="9"/>
  <c r="AN21" i="9"/>
  <c r="AM21" i="9"/>
  <c r="AL21" i="9"/>
  <c r="AK21" i="9"/>
  <c r="AS21" i="9"/>
  <c r="AR21" i="9"/>
  <c r="AQ21" i="9"/>
  <c r="I29" i="9"/>
  <c r="AS23" i="9"/>
  <c r="AR23" i="9"/>
  <c r="AQ23" i="9"/>
  <c r="AP23" i="9"/>
  <c r="AO23" i="9"/>
  <c r="AN23" i="9"/>
  <c r="AM23" i="9"/>
  <c r="AL23" i="9"/>
  <c r="AK23" i="9"/>
  <c r="X90" i="12"/>
  <c r="Z90" i="12"/>
  <c r="I90" i="12"/>
  <c r="X79" i="12"/>
  <c r="Z79" i="12"/>
  <c r="N79" i="12"/>
  <c r="X95" i="12"/>
  <c r="Z95" i="12"/>
  <c r="I95" i="12"/>
  <c r="X124" i="12"/>
  <c r="Z124" i="12"/>
  <c r="K124" i="12"/>
  <c r="K134" i="12"/>
  <c r="X134" i="12"/>
  <c r="Z134" i="12"/>
  <c r="G48" i="8"/>
  <c r="K142" i="12"/>
  <c r="X142" i="12"/>
  <c r="Z142" i="12"/>
  <c r="X147" i="12"/>
  <c r="Z147" i="12"/>
  <c r="N147" i="12"/>
  <c r="N154" i="12"/>
  <c r="X154" i="12"/>
  <c r="Z154" i="12"/>
  <c r="X33" i="10"/>
  <c r="Z33" i="10"/>
  <c r="H33" i="10"/>
  <c r="J84" i="8"/>
  <c r="S90" i="10"/>
  <c r="U90" i="10" s="1"/>
  <c r="G36" i="8"/>
  <c r="H37" i="10"/>
  <c r="X37" i="10"/>
  <c r="Z37" i="10"/>
  <c r="V37" i="10"/>
  <c r="S125" i="10"/>
  <c r="U125" i="10" s="1"/>
  <c r="H30" i="10"/>
  <c r="X30" i="10"/>
  <c r="Z30" i="10"/>
  <c r="I106" i="8"/>
  <c r="I91" i="8"/>
  <c r="K156" i="8"/>
  <c r="J58" i="8"/>
  <c r="J78" i="8"/>
  <c r="G31" i="7"/>
  <c r="P31" i="7"/>
  <c r="V31" i="7" s="1"/>
  <c r="G84" i="7"/>
  <c r="G140" i="7"/>
  <c r="G73" i="7"/>
  <c r="G131" i="7"/>
  <c r="P131" i="7"/>
  <c r="S131" i="7" s="1"/>
  <c r="U131" i="7" s="1"/>
  <c r="G64" i="7"/>
  <c r="G120" i="7"/>
  <c r="G53" i="7"/>
  <c r="I86" i="8"/>
  <c r="N79" i="8"/>
  <c r="N115" i="8"/>
  <c r="I51" i="8"/>
  <c r="I82" i="8"/>
  <c r="N149" i="8"/>
  <c r="K72" i="8"/>
  <c r="N43" i="8"/>
  <c r="J42" i="7"/>
  <c r="N115" i="5"/>
  <c r="N116" i="5"/>
  <c r="F38" i="5"/>
  <c r="W38" i="7"/>
  <c r="N134" i="5"/>
  <c r="N102" i="5"/>
  <c r="N128" i="5"/>
  <c r="N157" i="5"/>
  <c r="F47" i="5"/>
  <c r="W47" i="7"/>
  <c r="J62" i="7"/>
  <c r="N144" i="7"/>
  <c r="J68" i="6"/>
  <c r="K39" i="6"/>
  <c r="K85" i="6"/>
  <c r="K75" i="7"/>
  <c r="G72" i="5"/>
  <c r="J61" i="6"/>
  <c r="G99" i="5"/>
  <c r="K79" i="7"/>
  <c r="I60" i="5"/>
  <c r="G83" i="5"/>
  <c r="K110" i="8"/>
  <c r="G82" i="5"/>
  <c r="AS22" i="13"/>
  <c r="AR22" i="13"/>
  <c r="AQ22" i="13"/>
  <c r="AP22" i="13"/>
  <c r="AO22" i="13"/>
  <c r="AN22" i="13"/>
  <c r="AM22" i="13"/>
  <c r="AL22" i="13"/>
  <c r="AK22" i="13"/>
  <c r="H22" i="13"/>
  <c r="K180" i="9"/>
  <c r="I36" i="13"/>
  <c r="AB36" i="13"/>
  <c r="H26" i="13"/>
  <c r="I39" i="13"/>
  <c r="AB39" i="13"/>
  <c r="AB96" i="13"/>
  <c r="J96" i="13"/>
  <c r="J143" i="13"/>
  <c r="K145" i="13"/>
  <c r="AB145" i="13"/>
  <c r="BJ234" i="9"/>
  <c r="BI234" i="9"/>
  <c r="BH234" i="9"/>
  <c r="BG234" i="9"/>
  <c r="BF234" i="9"/>
  <c r="BE234" i="9"/>
  <c r="BD234" i="9"/>
  <c r="BC234" i="9"/>
  <c r="BB234" i="9"/>
  <c r="BJ252" i="9"/>
  <c r="BI252" i="9"/>
  <c r="BH252" i="9"/>
  <c r="BG252" i="9"/>
  <c r="BF252" i="9"/>
  <c r="BE252" i="9"/>
  <c r="BD252" i="9"/>
  <c r="BC252" i="9"/>
  <c r="BB252" i="9"/>
  <c r="BJ224" i="9"/>
  <c r="BI224" i="9"/>
  <c r="BH224" i="9"/>
  <c r="BF224" i="9"/>
  <c r="BE224" i="9"/>
  <c r="BD224" i="9"/>
  <c r="BC224" i="9"/>
  <c r="BB224" i="9"/>
  <c r="BG224" i="9"/>
  <c r="BJ194" i="9"/>
  <c r="BI194" i="9"/>
  <c r="BH194" i="9"/>
  <c r="BG194" i="9"/>
  <c r="BF194" i="9"/>
  <c r="BE194" i="9"/>
  <c r="BD194" i="9"/>
  <c r="BC194" i="9"/>
  <c r="BB194" i="9"/>
  <c r="BE237" i="9"/>
  <c r="BD237" i="9"/>
  <c r="BC237" i="9"/>
  <c r="BB237" i="9"/>
  <c r="BJ237" i="9"/>
  <c r="BI237" i="9"/>
  <c r="BH237" i="9"/>
  <c r="BG237" i="9"/>
  <c r="BF237" i="9"/>
  <c r="BJ230" i="9"/>
  <c r="BI230" i="9"/>
  <c r="BH230" i="9"/>
  <c r="BG230" i="9"/>
  <c r="BF230" i="9"/>
  <c r="BE230" i="9"/>
  <c r="BD230" i="9"/>
  <c r="BC230" i="9"/>
  <c r="BB230" i="9"/>
  <c r="BJ207" i="9"/>
  <c r="BI207" i="9"/>
  <c r="BH207" i="9"/>
  <c r="BG207" i="9"/>
  <c r="BF207" i="9"/>
  <c r="BE207" i="9"/>
  <c r="BD207" i="9"/>
  <c r="BC207" i="9"/>
  <c r="BB207" i="9"/>
  <c r="BI217" i="9"/>
  <c r="BH217" i="9"/>
  <c r="BG217" i="9"/>
  <c r="BF217" i="9"/>
  <c r="BE217" i="9"/>
  <c r="BD217" i="9"/>
  <c r="BC217" i="9"/>
  <c r="BB217" i="9"/>
  <c r="BJ217" i="9"/>
  <c r="BJ147" i="9"/>
  <c r="BI147" i="9"/>
  <c r="BH147" i="9"/>
  <c r="BG147" i="9"/>
  <c r="BF147" i="9"/>
  <c r="BE147" i="9"/>
  <c r="BD147" i="9"/>
  <c r="BC147" i="9"/>
  <c r="BB147" i="9"/>
  <c r="BI167" i="9"/>
  <c r="BH167" i="9"/>
  <c r="BG167" i="9"/>
  <c r="BF167" i="9"/>
  <c r="BE167" i="9"/>
  <c r="BD167" i="9"/>
  <c r="BC167" i="9"/>
  <c r="BB167" i="9"/>
  <c r="BJ167" i="9"/>
  <c r="BJ140" i="9"/>
  <c r="BI140" i="9"/>
  <c r="BH140" i="9"/>
  <c r="BG140" i="9"/>
  <c r="BF140" i="9"/>
  <c r="BE140" i="9"/>
  <c r="BD140" i="9"/>
  <c r="BC140" i="9"/>
  <c r="BB140" i="9"/>
  <c r="BI184" i="9"/>
  <c r="BH184" i="9"/>
  <c r="BG184" i="9"/>
  <c r="BF184" i="9"/>
  <c r="BE184" i="9"/>
  <c r="BD184" i="9"/>
  <c r="BC184" i="9"/>
  <c r="BB184" i="9"/>
  <c r="BJ184" i="9"/>
  <c r="BJ186" i="9"/>
  <c r="BI186" i="9"/>
  <c r="BH186" i="9"/>
  <c r="BG186" i="9"/>
  <c r="BF186" i="9"/>
  <c r="BE186" i="9"/>
  <c r="BD186" i="9"/>
  <c r="BC186" i="9"/>
  <c r="BB186" i="9"/>
  <c r="BJ149" i="9"/>
  <c r="BI149" i="9"/>
  <c r="BH149" i="9"/>
  <c r="BG149" i="9"/>
  <c r="BF149" i="9"/>
  <c r="BE149" i="9"/>
  <c r="BD149" i="9"/>
  <c r="BC149" i="9"/>
  <c r="BB149" i="9"/>
  <c r="BJ100" i="9"/>
  <c r="BI100" i="9"/>
  <c r="BH100" i="9"/>
  <c r="BG100" i="9"/>
  <c r="BF100" i="9"/>
  <c r="BE100" i="9"/>
  <c r="BD100" i="9"/>
  <c r="BC100" i="9"/>
  <c r="BB100" i="9"/>
  <c r="BJ94" i="9"/>
  <c r="BI94" i="9"/>
  <c r="BH94" i="9"/>
  <c r="BG94" i="9"/>
  <c r="BF94" i="9"/>
  <c r="BE94" i="9"/>
  <c r="BD94" i="9"/>
  <c r="BC94" i="9"/>
  <c r="BB94" i="9"/>
  <c r="BJ96" i="9"/>
  <c r="BI96" i="9"/>
  <c r="BH96" i="9"/>
  <c r="BG96" i="9"/>
  <c r="BF96" i="9"/>
  <c r="BE96" i="9"/>
  <c r="BD96" i="9"/>
  <c r="BC96" i="9"/>
  <c r="BB96" i="9"/>
  <c r="BJ98" i="9"/>
  <c r="BI98" i="9"/>
  <c r="BH98" i="9"/>
  <c r="BG98" i="9"/>
  <c r="BF98" i="9"/>
  <c r="BE98" i="9"/>
  <c r="BD98" i="9"/>
  <c r="BC98" i="9"/>
  <c r="BB98" i="9"/>
  <c r="K147" i="13"/>
  <c r="T150" i="13"/>
  <c r="AE150" i="13"/>
  <c r="K177" i="13"/>
  <c r="K167" i="9"/>
  <c r="AS168" i="9"/>
  <c r="AR168" i="9"/>
  <c r="AQ168" i="9"/>
  <c r="AP168" i="9"/>
  <c r="AO168" i="9"/>
  <c r="AN168" i="9"/>
  <c r="AM168" i="9"/>
  <c r="AL168" i="9"/>
  <c r="AK168" i="9"/>
  <c r="AR170" i="9"/>
  <c r="AQ170" i="9"/>
  <c r="AP170" i="9"/>
  <c r="AO170" i="9"/>
  <c r="AN170" i="9"/>
  <c r="AM170" i="9"/>
  <c r="AL170" i="9"/>
  <c r="AK170" i="9"/>
  <c r="AS170" i="9"/>
  <c r="AS109" i="9"/>
  <c r="AR109" i="9"/>
  <c r="AQ109" i="9"/>
  <c r="AP109" i="9"/>
  <c r="AO109" i="9"/>
  <c r="AN109" i="9"/>
  <c r="AM109" i="9"/>
  <c r="AL109" i="9"/>
  <c r="AK109" i="9"/>
  <c r="K177" i="9"/>
  <c r="AS133" i="9"/>
  <c r="AR133" i="9"/>
  <c r="AQ133" i="9"/>
  <c r="AP133" i="9"/>
  <c r="AO133" i="9"/>
  <c r="AN133" i="9"/>
  <c r="AM133" i="9"/>
  <c r="AL133" i="9"/>
  <c r="AK133" i="9"/>
  <c r="AS90" i="9"/>
  <c r="AR90" i="9"/>
  <c r="AQ90" i="9"/>
  <c r="AP90" i="9"/>
  <c r="AO90" i="9"/>
  <c r="AN90" i="9"/>
  <c r="AM90" i="9"/>
  <c r="AL90" i="9"/>
  <c r="AK90" i="9"/>
  <c r="J63" i="9"/>
  <c r="J84" i="9"/>
  <c r="AS123" i="9"/>
  <c r="AR123" i="9"/>
  <c r="AQ123" i="9"/>
  <c r="AP123" i="9"/>
  <c r="AO123" i="9"/>
  <c r="AN123" i="9"/>
  <c r="AM123" i="9"/>
  <c r="AL123" i="9"/>
  <c r="AK123" i="9"/>
  <c r="AR65" i="9"/>
  <c r="AQ65" i="9"/>
  <c r="AP65" i="9"/>
  <c r="AO65" i="9"/>
  <c r="AN65" i="9"/>
  <c r="AM65" i="9"/>
  <c r="AL65" i="9"/>
  <c r="AK65" i="9"/>
  <c r="AS65" i="9"/>
  <c r="AS107" i="9"/>
  <c r="AR107" i="9"/>
  <c r="AQ107" i="9"/>
  <c r="AP107" i="9"/>
  <c r="AO107" i="9"/>
  <c r="AN107" i="9"/>
  <c r="AM107" i="9"/>
  <c r="AL107" i="9"/>
  <c r="AK107" i="9"/>
  <c r="AR45" i="9"/>
  <c r="AQ45" i="9"/>
  <c r="AP45" i="9"/>
  <c r="AO45" i="9"/>
  <c r="AN45" i="9"/>
  <c r="AM45" i="9"/>
  <c r="AL45" i="9"/>
  <c r="AK45" i="9"/>
  <c r="AS45" i="9"/>
  <c r="I41" i="9"/>
  <c r="J62" i="9"/>
  <c r="I47" i="9"/>
  <c r="AS61" i="9"/>
  <c r="AR61" i="9"/>
  <c r="AQ61" i="9"/>
  <c r="AP61" i="9"/>
  <c r="AO61" i="9"/>
  <c r="AN61" i="9"/>
  <c r="AM61" i="9"/>
  <c r="AL61" i="9"/>
  <c r="AK61" i="9"/>
  <c r="AS27" i="9"/>
  <c r="AR27" i="9"/>
  <c r="AQ27" i="9"/>
  <c r="AP27" i="9"/>
  <c r="AO27" i="9"/>
  <c r="AN27" i="9"/>
  <c r="AM27" i="9"/>
  <c r="AL27" i="9"/>
  <c r="AK27" i="9"/>
  <c r="I46" i="9"/>
  <c r="I73" i="9"/>
  <c r="AS37" i="9"/>
  <c r="AR37" i="9"/>
  <c r="AQ37" i="9"/>
  <c r="AP37" i="9"/>
  <c r="AO37" i="9"/>
  <c r="AN37" i="9"/>
  <c r="AM37" i="9"/>
  <c r="AL37" i="9"/>
  <c r="AK37" i="9"/>
  <c r="I33" i="9"/>
  <c r="X45" i="12"/>
  <c r="Z45" i="12"/>
  <c r="I45" i="12"/>
  <c r="X66" i="12"/>
  <c r="Z66" i="12"/>
  <c r="N66" i="12"/>
  <c r="X81" i="12"/>
  <c r="Z81" i="12"/>
  <c r="I81" i="12"/>
  <c r="X96" i="12"/>
  <c r="Z96" i="12"/>
  <c r="J96" i="12"/>
  <c r="X129" i="12"/>
  <c r="Z129" i="12"/>
  <c r="K129" i="12"/>
  <c r="X144" i="12"/>
  <c r="Z144" i="12"/>
  <c r="N144" i="12"/>
  <c r="V92" i="10"/>
  <c r="S92" i="10"/>
  <c r="U92" i="10" s="1"/>
  <c r="I50" i="8"/>
  <c r="I106" i="12"/>
  <c r="X106" i="12"/>
  <c r="Z106" i="12"/>
  <c r="N137" i="8"/>
  <c r="J131" i="10"/>
  <c r="X131" i="10"/>
  <c r="Z131" i="10"/>
  <c r="I90" i="10"/>
  <c r="X90" i="10"/>
  <c r="Z90" i="10"/>
  <c r="D16" i="8"/>
  <c r="D19" i="8" s="1"/>
  <c r="J124" i="10"/>
  <c r="X124" i="10"/>
  <c r="Z124" i="10"/>
  <c r="I109" i="10"/>
  <c r="X109" i="10"/>
  <c r="Z109" i="10"/>
  <c r="J125" i="10"/>
  <c r="X125" i="10"/>
  <c r="Z125" i="10"/>
  <c r="J143" i="9"/>
  <c r="K178" i="9"/>
  <c r="N54" i="8"/>
  <c r="N128" i="8"/>
  <c r="N152" i="8"/>
  <c r="K136" i="8"/>
  <c r="K129" i="8"/>
  <c r="G23" i="7"/>
  <c r="G76" i="7"/>
  <c r="G132" i="7"/>
  <c r="G65" i="7"/>
  <c r="P65" i="7"/>
  <c r="S65" i="7" s="1"/>
  <c r="U65" i="7" s="1"/>
  <c r="G123" i="7"/>
  <c r="G56" i="7"/>
  <c r="G112" i="7"/>
  <c r="G45" i="7"/>
  <c r="P45" i="7"/>
  <c r="N87" i="8"/>
  <c r="J67" i="8"/>
  <c r="N154" i="7"/>
  <c r="K43" i="7"/>
  <c r="N143" i="7"/>
  <c r="N123" i="5"/>
  <c r="F28" i="5"/>
  <c r="W28" i="7"/>
  <c r="N131" i="5"/>
  <c r="F41" i="5"/>
  <c r="W41" i="7"/>
  <c r="N137" i="5"/>
  <c r="F27" i="5"/>
  <c r="W27" i="7"/>
  <c r="F21" i="5"/>
  <c r="W21" i="7"/>
  <c r="F50" i="5"/>
  <c r="W50" i="7"/>
  <c r="G146" i="5"/>
  <c r="G114" i="5"/>
  <c r="I50" i="6"/>
  <c r="K77" i="6"/>
  <c r="K78" i="7"/>
  <c r="J69" i="6"/>
  <c r="N146" i="7"/>
  <c r="G80" i="5"/>
  <c r="K98" i="6"/>
  <c r="K84" i="5"/>
  <c r="G95" i="5"/>
  <c r="AZ148" i="9"/>
  <c r="BA148" i="9"/>
  <c r="AH145" i="9"/>
  <c r="AG145" i="9"/>
  <c r="AI145" i="9"/>
  <c r="AJ145" i="9"/>
  <c r="AZ177" i="9"/>
  <c r="AY177" i="9"/>
  <c r="AW177" i="9"/>
  <c r="BA177" i="9"/>
  <c r="BA218" i="9"/>
  <c r="AZ218" i="9"/>
  <c r="AZ201" i="9"/>
  <c r="AY201" i="9"/>
  <c r="AW201" i="9"/>
  <c r="BA201" i="9"/>
  <c r="BA94" i="9"/>
  <c r="AZ94" i="9"/>
  <c r="AY94" i="9"/>
  <c r="AW94" i="9"/>
  <c r="AZ184" i="9"/>
  <c r="AY184" i="9"/>
  <c r="AW184" i="9"/>
  <c r="BA184" i="9"/>
  <c r="AZ217" i="9"/>
  <c r="AY217" i="9"/>
  <c r="AW217" i="9"/>
  <c r="BA217" i="9"/>
  <c r="AZ237" i="9"/>
  <c r="AY237" i="9"/>
  <c r="AW237" i="9"/>
  <c r="BA237" i="9"/>
  <c r="AI22" i="13"/>
  <c r="AJ22" i="13"/>
  <c r="AH22" i="13"/>
  <c r="AG22" i="13"/>
  <c r="Z22" i="13"/>
  <c r="AH98" i="9"/>
  <c r="AI98" i="9"/>
  <c r="AJ98" i="9"/>
  <c r="AH126" i="9"/>
  <c r="AG126" i="9"/>
  <c r="Z126" i="9"/>
  <c r="AI126" i="9"/>
  <c r="AJ126" i="9"/>
  <c r="AZ157" i="9"/>
  <c r="BA157" i="9"/>
  <c r="AZ171" i="9"/>
  <c r="BA171" i="9"/>
  <c r="AI40" i="9"/>
  <c r="AJ40" i="9"/>
  <c r="AH40" i="9"/>
  <c r="AG40" i="9"/>
  <c r="AH102" i="9"/>
  <c r="AI102" i="9"/>
  <c r="AJ102" i="9"/>
  <c r="AZ249" i="9"/>
  <c r="AY249" i="9"/>
  <c r="AW249" i="9"/>
  <c r="BA249" i="9"/>
  <c r="AI181" i="9"/>
  <c r="AJ181" i="9"/>
  <c r="AH181" i="9"/>
  <c r="AG181" i="9"/>
  <c r="Z181" i="9"/>
  <c r="BA220" i="9"/>
  <c r="AZ220" i="9"/>
  <c r="AY220" i="9"/>
  <c r="AW220" i="9"/>
  <c r="AH158" i="9"/>
  <c r="AG158" i="9"/>
  <c r="AI158" i="9"/>
  <c r="AJ158" i="9"/>
  <c r="AH45" i="9"/>
  <c r="AI45" i="9"/>
  <c r="AJ45" i="9"/>
  <c r="AH118" i="9"/>
  <c r="AI118" i="9"/>
  <c r="AJ118" i="9"/>
  <c r="AI168" i="9"/>
  <c r="AJ168" i="9"/>
  <c r="AH168" i="9"/>
  <c r="AZ252" i="9"/>
  <c r="AY252" i="9"/>
  <c r="AW252" i="9"/>
  <c r="BA252" i="9"/>
  <c r="AH108" i="9"/>
  <c r="AI108" i="9"/>
  <c r="AJ108" i="9"/>
  <c r="AH100" i="9"/>
  <c r="AG100" i="9"/>
  <c r="AI100" i="9"/>
  <c r="AJ100" i="9"/>
  <c r="AZ146" i="9"/>
  <c r="AY146" i="9"/>
  <c r="AW146" i="9"/>
  <c r="BA146" i="9"/>
  <c r="AZ245" i="9"/>
  <c r="BA245" i="9"/>
  <c r="AI182" i="9"/>
  <c r="AH182" i="9"/>
  <c r="AJ182" i="9"/>
  <c r="AI59" i="9"/>
  <c r="AH59" i="9"/>
  <c r="AG59" i="9"/>
  <c r="AJ59" i="9"/>
  <c r="AZ206" i="9"/>
  <c r="BA206" i="9"/>
  <c r="AH154" i="9"/>
  <c r="AG154" i="9"/>
  <c r="AI154" i="9"/>
  <c r="AJ154" i="9"/>
  <c r="AI179" i="9"/>
  <c r="AJ179" i="9"/>
  <c r="AH179" i="9"/>
  <c r="AG179" i="9"/>
  <c r="Z179" i="9"/>
  <c r="AZ168" i="9"/>
  <c r="BA168" i="9"/>
  <c r="BA182" i="9"/>
  <c r="AZ182" i="9"/>
  <c r="AZ143" i="9"/>
  <c r="AY143" i="9"/>
  <c r="AW143" i="9"/>
  <c r="BA143" i="9"/>
  <c r="AZ138" i="9"/>
  <c r="AY138" i="9"/>
  <c r="AW138" i="9"/>
  <c r="BA138" i="9"/>
  <c r="AZ150" i="9"/>
  <c r="BA150" i="9"/>
  <c r="AZ108" i="9"/>
  <c r="AY108" i="9"/>
  <c r="AW108" i="9"/>
  <c r="BA108" i="9"/>
  <c r="AZ140" i="9"/>
  <c r="AY140" i="9"/>
  <c r="AW140" i="9"/>
  <c r="BA140" i="9"/>
  <c r="AH107" i="9"/>
  <c r="AG107" i="9"/>
  <c r="Z107" i="9"/>
  <c r="AI107" i="9"/>
  <c r="AJ107" i="9"/>
  <c r="AZ100" i="9"/>
  <c r="BA100" i="9"/>
  <c r="BA234" i="9"/>
  <c r="AZ234" i="9"/>
  <c r="AH23" i="9"/>
  <c r="AI23" i="9"/>
  <c r="AJ23" i="9"/>
  <c r="AH139" i="9"/>
  <c r="AI139" i="9"/>
  <c r="AJ139" i="9"/>
  <c r="AZ106" i="9"/>
  <c r="AY106" i="9"/>
  <c r="AW106" i="9"/>
  <c r="BA106" i="9"/>
  <c r="AZ169" i="9"/>
  <c r="BA169" i="9"/>
  <c r="AZ188" i="9"/>
  <c r="AY188" i="9"/>
  <c r="AW188" i="9"/>
  <c r="BA188" i="9"/>
  <c r="AZ126" i="9"/>
  <c r="BA126" i="9"/>
  <c r="AZ240" i="9"/>
  <c r="AY240" i="9"/>
  <c r="AW240" i="9"/>
  <c r="BA240" i="9"/>
  <c r="AH156" i="9"/>
  <c r="AI156" i="9"/>
  <c r="AJ156" i="9"/>
  <c r="AZ137" i="9"/>
  <c r="BA137" i="9"/>
  <c r="BA87" i="9"/>
  <c r="AZ87" i="9"/>
  <c r="AZ207" i="9"/>
  <c r="AY207" i="9"/>
  <c r="AW207" i="9"/>
  <c r="BA207" i="9"/>
  <c r="AZ167" i="9"/>
  <c r="AY167" i="9"/>
  <c r="AW167" i="9"/>
  <c r="BA167" i="9"/>
  <c r="AH21" i="9"/>
  <c r="AI21" i="9"/>
  <c r="AJ21" i="9"/>
  <c r="BA163" i="9"/>
  <c r="AZ163" i="9"/>
  <c r="AZ211" i="9"/>
  <c r="BA211" i="9"/>
  <c r="BA112" i="9"/>
  <c r="AZ112" i="9"/>
  <c r="AH80" i="9"/>
  <c r="AG80" i="9"/>
  <c r="AJ80" i="9"/>
  <c r="AI80" i="9"/>
  <c r="AH124" i="9"/>
  <c r="AG124" i="9"/>
  <c r="AI124" i="9"/>
  <c r="AJ124" i="9"/>
  <c r="AZ164" i="9"/>
  <c r="AY164" i="9"/>
  <c r="AW164" i="9"/>
  <c r="BA164" i="9"/>
  <c r="AZ205" i="9"/>
  <c r="AY205" i="9"/>
  <c r="AW205" i="9"/>
  <c r="BA205" i="9"/>
  <c r="AI61" i="9"/>
  <c r="AJ61" i="9"/>
  <c r="AH61" i="9"/>
  <c r="BA238" i="9"/>
  <c r="AZ238" i="9"/>
  <c r="AZ156" i="9"/>
  <c r="BA156" i="9"/>
  <c r="AZ116" i="9"/>
  <c r="AY116" i="9"/>
  <c r="AW116" i="9"/>
  <c r="BA116" i="9"/>
  <c r="BA196" i="9"/>
  <c r="AZ196" i="9"/>
  <c r="AZ194" i="9"/>
  <c r="AY194" i="9"/>
  <c r="AW194" i="9"/>
  <c r="BA194" i="9"/>
  <c r="AI109" i="9"/>
  <c r="AH109" i="9"/>
  <c r="AG109" i="9"/>
  <c r="AJ109" i="9"/>
  <c r="BA230" i="9"/>
  <c r="AZ230" i="9"/>
  <c r="AH37" i="9"/>
  <c r="AI37" i="9"/>
  <c r="AJ37" i="9"/>
  <c r="AZ147" i="9"/>
  <c r="BA147" i="9"/>
  <c r="AH137" i="9"/>
  <c r="AG137" i="9"/>
  <c r="AJ137" i="9"/>
  <c r="AI137" i="9"/>
  <c r="AH88" i="9"/>
  <c r="AJ88" i="9"/>
  <c r="AI88" i="9"/>
  <c r="AZ104" i="9"/>
  <c r="BA104" i="9"/>
  <c r="AZ128" i="9"/>
  <c r="AY128" i="9"/>
  <c r="AW128" i="9"/>
  <c r="BA128" i="9"/>
  <c r="AZ225" i="9"/>
  <c r="AY225" i="9"/>
  <c r="AW225" i="9"/>
  <c r="BA225" i="9"/>
  <c r="BA228" i="9"/>
  <c r="AZ228" i="9"/>
  <c r="AH153" i="9"/>
  <c r="AI153" i="9"/>
  <c r="AJ153" i="9"/>
  <c r="AZ216" i="9"/>
  <c r="BA216" i="9"/>
  <c r="AZ232" i="9"/>
  <c r="BA232" i="9"/>
  <c r="AH159" i="9"/>
  <c r="AG159" i="9"/>
  <c r="AI159" i="9"/>
  <c r="AJ159" i="9"/>
  <c r="BA236" i="9"/>
  <c r="AZ236" i="9"/>
  <c r="AI133" i="9"/>
  <c r="AH133" i="9"/>
  <c r="AJ133" i="9"/>
  <c r="AH65" i="9"/>
  <c r="AG65" i="9"/>
  <c r="AI65" i="9"/>
  <c r="AJ65" i="9"/>
  <c r="AZ98" i="9"/>
  <c r="AY98" i="9"/>
  <c r="AW98" i="9"/>
  <c r="BA98" i="9"/>
  <c r="BA149" i="9"/>
  <c r="AZ149" i="9"/>
  <c r="AZ224" i="9"/>
  <c r="AY224" i="9"/>
  <c r="AW224" i="9"/>
  <c r="BA224" i="9"/>
  <c r="AH115" i="9"/>
  <c r="AI115" i="9"/>
  <c r="AJ115" i="9"/>
  <c r="AZ191" i="9"/>
  <c r="BA191" i="9"/>
  <c r="AZ215" i="9"/>
  <c r="BA215" i="9"/>
  <c r="BA248" i="9"/>
  <c r="AZ248" i="9"/>
  <c r="AH160" i="9"/>
  <c r="AI160" i="9"/>
  <c r="AJ160" i="9"/>
  <c r="AZ159" i="9"/>
  <c r="AY159" i="9"/>
  <c r="AW159" i="9"/>
  <c r="BA159" i="9"/>
  <c r="AI132" i="9"/>
  <c r="AH132" i="9"/>
  <c r="AJ132" i="9"/>
  <c r="AH27" i="9"/>
  <c r="AG27" i="9"/>
  <c r="AJ27" i="9"/>
  <c r="AI27" i="9"/>
  <c r="AH123" i="9"/>
  <c r="AJ123" i="9"/>
  <c r="AI123" i="9"/>
  <c r="AH90" i="9"/>
  <c r="AG90" i="9"/>
  <c r="Z90" i="9"/>
  <c r="AI90" i="9"/>
  <c r="AJ90" i="9"/>
  <c r="AH170" i="9"/>
  <c r="AG170" i="9"/>
  <c r="AI170" i="9"/>
  <c r="AJ170" i="9"/>
  <c r="AZ96" i="9"/>
  <c r="BA96" i="9"/>
  <c r="AZ186" i="9"/>
  <c r="AY186" i="9"/>
  <c r="AW186" i="9"/>
  <c r="BA186" i="9"/>
  <c r="BA102" i="9"/>
  <c r="AZ102" i="9"/>
  <c r="AY102" i="9"/>
  <c r="AW102" i="9"/>
  <c r="BA226" i="9"/>
  <c r="AZ226" i="9"/>
  <c r="AY226" i="9"/>
  <c r="AW226" i="9"/>
  <c r="AI21" i="13"/>
  <c r="AH21" i="13"/>
  <c r="AG21" i="13"/>
  <c r="Z21" i="13"/>
  <c r="AJ21" i="13"/>
  <c r="AZ241" i="9"/>
  <c r="BA241" i="9"/>
  <c r="AH36" i="13"/>
  <c r="AG36" i="13"/>
  <c r="Z36" i="13"/>
  <c r="AI36" i="13"/>
  <c r="AJ36" i="13"/>
  <c r="BA90" i="9"/>
  <c r="AZ90" i="9"/>
  <c r="AY90" i="9"/>
  <c r="AW90" i="9"/>
  <c r="K80" i="5"/>
  <c r="K76" i="7"/>
  <c r="G21" i="5"/>
  <c r="P41" i="5"/>
  <c r="S41" i="5" s="1"/>
  <c r="U41" i="5" s="1"/>
  <c r="G41" i="5"/>
  <c r="N123" i="7"/>
  <c r="AF6" i="10"/>
  <c r="AE35" i="13"/>
  <c r="AI29" i="13"/>
  <c r="AH29" i="13"/>
  <c r="AG29" i="13"/>
  <c r="Z29" i="13"/>
  <c r="AJ29" i="13"/>
  <c r="AZ199" i="9"/>
  <c r="AY199" i="9"/>
  <c r="AW199" i="9"/>
  <c r="BA199" i="9"/>
  <c r="K91" i="7"/>
  <c r="N111" i="7"/>
  <c r="AZ95" i="9"/>
  <c r="AY95" i="9"/>
  <c r="AW95" i="9"/>
  <c r="BA95" i="9"/>
  <c r="BA129" i="9"/>
  <c r="AZ129" i="9"/>
  <c r="G42" i="5"/>
  <c r="AZ175" i="9"/>
  <c r="BA175" i="9"/>
  <c r="BA204" i="9"/>
  <c r="AZ204" i="9"/>
  <c r="T143" i="13"/>
  <c r="N114" i="5"/>
  <c r="G50" i="5"/>
  <c r="N132" i="7"/>
  <c r="J23" i="7"/>
  <c r="AH49" i="9"/>
  <c r="AI49" i="9"/>
  <c r="AJ49" i="9"/>
  <c r="AI167" i="9"/>
  <c r="AH167" i="9"/>
  <c r="AJ167" i="9"/>
  <c r="AZ227" i="9"/>
  <c r="AY227" i="9"/>
  <c r="AW227" i="9"/>
  <c r="BA227" i="9"/>
  <c r="G43" i="5"/>
  <c r="AZ99" i="9"/>
  <c r="BA99" i="9"/>
  <c r="BA152" i="9"/>
  <c r="AZ152" i="9"/>
  <c r="AY152" i="9"/>
  <c r="AW152" i="9"/>
  <c r="BA189" i="9"/>
  <c r="AZ189" i="9"/>
  <c r="AI176" i="9"/>
  <c r="AJ176" i="9"/>
  <c r="AH176" i="9"/>
  <c r="AH30" i="13"/>
  <c r="AG30" i="13"/>
  <c r="Z30" i="13"/>
  <c r="AI30" i="13"/>
  <c r="AJ30" i="13"/>
  <c r="BA160" i="9"/>
  <c r="AZ160" i="9"/>
  <c r="AZ200" i="9"/>
  <c r="BA200" i="9"/>
  <c r="T145" i="13"/>
  <c r="AE145" i="13"/>
  <c r="AZ202" i="9"/>
  <c r="BA202" i="9"/>
  <c r="AZ214" i="9"/>
  <c r="BA214" i="9"/>
  <c r="AH157" i="9"/>
  <c r="AG157" i="9"/>
  <c r="AI157" i="9"/>
  <c r="AJ157" i="9"/>
  <c r="AH26" i="13"/>
  <c r="AI26" i="13"/>
  <c r="AJ26" i="13"/>
  <c r="G24" i="5"/>
  <c r="AZ151" i="9"/>
  <c r="AY151" i="9"/>
  <c r="AW151" i="9"/>
  <c r="BA151" i="9"/>
  <c r="BA222" i="9"/>
  <c r="AZ222" i="9"/>
  <c r="K82" i="5"/>
  <c r="AI117" i="9"/>
  <c r="AH117" i="9"/>
  <c r="AG117" i="9"/>
  <c r="AJ117" i="9"/>
  <c r="AZ176" i="9"/>
  <c r="BA176" i="9"/>
  <c r="AZ253" i="9"/>
  <c r="BA253" i="9"/>
  <c r="AI74" i="9"/>
  <c r="AJ74" i="9"/>
  <c r="AH74" i="9"/>
  <c r="AH89" i="9"/>
  <c r="AG89" i="9"/>
  <c r="AI89" i="9"/>
  <c r="AJ89" i="9"/>
  <c r="AZ91" i="9"/>
  <c r="BA91" i="9"/>
  <c r="BA118" i="9"/>
  <c r="AZ118" i="9"/>
  <c r="AZ183" i="9"/>
  <c r="BA183" i="9"/>
  <c r="K75" i="5"/>
  <c r="N130" i="5"/>
  <c r="AH105" i="9"/>
  <c r="AI105" i="9"/>
  <c r="AJ105" i="9"/>
  <c r="AI184" i="9"/>
  <c r="AJ184" i="9"/>
  <c r="AH184" i="9"/>
  <c r="AZ124" i="9"/>
  <c r="BA124" i="9"/>
  <c r="AZ180" i="9"/>
  <c r="BA180" i="9"/>
  <c r="AZ239" i="9"/>
  <c r="AY239" i="9"/>
  <c r="AW239" i="9"/>
  <c r="BA239" i="9"/>
  <c r="AZ197" i="9"/>
  <c r="AY197" i="9"/>
  <c r="AW197" i="9"/>
  <c r="BA197" i="9"/>
  <c r="AZ109" i="9"/>
  <c r="BA109" i="9"/>
  <c r="AZ134" i="9"/>
  <c r="BA134" i="9"/>
  <c r="AZ135" i="9"/>
  <c r="AY135" i="9"/>
  <c r="AW135" i="9"/>
  <c r="BA135" i="9"/>
  <c r="AZ243" i="9"/>
  <c r="AY243" i="9"/>
  <c r="AW243" i="9"/>
  <c r="BA243" i="9"/>
  <c r="AH147" i="9"/>
  <c r="AI147" i="9"/>
  <c r="AJ147" i="9"/>
  <c r="AZ153" i="9"/>
  <c r="BA153" i="9"/>
  <c r="AZ103" i="9"/>
  <c r="BA103" i="9"/>
  <c r="AZ123" i="9"/>
  <c r="BA123" i="9"/>
  <c r="AZ221" i="9"/>
  <c r="AY221" i="9"/>
  <c r="AW221" i="9"/>
  <c r="BA221" i="9"/>
  <c r="AZ210" i="9"/>
  <c r="BA210" i="9"/>
  <c r="AR73" i="9"/>
  <c r="AS73" i="9"/>
  <c r="AQ73" i="9"/>
  <c r="AP73" i="9"/>
  <c r="AO73" i="9"/>
  <c r="AN73" i="9"/>
  <c r="AM73" i="9"/>
  <c r="AL73" i="9"/>
  <c r="AK73" i="9"/>
  <c r="AR106" i="9"/>
  <c r="AQ106" i="9"/>
  <c r="AP106" i="9"/>
  <c r="AO106" i="9"/>
  <c r="AN106" i="9"/>
  <c r="AM106" i="9"/>
  <c r="AL106" i="9"/>
  <c r="AK106" i="9"/>
  <c r="AS106" i="9"/>
  <c r="AZ130" i="9"/>
  <c r="BA130" i="9"/>
  <c r="AZ139" i="9"/>
  <c r="BA139" i="9"/>
  <c r="AZ229" i="9"/>
  <c r="BA229" i="9"/>
  <c r="AH149" i="9"/>
  <c r="AG149" i="9"/>
  <c r="AI149" i="9"/>
  <c r="AJ149" i="9"/>
  <c r="AH150" i="9"/>
  <c r="AG150" i="9"/>
  <c r="AI150" i="9"/>
  <c r="AJ150" i="9"/>
  <c r="G27" i="5"/>
  <c r="H48" i="8"/>
  <c r="AH99" i="9"/>
  <c r="AG99" i="9"/>
  <c r="Z99" i="9"/>
  <c r="AI99" i="9"/>
  <c r="AJ99" i="9"/>
  <c r="BA250" i="9"/>
  <c r="AZ250" i="9"/>
  <c r="AY250" i="9"/>
  <c r="AW250" i="9"/>
  <c r="AZ165" i="9"/>
  <c r="BA165" i="9"/>
  <c r="N95" i="5"/>
  <c r="K45" i="7"/>
  <c r="K84" i="7"/>
  <c r="K86" i="5"/>
  <c r="G29" i="5"/>
  <c r="AS76" i="9"/>
  <c r="AQ76" i="9"/>
  <c r="AP76" i="9"/>
  <c r="AO76" i="9"/>
  <c r="AN76" i="9"/>
  <c r="AM76" i="9"/>
  <c r="AL76" i="9"/>
  <c r="AK76" i="9"/>
  <c r="AR76" i="9"/>
  <c r="AZ172" i="9"/>
  <c r="AY172" i="9"/>
  <c r="AW172" i="9"/>
  <c r="BA172" i="9"/>
  <c r="AZ161" i="9"/>
  <c r="BA161" i="9"/>
  <c r="AZ88" i="9"/>
  <c r="BA88" i="9"/>
  <c r="BA144" i="9"/>
  <c r="AZ144" i="9"/>
  <c r="AY144" i="9"/>
  <c r="AW144" i="9"/>
  <c r="K80" i="7"/>
  <c r="AH130" i="9"/>
  <c r="AI130" i="9"/>
  <c r="AJ130" i="9"/>
  <c r="AI67" i="9"/>
  <c r="AH67" i="9"/>
  <c r="AJ67" i="9"/>
  <c r="AZ187" i="9"/>
  <c r="AY187" i="9"/>
  <c r="AW187" i="9"/>
  <c r="BA187" i="9"/>
  <c r="AS35" i="9"/>
  <c r="AR35" i="9"/>
  <c r="AQ35" i="9"/>
  <c r="AP35" i="9"/>
  <c r="AO35" i="9"/>
  <c r="AN35" i="9"/>
  <c r="AM35" i="9"/>
  <c r="AL35" i="9"/>
  <c r="AK35" i="9"/>
  <c r="AS96" i="9"/>
  <c r="AR96" i="9"/>
  <c r="AQ96" i="9"/>
  <c r="AP96" i="9"/>
  <c r="AO96" i="9"/>
  <c r="AN96" i="9"/>
  <c r="AM96" i="9"/>
  <c r="AL96" i="9"/>
  <c r="AK96" i="9"/>
  <c r="AZ107" i="9"/>
  <c r="AY107" i="9"/>
  <c r="AW107" i="9"/>
  <c r="BA107" i="9"/>
  <c r="AS50" i="9"/>
  <c r="AR50" i="9"/>
  <c r="AQ50" i="9"/>
  <c r="AP50" i="9"/>
  <c r="AO50" i="9"/>
  <c r="AN50" i="9"/>
  <c r="AM50" i="9"/>
  <c r="AL50" i="9"/>
  <c r="AK50" i="9"/>
  <c r="BJ34" i="9"/>
  <c r="BI34" i="9"/>
  <c r="BH34" i="9"/>
  <c r="BG34" i="9"/>
  <c r="BF34" i="9"/>
  <c r="BE34" i="9"/>
  <c r="BD34" i="9"/>
  <c r="BC34" i="9"/>
  <c r="BB34" i="9"/>
  <c r="BJ10" i="9"/>
  <c r="BI10" i="9"/>
  <c r="BH10" i="9"/>
  <c r="BG10" i="9"/>
  <c r="BF10" i="9"/>
  <c r="BE10" i="9"/>
  <c r="BD10" i="9"/>
  <c r="BC10" i="9"/>
  <c r="BB10" i="9"/>
  <c r="BH61" i="9"/>
  <c r="BG61" i="9"/>
  <c r="BF61" i="9"/>
  <c r="BE61" i="9"/>
  <c r="BD61" i="9"/>
  <c r="BC61" i="9"/>
  <c r="BB61" i="9"/>
  <c r="BJ61" i="9"/>
  <c r="BI61" i="9"/>
  <c r="BJ46" i="9"/>
  <c r="BI46" i="9"/>
  <c r="BH46" i="9"/>
  <c r="BG46" i="9"/>
  <c r="BF46" i="9"/>
  <c r="BE46" i="9"/>
  <c r="BD46" i="9"/>
  <c r="BC46" i="9"/>
  <c r="BB46" i="9"/>
  <c r="BJ35" i="9"/>
  <c r="BI35" i="9"/>
  <c r="BH35" i="9"/>
  <c r="BG35" i="9"/>
  <c r="BF35" i="9"/>
  <c r="BE35" i="9"/>
  <c r="BD35" i="9"/>
  <c r="BC35" i="9"/>
  <c r="BB35" i="9"/>
  <c r="BJ40" i="9"/>
  <c r="BI40" i="9"/>
  <c r="BH40" i="9"/>
  <c r="BG40" i="9"/>
  <c r="BF40" i="9"/>
  <c r="BE40" i="9"/>
  <c r="BD40" i="9"/>
  <c r="BC40" i="9"/>
  <c r="BB40" i="9"/>
  <c r="BJ23" i="9"/>
  <c r="BI23" i="9"/>
  <c r="BH23" i="9"/>
  <c r="BG23" i="9"/>
  <c r="BF23" i="9"/>
  <c r="BE23" i="9"/>
  <c r="BD23" i="9"/>
  <c r="BC23" i="9"/>
  <c r="BB23" i="9"/>
  <c r="BJ4" i="9"/>
  <c r="BI4" i="9"/>
  <c r="BH4" i="9"/>
  <c r="BG4" i="9"/>
  <c r="BF4" i="9"/>
  <c r="BE4" i="9"/>
  <c r="BD4" i="9"/>
  <c r="BC4" i="9"/>
  <c r="BB4" i="9"/>
  <c r="BJ58" i="9"/>
  <c r="BI58" i="9"/>
  <c r="BH58" i="9"/>
  <c r="BG58" i="9"/>
  <c r="BF58" i="9"/>
  <c r="BE58" i="9"/>
  <c r="BD58" i="9"/>
  <c r="BC58" i="9"/>
  <c r="BB58" i="9"/>
  <c r="AS54" i="9"/>
  <c r="AR54" i="9"/>
  <c r="AQ54" i="9"/>
  <c r="AP54" i="9"/>
  <c r="AO54" i="9"/>
  <c r="AN54" i="9"/>
  <c r="AM54" i="9"/>
  <c r="AL54" i="9"/>
  <c r="AK54" i="9"/>
  <c r="AS95" i="9"/>
  <c r="AR95" i="9"/>
  <c r="AQ95" i="9"/>
  <c r="AP95" i="9"/>
  <c r="AO95" i="9"/>
  <c r="AN95" i="9"/>
  <c r="AM95" i="9"/>
  <c r="AL95" i="9"/>
  <c r="AK95" i="9"/>
  <c r="BJ73" i="9"/>
  <c r="BI73" i="9"/>
  <c r="BH73" i="9"/>
  <c r="BG73" i="9"/>
  <c r="BF73" i="9"/>
  <c r="BE73" i="9"/>
  <c r="BD73" i="9"/>
  <c r="BC73" i="9"/>
  <c r="BB73" i="9"/>
  <c r="AS169" i="9"/>
  <c r="AR169" i="9"/>
  <c r="AP169" i="9"/>
  <c r="AO169" i="9"/>
  <c r="AN169" i="9"/>
  <c r="AM169" i="9"/>
  <c r="AL169" i="9"/>
  <c r="AK169" i="9"/>
  <c r="AQ169" i="9"/>
  <c r="AS134" i="9"/>
  <c r="AR134" i="9"/>
  <c r="AQ134" i="9"/>
  <c r="AP134" i="9"/>
  <c r="AO134" i="9"/>
  <c r="AN134" i="9"/>
  <c r="AM134" i="9"/>
  <c r="AL134" i="9"/>
  <c r="AK134" i="9"/>
  <c r="AZ115" i="9"/>
  <c r="AY115" i="9"/>
  <c r="AW115" i="9"/>
  <c r="BA115" i="9"/>
  <c r="AZ203" i="9"/>
  <c r="AY203" i="9"/>
  <c r="AW203" i="9"/>
  <c r="BA203" i="9"/>
  <c r="AH183" i="9"/>
  <c r="AI183" i="9"/>
  <c r="AJ183" i="9"/>
  <c r="AZ92" i="9"/>
  <c r="BA92" i="9"/>
  <c r="AZ179" i="9"/>
  <c r="BA179" i="9"/>
  <c r="BA212" i="9"/>
  <c r="AZ212" i="9"/>
  <c r="AY212" i="9"/>
  <c r="AW212" i="9"/>
  <c r="AH143" i="9"/>
  <c r="AG143" i="9"/>
  <c r="Z143" i="9"/>
  <c r="AI143" i="9"/>
  <c r="AJ143" i="9"/>
  <c r="AH71" i="9"/>
  <c r="AG71" i="9"/>
  <c r="Z71" i="9"/>
  <c r="AJ71" i="9"/>
  <c r="AI71" i="9"/>
  <c r="AH34" i="13"/>
  <c r="AI34" i="13"/>
  <c r="AJ34" i="13"/>
  <c r="G49" i="5"/>
  <c r="N146" i="5"/>
  <c r="V65" i="7"/>
  <c r="J65" i="7"/>
  <c r="G47" i="5"/>
  <c r="J64" i="7"/>
  <c r="G28" i="5"/>
  <c r="K99" i="5"/>
  <c r="AH177" i="9"/>
  <c r="AI177" i="9"/>
  <c r="AJ177" i="9"/>
  <c r="AZ219" i="9"/>
  <c r="BA219" i="9"/>
  <c r="AZ174" i="9"/>
  <c r="BA174" i="9"/>
  <c r="AI85" i="9"/>
  <c r="AJ85" i="9"/>
  <c r="AH85" i="9"/>
  <c r="AI24" i="13"/>
  <c r="AJ24" i="13"/>
  <c r="AH24" i="13"/>
  <c r="AZ101" i="9"/>
  <c r="BA101" i="9"/>
  <c r="AZ235" i="9"/>
  <c r="AY235" i="9"/>
  <c r="AW235" i="9"/>
  <c r="BA235" i="9"/>
  <c r="AZ125" i="9"/>
  <c r="BA125" i="9"/>
  <c r="AZ192" i="9"/>
  <c r="BA192" i="9"/>
  <c r="AZ117" i="9"/>
  <c r="BA117" i="9"/>
  <c r="AZ209" i="9"/>
  <c r="AY209" i="9"/>
  <c r="AW209" i="9"/>
  <c r="BA209" i="9"/>
  <c r="G38" i="5"/>
  <c r="N131" i="7"/>
  <c r="I31" i="7"/>
  <c r="BA110" i="9"/>
  <c r="AZ110" i="9"/>
  <c r="AY110" i="9"/>
  <c r="AW110" i="9"/>
  <c r="AZ166" i="9"/>
  <c r="BA166" i="9"/>
  <c r="AZ233" i="9"/>
  <c r="AY233" i="9"/>
  <c r="AW233" i="9"/>
  <c r="BA233" i="9"/>
  <c r="BA246" i="9"/>
  <c r="AZ246" i="9"/>
  <c r="AY246" i="9"/>
  <c r="AW246" i="9"/>
  <c r="BA122" i="9"/>
  <c r="AZ122" i="9"/>
  <c r="AY122" i="9"/>
  <c r="AW122" i="9"/>
  <c r="AZ231" i="9"/>
  <c r="BA231" i="9"/>
  <c r="AH29" i="9"/>
  <c r="AG29" i="9"/>
  <c r="AI29" i="9"/>
  <c r="AJ29" i="9"/>
  <c r="BA120" i="9"/>
  <c r="AZ120" i="9"/>
  <c r="AH81" i="9"/>
  <c r="AG81" i="9"/>
  <c r="AI81" i="9"/>
  <c r="AJ81" i="9"/>
  <c r="AZ185" i="9"/>
  <c r="AY185" i="9"/>
  <c r="AW185" i="9"/>
  <c r="BA185" i="9"/>
  <c r="BA242" i="9"/>
  <c r="AZ242" i="9"/>
  <c r="AY242" i="9"/>
  <c r="AW242" i="9"/>
  <c r="AZ121" i="9"/>
  <c r="BA121" i="9"/>
  <c r="AZ247" i="9"/>
  <c r="BA247" i="9"/>
  <c r="BI72" i="13"/>
  <c r="BH72" i="13"/>
  <c r="BG72" i="13"/>
  <c r="BF72" i="13"/>
  <c r="BE72" i="13"/>
  <c r="BD72" i="13"/>
  <c r="BC72" i="13"/>
  <c r="BB72" i="13"/>
  <c r="BJ72" i="13"/>
  <c r="BH54" i="13"/>
  <c r="BG54" i="13"/>
  <c r="BF54" i="13"/>
  <c r="BE54" i="13"/>
  <c r="BD54" i="13"/>
  <c r="BC54" i="13"/>
  <c r="BB54" i="13"/>
  <c r="BJ54" i="13"/>
  <c r="BI54" i="13"/>
  <c r="BJ74" i="13"/>
  <c r="BI74" i="13"/>
  <c r="BH74" i="13"/>
  <c r="BG74" i="13"/>
  <c r="BF74" i="13"/>
  <c r="BE74" i="13"/>
  <c r="BD74" i="13"/>
  <c r="BC74" i="13"/>
  <c r="BB74" i="13"/>
  <c r="BJ68" i="13"/>
  <c r="BI68" i="13"/>
  <c r="BH68" i="13"/>
  <c r="BG68" i="13"/>
  <c r="BF68" i="13"/>
  <c r="BE68" i="13"/>
  <c r="BD68" i="13"/>
  <c r="BC68" i="13"/>
  <c r="BB68" i="13"/>
  <c r="BJ78" i="13"/>
  <c r="BI78" i="13"/>
  <c r="BH78" i="13"/>
  <c r="BG78" i="13"/>
  <c r="BF78" i="13"/>
  <c r="BE78" i="13"/>
  <c r="BD78" i="13"/>
  <c r="BC78" i="13"/>
  <c r="BB78" i="13"/>
  <c r="BJ45" i="13"/>
  <c r="BI45" i="13"/>
  <c r="BH45" i="13"/>
  <c r="BG45" i="13"/>
  <c r="BF45" i="13"/>
  <c r="BE45" i="13"/>
  <c r="BD45" i="13"/>
  <c r="BC45" i="13"/>
  <c r="BB45" i="13"/>
  <c r="BJ20" i="13"/>
  <c r="BI20" i="13"/>
  <c r="BH20" i="13"/>
  <c r="BG20" i="13"/>
  <c r="BF20" i="13"/>
  <c r="BE20" i="13"/>
  <c r="BD20" i="13"/>
  <c r="BC20" i="13"/>
  <c r="BB20" i="13"/>
  <c r="BJ39" i="13"/>
  <c r="BI39" i="13"/>
  <c r="BH39" i="13"/>
  <c r="BG39" i="13"/>
  <c r="BF39" i="13"/>
  <c r="BE39" i="13"/>
  <c r="BD39" i="13"/>
  <c r="BC39" i="13"/>
  <c r="BB39" i="13"/>
  <c r="BJ31" i="13"/>
  <c r="BI31" i="13"/>
  <c r="BH31" i="13"/>
  <c r="BG31" i="13"/>
  <c r="BF31" i="13"/>
  <c r="BE31" i="13"/>
  <c r="BD31" i="13"/>
  <c r="BC31" i="13"/>
  <c r="BB31" i="13"/>
  <c r="BJ23" i="13"/>
  <c r="BI23" i="13"/>
  <c r="BH23" i="13"/>
  <c r="BG23" i="13"/>
  <c r="BF23" i="13"/>
  <c r="BE23" i="13"/>
  <c r="BD23" i="13"/>
  <c r="BC23" i="13"/>
  <c r="BB23" i="13"/>
  <c r="AR162" i="13"/>
  <c r="AQ162" i="13"/>
  <c r="AP162" i="13"/>
  <c r="AO162" i="13"/>
  <c r="AN162" i="13"/>
  <c r="AM162" i="13"/>
  <c r="AL162" i="13"/>
  <c r="AK162" i="13"/>
  <c r="AS162" i="13"/>
  <c r="AQ129" i="13"/>
  <c r="AP129" i="13"/>
  <c r="AO129" i="13"/>
  <c r="AN129" i="13"/>
  <c r="AM129" i="13"/>
  <c r="AL129" i="13"/>
  <c r="AK129" i="13"/>
  <c r="AS129" i="13"/>
  <c r="AR129" i="13"/>
  <c r="AS172" i="13"/>
  <c r="AR172" i="13"/>
  <c r="AQ172" i="13"/>
  <c r="AP172" i="13"/>
  <c r="AO172" i="13"/>
  <c r="AN172" i="13"/>
  <c r="AM172" i="13"/>
  <c r="AL172" i="13"/>
  <c r="AK172" i="13"/>
  <c r="AS149" i="13"/>
  <c r="AR149" i="13"/>
  <c r="AQ149" i="13"/>
  <c r="AP149" i="13"/>
  <c r="AO149" i="13"/>
  <c r="AN149" i="13"/>
  <c r="AM149" i="13"/>
  <c r="AL149" i="13"/>
  <c r="AK149" i="13"/>
  <c r="BJ16" i="13"/>
  <c r="BI16" i="13"/>
  <c r="BH16" i="13"/>
  <c r="BG16" i="13"/>
  <c r="BF16" i="13"/>
  <c r="BE16" i="13"/>
  <c r="BD16" i="13"/>
  <c r="BC16" i="13"/>
  <c r="BB16" i="13"/>
  <c r="AS176" i="13"/>
  <c r="AR176" i="13"/>
  <c r="AQ176" i="13"/>
  <c r="AP176" i="13"/>
  <c r="AO176" i="13"/>
  <c r="AN176" i="13"/>
  <c r="AM176" i="13"/>
  <c r="AL176" i="13"/>
  <c r="AK176" i="13"/>
  <c r="AQ75" i="13"/>
  <c r="AS75" i="13"/>
  <c r="AP75" i="13"/>
  <c r="AO75" i="13"/>
  <c r="AN75" i="13"/>
  <c r="AM75" i="13"/>
  <c r="AL75" i="13"/>
  <c r="AK75" i="13"/>
  <c r="AR75" i="13"/>
  <c r="AS65" i="13"/>
  <c r="AR65" i="13"/>
  <c r="AQ65" i="13"/>
  <c r="AP65" i="13"/>
  <c r="AO65" i="13"/>
  <c r="AN65" i="13"/>
  <c r="AM65" i="13"/>
  <c r="AL65" i="13"/>
  <c r="AK65" i="13"/>
  <c r="AQ113" i="13"/>
  <c r="AP113" i="13"/>
  <c r="AO113" i="13"/>
  <c r="AN113" i="13"/>
  <c r="AM113" i="13"/>
  <c r="AL113" i="13"/>
  <c r="AK113" i="13"/>
  <c r="AS113" i="13"/>
  <c r="AR113" i="13"/>
  <c r="AS109" i="13"/>
  <c r="AR109" i="13"/>
  <c r="AQ109" i="13"/>
  <c r="AP109" i="13"/>
  <c r="AO109" i="13"/>
  <c r="AN109" i="13"/>
  <c r="AM109" i="13"/>
  <c r="AL109" i="13"/>
  <c r="AK109" i="13"/>
  <c r="AS127" i="13"/>
  <c r="AO127" i="13"/>
  <c r="AN127" i="13"/>
  <c r="AM127" i="13"/>
  <c r="AL127" i="13"/>
  <c r="AK127" i="13"/>
  <c r="AR127" i="13"/>
  <c r="AQ127" i="13"/>
  <c r="AP127" i="13"/>
  <c r="AS130" i="13"/>
  <c r="AR130" i="13"/>
  <c r="AQ130" i="13"/>
  <c r="AP130" i="13"/>
  <c r="AO130" i="13"/>
  <c r="AN130" i="13"/>
  <c r="AM130" i="13"/>
  <c r="AL130" i="13"/>
  <c r="AK130" i="13"/>
  <c r="AS66" i="13"/>
  <c r="AR66" i="13"/>
  <c r="AQ66" i="13"/>
  <c r="AP66" i="13"/>
  <c r="AO66" i="13"/>
  <c r="AN66" i="13"/>
  <c r="AM66" i="13"/>
  <c r="AL66" i="13"/>
  <c r="AK66" i="13"/>
  <c r="AR28" i="13"/>
  <c r="AS28" i="13"/>
  <c r="AQ28" i="13"/>
  <c r="AP28" i="13"/>
  <c r="AO28" i="13"/>
  <c r="AN28" i="13"/>
  <c r="AM28" i="13"/>
  <c r="AL28" i="13"/>
  <c r="AK28" i="13"/>
  <c r="AS37" i="13"/>
  <c r="AR37" i="13"/>
  <c r="AQ37" i="13"/>
  <c r="AP37" i="13"/>
  <c r="AO37" i="13"/>
  <c r="AN37" i="13"/>
  <c r="AM37" i="13"/>
  <c r="AL37" i="13"/>
  <c r="AK37" i="13"/>
  <c r="AS49" i="13"/>
  <c r="AR49" i="13"/>
  <c r="AQ49" i="13"/>
  <c r="AP49" i="13"/>
  <c r="AO49" i="13"/>
  <c r="AN49" i="13"/>
  <c r="AM49" i="13"/>
  <c r="AL49" i="13"/>
  <c r="AK49" i="13"/>
  <c r="AS70" i="13"/>
  <c r="AR70" i="13"/>
  <c r="AQ70" i="13"/>
  <c r="AP70" i="13"/>
  <c r="AO70" i="13"/>
  <c r="AN70" i="13"/>
  <c r="AM70" i="13"/>
  <c r="AL70" i="13"/>
  <c r="AK70" i="13"/>
  <c r="AR88" i="13"/>
  <c r="AQ88" i="13"/>
  <c r="AP88" i="13"/>
  <c r="AO88" i="13"/>
  <c r="AN88" i="13"/>
  <c r="AM88" i="13"/>
  <c r="AL88" i="13"/>
  <c r="AK88" i="13"/>
  <c r="AS88" i="13"/>
  <c r="AS35" i="13"/>
  <c r="AR35" i="13"/>
  <c r="AQ35" i="13"/>
  <c r="AP35" i="13"/>
  <c r="AO35" i="13"/>
  <c r="AN35" i="13"/>
  <c r="AM35" i="13"/>
  <c r="AL35" i="13"/>
  <c r="AK35" i="13"/>
  <c r="AS36" i="9"/>
  <c r="AR36" i="9"/>
  <c r="AQ36" i="9"/>
  <c r="AP36" i="9"/>
  <c r="AO36" i="9"/>
  <c r="AN36" i="9"/>
  <c r="AM36" i="9"/>
  <c r="AL36" i="9"/>
  <c r="AK36" i="9"/>
  <c r="AI180" i="9"/>
  <c r="AJ180" i="9"/>
  <c r="AH180" i="9"/>
  <c r="AG180" i="9"/>
  <c r="Z180" i="9"/>
  <c r="AS47" i="9"/>
  <c r="AR47" i="9"/>
  <c r="AQ47" i="9"/>
  <c r="AP47" i="9"/>
  <c r="AO47" i="9"/>
  <c r="AN47" i="9"/>
  <c r="AM47" i="9"/>
  <c r="AL47" i="9"/>
  <c r="AK47" i="9"/>
  <c r="N112" i="7"/>
  <c r="K83" i="5"/>
  <c r="AZ158" i="9"/>
  <c r="BA158" i="9"/>
  <c r="AZ155" i="9"/>
  <c r="AY155" i="9"/>
  <c r="AW155" i="9"/>
  <c r="BA155" i="9"/>
  <c r="AH151" i="9"/>
  <c r="AI151" i="9"/>
  <c r="AJ151" i="9"/>
  <c r="AZ114" i="9"/>
  <c r="AY114" i="9"/>
  <c r="AW114" i="9"/>
  <c r="BA114" i="9"/>
  <c r="AZ127" i="9"/>
  <c r="BA127" i="9"/>
  <c r="AZ154" i="9"/>
  <c r="BA154" i="9"/>
  <c r="AZ223" i="9"/>
  <c r="AY223" i="9"/>
  <c r="AW223" i="9"/>
  <c r="BA223" i="9"/>
  <c r="AH113" i="9"/>
  <c r="AG113" i="9"/>
  <c r="AI113" i="9"/>
  <c r="AJ113" i="9"/>
  <c r="AI164" i="9"/>
  <c r="AJ164" i="9"/>
  <c r="AH164" i="9"/>
  <c r="AI82" i="9"/>
  <c r="AH82" i="9"/>
  <c r="AJ82" i="9"/>
  <c r="BA173" i="9"/>
  <c r="AZ173" i="9"/>
  <c r="AY173" i="9"/>
  <c r="AW173" i="9"/>
  <c r="AZ119" i="9"/>
  <c r="AY119" i="9"/>
  <c r="AW119" i="9"/>
  <c r="BA119" i="9"/>
  <c r="AZ190" i="9"/>
  <c r="BA190" i="9"/>
  <c r="AZ244" i="9"/>
  <c r="BA244" i="9"/>
  <c r="AH146" i="9"/>
  <c r="AI146" i="9"/>
  <c r="AJ146" i="9"/>
  <c r="AZ97" i="9"/>
  <c r="BA97" i="9"/>
  <c r="AZ193" i="9"/>
  <c r="AY193" i="9"/>
  <c r="AW193" i="9"/>
  <c r="BA193" i="9"/>
  <c r="AZ213" i="9"/>
  <c r="AY213" i="9"/>
  <c r="AW213" i="9"/>
  <c r="BA213" i="9"/>
  <c r="AZ170" i="9"/>
  <c r="BA170" i="9"/>
  <c r="AZ131" i="9"/>
  <c r="BA131" i="9"/>
  <c r="AZ251" i="9"/>
  <c r="AY251" i="9"/>
  <c r="AW251" i="9"/>
  <c r="BA251" i="9"/>
  <c r="AI42" i="13"/>
  <c r="AH42" i="13"/>
  <c r="AJ42" i="13"/>
  <c r="AF6" i="12"/>
  <c r="AZ113" i="9"/>
  <c r="BA113" i="9"/>
  <c r="BA141" i="9"/>
  <c r="AZ141" i="9"/>
  <c r="AZ145" i="9"/>
  <c r="AY145" i="9"/>
  <c r="AW145" i="9"/>
  <c r="BA145" i="9"/>
  <c r="AZ132" i="9"/>
  <c r="BA132" i="9"/>
  <c r="I56" i="7"/>
  <c r="N44" i="8"/>
  <c r="BA136" i="9"/>
  <c r="AZ136" i="9"/>
  <c r="AY136" i="9"/>
  <c r="AW136" i="9"/>
  <c r="BA181" i="9"/>
  <c r="AZ181" i="9"/>
  <c r="AY181" i="9"/>
  <c r="AW181" i="9"/>
  <c r="AH152" i="9"/>
  <c r="AI152" i="9"/>
  <c r="AJ152" i="9"/>
  <c r="AZ93" i="9"/>
  <c r="BA93" i="9"/>
  <c r="AZ195" i="9"/>
  <c r="AY195" i="9"/>
  <c r="AW195" i="9"/>
  <c r="BA195" i="9"/>
  <c r="AI32" i="9"/>
  <c r="AH32" i="9"/>
  <c r="AJ32" i="9"/>
  <c r="AH125" i="9"/>
  <c r="AG125" i="9"/>
  <c r="Z125" i="9"/>
  <c r="AI125" i="9"/>
  <c r="AJ125" i="9"/>
  <c r="AH110" i="9"/>
  <c r="AG110" i="9"/>
  <c r="AI110" i="9"/>
  <c r="AJ110" i="9"/>
  <c r="AZ89" i="9"/>
  <c r="BA89" i="9"/>
  <c r="AZ111" i="9"/>
  <c r="AY111" i="9"/>
  <c r="AW111" i="9"/>
  <c r="BA111" i="9"/>
  <c r="AZ208" i="9"/>
  <c r="BA208" i="9"/>
  <c r="AZ105" i="9"/>
  <c r="AY105" i="9"/>
  <c r="AW105" i="9"/>
  <c r="BA105" i="9"/>
  <c r="BA133" i="9"/>
  <c r="AZ133" i="9"/>
  <c r="AY133" i="9"/>
  <c r="AW133" i="9"/>
  <c r="AZ142" i="9"/>
  <c r="BA142" i="9"/>
  <c r="AZ198" i="9"/>
  <c r="BA198" i="9"/>
  <c r="AH148" i="9"/>
  <c r="AG148" i="9"/>
  <c r="AI148" i="9"/>
  <c r="AJ148" i="9"/>
  <c r="AH31" i="13"/>
  <c r="AG31" i="13"/>
  <c r="AI31" i="13"/>
  <c r="AJ31" i="13"/>
  <c r="J48" i="7"/>
  <c r="AZ178" i="9"/>
  <c r="AY178" i="9"/>
  <c r="AW178" i="9"/>
  <c r="BA178" i="9"/>
  <c r="AZ162" i="9"/>
  <c r="AY162" i="9"/>
  <c r="AW162" i="9"/>
  <c r="BA162" i="9"/>
  <c r="N154" i="5"/>
  <c r="H28" i="7"/>
  <c r="K78" i="5"/>
  <c r="G37" i="5"/>
  <c r="G25" i="5"/>
  <c r="G32" i="5"/>
  <c r="J44" i="7"/>
  <c r="K96" i="5"/>
  <c r="N32" i="8"/>
  <c r="AS94" i="9"/>
  <c r="AR94" i="9"/>
  <c r="AQ94" i="9"/>
  <c r="AP94" i="9"/>
  <c r="AO94" i="9"/>
  <c r="AN94" i="9"/>
  <c r="AM94" i="9"/>
  <c r="AL94" i="9"/>
  <c r="AK94" i="9"/>
  <c r="BJ67" i="13"/>
  <c r="BI67" i="13"/>
  <c r="BH67" i="13"/>
  <c r="BG67" i="13"/>
  <c r="BF67" i="13"/>
  <c r="BE67" i="13"/>
  <c r="BD67" i="13"/>
  <c r="BC67" i="13"/>
  <c r="BB67" i="13"/>
  <c r="BJ57" i="13"/>
  <c r="BI57" i="13"/>
  <c r="BH57" i="13"/>
  <c r="BG57" i="13"/>
  <c r="BF57" i="13"/>
  <c r="BE57" i="13"/>
  <c r="BD57" i="13"/>
  <c r="BC57" i="13"/>
  <c r="BB57" i="13"/>
  <c r="BJ84" i="13"/>
  <c r="BI84" i="13"/>
  <c r="BH84" i="13"/>
  <c r="BG84" i="13"/>
  <c r="BF84" i="13"/>
  <c r="BE84" i="13"/>
  <c r="BD84" i="13"/>
  <c r="BC84" i="13"/>
  <c r="BB84" i="13"/>
  <c r="BJ50" i="13"/>
  <c r="BI50" i="13"/>
  <c r="BH50" i="13"/>
  <c r="BG50" i="13"/>
  <c r="BF50" i="13"/>
  <c r="BE50" i="13"/>
  <c r="BD50" i="13"/>
  <c r="BC50" i="13"/>
  <c r="BB50" i="13"/>
  <c r="BJ61" i="13"/>
  <c r="BI61" i="13"/>
  <c r="BH61" i="13"/>
  <c r="BG61" i="13"/>
  <c r="BF61" i="13"/>
  <c r="BE61" i="13"/>
  <c r="BD61" i="13"/>
  <c r="BC61" i="13"/>
  <c r="BB61" i="13"/>
  <c r="BI55" i="13"/>
  <c r="BH55" i="13"/>
  <c r="BG55" i="13"/>
  <c r="BF55" i="13"/>
  <c r="BE55" i="13"/>
  <c r="BD55" i="13"/>
  <c r="BC55" i="13"/>
  <c r="BB55" i="13"/>
  <c r="BJ55" i="13"/>
  <c r="BJ41" i="13"/>
  <c r="BI41" i="13"/>
  <c r="BH41" i="13"/>
  <c r="BG41" i="13"/>
  <c r="BF41" i="13"/>
  <c r="BE41" i="13"/>
  <c r="BD41" i="13"/>
  <c r="BC41" i="13"/>
  <c r="BB41" i="13"/>
  <c r="BJ33" i="13"/>
  <c r="BI33" i="13"/>
  <c r="BH33" i="13"/>
  <c r="BG33" i="13"/>
  <c r="BF33" i="13"/>
  <c r="BE33" i="13"/>
  <c r="BD33" i="13"/>
  <c r="BC33" i="13"/>
  <c r="BB33" i="13"/>
  <c r="BJ25" i="13"/>
  <c r="BI25" i="13"/>
  <c r="BH25" i="13"/>
  <c r="BG25" i="13"/>
  <c r="BF25" i="13"/>
  <c r="BE25" i="13"/>
  <c r="BD25" i="13"/>
  <c r="BC25" i="13"/>
  <c r="BB25" i="13"/>
  <c r="AS178" i="13"/>
  <c r="AR178" i="13"/>
  <c r="AQ178" i="13"/>
  <c r="AP178" i="13"/>
  <c r="AO178" i="13"/>
  <c r="AN178" i="13"/>
  <c r="AM178" i="13"/>
  <c r="AL178" i="13"/>
  <c r="AK178" i="13"/>
  <c r="AS163" i="13"/>
  <c r="AR163" i="13"/>
  <c r="AQ163" i="13"/>
  <c r="AP163" i="13"/>
  <c r="AO163" i="13"/>
  <c r="AN163" i="13"/>
  <c r="AM163" i="13"/>
  <c r="AL163" i="13"/>
  <c r="AK163" i="13"/>
  <c r="BJ3" i="13"/>
  <c r="BI3" i="13"/>
  <c r="BH3" i="13"/>
  <c r="BG3" i="13"/>
  <c r="BF3" i="13"/>
  <c r="BE3" i="13"/>
  <c r="BD3" i="13"/>
  <c r="BC3" i="13"/>
  <c r="BB3" i="13"/>
  <c r="AS165" i="13"/>
  <c r="AR165" i="13"/>
  <c r="AQ165" i="13"/>
  <c r="AP165" i="13"/>
  <c r="AO165" i="13"/>
  <c r="AN165" i="13"/>
  <c r="AM165" i="13"/>
  <c r="AL165" i="13"/>
  <c r="AK165" i="13"/>
  <c r="AS144" i="13"/>
  <c r="AR144" i="13"/>
  <c r="AQ144" i="13"/>
  <c r="AP144" i="13"/>
  <c r="AO144" i="13"/>
  <c r="AN144" i="13"/>
  <c r="AM144" i="13"/>
  <c r="AL144" i="13"/>
  <c r="AK144" i="13"/>
  <c r="AS145" i="13"/>
  <c r="AR145" i="13"/>
  <c r="AQ145" i="13"/>
  <c r="AP145" i="13"/>
  <c r="AO145" i="13"/>
  <c r="AN145" i="13"/>
  <c r="AM145" i="13"/>
  <c r="AL145" i="13"/>
  <c r="AK145" i="13"/>
  <c r="AS135" i="13"/>
  <c r="AR135" i="13"/>
  <c r="AQ135" i="13"/>
  <c r="AP135" i="13"/>
  <c r="AO135" i="13"/>
  <c r="AN135" i="13"/>
  <c r="AM135" i="13"/>
  <c r="AL135" i="13"/>
  <c r="AK135" i="13"/>
  <c r="AS89" i="13"/>
  <c r="AR89" i="13"/>
  <c r="AQ89" i="13"/>
  <c r="AP89" i="13"/>
  <c r="AO89" i="13"/>
  <c r="AN89" i="13"/>
  <c r="AM89" i="13"/>
  <c r="AL89" i="13"/>
  <c r="AK89" i="13"/>
  <c r="AS146" i="13"/>
  <c r="AR146" i="13"/>
  <c r="AQ146" i="13"/>
  <c r="AP146" i="13"/>
  <c r="AO146" i="13"/>
  <c r="AN146" i="13"/>
  <c r="AM146" i="13"/>
  <c r="AL146" i="13"/>
  <c r="AK146" i="13"/>
  <c r="AR120" i="13"/>
  <c r="AQ120" i="13"/>
  <c r="AP120" i="13"/>
  <c r="AO120" i="13"/>
  <c r="AN120" i="13"/>
  <c r="AM120" i="13"/>
  <c r="AL120" i="13"/>
  <c r="AK120" i="13"/>
  <c r="AS120" i="13"/>
  <c r="AS140" i="13"/>
  <c r="AR140" i="13"/>
  <c r="AQ140" i="13"/>
  <c r="AP140" i="13"/>
  <c r="AO140" i="13"/>
  <c r="AN140" i="13"/>
  <c r="AM140" i="13"/>
  <c r="AL140" i="13"/>
  <c r="AK140" i="13"/>
  <c r="AS71" i="13"/>
  <c r="AR71" i="13"/>
  <c r="AQ71" i="13"/>
  <c r="AP71" i="13"/>
  <c r="AO71" i="13"/>
  <c r="AN71" i="13"/>
  <c r="AM71" i="13"/>
  <c r="AL71" i="13"/>
  <c r="AK71" i="13"/>
  <c r="AR82" i="13"/>
  <c r="AQ82" i="13"/>
  <c r="AP82" i="13"/>
  <c r="AO82" i="13"/>
  <c r="AN82" i="13"/>
  <c r="AM82" i="13"/>
  <c r="AL82" i="13"/>
  <c r="AK82" i="13"/>
  <c r="AS82" i="13"/>
  <c r="AS47" i="13"/>
  <c r="AR47" i="13"/>
  <c r="AQ47" i="13"/>
  <c r="AP47" i="13"/>
  <c r="AO47" i="13"/>
  <c r="AN47" i="13"/>
  <c r="AM47" i="13"/>
  <c r="AL47" i="13"/>
  <c r="AK47" i="13"/>
  <c r="AS68" i="13"/>
  <c r="AR68" i="13"/>
  <c r="AQ68" i="13"/>
  <c r="AP68" i="13"/>
  <c r="AO68" i="13"/>
  <c r="AN68" i="13"/>
  <c r="AM68" i="13"/>
  <c r="AL68" i="13"/>
  <c r="AK68" i="13"/>
  <c r="AS61" i="13"/>
  <c r="AR61" i="13"/>
  <c r="AQ61" i="13"/>
  <c r="AP61" i="13"/>
  <c r="AO61" i="13"/>
  <c r="AN61" i="13"/>
  <c r="AM61" i="13"/>
  <c r="AL61" i="13"/>
  <c r="AK61" i="13"/>
  <c r="AS86" i="13"/>
  <c r="AR86" i="13"/>
  <c r="AQ86" i="13"/>
  <c r="AP86" i="13"/>
  <c r="AO86" i="13"/>
  <c r="AN86" i="13"/>
  <c r="AM86" i="13"/>
  <c r="AL86" i="13"/>
  <c r="AK86" i="13"/>
  <c r="AR38" i="13"/>
  <c r="AQ38" i="13"/>
  <c r="AP38" i="13"/>
  <c r="AO38" i="13"/>
  <c r="AN38" i="13"/>
  <c r="AM38" i="13"/>
  <c r="AL38" i="13"/>
  <c r="AK38" i="13"/>
  <c r="AS38" i="13"/>
  <c r="AS40" i="13"/>
  <c r="AR40" i="13"/>
  <c r="AQ40" i="13"/>
  <c r="AP40" i="13"/>
  <c r="AO40" i="13"/>
  <c r="AN40" i="13"/>
  <c r="AM40" i="13"/>
  <c r="AL40" i="13"/>
  <c r="AK40" i="13"/>
  <c r="AR52" i="13"/>
  <c r="AQ52" i="13"/>
  <c r="AP52" i="13"/>
  <c r="AO52" i="13"/>
  <c r="AN52" i="13"/>
  <c r="AM52" i="13"/>
  <c r="AL52" i="13"/>
  <c r="AK52" i="13"/>
  <c r="AS52" i="13"/>
  <c r="K89" i="5"/>
  <c r="N138" i="5"/>
  <c r="G51" i="5"/>
  <c r="I29" i="7"/>
  <c r="I49" i="7"/>
  <c r="AS129" i="9"/>
  <c r="AR129" i="9"/>
  <c r="AQ129" i="9"/>
  <c r="AP129" i="9"/>
  <c r="AO129" i="9"/>
  <c r="AN129" i="9"/>
  <c r="AM129" i="9"/>
  <c r="AL129" i="9"/>
  <c r="AK129" i="9"/>
  <c r="BJ53" i="9"/>
  <c r="BI53" i="9"/>
  <c r="BH53" i="9"/>
  <c r="BG53" i="9"/>
  <c r="BF53" i="9"/>
  <c r="BE53" i="9"/>
  <c r="BD53" i="9"/>
  <c r="BC53" i="9"/>
  <c r="BB53" i="9"/>
  <c r="BI24" i="9"/>
  <c r="BH24" i="9"/>
  <c r="BG24" i="9"/>
  <c r="BF24" i="9"/>
  <c r="BE24" i="9"/>
  <c r="BD24" i="9"/>
  <c r="BC24" i="9"/>
  <c r="BB24" i="9"/>
  <c r="BJ24" i="9"/>
  <c r="BI56" i="9"/>
  <c r="BH56" i="9"/>
  <c r="BG56" i="9"/>
  <c r="BF56" i="9"/>
  <c r="BE56" i="9"/>
  <c r="BD56" i="9"/>
  <c r="BC56" i="9"/>
  <c r="BB56" i="9"/>
  <c r="BJ56" i="9"/>
  <c r="BJ51" i="9"/>
  <c r="BI51" i="9"/>
  <c r="BH51" i="9"/>
  <c r="BG51" i="9"/>
  <c r="BF51" i="9"/>
  <c r="BE51" i="9"/>
  <c r="BD51" i="9"/>
  <c r="BC51" i="9"/>
  <c r="BB51" i="9"/>
  <c r="BJ8" i="9"/>
  <c r="BI8" i="9"/>
  <c r="BH8" i="9"/>
  <c r="BG8" i="9"/>
  <c r="BF8" i="9"/>
  <c r="BE8" i="9"/>
  <c r="BD8" i="9"/>
  <c r="BC8" i="9"/>
  <c r="BB8" i="9"/>
  <c r="BJ25" i="9"/>
  <c r="BI25" i="9"/>
  <c r="BH25" i="9"/>
  <c r="BG25" i="9"/>
  <c r="BF25" i="9"/>
  <c r="BE25" i="9"/>
  <c r="BD25" i="9"/>
  <c r="BC25" i="9"/>
  <c r="BB25" i="9"/>
  <c r="BJ6" i="9"/>
  <c r="BI6" i="9"/>
  <c r="BH6" i="9"/>
  <c r="BG6" i="9"/>
  <c r="BF6" i="9"/>
  <c r="BE6" i="9"/>
  <c r="BD6" i="9"/>
  <c r="BC6" i="9"/>
  <c r="BB6" i="9"/>
  <c r="BJ5" i="9"/>
  <c r="BI5" i="9"/>
  <c r="BH5" i="9"/>
  <c r="BG5" i="9"/>
  <c r="BF5" i="9"/>
  <c r="BE5" i="9"/>
  <c r="BD5" i="9"/>
  <c r="BC5" i="9"/>
  <c r="BB5" i="9"/>
  <c r="AS26" i="9"/>
  <c r="AR26" i="9"/>
  <c r="AQ26" i="9"/>
  <c r="AP26" i="9"/>
  <c r="AO26" i="9"/>
  <c r="AN26" i="9"/>
  <c r="AM26" i="9"/>
  <c r="AL26" i="9"/>
  <c r="AK26" i="9"/>
  <c r="BJ30" i="9"/>
  <c r="BI30" i="9"/>
  <c r="BH30" i="9"/>
  <c r="BG30" i="9"/>
  <c r="BF30" i="9"/>
  <c r="BE30" i="9"/>
  <c r="BD30" i="9"/>
  <c r="BC30" i="9"/>
  <c r="BB30" i="9"/>
  <c r="BI84" i="9"/>
  <c r="BH84" i="9"/>
  <c r="BG84" i="9"/>
  <c r="BF84" i="9"/>
  <c r="BE84" i="9"/>
  <c r="BD84" i="9"/>
  <c r="BC84" i="9"/>
  <c r="BB84" i="9"/>
  <c r="BJ84" i="9"/>
  <c r="AS69" i="9"/>
  <c r="AR69" i="9"/>
  <c r="AQ69" i="9"/>
  <c r="AP69" i="9"/>
  <c r="AO69" i="9"/>
  <c r="AN69" i="9"/>
  <c r="AM69" i="9"/>
  <c r="AL69" i="9"/>
  <c r="AK69" i="9"/>
  <c r="AS77" i="9"/>
  <c r="AR77" i="9"/>
  <c r="AQ77" i="9"/>
  <c r="AP77" i="9"/>
  <c r="AO77" i="9"/>
  <c r="AN77" i="9"/>
  <c r="AM77" i="9"/>
  <c r="AL77" i="9"/>
  <c r="AK77" i="9"/>
  <c r="AS174" i="9"/>
  <c r="AR174" i="9"/>
  <c r="AQ174" i="9"/>
  <c r="AP174" i="9"/>
  <c r="AO174" i="9"/>
  <c r="AN174" i="9"/>
  <c r="AM174" i="9"/>
  <c r="AL174" i="9"/>
  <c r="AK174" i="9"/>
  <c r="AS140" i="9"/>
  <c r="AR140" i="9"/>
  <c r="AQ140" i="9"/>
  <c r="AP140" i="9"/>
  <c r="AO140" i="9"/>
  <c r="AN140" i="9"/>
  <c r="AM140" i="9"/>
  <c r="AL140" i="9"/>
  <c r="AK140" i="9"/>
  <c r="G30" i="5"/>
  <c r="AS38" i="9"/>
  <c r="AR38" i="9"/>
  <c r="AQ38" i="9"/>
  <c r="AP38" i="9"/>
  <c r="AO38" i="9"/>
  <c r="AN38" i="9"/>
  <c r="AM38" i="9"/>
  <c r="AL38" i="9"/>
  <c r="AK38" i="9"/>
  <c r="AE21" i="13"/>
  <c r="I74" i="5"/>
  <c r="I72" i="7"/>
  <c r="K95" i="7"/>
  <c r="AS86" i="9"/>
  <c r="AR86" i="9"/>
  <c r="AQ86" i="9"/>
  <c r="AP86" i="9"/>
  <c r="AO86" i="9"/>
  <c r="AN86" i="9"/>
  <c r="AM86" i="9"/>
  <c r="AL86" i="9"/>
  <c r="AK86" i="9"/>
  <c r="G46" i="5"/>
  <c r="N136" i="7"/>
  <c r="J36" i="7"/>
  <c r="J24" i="7"/>
  <c r="G40" i="5"/>
  <c r="J21" i="7"/>
  <c r="V41" i="7"/>
  <c r="K41" i="7"/>
  <c r="BJ82" i="13"/>
  <c r="BI82" i="13"/>
  <c r="BH82" i="13"/>
  <c r="BG82" i="13"/>
  <c r="BF82" i="13"/>
  <c r="BE82" i="13"/>
  <c r="BD82" i="13"/>
  <c r="BC82" i="13"/>
  <c r="BB82" i="13"/>
  <c r="BJ56" i="13"/>
  <c r="BI56" i="13"/>
  <c r="BH56" i="13"/>
  <c r="BG56" i="13"/>
  <c r="BF56" i="13"/>
  <c r="BE56" i="13"/>
  <c r="BD56" i="13"/>
  <c r="BC56" i="13"/>
  <c r="BB56" i="13"/>
  <c r="BI46" i="13"/>
  <c r="BH46" i="13"/>
  <c r="BG46" i="13"/>
  <c r="BF46" i="13"/>
  <c r="BE46" i="13"/>
  <c r="BD46" i="13"/>
  <c r="BC46" i="13"/>
  <c r="BB46" i="13"/>
  <c r="BJ46" i="13"/>
  <c r="BJ76" i="13"/>
  <c r="BI76" i="13"/>
  <c r="BH76" i="13"/>
  <c r="BG76" i="13"/>
  <c r="BF76" i="13"/>
  <c r="BE76" i="13"/>
  <c r="BD76" i="13"/>
  <c r="BC76" i="13"/>
  <c r="BB76" i="13"/>
  <c r="BJ86" i="13"/>
  <c r="BI86" i="13"/>
  <c r="BH86" i="13"/>
  <c r="BG86" i="13"/>
  <c r="BF86" i="13"/>
  <c r="BE86" i="13"/>
  <c r="BD86" i="13"/>
  <c r="BC86" i="13"/>
  <c r="BB86" i="13"/>
  <c r="BJ53" i="13"/>
  <c r="BI53" i="13"/>
  <c r="BH53" i="13"/>
  <c r="BG53" i="13"/>
  <c r="BF53" i="13"/>
  <c r="BE53" i="13"/>
  <c r="BD53" i="13"/>
  <c r="BC53" i="13"/>
  <c r="BB53" i="13"/>
  <c r="BJ47" i="13"/>
  <c r="BI47" i="13"/>
  <c r="BH47" i="13"/>
  <c r="BG47" i="13"/>
  <c r="BF47" i="13"/>
  <c r="BE47" i="13"/>
  <c r="BD47" i="13"/>
  <c r="BC47" i="13"/>
  <c r="BB47" i="13"/>
  <c r="BJ40" i="13"/>
  <c r="BI40" i="13"/>
  <c r="BH40" i="13"/>
  <c r="BG40" i="13"/>
  <c r="BF40" i="13"/>
  <c r="BE40" i="13"/>
  <c r="BD40" i="13"/>
  <c r="BC40" i="13"/>
  <c r="BB40" i="13"/>
  <c r="BJ32" i="13"/>
  <c r="BI32" i="13"/>
  <c r="BH32" i="13"/>
  <c r="BG32" i="13"/>
  <c r="BF32" i="13"/>
  <c r="BE32" i="13"/>
  <c r="BD32" i="13"/>
  <c r="BC32" i="13"/>
  <c r="BB32" i="13"/>
  <c r="BJ24" i="13"/>
  <c r="BI24" i="13"/>
  <c r="BH24" i="13"/>
  <c r="BG24" i="13"/>
  <c r="BF24" i="13"/>
  <c r="BE24" i="13"/>
  <c r="BD24" i="13"/>
  <c r="BC24" i="13"/>
  <c r="BB24" i="13"/>
  <c r="AR170" i="13"/>
  <c r="AQ170" i="13"/>
  <c r="AP170" i="13"/>
  <c r="AO170" i="13"/>
  <c r="AN170" i="13"/>
  <c r="AM170" i="13"/>
  <c r="AL170" i="13"/>
  <c r="AK170" i="13"/>
  <c r="AS170" i="13"/>
  <c r="AS157" i="13"/>
  <c r="AR157" i="13"/>
  <c r="AQ157" i="13"/>
  <c r="AP157" i="13"/>
  <c r="AO157" i="13"/>
  <c r="AN157" i="13"/>
  <c r="AM157" i="13"/>
  <c r="AL157" i="13"/>
  <c r="AK157" i="13"/>
  <c r="BJ2" i="13"/>
  <c r="BI2" i="13"/>
  <c r="BH2" i="13"/>
  <c r="BG2" i="13"/>
  <c r="BF2" i="13"/>
  <c r="BE2" i="13"/>
  <c r="BD2" i="13"/>
  <c r="BC2" i="13"/>
  <c r="BB2" i="13"/>
  <c r="AS159" i="13"/>
  <c r="AR159" i="13"/>
  <c r="AQ159" i="13"/>
  <c r="AP159" i="13"/>
  <c r="AO159" i="13"/>
  <c r="AN159" i="13"/>
  <c r="AM159" i="13"/>
  <c r="AL159" i="13"/>
  <c r="AK159" i="13"/>
  <c r="AS95" i="13"/>
  <c r="AR95" i="13"/>
  <c r="AQ95" i="13"/>
  <c r="AP95" i="13"/>
  <c r="AO95" i="13"/>
  <c r="AN95" i="13"/>
  <c r="AM95" i="13"/>
  <c r="AL95" i="13"/>
  <c r="AK95" i="13"/>
  <c r="BJ11" i="13"/>
  <c r="BI11" i="13"/>
  <c r="BH11" i="13"/>
  <c r="BG11" i="13"/>
  <c r="BF11" i="13"/>
  <c r="BE11" i="13"/>
  <c r="BD11" i="13"/>
  <c r="BC11" i="13"/>
  <c r="BB11" i="13"/>
  <c r="AS131" i="13"/>
  <c r="AR131" i="13"/>
  <c r="AQ131" i="13"/>
  <c r="AP131" i="13"/>
  <c r="AO131" i="13"/>
  <c r="AN131" i="13"/>
  <c r="AM131" i="13"/>
  <c r="AL131" i="13"/>
  <c r="AK131" i="13"/>
  <c r="AS79" i="13"/>
  <c r="AR79" i="13"/>
  <c r="AQ79" i="13"/>
  <c r="AP79" i="13"/>
  <c r="AO79" i="13"/>
  <c r="AN79" i="13"/>
  <c r="AM79" i="13"/>
  <c r="AL79" i="13"/>
  <c r="AK79" i="13"/>
  <c r="AS138" i="13"/>
  <c r="AR138" i="13"/>
  <c r="AQ138" i="13"/>
  <c r="AP138" i="13"/>
  <c r="AO138" i="13"/>
  <c r="AN138" i="13"/>
  <c r="AM138" i="13"/>
  <c r="AL138" i="13"/>
  <c r="AK138" i="13"/>
  <c r="AS115" i="13"/>
  <c r="AR115" i="13"/>
  <c r="AQ115" i="13"/>
  <c r="AP115" i="13"/>
  <c r="AO115" i="13"/>
  <c r="AN115" i="13"/>
  <c r="AM115" i="13"/>
  <c r="AL115" i="13"/>
  <c r="AK115" i="13"/>
  <c r="AS132" i="13"/>
  <c r="AR132" i="13"/>
  <c r="AQ132" i="13"/>
  <c r="AP132" i="13"/>
  <c r="AO132" i="13"/>
  <c r="AN132" i="13"/>
  <c r="AM132" i="13"/>
  <c r="AL132" i="13"/>
  <c r="AK132" i="13"/>
  <c r="AS41" i="13"/>
  <c r="AR41" i="13"/>
  <c r="AQ41" i="13"/>
  <c r="AP41" i="13"/>
  <c r="AO41" i="13"/>
  <c r="AN41" i="13"/>
  <c r="AM41" i="13"/>
  <c r="AL41" i="13"/>
  <c r="AK41" i="13"/>
  <c r="AS74" i="13"/>
  <c r="AR74" i="13"/>
  <c r="AQ74" i="13"/>
  <c r="AP74" i="13"/>
  <c r="AO74" i="13"/>
  <c r="AN74" i="13"/>
  <c r="AM74" i="13"/>
  <c r="AL74" i="13"/>
  <c r="AK74" i="13"/>
  <c r="AS46" i="13"/>
  <c r="AR46" i="13"/>
  <c r="AQ46" i="13"/>
  <c r="AP46" i="13"/>
  <c r="AO46" i="13"/>
  <c r="AN46" i="13"/>
  <c r="AM46" i="13"/>
  <c r="AL46" i="13"/>
  <c r="AK46" i="13"/>
  <c r="AS60" i="13"/>
  <c r="AR60" i="13"/>
  <c r="AQ60" i="13"/>
  <c r="AP60" i="13"/>
  <c r="AO60" i="13"/>
  <c r="AN60" i="13"/>
  <c r="AM60" i="13"/>
  <c r="AL60" i="13"/>
  <c r="AK60" i="13"/>
  <c r="AS53" i="13"/>
  <c r="AR53" i="13"/>
  <c r="AQ53" i="13"/>
  <c r="AP53" i="13"/>
  <c r="AO53" i="13"/>
  <c r="AN53" i="13"/>
  <c r="AM53" i="13"/>
  <c r="AL53" i="13"/>
  <c r="AK53" i="13"/>
  <c r="AS78" i="13"/>
  <c r="AR78" i="13"/>
  <c r="AQ78" i="13"/>
  <c r="AP78" i="13"/>
  <c r="AO78" i="13"/>
  <c r="AN78" i="13"/>
  <c r="AM78" i="13"/>
  <c r="AL78" i="13"/>
  <c r="AK78" i="13"/>
  <c r="AR96" i="13"/>
  <c r="AQ96" i="13"/>
  <c r="AP96" i="13"/>
  <c r="AO96" i="13"/>
  <c r="AN96" i="13"/>
  <c r="AM96" i="13"/>
  <c r="AL96" i="13"/>
  <c r="AK96" i="13"/>
  <c r="AS96" i="13"/>
  <c r="AS39" i="13"/>
  <c r="AR39" i="13"/>
  <c r="AQ39" i="13"/>
  <c r="AP39" i="13"/>
  <c r="AO39" i="13"/>
  <c r="AN39" i="13"/>
  <c r="AM39" i="13"/>
  <c r="AL39" i="13"/>
  <c r="AK39" i="13"/>
  <c r="AS44" i="13"/>
  <c r="AR44" i="13"/>
  <c r="AQ44" i="13"/>
  <c r="AP44" i="13"/>
  <c r="AO44" i="13"/>
  <c r="AN44" i="13"/>
  <c r="AM44" i="13"/>
  <c r="AL44" i="13"/>
  <c r="AK44" i="13"/>
  <c r="K96" i="7"/>
  <c r="N116" i="7"/>
  <c r="J26" i="8"/>
  <c r="AS55" i="9"/>
  <c r="AR55" i="9"/>
  <c r="AQ55" i="9"/>
  <c r="AP55" i="9"/>
  <c r="AO55" i="9"/>
  <c r="AN55" i="9"/>
  <c r="AM55" i="9"/>
  <c r="AL55" i="9"/>
  <c r="AK55" i="9"/>
  <c r="AS112" i="9"/>
  <c r="AR112" i="9"/>
  <c r="AQ112" i="9"/>
  <c r="AP112" i="9"/>
  <c r="AO112" i="9"/>
  <c r="AN112" i="9"/>
  <c r="AM112" i="9"/>
  <c r="AL112" i="9"/>
  <c r="AK112" i="9"/>
  <c r="BJ21" i="9"/>
  <c r="BI21" i="9"/>
  <c r="BH21" i="9"/>
  <c r="BG21" i="9"/>
  <c r="BF21" i="9"/>
  <c r="BE21" i="9"/>
  <c r="BD21" i="9"/>
  <c r="BC21" i="9"/>
  <c r="BB21" i="9"/>
  <c r="BI32" i="9"/>
  <c r="BH32" i="9"/>
  <c r="BG32" i="9"/>
  <c r="BF32" i="9"/>
  <c r="BE32" i="9"/>
  <c r="BD32" i="9"/>
  <c r="BC32" i="9"/>
  <c r="BB32" i="9"/>
  <c r="BJ32" i="9"/>
  <c r="BJ9" i="9"/>
  <c r="BI9" i="9"/>
  <c r="BH9" i="9"/>
  <c r="BG9" i="9"/>
  <c r="BF9" i="9"/>
  <c r="BE9" i="9"/>
  <c r="BD9" i="9"/>
  <c r="BC9" i="9"/>
  <c r="BB9" i="9"/>
  <c r="BH59" i="9"/>
  <c r="BG59" i="9"/>
  <c r="BF59" i="9"/>
  <c r="BE59" i="9"/>
  <c r="BD59" i="9"/>
  <c r="BC59" i="9"/>
  <c r="BB59" i="9"/>
  <c r="BJ59" i="9"/>
  <c r="BI59" i="9"/>
  <c r="BJ22" i="9"/>
  <c r="BI22" i="9"/>
  <c r="BH22" i="9"/>
  <c r="BG22" i="9"/>
  <c r="BF22" i="9"/>
  <c r="BE22" i="9"/>
  <c r="BD22" i="9"/>
  <c r="BC22" i="9"/>
  <c r="BB22" i="9"/>
  <c r="BJ33" i="9"/>
  <c r="BI33" i="9"/>
  <c r="BH33" i="9"/>
  <c r="BG33" i="9"/>
  <c r="BF33" i="9"/>
  <c r="BE33" i="9"/>
  <c r="BD33" i="9"/>
  <c r="BC33" i="9"/>
  <c r="BB33" i="9"/>
  <c r="BJ20" i="9"/>
  <c r="BI20" i="9"/>
  <c r="BH20" i="9"/>
  <c r="BG20" i="9"/>
  <c r="BF20" i="9"/>
  <c r="BE20" i="9"/>
  <c r="BD20" i="9"/>
  <c r="BC20" i="9"/>
  <c r="BB20" i="9"/>
  <c r="BJ19" i="9"/>
  <c r="BI19" i="9"/>
  <c r="BH19" i="9"/>
  <c r="BG19" i="9"/>
  <c r="BF19" i="9"/>
  <c r="BE19" i="9"/>
  <c r="BD19" i="9"/>
  <c r="BC19" i="9"/>
  <c r="BB19" i="9"/>
  <c r="AR72" i="9"/>
  <c r="AQ72" i="9"/>
  <c r="AP72" i="9"/>
  <c r="AO72" i="9"/>
  <c r="AN72" i="9"/>
  <c r="AM72" i="9"/>
  <c r="AL72" i="9"/>
  <c r="AK72" i="9"/>
  <c r="AS72" i="9"/>
  <c r="BJ50" i="9"/>
  <c r="BI50" i="9"/>
  <c r="BH50" i="9"/>
  <c r="BG50" i="9"/>
  <c r="BF50" i="9"/>
  <c r="BE50" i="9"/>
  <c r="BD50" i="9"/>
  <c r="BC50" i="9"/>
  <c r="BB50" i="9"/>
  <c r="AS142" i="9"/>
  <c r="AR142" i="9"/>
  <c r="AQ142" i="9"/>
  <c r="AP142" i="9"/>
  <c r="AO142" i="9"/>
  <c r="AN142" i="9"/>
  <c r="AM142" i="9"/>
  <c r="AL142" i="9"/>
  <c r="AK142" i="9"/>
  <c r="AS93" i="9"/>
  <c r="AR93" i="9"/>
  <c r="AQ93" i="9"/>
  <c r="AP93" i="9"/>
  <c r="AO93" i="9"/>
  <c r="AN93" i="9"/>
  <c r="AM93" i="9"/>
  <c r="AL93" i="9"/>
  <c r="AK93" i="9"/>
  <c r="AS122" i="9"/>
  <c r="AR122" i="9"/>
  <c r="AQ122" i="9"/>
  <c r="AP122" i="9"/>
  <c r="AO122" i="9"/>
  <c r="AN122" i="9"/>
  <c r="AM122" i="9"/>
  <c r="AL122" i="9"/>
  <c r="AK122" i="9"/>
  <c r="AR163" i="9"/>
  <c r="AQ163" i="9"/>
  <c r="AP163" i="9"/>
  <c r="AO163" i="9"/>
  <c r="AN163" i="9"/>
  <c r="AM163" i="9"/>
  <c r="AL163" i="9"/>
  <c r="AK163" i="9"/>
  <c r="AS163" i="9"/>
  <c r="AS119" i="9"/>
  <c r="AR119" i="9"/>
  <c r="AQ119" i="9"/>
  <c r="AP119" i="9"/>
  <c r="AO119" i="9"/>
  <c r="AN119" i="9"/>
  <c r="AM119" i="9"/>
  <c r="AL119" i="9"/>
  <c r="AK119" i="9"/>
  <c r="J67" i="5"/>
  <c r="N104" i="7"/>
  <c r="N124" i="7"/>
  <c r="AS127" i="9"/>
  <c r="AR127" i="9"/>
  <c r="AQ127" i="9"/>
  <c r="AP127" i="9"/>
  <c r="AO127" i="9"/>
  <c r="AN127" i="9"/>
  <c r="AM127" i="9"/>
  <c r="AL127" i="9"/>
  <c r="AK127" i="9"/>
  <c r="AS121" i="9"/>
  <c r="AR121" i="9"/>
  <c r="AQ121" i="9"/>
  <c r="AP121" i="9"/>
  <c r="AO121" i="9"/>
  <c r="AN121" i="9"/>
  <c r="AM121" i="9"/>
  <c r="AL121" i="9"/>
  <c r="AK121" i="9"/>
  <c r="I72" i="5"/>
  <c r="N36" i="8"/>
  <c r="T86" i="13"/>
  <c r="AE86" i="13"/>
  <c r="G44" i="5"/>
  <c r="N139" i="7"/>
  <c r="AS57" i="9"/>
  <c r="AR57" i="9"/>
  <c r="AQ57" i="9"/>
  <c r="AP57" i="9"/>
  <c r="AO57" i="9"/>
  <c r="AN57" i="9"/>
  <c r="AM57" i="9"/>
  <c r="AL57" i="9"/>
  <c r="AK57" i="9"/>
  <c r="AS62" i="9"/>
  <c r="AR62" i="9"/>
  <c r="AQ62" i="9"/>
  <c r="AP62" i="9"/>
  <c r="AO62" i="9"/>
  <c r="AN62" i="9"/>
  <c r="AM62" i="9"/>
  <c r="AL62" i="9"/>
  <c r="AK62" i="9"/>
  <c r="T44" i="13"/>
  <c r="AE44" i="13"/>
  <c r="J66" i="5"/>
  <c r="N103" i="7"/>
  <c r="AS64" i="9"/>
  <c r="AR64" i="9"/>
  <c r="AQ64" i="9"/>
  <c r="AP64" i="9"/>
  <c r="AO64" i="9"/>
  <c r="AN64" i="9"/>
  <c r="AM64" i="9"/>
  <c r="AL64" i="9"/>
  <c r="AK64" i="9"/>
  <c r="J70" i="5"/>
  <c r="N150" i="5"/>
  <c r="K85" i="7"/>
  <c r="N108" i="7"/>
  <c r="N29" i="8"/>
  <c r="AS25" i="9"/>
  <c r="AR25" i="9"/>
  <c r="AQ25" i="9"/>
  <c r="AP25" i="9"/>
  <c r="AO25" i="9"/>
  <c r="AN25" i="9"/>
  <c r="AM25" i="9"/>
  <c r="AL25" i="9"/>
  <c r="AK25" i="9"/>
  <c r="AS43" i="9"/>
  <c r="AR43" i="9"/>
  <c r="AQ43" i="9"/>
  <c r="AP43" i="9"/>
  <c r="AO43" i="9"/>
  <c r="AN43" i="9"/>
  <c r="AM43" i="9"/>
  <c r="AL43" i="9"/>
  <c r="AK43" i="9"/>
  <c r="BJ62" i="13"/>
  <c r="BI62" i="13"/>
  <c r="BH62" i="13"/>
  <c r="BG62" i="13"/>
  <c r="BF62" i="13"/>
  <c r="BE62" i="13"/>
  <c r="BD62" i="13"/>
  <c r="BC62" i="13"/>
  <c r="BB62" i="13"/>
  <c r="BJ64" i="13"/>
  <c r="BI64" i="13"/>
  <c r="BH64" i="13"/>
  <c r="BG64" i="13"/>
  <c r="BF64" i="13"/>
  <c r="BE64" i="13"/>
  <c r="BD64" i="13"/>
  <c r="BC64" i="13"/>
  <c r="BB64" i="13"/>
  <c r="BJ66" i="13"/>
  <c r="BI66" i="13"/>
  <c r="BH66" i="13"/>
  <c r="BG66" i="13"/>
  <c r="BF66" i="13"/>
  <c r="BE66" i="13"/>
  <c r="BD66" i="13"/>
  <c r="BC66" i="13"/>
  <c r="BB66" i="13"/>
  <c r="BJ58" i="13"/>
  <c r="BI58" i="13"/>
  <c r="BH58" i="13"/>
  <c r="BG58" i="13"/>
  <c r="BF58" i="13"/>
  <c r="BE58" i="13"/>
  <c r="BD58" i="13"/>
  <c r="BC58" i="13"/>
  <c r="BB58" i="13"/>
  <c r="BJ70" i="13"/>
  <c r="BI70" i="13"/>
  <c r="BH70" i="13"/>
  <c r="BG70" i="13"/>
  <c r="BF70" i="13"/>
  <c r="BE70" i="13"/>
  <c r="BD70" i="13"/>
  <c r="BC70" i="13"/>
  <c r="BB70" i="13"/>
  <c r="BJ19" i="13"/>
  <c r="BI19" i="13"/>
  <c r="BH19" i="13"/>
  <c r="BG19" i="13"/>
  <c r="BF19" i="13"/>
  <c r="BE19" i="13"/>
  <c r="BD19" i="13"/>
  <c r="BC19" i="13"/>
  <c r="BB19" i="13"/>
  <c r="BJ15" i="13"/>
  <c r="BI15" i="13"/>
  <c r="BH15" i="13"/>
  <c r="BG15" i="13"/>
  <c r="BF15" i="13"/>
  <c r="BE15" i="13"/>
  <c r="BD15" i="13"/>
  <c r="BC15" i="13"/>
  <c r="BB15" i="13"/>
  <c r="BJ38" i="13"/>
  <c r="BI38" i="13"/>
  <c r="BH38" i="13"/>
  <c r="BG38" i="13"/>
  <c r="BF38" i="13"/>
  <c r="BE38" i="13"/>
  <c r="BD38" i="13"/>
  <c r="BC38" i="13"/>
  <c r="BB38" i="13"/>
  <c r="BJ30" i="13"/>
  <c r="BI30" i="13"/>
  <c r="BH30" i="13"/>
  <c r="BG30" i="13"/>
  <c r="BF30" i="13"/>
  <c r="BE30" i="13"/>
  <c r="BD30" i="13"/>
  <c r="BC30" i="13"/>
  <c r="BB30" i="13"/>
  <c r="BJ22" i="13"/>
  <c r="BI22" i="13"/>
  <c r="BH22" i="13"/>
  <c r="BG22" i="13"/>
  <c r="BF22" i="13"/>
  <c r="BE22" i="13"/>
  <c r="BD22" i="13"/>
  <c r="BC22" i="13"/>
  <c r="BB22" i="13"/>
  <c r="AS160" i="13"/>
  <c r="AR160" i="13"/>
  <c r="AQ160" i="13"/>
  <c r="AP160" i="13"/>
  <c r="AO160" i="13"/>
  <c r="AN160" i="13"/>
  <c r="AM160" i="13"/>
  <c r="AL160" i="13"/>
  <c r="AK160" i="13"/>
  <c r="BJ8" i="13"/>
  <c r="BI8" i="13"/>
  <c r="BH8" i="13"/>
  <c r="BG8" i="13"/>
  <c r="BF8" i="13"/>
  <c r="BE8" i="13"/>
  <c r="BD8" i="13"/>
  <c r="BC8" i="13"/>
  <c r="BB8" i="13"/>
  <c r="AS164" i="13"/>
  <c r="AR164" i="13"/>
  <c r="AQ164" i="13"/>
  <c r="AP164" i="13"/>
  <c r="AO164" i="13"/>
  <c r="AN164" i="13"/>
  <c r="AM164" i="13"/>
  <c r="AL164" i="13"/>
  <c r="AK164" i="13"/>
  <c r="AR142" i="13"/>
  <c r="AQ142" i="13"/>
  <c r="AP142" i="13"/>
  <c r="AO142" i="13"/>
  <c r="AN142" i="13"/>
  <c r="AM142" i="13"/>
  <c r="AL142" i="13"/>
  <c r="AK142" i="13"/>
  <c r="AS142" i="13"/>
  <c r="BJ12" i="13"/>
  <c r="BI12" i="13"/>
  <c r="BH12" i="13"/>
  <c r="BG12" i="13"/>
  <c r="BF12" i="13"/>
  <c r="BE12" i="13"/>
  <c r="BD12" i="13"/>
  <c r="BC12" i="13"/>
  <c r="BB12" i="13"/>
  <c r="AS168" i="13"/>
  <c r="AR168" i="13"/>
  <c r="AQ168" i="13"/>
  <c r="AP168" i="13"/>
  <c r="AO168" i="13"/>
  <c r="AN168" i="13"/>
  <c r="AM168" i="13"/>
  <c r="AL168" i="13"/>
  <c r="AK168" i="13"/>
  <c r="AS57" i="13"/>
  <c r="AR57" i="13"/>
  <c r="AQ57" i="13"/>
  <c r="AP57" i="13"/>
  <c r="AO57" i="13"/>
  <c r="AN57" i="13"/>
  <c r="AM57" i="13"/>
  <c r="AL57" i="13"/>
  <c r="AK57" i="13"/>
  <c r="AS128" i="13"/>
  <c r="AR128" i="13"/>
  <c r="AQ128" i="13"/>
  <c r="AP128" i="13"/>
  <c r="AO128" i="13"/>
  <c r="AN128" i="13"/>
  <c r="AM128" i="13"/>
  <c r="AL128" i="13"/>
  <c r="AK128" i="13"/>
  <c r="AS104" i="13"/>
  <c r="AR104" i="13"/>
  <c r="AQ104" i="13"/>
  <c r="AP104" i="13"/>
  <c r="AO104" i="13"/>
  <c r="AN104" i="13"/>
  <c r="AM104" i="13"/>
  <c r="AL104" i="13"/>
  <c r="AK104" i="13"/>
  <c r="AS103" i="13"/>
  <c r="AR103" i="13"/>
  <c r="AQ103" i="13"/>
  <c r="AP103" i="13"/>
  <c r="AO103" i="13"/>
  <c r="AN103" i="13"/>
  <c r="AM103" i="13"/>
  <c r="AL103" i="13"/>
  <c r="AK103" i="13"/>
  <c r="AS133" i="13"/>
  <c r="AR133" i="13"/>
  <c r="AQ133" i="13"/>
  <c r="AP133" i="13"/>
  <c r="AO133" i="13"/>
  <c r="AN133" i="13"/>
  <c r="AM133" i="13"/>
  <c r="AL133" i="13"/>
  <c r="AK133" i="13"/>
  <c r="AS122" i="13"/>
  <c r="AR122" i="13"/>
  <c r="AQ122" i="13"/>
  <c r="AP122" i="13"/>
  <c r="AO122" i="13"/>
  <c r="AN122" i="13"/>
  <c r="AM122" i="13"/>
  <c r="AL122" i="13"/>
  <c r="AK122" i="13"/>
  <c r="AR58" i="13"/>
  <c r="AQ58" i="13"/>
  <c r="AP58" i="13"/>
  <c r="AO58" i="13"/>
  <c r="AN58" i="13"/>
  <c r="AM58" i="13"/>
  <c r="AL58" i="13"/>
  <c r="AK58" i="13"/>
  <c r="AS58" i="13"/>
  <c r="AN108" i="13"/>
  <c r="AM108" i="13"/>
  <c r="AL108" i="13"/>
  <c r="AK108" i="13"/>
  <c r="AS108" i="13"/>
  <c r="AR108" i="13"/>
  <c r="AQ108" i="13"/>
  <c r="AP108" i="13"/>
  <c r="AO108" i="13"/>
  <c r="AQ33" i="13"/>
  <c r="AP33" i="13"/>
  <c r="AO33" i="13"/>
  <c r="AN33" i="13"/>
  <c r="AM33" i="13"/>
  <c r="AL33" i="13"/>
  <c r="AK33" i="13"/>
  <c r="AS33" i="13"/>
  <c r="AR33" i="13"/>
  <c r="AS126" i="13"/>
  <c r="AR126" i="13"/>
  <c r="AQ126" i="13"/>
  <c r="AP126" i="13"/>
  <c r="AO126" i="13"/>
  <c r="AN126" i="13"/>
  <c r="AM126" i="13"/>
  <c r="AL126" i="13"/>
  <c r="AK126" i="13"/>
  <c r="AS62" i="13"/>
  <c r="AR62" i="13"/>
  <c r="AQ62" i="13"/>
  <c r="AP62" i="13"/>
  <c r="AO62" i="13"/>
  <c r="AN62" i="13"/>
  <c r="AM62" i="13"/>
  <c r="AL62" i="13"/>
  <c r="AK62" i="13"/>
  <c r="AS80" i="13"/>
  <c r="AR80" i="13"/>
  <c r="AQ80" i="13"/>
  <c r="AP80" i="13"/>
  <c r="AO80" i="13"/>
  <c r="AN80" i="13"/>
  <c r="AM80" i="13"/>
  <c r="AL80" i="13"/>
  <c r="AK80" i="13"/>
  <c r="AS25" i="13"/>
  <c r="AR25" i="13"/>
  <c r="AQ25" i="13"/>
  <c r="AP25" i="13"/>
  <c r="AO25" i="13"/>
  <c r="AN25" i="13"/>
  <c r="AM25" i="13"/>
  <c r="AL25" i="13"/>
  <c r="AK25" i="13"/>
  <c r="J40" i="7"/>
  <c r="N37" i="8"/>
  <c r="AS31" i="9"/>
  <c r="AR31" i="9"/>
  <c r="AQ31" i="9"/>
  <c r="AP31" i="9"/>
  <c r="AO31" i="9"/>
  <c r="AN31" i="9"/>
  <c r="AM31" i="9"/>
  <c r="AL31" i="9"/>
  <c r="AK31" i="9"/>
  <c r="AS39" i="9"/>
  <c r="AR39" i="9"/>
  <c r="AQ39" i="9"/>
  <c r="AP39" i="9"/>
  <c r="AO39" i="9"/>
  <c r="AN39" i="9"/>
  <c r="AM39" i="9"/>
  <c r="AL39" i="9"/>
  <c r="AK39" i="9"/>
  <c r="BJ67" i="9"/>
  <c r="BI67" i="9"/>
  <c r="BH67" i="9"/>
  <c r="BG67" i="9"/>
  <c r="BF67" i="9"/>
  <c r="BE67" i="9"/>
  <c r="BD67" i="9"/>
  <c r="BC67" i="9"/>
  <c r="BB67" i="9"/>
  <c r="BF36" i="9"/>
  <c r="BE36" i="9"/>
  <c r="BD36" i="9"/>
  <c r="BC36" i="9"/>
  <c r="BB36" i="9"/>
  <c r="BJ36" i="9"/>
  <c r="BI36" i="9"/>
  <c r="BH36" i="9"/>
  <c r="BG36" i="9"/>
  <c r="BJ11" i="9"/>
  <c r="BI11" i="9"/>
  <c r="BH11" i="9"/>
  <c r="BG11" i="9"/>
  <c r="BF11" i="9"/>
  <c r="BE11" i="9"/>
  <c r="BD11" i="9"/>
  <c r="BC11" i="9"/>
  <c r="BB11" i="9"/>
  <c r="BJ65" i="9"/>
  <c r="BI65" i="9"/>
  <c r="BH65" i="9"/>
  <c r="BG65" i="9"/>
  <c r="BF65" i="9"/>
  <c r="BE65" i="9"/>
  <c r="BD65" i="9"/>
  <c r="BC65" i="9"/>
  <c r="BB65" i="9"/>
  <c r="BJ54" i="9"/>
  <c r="BI54" i="9"/>
  <c r="BH54" i="9"/>
  <c r="BG54" i="9"/>
  <c r="BF54" i="9"/>
  <c r="BE54" i="9"/>
  <c r="BD54" i="9"/>
  <c r="BC54" i="9"/>
  <c r="BB54" i="9"/>
  <c r="BJ49" i="9"/>
  <c r="BI49" i="9"/>
  <c r="BH49" i="9"/>
  <c r="BG49" i="9"/>
  <c r="BF49" i="9"/>
  <c r="BE49" i="9"/>
  <c r="BD49" i="9"/>
  <c r="BC49" i="9"/>
  <c r="BB49" i="9"/>
  <c r="BJ52" i="9"/>
  <c r="BI52" i="9"/>
  <c r="BH52" i="9"/>
  <c r="BG52" i="9"/>
  <c r="BF52" i="9"/>
  <c r="BE52" i="9"/>
  <c r="BD52" i="9"/>
  <c r="BC52" i="9"/>
  <c r="BB52" i="9"/>
  <c r="BJ31" i="9"/>
  <c r="BI31" i="9"/>
  <c r="BH31" i="9"/>
  <c r="BG31" i="9"/>
  <c r="BF31" i="9"/>
  <c r="BE31" i="9"/>
  <c r="BD31" i="9"/>
  <c r="BC31" i="9"/>
  <c r="BB31" i="9"/>
  <c r="BJ15" i="9"/>
  <c r="BI15" i="9"/>
  <c r="BH15" i="9"/>
  <c r="BG15" i="9"/>
  <c r="BF15" i="9"/>
  <c r="BE15" i="9"/>
  <c r="BD15" i="9"/>
  <c r="BC15" i="9"/>
  <c r="BB15" i="9"/>
  <c r="BJ60" i="9"/>
  <c r="BI60" i="9"/>
  <c r="BH60" i="9"/>
  <c r="BG60" i="9"/>
  <c r="BF60" i="9"/>
  <c r="BE60" i="9"/>
  <c r="BD60" i="9"/>
  <c r="BC60" i="9"/>
  <c r="BB60" i="9"/>
  <c r="AS70" i="9"/>
  <c r="AN70" i="9"/>
  <c r="AM70" i="9"/>
  <c r="AL70" i="9"/>
  <c r="AK70" i="9"/>
  <c r="AR70" i="9"/>
  <c r="AQ70" i="9"/>
  <c r="AP70" i="9"/>
  <c r="AO70" i="9"/>
  <c r="BF77" i="9"/>
  <c r="BE77" i="9"/>
  <c r="BD77" i="9"/>
  <c r="BC77" i="9"/>
  <c r="BB77" i="9"/>
  <c r="BJ77" i="9"/>
  <c r="BI77" i="9"/>
  <c r="BH77" i="9"/>
  <c r="BG77" i="9"/>
  <c r="BJ85" i="9"/>
  <c r="BI85" i="9"/>
  <c r="BH85" i="9"/>
  <c r="BG85" i="9"/>
  <c r="BF85" i="9"/>
  <c r="BE85" i="9"/>
  <c r="BD85" i="9"/>
  <c r="BC85" i="9"/>
  <c r="BB85" i="9"/>
  <c r="AS175" i="9"/>
  <c r="AR175" i="9"/>
  <c r="AQ175" i="9"/>
  <c r="AP175" i="9"/>
  <c r="AO175" i="9"/>
  <c r="AN175" i="9"/>
  <c r="AM175" i="9"/>
  <c r="AL175" i="9"/>
  <c r="AK175" i="9"/>
  <c r="AS173" i="9"/>
  <c r="AR173" i="9"/>
  <c r="AQ173" i="9"/>
  <c r="AP173" i="9"/>
  <c r="AO173" i="9"/>
  <c r="AN173" i="9"/>
  <c r="AM173" i="9"/>
  <c r="AL173" i="9"/>
  <c r="AK173" i="9"/>
  <c r="I54" i="5"/>
  <c r="J68" i="7"/>
  <c r="AS56" i="9"/>
  <c r="AR56" i="9"/>
  <c r="AQ56" i="9"/>
  <c r="AP56" i="9"/>
  <c r="AO56" i="9"/>
  <c r="AN56" i="9"/>
  <c r="AM56" i="9"/>
  <c r="AL56" i="9"/>
  <c r="AK56" i="9"/>
  <c r="AS51" i="9"/>
  <c r="AR51" i="9"/>
  <c r="AQ51" i="9"/>
  <c r="AP51" i="9"/>
  <c r="AO51" i="9"/>
  <c r="AN51" i="9"/>
  <c r="AM51" i="9"/>
  <c r="AL51" i="9"/>
  <c r="AK51" i="9"/>
  <c r="AO60" i="9"/>
  <c r="AN60" i="9"/>
  <c r="AM60" i="9"/>
  <c r="AL60" i="9"/>
  <c r="AK60" i="9"/>
  <c r="AS60" i="9"/>
  <c r="AR60" i="9"/>
  <c r="AQ60" i="9"/>
  <c r="AP60" i="9"/>
  <c r="AQ101" i="9"/>
  <c r="AP101" i="9"/>
  <c r="AO101" i="9"/>
  <c r="AN101" i="9"/>
  <c r="AM101" i="9"/>
  <c r="AL101" i="9"/>
  <c r="AK101" i="9"/>
  <c r="AS101" i="9"/>
  <c r="AR101" i="9"/>
  <c r="I53" i="7"/>
  <c r="K73" i="7"/>
  <c r="J59" i="5"/>
  <c r="K39" i="7"/>
  <c r="AS41" i="9"/>
  <c r="AR41" i="9"/>
  <c r="AQ41" i="9"/>
  <c r="AP41" i="9"/>
  <c r="AO41" i="9"/>
  <c r="AN41" i="9"/>
  <c r="AM41" i="9"/>
  <c r="AL41" i="9"/>
  <c r="AK41" i="9"/>
  <c r="AS24" i="9"/>
  <c r="AR24" i="9"/>
  <c r="AQ24" i="9"/>
  <c r="AP24" i="9"/>
  <c r="AO24" i="9"/>
  <c r="AN24" i="9"/>
  <c r="AM24" i="9"/>
  <c r="AL24" i="9"/>
  <c r="AK24" i="9"/>
  <c r="I56" i="5"/>
  <c r="G34" i="5"/>
  <c r="G31" i="5"/>
  <c r="J28" i="8"/>
  <c r="AQ48" i="9"/>
  <c r="AP48" i="9"/>
  <c r="AO48" i="9"/>
  <c r="AN48" i="9"/>
  <c r="AM48" i="9"/>
  <c r="AL48" i="9"/>
  <c r="AK48" i="9"/>
  <c r="AS48" i="9"/>
  <c r="AR48" i="9"/>
  <c r="AS131" i="9"/>
  <c r="AR131" i="9"/>
  <c r="AQ131" i="9"/>
  <c r="AP131" i="9"/>
  <c r="AO131" i="9"/>
  <c r="AN131" i="9"/>
  <c r="AM131" i="9"/>
  <c r="AL131" i="9"/>
  <c r="AK131" i="9"/>
  <c r="BI80" i="13"/>
  <c r="BH80" i="13"/>
  <c r="BG80" i="13"/>
  <c r="BF80" i="13"/>
  <c r="BE80" i="13"/>
  <c r="BD80" i="13"/>
  <c r="BC80" i="13"/>
  <c r="BB80" i="13"/>
  <c r="BJ80" i="13"/>
  <c r="BJ60" i="13"/>
  <c r="BI60" i="13"/>
  <c r="BH60" i="13"/>
  <c r="BG60" i="13"/>
  <c r="BF60" i="13"/>
  <c r="BE60" i="13"/>
  <c r="BD60" i="13"/>
  <c r="BC60" i="13"/>
  <c r="BB60" i="13"/>
  <c r="BJ79" i="13"/>
  <c r="BI79" i="13"/>
  <c r="BH79" i="13"/>
  <c r="BG79" i="13"/>
  <c r="BF79" i="13"/>
  <c r="BE79" i="13"/>
  <c r="BD79" i="13"/>
  <c r="BC79" i="13"/>
  <c r="BB79" i="13"/>
  <c r="AS107" i="13"/>
  <c r="AR107" i="13"/>
  <c r="AQ107" i="13"/>
  <c r="AP107" i="13"/>
  <c r="AO107" i="13"/>
  <c r="AN107" i="13"/>
  <c r="AM107" i="13"/>
  <c r="AL107" i="13"/>
  <c r="AK107" i="13"/>
  <c r="BJ51" i="13"/>
  <c r="BI51" i="13"/>
  <c r="BH51" i="13"/>
  <c r="BG51" i="13"/>
  <c r="BF51" i="13"/>
  <c r="BE51" i="13"/>
  <c r="BD51" i="13"/>
  <c r="BC51" i="13"/>
  <c r="BB51" i="13"/>
  <c r="BJ18" i="13"/>
  <c r="BI18" i="13"/>
  <c r="BH18" i="13"/>
  <c r="BG18" i="13"/>
  <c r="BF18" i="13"/>
  <c r="BE18" i="13"/>
  <c r="BD18" i="13"/>
  <c r="BC18" i="13"/>
  <c r="BB18" i="13"/>
  <c r="BJ52" i="13"/>
  <c r="BI52" i="13"/>
  <c r="BH52" i="13"/>
  <c r="BG52" i="13"/>
  <c r="BF52" i="13"/>
  <c r="BE52" i="13"/>
  <c r="BD52" i="13"/>
  <c r="BC52" i="13"/>
  <c r="BB52" i="13"/>
  <c r="BJ37" i="13"/>
  <c r="BI37" i="13"/>
  <c r="BH37" i="13"/>
  <c r="BG37" i="13"/>
  <c r="BF37" i="13"/>
  <c r="BE37" i="13"/>
  <c r="BD37" i="13"/>
  <c r="BC37" i="13"/>
  <c r="BB37" i="13"/>
  <c r="BJ29" i="13"/>
  <c r="BI29" i="13"/>
  <c r="BH29" i="13"/>
  <c r="BG29" i="13"/>
  <c r="BF29" i="13"/>
  <c r="BE29" i="13"/>
  <c r="BD29" i="13"/>
  <c r="BC29" i="13"/>
  <c r="BB29" i="13"/>
  <c r="BJ21" i="13"/>
  <c r="BI21" i="13"/>
  <c r="BH21" i="13"/>
  <c r="BG21" i="13"/>
  <c r="BF21" i="13"/>
  <c r="BE21" i="13"/>
  <c r="BD21" i="13"/>
  <c r="BC21" i="13"/>
  <c r="BB21" i="13"/>
  <c r="AS155" i="13"/>
  <c r="AR155" i="13"/>
  <c r="AQ155" i="13"/>
  <c r="AP155" i="13"/>
  <c r="AO155" i="13"/>
  <c r="AN155" i="13"/>
  <c r="AM155" i="13"/>
  <c r="AL155" i="13"/>
  <c r="AK155" i="13"/>
  <c r="BE7" i="13"/>
  <c r="BD7" i="13"/>
  <c r="BC7" i="13"/>
  <c r="BB7" i="13"/>
  <c r="BJ7" i="13"/>
  <c r="BI7" i="13"/>
  <c r="BH7" i="13"/>
  <c r="BG7" i="13"/>
  <c r="BF7" i="13"/>
  <c r="AM152" i="13"/>
  <c r="AL152" i="13"/>
  <c r="AK152" i="13"/>
  <c r="AS152" i="13"/>
  <c r="AR152" i="13"/>
  <c r="AQ152" i="13"/>
  <c r="AP152" i="13"/>
  <c r="AO152" i="13"/>
  <c r="AN152" i="13"/>
  <c r="AS137" i="13"/>
  <c r="AR137" i="13"/>
  <c r="AQ137" i="13"/>
  <c r="AP137" i="13"/>
  <c r="AO137" i="13"/>
  <c r="AN137" i="13"/>
  <c r="AM137" i="13"/>
  <c r="AL137" i="13"/>
  <c r="AK137" i="13"/>
  <c r="AS175" i="13"/>
  <c r="AR175" i="13"/>
  <c r="AQ175" i="13"/>
  <c r="AP175" i="13"/>
  <c r="AO175" i="13"/>
  <c r="AN175" i="13"/>
  <c r="AM175" i="13"/>
  <c r="AL175" i="13"/>
  <c r="AK175" i="13"/>
  <c r="AR158" i="13"/>
  <c r="AQ158" i="13"/>
  <c r="AP158" i="13"/>
  <c r="AO158" i="13"/>
  <c r="AN158" i="13"/>
  <c r="AS158" i="13"/>
  <c r="AM158" i="13"/>
  <c r="AL158" i="13"/>
  <c r="AK158" i="13"/>
  <c r="AS136" i="13"/>
  <c r="AR136" i="13"/>
  <c r="AQ136" i="13"/>
  <c r="AP136" i="13"/>
  <c r="AO136" i="13"/>
  <c r="AN136" i="13"/>
  <c r="AM136" i="13"/>
  <c r="AL136" i="13"/>
  <c r="AK136" i="13"/>
  <c r="AO123" i="13"/>
  <c r="AN123" i="13"/>
  <c r="AM123" i="13"/>
  <c r="AL123" i="13"/>
  <c r="AK123" i="13"/>
  <c r="AS123" i="13"/>
  <c r="AR123" i="13"/>
  <c r="AQ123" i="13"/>
  <c r="AP123" i="13"/>
  <c r="AO83" i="13"/>
  <c r="AN83" i="13"/>
  <c r="AM83" i="13"/>
  <c r="AL83" i="13"/>
  <c r="AK83" i="13"/>
  <c r="AS83" i="13"/>
  <c r="AR83" i="13"/>
  <c r="AQ83" i="13"/>
  <c r="AP83" i="13"/>
  <c r="AS97" i="13"/>
  <c r="AR97" i="13"/>
  <c r="AQ97" i="13"/>
  <c r="AP97" i="13"/>
  <c r="AO97" i="13"/>
  <c r="AN97" i="13"/>
  <c r="AM97" i="13"/>
  <c r="AL97" i="13"/>
  <c r="AK97" i="13"/>
  <c r="AS117" i="13"/>
  <c r="AR117" i="13"/>
  <c r="AQ117" i="13"/>
  <c r="AP117" i="13"/>
  <c r="AO117" i="13"/>
  <c r="AN117" i="13"/>
  <c r="AM117" i="13"/>
  <c r="AL117" i="13"/>
  <c r="AK117" i="13"/>
  <c r="AS114" i="13"/>
  <c r="AR114" i="13"/>
  <c r="AQ114" i="13"/>
  <c r="AP114" i="13"/>
  <c r="AO114" i="13"/>
  <c r="AN114" i="13"/>
  <c r="AM114" i="13"/>
  <c r="AL114" i="13"/>
  <c r="AK114" i="13"/>
  <c r="AS45" i="13"/>
  <c r="AR45" i="13"/>
  <c r="AQ45" i="13"/>
  <c r="AP45" i="13"/>
  <c r="AO45" i="13"/>
  <c r="AN45" i="13"/>
  <c r="AM45" i="13"/>
  <c r="AL45" i="13"/>
  <c r="AK45" i="13"/>
  <c r="AN100" i="13"/>
  <c r="AM100" i="13"/>
  <c r="AL100" i="13"/>
  <c r="AK100" i="13"/>
  <c r="AR100" i="13"/>
  <c r="AS100" i="13"/>
  <c r="AQ100" i="13"/>
  <c r="AP100" i="13"/>
  <c r="AO100" i="13"/>
  <c r="AS93" i="13"/>
  <c r="AR93" i="13"/>
  <c r="AQ93" i="13"/>
  <c r="AP93" i="13"/>
  <c r="AO93" i="13"/>
  <c r="AN93" i="13"/>
  <c r="AM93" i="13"/>
  <c r="AL93" i="13"/>
  <c r="AK93" i="13"/>
  <c r="AP118" i="13"/>
  <c r="AO118" i="13"/>
  <c r="AN118" i="13"/>
  <c r="AM118" i="13"/>
  <c r="AL118" i="13"/>
  <c r="AK118" i="13"/>
  <c r="AS118" i="13"/>
  <c r="AR118" i="13"/>
  <c r="AQ118" i="13"/>
  <c r="AS54" i="13"/>
  <c r="AR54" i="13"/>
  <c r="AQ54" i="13"/>
  <c r="AP54" i="13"/>
  <c r="AO54" i="13"/>
  <c r="AN54" i="13"/>
  <c r="AM54" i="13"/>
  <c r="AL54" i="13"/>
  <c r="AK54" i="13"/>
  <c r="AP72" i="13"/>
  <c r="AO72" i="13"/>
  <c r="AN72" i="13"/>
  <c r="AM72" i="13"/>
  <c r="AL72" i="13"/>
  <c r="AK72" i="13"/>
  <c r="AS72" i="13"/>
  <c r="AR72" i="13"/>
  <c r="AQ72" i="13"/>
  <c r="AS32" i="13"/>
  <c r="AR32" i="13"/>
  <c r="AQ32" i="13"/>
  <c r="AP32" i="13"/>
  <c r="AO32" i="13"/>
  <c r="AN32" i="13"/>
  <c r="AM32" i="13"/>
  <c r="AL32" i="13"/>
  <c r="AK32" i="13"/>
  <c r="J62" i="5"/>
  <c r="G33" i="5"/>
  <c r="I60" i="7"/>
  <c r="AS116" i="9"/>
  <c r="AR116" i="9"/>
  <c r="AQ116" i="9"/>
  <c r="AP116" i="9"/>
  <c r="AO116" i="9"/>
  <c r="AN116" i="9"/>
  <c r="AM116" i="9"/>
  <c r="AL116" i="9"/>
  <c r="AK116" i="9"/>
  <c r="AM58" i="9"/>
  <c r="AL58" i="9"/>
  <c r="AK58" i="9"/>
  <c r="AS58" i="9"/>
  <c r="AR58" i="9"/>
  <c r="AQ58" i="9"/>
  <c r="AP58" i="9"/>
  <c r="AO58" i="9"/>
  <c r="AN58" i="9"/>
  <c r="AS144" i="9"/>
  <c r="AR144" i="9"/>
  <c r="AQ144" i="9"/>
  <c r="AP144" i="9"/>
  <c r="AO144" i="9"/>
  <c r="AN144" i="9"/>
  <c r="AM144" i="9"/>
  <c r="AL144" i="9"/>
  <c r="AK144" i="9"/>
  <c r="BJ3" i="9"/>
  <c r="BI3" i="9"/>
  <c r="BH3" i="9"/>
  <c r="BG3" i="9"/>
  <c r="BF3" i="9"/>
  <c r="BE3" i="9"/>
  <c r="BD3" i="9"/>
  <c r="BC3" i="9"/>
  <c r="BB3" i="9"/>
  <c r="BE38" i="9"/>
  <c r="BD38" i="9"/>
  <c r="BC38" i="9"/>
  <c r="BB38" i="9"/>
  <c r="BJ38" i="9"/>
  <c r="BI38" i="9"/>
  <c r="BH38" i="9"/>
  <c r="BG38" i="9"/>
  <c r="BF38" i="9"/>
  <c r="BJ27" i="9"/>
  <c r="BI27" i="9"/>
  <c r="BH27" i="9"/>
  <c r="BG27" i="9"/>
  <c r="BF27" i="9"/>
  <c r="BE27" i="9"/>
  <c r="BD27" i="9"/>
  <c r="BC27" i="9"/>
  <c r="BB27" i="9"/>
  <c r="BJ69" i="9"/>
  <c r="BI69" i="9"/>
  <c r="BH69" i="9"/>
  <c r="BG69" i="9"/>
  <c r="BF69" i="9"/>
  <c r="BE69" i="9"/>
  <c r="BD69" i="9"/>
  <c r="BC69" i="9"/>
  <c r="BB69" i="9"/>
  <c r="BF68" i="9"/>
  <c r="BE68" i="9"/>
  <c r="BD68" i="9"/>
  <c r="BC68" i="9"/>
  <c r="BB68" i="9"/>
  <c r="BJ68" i="9"/>
  <c r="BI68" i="9"/>
  <c r="BH68" i="9"/>
  <c r="BG68" i="9"/>
  <c r="BJ57" i="9"/>
  <c r="BI57" i="9"/>
  <c r="BH57" i="9"/>
  <c r="BG57" i="9"/>
  <c r="BF57" i="9"/>
  <c r="BE57" i="9"/>
  <c r="BD57" i="9"/>
  <c r="BC57" i="9"/>
  <c r="BB57" i="9"/>
  <c r="BJ66" i="9"/>
  <c r="BI66" i="9"/>
  <c r="BH66" i="9"/>
  <c r="BG66" i="9"/>
  <c r="BF66" i="9"/>
  <c r="BE66" i="9"/>
  <c r="BD66" i="9"/>
  <c r="BC66" i="9"/>
  <c r="BB66" i="9"/>
  <c r="BJ37" i="9"/>
  <c r="BI37" i="9"/>
  <c r="BH37" i="9"/>
  <c r="BG37" i="9"/>
  <c r="BF37" i="9"/>
  <c r="BE37" i="9"/>
  <c r="BD37" i="9"/>
  <c r="BC37" i="9"/>
  <c r="BB37" i="9"/>
  <c r="BJ16" i="9"/>
  <c r="BI16" i="9"/>
  <c r="BH16" i="9"/>
  <c r="BG16" i="9"/>
  <c r="BF16" i="9"/>
  <c r="BE16" i="9"/>
  <c r="BD16" i="9"/>
  <c r="BC16" i="9"/>
  <c r="BB16" i="9"/>
  <c r="BJ62" i="9"/>
  <c r="BI62" i="9"/>
  <c r="BH62" i="9"/>
  <c r="BG62" i="9"/>
  <c r="BF62" i="9"/>
  <c r="BE62" i="9"/>
  <c r="BD62" i="9"/>
  <c r="BC62" i="9"/>
  <c r="BB62" i="9"/>
  <c r="AS103" i="9"/>
  <c r="AR103" i="9"/>
  <c r="AQ103" i="9"/>
  <c r="AP103" i="9"/>
  <c r="AO103" i="9"/>
  <c r="AN103" i="9"/>
  <c r="AM103" i="9"/>
  <c r="AL103" i="9"/>
  <c r="AK103" i="9"/>
  <c r="BF83" i="9"/>
  <c r="BE83" i="9"/>
  <c r="BD83" i="9"/>
  <c r="BC83" i="9"/>
  <c r="BB83" i="9"/>
  <c r="BJ83" i="9"/>
  <c r="BI83" i="9"/>
  <c r="BH83" i="9"/>
  <c r="BG83" i="9"/>
  <c r="BJ82" i="9"/>
  <c r="BI82" i="9"/>
  <c r="BH82" i="9"/>
  <c r="BG82" i="9"/>
  <c r="BF82" i="9"/>
  <c r="BE82" i="9"/>
  <c r="BD82" i="9"/>
  <c r="BC82" i="9"/>
  <c r="BB82" i="9"/>
  <c r="AQ135" i="9"/>
  <c r="AP135" i="9"/>
  <c r="AO135" i="9"/>
  <c r="AN135" i="9"/>
  <c r="AM135" i="9"/>
  <c r="AL135" i="9"/>
  <c r="AK135" i="9"/>
  <c r="AS135" i="9"/>
  <c r="AR135" i="9"/>
  <c r="AO166" i="9"/>
  <c r="AN166" i="9"/>
  <c r="AM166" i="9"/>
  <c r="AL166" i="9"/>
  <c r="AK166" i="9"/>
  <c r="AS166" i="9"/>
  <c r="AR166" i="9"/>
  <c r="AQ166" i="9"/>
  <c r="AP166" i="9"/>
  <c r="T75" i="13"/>
  <c r="AE75" i="13"/>
  <c r="P52" i="5"/>
  <c r="G52" i="5"/>
  <c r="AS30" i="9"/>
  <c r="AR30" i="9"/>
  <c r="AQ30" i="9"/>
  <c r="AP30" i="9"/>
  <c r="AO30" i="9"/>
  <c r="AN30" i="9"/>
  <c r="AM30" i="9"/>
  <c r="AL30" i="9"/>
  <c r="AK30" i="9"/>
  <c r="AO114" i="9"/>
  <c r="AN114" i="9"/>
  <c r="AM114" i="9"/>
  <c r="AL114" i="9"/>
  <c r="AK114" i="9"/>
  <c r="AS114" i="9"/>
  <c r="AR114" i="9"/>
  <c r="AQ114" i="9"/>
  <c r="AP114" i="9"/>
  <c r="AS44" i="9"/>
  <c r="AR44" i="9"/>
  <c r="AQ44" i="9"/>
  <c r="AP44" i="9"/>
  <c r="AO44" i="9"/>
  <c r="AN44" i="9"/>
  <c r="AM44" i="9"/>
  <c r="AL44" i="9"/>
  <c r="AK44" i="9"/>
  <c r="J61" i="7"/>
  <c r="AP178" i="9"/>
  <c r="AS178" i="9"/>
  <c r="AR178" i="9"/>
  <c r="AQ178" i="9"/>
  <c r="AO178" i="9"/>
  <c r="AN178" i="9"/>
  <c r="AM178" i="9"/>
  <c r="AL178" i="9"/>
  <c r="AK178" i="9"/>
  <c r="AS33" i="9"/>
  <c r="AR33" i="9"/>
  <c r="AQ33" i="9"/>
  <c r="AP33" i="9"/>
  <c r="AO33" i="9"/>
  <c r="AN33" i="9"/>
  <c r="AM33" i="9"/>
  <c r="AL33" i="9"/>
  <c r="AK33" i="9"/>
  <c r="AO46" i="9"/>
  <c r="AN46" i="9"/>
  <c r="AM46" i="9"/>
  <c r="AL46" i="9"/>
  <c r="AK46" i="9"/>
  <c r="AS46" i="9"/>
  <c r="AR46" i="9"/>
  <c r="AQ46" i="9"/>
  <c r="AP46" i="9"/>
  <c r="AQ68" i="9"/>
  <c r="AP68" i="9"/>
  <c r="AO68" i="9"/>
  <c r="AN68" i="9"/>
  <c r="AM68" i="9"/>
  <c r="AL68" i="9"/>
  <c r="AK68" i="9"/>
  <c r="AS68" i="9"/>
  <c r="AR68" i="9"/>
  <c r="AS97" i="9"/>
  <c r="AR97" i="9"/>
  <c r="AQ97" i="9"/>
  <c r="AP97" i="9"/>
  <c r="AO97" i="9"/>
  <c r="AN97" i="9"/>
  <c r="AM97" i="9"/>
  <c r="AL97" i="9"/>
  <c r="AK97" i="9"/>
  <c r="I25" i="7"/>
  <c r="J47" i="7"/>
  <c r="I52" i="8"/>
  <c r="I33" i="7"/>
  <c r="I55" i="7"/>
  <c r="AE120" i="13"/>
  <c r="P22" i="5"/>
  <c r="G22" i="5"/>
  <c r="I32" i="7"/>
  <c r="J52" i="7"/>
  <c r="AQ128" i="9"/>
  <c r="AP128" i="9"/>
  <c r="AO128" i="9"/>
  <c r="AS128" i="9"/>
  <c r="AR128" i="9"/>
  <c r="AN128" i="9"/>
  <c r="AM128" i="9"/>
  <c r="AL128" i="9"/>
  <c r="AK128" i="9"/>
  <c r="AS28" i="9"/>
  <c r="AR28" i="9"/>
  <c r="AQ28" i="9"/>
  <c r="AP28" i="9"/>
  <c r="AO28" i="9"/>
  <c r="AN28" i="9"/>
  <c r="AM28" i="9"/>
  <c r="AL28" i="9"/>
  <c r="AK28" i="9"/>
  <c r="AP171" i="9"/>
  <c r="AO171" i="9"/>
  <c r="AN171" i="9"/>
  <c r="AM171" i="9"/>
  <c r="AL171" i="9"/>
  <c r="AK171" i="9"/>
  <c r="AS171" i="9"/>
  <c r="AR171" i="9"/>
  <c r="AQ171" i="9"/>
  <c r="BJ75" i="13"/>
  <c r="BI75" i="13"/>
  <c r="BH75" i="13"/>
  <c r="BG75" i="13"/>
  <c r="BF75" i="13"/>
  <c r="BE75" i="13"/>
  <c r="BD75" i="13"/>
  <c r="BC75" i="13"/>
  <c r="BB75" i="13"/>
  <c r="BG85" i="13"/>
  <c r="BF85" i="13"/>
  <c r="BE85" i="13"/>
  <c r="BD85" i="13"/>
  <c r="BC85" i="13"/>
  <c r="BB85" i="13"/>
  <c r="BJ85" i="13"/>
  <c r="BI85" i="13"/>
  <c r="BH85" i="13"/>
  <c r="BD71" i="13"/>
  <c r="BC71" i="13"/>
  <c r="BB71" i="13"/>
  <c r="BJ71" i="13"/>
  <c r="BI71" i="13"/>
  <c r="BH71" i="13"/>
  <c r="BG71" i="13"/>
  <c r="BF71" i="13"/>
  <c r="BE71" i="13"/>
  <c r="BJ81" i="13"/>
  <c r="BI81" i="13"/>
  <c r="BG81" i="13"/>
  <c r="BH81" i="13"/>
  <c r="BF81" i="13"/>
  <c r="BE81" i="13"/>
  <c r="BD81" i="13"/>
  <c r="BC81" i="13"/>
  <c r="BB81" i="13"/>
  <c r="BJ10" i="13"/>
  <c r="BI10" i="13"/>
  <c r="BH10" i="13"/>
  <c r="BG10" i="13"/>
  <c r="BF10" i="13"/>
  <c r="BE10" i="13"/>
  <c r="BD10" i="13"/>
  <c r="BC10" i="13"/>
  <c r="BB10" i="13"/>
  <c r="BJ17" i="13"/>
  <c r="BI17" i="13"/>
  <c r="BH17" i="13"/>
  <c r="BG17" i="13"/>
  <c r="BF17" i="13"/>
  <c r="BE17" i="13"/>
  <c r="BD17" i="13"/>
  <c r="BC17" i="13"/>
  <c r="BB17" i="13"/>
  <c r="BJ44" i="13"/>
  <c r="BI44" i="13"/>
  <c r="BH44" i="13"/>
  <c r="BG44" i="13"/>
  <c r="BF44" i="13"/>
  <c r="BE44" i="13"/>
  <c r="BD44" i="13"/>
  <c r="BC44" i="13"/>
  <c r="BB44" i="13"/>
  <c r="BJ36" i="13"/>
  <c r="BI36" i="13"/>
  <c r="BH36" i="13"/>
  <c r="BG36" i="13"/>
  <c r="BF36" i="13"/>
  <c r="BE36" i="13"/>
  <c r="BD36" i="13"/>
  <c r="BC36" i="13"/>
  <c r="BB36" i="13"/>
  <c r="BJ28" i="13"/>
  <c r="BI28" i="13"/>
  <c r="BH28" i="13"/>
  <c r="BG28" i="13"/>
  <c r="BF28" i="13"/>
  <c r="BE28" i="13"/>
  <c r="BD28" i="13"/>
  <c r="BC28" i="13"/>
  <c r="BB28" i="13"/>
  <c r="AS169" i="13"/>
  <c r="AR169" i="13"/>
  <c r="AQ169" i="13"/>
  <c r="AP169" i="13"/>
  <c r="AO169" i="13"/>
  <c r="AN169" i="13"/>
  <c r="AM169" i="13"/>
  <c r="AL169" i="13"/>
  <c r="AK169" i="13"/>
  <c r="AS150" i="13"/>
  <c r="AR150" i="13"/>
  <c r="AQ150" i="13"/>
  <c r="AP150" i="13"/>
  <c r="AO150" i="13"/>
  <c r="AN150" i="13"/>
  <c r="AM150" i="13"/>
  <c r="AL150" i="13"/>
  <c r="AK150" i="13"/>
  <c r="BJ6" i="13"/>
  <c r="BI6" i="13"/>
  <c r="BH6" i="13"/>
  <c r="BG6" i="13"/>
  <c r="BF6" i="13"/>
  <c r="BE6" i="13"/>
  <c r="BD6" i="13"/>
  <c r="BC6" i="13"/>
  <c r="BB6" i="13"/>
  <c r="AS147" i="13"/>
  <c r="AR147" i="13"/>
  <c r="AQ147" i="13"/>
  <c r="AP147" i="13"/>
  <c r="AO147" i="13"/>
  <c r="AN147" i="13"/>
  <c r="AM147" i="13"/>
  <c r="AL147" i="13"/>
  <c r="AK147" i="13"/>
  <c r="BJ13" i="13"/>
  <c r="BI13" i="13"/>
  <c r="BH13" i="13"/>
  <c r="BG13" i="13"/>
  <c r="BF13" i="13"/>
  <c r="BE13" i="13"/>
  <c r="BD13" i="13"/>
  <c r="BC13" i="13"/>
  <c r="BB13" i="13"/>
  <c r="AM167" i="13"/>
  <c r="AL167" i="13"/>
  <c r="AK167" i="13"/>
  <c r="AS167" i="13"/>
  <c r="AR167" i="13"/>
  <c r="AQ167" i="13"/>
  <c r="AP167" i="13"/>
  <c r="AO167" i="13"/>
  <c r="AN167" i="13"/>
  <c r="AS134" i="13"/>
  <c r="AR134" i="13"/>
  <c r="AQ134" i="13"/>
  <c r="AP134" i="13"/>
  <c r="AO134" i="13"/>
  <c r="AN134" i="13"/>
  <c r="AM134" i="13"/>
  <c r="AL134" i="13"/>
  <c r="AK134" i="13"/>
  <c r="AS121" i="13"/>
  <c r="AR121" i="13"/>
  <c r="AQ121" i="13"/>
  <c r="AP121" i="13"/>
  <c r="AO121" i="13"/>
  <c r="AN121" i="13"/>
  <c r="AM121" i="13"/>
  <c r="AL121" i="13"/>
  <c r="AK121" i="13"/>
  <c r="AO105" i="13"/>
  <c r="AN105" i="13"/>
  <c r="AM105" i="13"/>
  <c r="AL105" i="13"/>
  <c r="AK105" i="13"/>
  <c r="AS105" i="13"/>
  <c r="AR105" i="13"/>
  <c r="AQ105" i="13"/>
  <c r="AP105" i="13"/>
  <c r="AS73" i="13"/>
  <c r="AP73" i="13"/>
  <c r="AO73" i="13"/>
  <c r="AN73" i="13"/>
  <c r="AM73" i="13"/>
  <c r="AL73" i="13"/>
  <c r="AK73" i="13"/>
  <c r="AR73" i="13"/>
  <c r="AQ73" i="13"/>
  <c r="AS87" i="13"/>
  <c r="AR87" i="13"/>
  <c r="AQ87" i="13"/>
  <c r="AP87" i="13"/>
  <c r="AO87" i="13"/>
  <c r="AN87" i="13"/>
  <c r="AM87" i="13"/>
  <c r="AL87" i="13"/>
  <c r="AK87" i="13"/>
  <c r="AS112" i="13"/>
  <c r="AR112" i="13"/>
  <c r="AQ112" i="13"/>
  <c r="AP112" i="13"/>
  <c r="AO112" i="13"/>
  <c r="AN112" i="13"/>
  <c r="AM112" i="13"/>
  <c r="AL112" i="13"/>
  <c r="AK112" i="13"/>
  <c r="AS106" i="13"/>
  <c r="AR106" i="13"/>
  <c r="AQ106" i="13"/>
  <c r="AP106" i="13"/>
  <c r="AO106" i="13"/>
  <c r="AN106" i="13"/>
  <c r="AM106" i="13"/>
  <c r="AL106" i="13"/>
  <c r="AK106" i="13"/>
  <c r="AS23" i="13"/>
  <c r="AR23" i="13"/>
  <c r="AQ23" i="13"/>
  <c r="AP23" i="13"/>
  <c r="AO23" i="13"/>
  <c r="AN23" i="13"/>
  <c r="AM23" i="13"/>
  <c r="AL23" i="13"/>
  <c r="AK23" i="13"/>
  <c r="AS92" i="13"/>
  <c r="AR92" i="13"/>
  <c r="AQ92" i="13"/>
  <c r="AP92" i="13"/>
  <c r="AO92" i="13"/>
  <c r="AN92" i="13"/>
  <c r="AM92" i="13"/>
  <c r="AL92" i="13"/>
  <c r="AK92" i="13"/>
  <c r="AS85" i="13"/>
  <c r="AR85" i="13"/>
  <c r="AQ85" i="13"/>
  <c r="AP85" i="13"/>
  <c r="AO85" i="13"/>
  <c r="AN85" i="13"/>
  <c r="AM85" i="13"/>
  <c r="AL85" i="13"/>
  <c r="AK85" i="13"/>
  <c r="AS110" i="13"/>
  <c r="AR110" i="13"/>
  <c r="AQ110" i="13"/>
  <c r="AP110" i="13"/>
  <c r="AO110" i="13"/>
  <c r="AN110" i="13"/>
  <c r="AM110" i="13"/>
  <c r="AL110" i="13"/>
  <c r="AK110" i="13"/>
  <c r="AS51" i="13"/>
  <c r="AR51" i="13"/>
  <c r="AQ51" i="13"/>
  <c r="AP51" i="13"/>
  <c r="AO51" i="13"/>
  <c r="AN51" i="13"/>
  <c r="AM51" i="13"/>
  <c r="AL51" i="13"/>
  <c r="AK51" i="13"/>
  <c r="AS64" i="13"/>
  <c r="AR64" i="13"/>
  <c r="AQ64" i="13"/>
  <c r="AP64" i="13"/>
  <c r="AO64" i="13"/>
  <c r="AN64" i="13"/>
  <c r="AM64" i="13"/>
  <c r="AL64" i="13"/>
  <c r="AK64" i="13"/>
  <c r="AS27" i="13"/>
  <c r="AR27" i="13"/>
  <c r="AQ27" i="13"/>
  <c r="AP27" i="13"/>
  <c r="AO27" i="13"/>
  <c r="AN27" i="13"/>
  <c r="AM27" i="13"/>
  <c r="AL27" i="13"/>
  <c r="AK27" i="13"/>
  <c r="K93" i="5"/>
  <c r="N127" i="7"/>
  <c r="AP104" i="9"/>
  <c r="AO104" i="9"/>
  <c r="AN104" i="9"/>
  <c r="AM104" i="9"/>
  <c r="AL104" i="9"/>
  <c r="AK104" i="9"/>
  <c r="AS104" i="9"/>
  <c r="AR104" i="9"/>
  <c r="AQ104" i="9"/>
  <c r="BJ17" i="9"/>
  <c r="BI17" i="9"/>
  <c r="BH17" i="9"/>
  <c r="BG17" i="9"/>
  <c r="BF17" i="9"/>
  <c r="BE17" i="9"/>
  <c r="BD17" i="9"/>
  <c r="BC17" i="9"/>
  <c r="BB17" i="9"/>
  <c r="BJ14" i="9"/>
  <c r="BI14" i="9"/>
  <c r="BH14" i="9"/>
  <c r="BG14" i="9"/>
  <c r="BF14" i="9"/>
  <c r="BE14" i="9"/>
  <c r="BD14" i="9"/>
  <c r="BC14" i="9"/>
  <c r="BB14" i="9"/>
  <c r="BJ42" i="9"/>
  <c r="BI42" i="9"/>
  <c r="BH42" i="9"/>
  <c r="BG42" i="9"/>
  <c r="BF42" i="9"/>
  <c r="BE42" i="9"/>
  <c r="BD42" i="9"/>
  <c r="BC42" i="9"/>
  <c r="BB42" i="9"/>
  <c r="BJ29" i="9"/>
  <c r="BI29" i="9"/>
  <c r="BH29" i="9"/>
  <c r="BG29" i="9"/>
  <c r="BF29" i="9"/>
  <c r="BE29" i="9"/>
  <c r="BD29" i="9"/>
  <c r="BC29" i="9"/>
  <c r="BB29" i="9"/>
  <c r="BJ76" i="9"/>
  <c r="BI76" i="9"/>
  <c r="BH76" i="9"/>
  <c r="BG76" i="9"/>
  <c r="BF76" i="9"/>
  <c r="BE76" i="9"/>
  <c r="BD76" i="9"/>
  <c r="BC76" i="9"/>
  <c r="BB76" i="9"/>
  <c r="BJ71" i="9"/>
  <c r="BI71" i="9"/>
  <c r="BH71" i="9"/>
  <c r="BG71" i="9"/>
  <c r="BF71" i="9"/>
  <c r="BE71" i="9"/>
  <c r="BD71" i="9"/>
  <c r="BC71" i="9"/>
  <c r="BB71" i="9"/>
  <c r="BJ63" i="9"/>
  <c r="BI63" i="9"/>
  <c r="BH63" i="9"/>
  <c r="BG63" i="9"/>
  <c r="BF63" i="9"/>
  <c r="BE63" i="9"/>
  <c r="BD63" i="9"/>
  <c r="BC63" i="9"/>
  <c r="BB63" i="9"/>
  <c r="BJ72" i="9"/>
  <c r="BI72" i="9"/>
  <c r="BH72" i="9"/>
  <c r="BG72" i="9"/>
  <c r="BF72" i="9"/>
  <c r="BE72" i="9"/>
  <c r="BD72" i="9"/>
  <c r="BC72" i="9"/>
  <c r="BB72" i="9"/>
  <c r="BJ45" i="9"/>
  <c r="BI45" i="9"/>
  <c r="BH45" i="9"/>
  <c r="BG45" i="9"/>
  <c r="BF45" i="9"/>
  <c r="BE45" i="9"/>
  <c r="BD45" i="9"/>
  <c r="BC45" i="9"/>
  <c r="BB45" i="9"/>
  <c r="BJ18" i="9"/>
  <c r="BI18" i="9"/>
  <c r="BH18" i="9"/>
  <c r="BG18" i="9"/>
  <c r="BF18" i="9"/>
  <c r="BE18" i="9"/>
  <c r="BD18" i="9"/>
  <c r="BC18" i="9"/>
  <c r="BB18" i="9"/>
  <c r="BJ64" i="9"/>
  <c r="BI64" i="9"/>
  <c r="BH64" i="9"/>
  <c r="BG64" i="9"/>
  <c r="BF64" i="9"/>
  <c r="BE64" i="9"/>
  <c r="BD64" i="9"/>
  <c r="BC64" i="9"/>
  <c r="BB64" i="9"/>
  <c r="BJ81" i="9"/>
  <c r="BI81" i="9"/>
  <c r="BH81" i="9"/>
  <c r="BG81" i="9"/>
  <c r="BF81" i="9"/>
  <c r="BE81" i="9"/>
  <c r="BD81" i="9"/>
  <c r="BC81" i="9"/>
  <c r="BB81" i="9"/>
  <c r="AS136" i="9"/>
  <c r="AR136" i="9"/>
  <c r="AQ136" i="9"/>
  <c r="AP136" i="9"/>
  <c r="AO136" i="9"/>
  <c r="AN136" i="9"/>
  <c r="AM136" i="9"/>
  <c r="AL136" i="9"/>
  <c r="AK136" i="9"/>
  <c r="AS79" i="9"/>
  <c r="AR79" i="9"/>
  <c r="AQ79" i="9"/>
  <c r="AP79" i="9"/>
  <c r="AO79" i="9"/>
  <c r="AN79" i="9"/>
  <c r="AM79" i="9"/>
  <c r="AL79" i="9"/>
  <c r="AK79" i="9"/>
  <c r="AR155" i="9"/>
  <c r="AS155" i="9"/>
  <c r="AQ155" i="9"/>
  <c r="AP155" i="9"/>
  <c r="AO155" i="9"/>
  <c r="AN155" i="9"/>
  <c r="AM155" i="9"/>
  <c r="AL155" i="9"/>
  <c r="AK155" i="9"/>
  <c r="AO172" i="9"/>
  <c r="AN172" i="9"/>
  <c r="AM172" i="9"/>
  <c r="AL172" i="9"/>
  <c r="AK172" i="9"/>
  <c r="AS172" i="9"/>
  <c r="AR172" i="9"/>
  <c r="AQ172" i="9"/>
  <c r="AP172" i="9"/>
  <c r="G39" i="5"/>
  <c r="N115" i="7"/>
  <c r="N135" i="7"/>
  <c r="AS84" i="9"/>
  <c r="AN84" i="9"/>
  <c r="AM84" i="9"/>
  <c r="AL84" i="9"/>
  <c r="AK84" i="9"/>
  <c r="AR84" i="9"/>
  <c r="AQ84" i="9"/>
  <c r="AP84" i="9"/>
  <c r="AO84" i="9"/>
  <c r="N120" i="7"/>
  <c r="N140" i="7"/>
  <c r="J64" i="5"/>
  <c r="K81" i="7"/>
  <c r="N110" i="5"/>
  <c r="K77" i="7"/>
  <c r="K100" i="7"/>
  <c r="N21" i="8"/>
  <c r="K99" i="7"/>
  <c r="AS66" i="9"/>
  <c r="AR66" i="9"/>
  <c r="AQ66" i="9"/>
  <c r="AP66" i="9"/>
  <c r="AO66" i="9"/>
  <c r="AN66" i="9"/>
  <c r="AM66" i="9"/>
  <c r="AL66" i="9"/>
  <c r="AK66" i="9"/>
  <c r="AS83" i="9"/>
  <c r="AR83" i="9"/>
  <c r="AQ83" i="9"/>
  <c r="AP83" i="9"/>
  <c r="AO83" i="9"/>
  <c r="AN83" i="9"/>
  <c r="AM83" i="9"/>
  <c r="AL83" i="9"/>
  <c r="AK83" i="9"/>
  <c r="BJ83" i="13"/>
  <c r="BI83" i="13"/>
  <c r="BH83" i="13"/>
  <c r="BG83" i="13"/>
  <c r="BF83" i="13"/>
  <c r="BE83" i="13"/>
  <c r="BD83" i="13"/>
  <c r="BC83" i="13"/>
  <c r="BB83" i="13"/>
  <c r="BH77" i="13"/>
  <c r="BG77" i="13"/>
  <c r="BF77" i="13"/>
  <c r="BE77" i="13"/>
  <c r="BD77" i="13"/>
  <c r="BC77" i="13"/>
  <c r="BB77" i="13"/>
  <c r="BJ77" i="13"/>
  <c r="BI77" i="13"/>
  <c r="BJ49" i="13"/>
  <c r="BI49" i="13"/>
  <c r="BH49" i="13"/>
  <c r="BG49" i="13"/>
  <c r="BF49" i="13"/>
  <c r="BE49" i="13"/>
  <c r="BD49" i="13"/>
  <c r="BC49" i="13"/>
  <c r="BB49" i="13"/>
  <c r="BD73" i="13"/>
  <c r="BC73" i="13"/>
  <c r="BB73" i="13"/>
  <c r="BJ73" i="13"/>
  <c r="BI73" i="13"/>
  <c r="BH73" i="13"/>
  <c r="BG73" i="13"/>
  <c r="BF73" i="13"/>
  <c r="BE73" i="13"/>
  <c r="AS153" i="13"/>
  <c r="AR153" i="13"/>
  <c r="AQ153" i="13"/>
  <c r="AP153" i="13"/>
  <c r="AO153" i="13"/>
  <c r="AN153" i="13"/>
  <c r="AM153" i="13"/>
  <c r="AL153" i="13"/>
  <c r="AK153" i="13"/>
  <c r="BJ14" i="13"/>
  <c r="BI14" i="13"/>
  <c r="BH14" i="13"/>
  <c r="BG14" i="13"/>
  <c r="BF14" i="13"/>
  <c r="BE14" i="13"/>
  <c r="BD14" i="13"/>
  <c r="BC14" i="13"/>
  <c r="BB14" i="13"/>
  <c r="BJ43" i="13"/>
  <c r="BI43" i="13"/>
  <c r="BH43" i="13"/>
  <c r="BG43" i="13"/>
  <c r="BF43" i="13"/>
  <c r="BE43" i="13"/>
  <c r="BD43" i="13"/>
  <c r="BC43" i="13"/>
  <c r="BB43" i="13"/>
  <c r="BJ35" i="13"/>
  <c r="BI35" i="13"/>
  <c r="BH35" i="13"/>
  <c r="BG35" i="13"/>
  <c r="BF35" i="13"/>
  <c r="BE35" i="13"/>
  <c r="BD35" i="13"/>
  <c r="BC35" i="13"/>
  <c r="BB35" i="13"/>
  <c r="BJ27" i="13"/>
  <c r="BI27" i="13"/>
  <c r="BH27" i="13"/>
  <c r="BG27" i="13"/>
  <c r="BF27" i="13"/>
  <c r="BE27" i="13"/>
  <c r="BD27" i="13"/>
  <c r="BC27" i="13"/>
  <c r="BB27" i="13"/>
  <c r="AS119" i="13"/>
  <c r="AR119" i="13"/>
  <c r="AQ119" i="13"/>
  <c r="AP119" i="13"/>
  <c r="AO119" i="13"/>
  <c r="AN119" i="13"/>
  <c r="AM119" i="13"/>
  <c r="AL119" i="13"/>
  <c r="AK119" i="13"/>
  <c r="AS124" i="13"/>
  <c r="AR124" i="13"/>
  <c r="AQ124" i="13"/>
  <c r="AP124" i="13"/>
  <c r="AO124" i="13"/>
  <c r="AN124" i="13"/>
  <c r="AM124" i="13"/>
  <c r="AL124" i="13"/>
  <c r="AK124" i="13"/>
  <c r="BG5" i="13"/>
  <c r="BF5" i="13"/>
  <c r="BE5" i="13"/>
  <c r="BD5" i="13"/>
  <c r="BC5" i="13"/>
  <c r="BB5" i="13"/>
  <c r="BJ5" i="13"/>
  <c r="BI5" i="13"/>
  <c r="BH5" i="13"/>
  <c r="AS141" i="13"/>
  <c r="AR141" i="13"/>
  <c r="AQ141" i="13"/>
  <c r="AP141" i="13"/>
  <c r="AO141" i="13"/>
  <c r="AN141" i="13"/>
  <c r="AM141" i="13"/>
  <c r="AL141" i="13"/>
  <c r="AK141" i="13"/>
  <c r="AS174" i="13"/>
  <c r="AR174" i="13"/>
  <c r="AQ174" i="13"/>
  <c r="AP174" i="13"/>
  <c r="AO174" i="13"/>
  <c r="AN174" i="13"/>
  <c r="AM174" i="13"/>
  <c r="AL174" i="13"/>
  <c r="AK174" i="13"/>
  <c r="AS161" i="13"/>
  <c r="AR161" i="13"/>
  <c r="AQ161" i="13"/>
  <c r="AP161" i="13"/>
  <c r="AO161" i="13"/>
  <c r="AN161" i="13"/>
  <c r="AM161" i="13"/>
  <c r="AL161" i="13"/>
  <c r="AK161" i="13"/>
  <c r="AS101" i="13"/>
  <c r="AR101" i="13"/>
  <c r="AQ101" i="13"/>
  <c r="AP101" i="13"/>
  <c r="AO101" i="13"/>
  <c r="AN101" i="13"/>
  <c r="AM101" i="13"/>
  <c r="AL101" i="13"/>
  <c r="AK101" i="13"/>
  <c r="AS116" i="13"/>
  <c r="AR116" i="13"/>
  <c r="AQ116" i="13"/>
  <c r="AP116" i="13"/>
  <c r="AO116" i="13"/>
  <c r="AN116" i="13"/>
  <c r="AM116" i="13"/>
  <c r="AL116" i="13"/>
  <c r="AK116" i="13"/>
  <c r="AS99" i="13"/>
  <c r="AR99" i="13"/>
  <c r="AQ99" i="13"/>
  <c r="AP99" i="13"/>
  <c r="AO99" i="13"/>
  <c r="AN99" i="13"/>
  <c r="AM99" i="13"/>
  <c r="AL99" i="13"/>
  <c r="AK99" i="13"/>
  <c r="AS139" i="13"/>
  <c r="AR139" i="13"/>
  <c r="AQ139" i="13"/>
  <c r="AP139" i="13"/>
  <c r="AO139" i="13"/>
  <c r="AN139" i="13"/>
  <c r="AM139" i="13"/>
  <c r="AL139" i="13"/>
  <c r="AK139" i="13"/>
  <c r="AS156" i="13"/>
  <c r="AR156" i="13"/>
  <c r="AQ156" i="13"/>
  <c r="AP156" i="13"/>
  <c r="AO156" i="13"/>
  <c r="AN156" i="13"/>
  <c r="AM156" i="13"/>
  <c r="AL156" i="13"/>
  <c r="AK156" i="13"/>
  <c r="AQ91" i="13"/>
  <c r="AS91" i="13"/>
  <c r="AR91" i="13"/>
  <c r="AP91" i="13"/>
  <c r="AO91" i="13"/>
  <c r="AN91" i="13"/>
  <c r="AM91" i="13"/>
  <c r="AL91" i="13"/>
  <c r="AK91" i="13"/>
  <c r="AS98" i="13"/>
  <c r="AR98" i="13"/>
  <c r="AQ98" i="13"/>
  <c r="AP98" i="13"/>
  <c r="AO98" i="13"/>
  <c r="AN98" i="13"/>
  <c r="AM98" i="13"/>
  <c r="AL98" i="13"/>
  <c r="AK98" i="13"/>
  <c r="AS67" i="13"/>
  <c r="AR67" i="13"/>
  <c r="AQ67" i="13"/>
  <c r="AP67" i="13"/>
  <c r="AO67" i="13"/>
  <c r="AN67" i="13"/>
  <c r="AM67" i="13"/>
  <c r="AL67" i="13"/>
  <c r="AK67" i="13"/>
  <c r="AR84" i="13"/>
  <c r="AQ84" i="13"/>
  <c r="AP84" i="13"/>
  <c r="AO84" i="13"/>
  <c r="AN84" i="13"/>
  <c r="AM84" i="13"/>
  <c r="AL84" i="13"/>
  <c r="AK84" i="13"/>
  <c r="AS84" i="13"/>
  <c r="AS77" i="13"/>
  <c r="AR77" i="13"/>
  <c r="AQ77" i="13"/>
  <c r="AP77" i="13"/>
  <c r="AO77" i="13"/>
  <c r="AN77" i="13"/>
  <c r="AM77" i="13"/>
  <c r="AL77" i="13"/>
  <c r="AK77" i="13"/>
  <c r="AR102" i="13"/>
  <c r="AS102" i="13"/>
  <c r="AQ102" i="13"/>
  <c r="AP102" i="13"/>
  <c r="AO102" i="13"/>
  <c r="AN102" i="13"/>
  <c r="AM102" i="13"/>
  <c r="AL102" i="13"/>
  <c r="AK102" i="13"/>
  <c r="AS63" i="13"/>
  <c r="AR63" i="13"/>
  <c r="AQ63" i="13"/>
  <c r="AP63" i="13"/>
  <c r="AO63" i="13"/>
  <c r="AN63" i="13"/>
  <c r="AM63" i="13"/>
  <c r="AL63" i="13"/>
  <c r="AK63" i="13"/>
  <c r="AS56" i="13"/>
  <c r="AR56" i="13"/>
  <c r="AQ56" i="13"/>
  <c r="AP56" i="13"/>
  <c r="AO56" i="13"/>
  <c r="AN56" i="13"/>
  <c r="AM56" i="13"/>
  <c r="AL56" i="13"/>
  <c r="AK56" i="13"/>
  <c r="AS50" i="13"/>
  <c r="AR50" i="13"/>
  <c r="AQ50" i="13"/>
  <c r="AP50" i="13"/>
  <c r="AO50" i="13"/>
  <c r="AN50" i="13"/>
  <c r="AM50" i="13"/>
  <c r="AL50" i="13"/>
  <c r="AK50" i="13"/>
  <c r="G45" i="5"/>
  <c r="N107" i="7"/>
  <c r="N27" i="8"/>
  <c r="BJ39" i="9"/>
  <c r="BI39" i="9"/>
  <c r="BH39" i="9"/>
  <c r="BG39" i="9"/>
  <c r="BF39" i="9"/>
  <c r="BE39" i="9"/>
  <c r="BD39" i="9"/>
  <c r="BC39" i="9"/>
  <c r="BB39" i="9"/>
  <c r="BI2" i="9"/>
  <c r="BH2" i="9"/>
  <c r="BG2" i="9"/>
  <c r="BF2" i="9"/>
  <c r="BE2" i="9"/>
  <c r="BD2" i="9"/>
  <c r="BC2" i="9"/>
  <c r="BB2" i="9"/>
  <c r="BJ2" i="9"/>
  <c r="BI44" i="9"/>
  <c r="BH44" i="9"/>
  <c r="BG44" i="9"/>
  <c r="BF44" i="9"/>
  <c r="BE44" i="9"/>
  <c r="BD44" i="9"/>
  <c r="BC44" i="9"/>
  <c r="BB44" i="9"/>
  <c r="BJ44" i="9"/>
  <c r="BH41" i="9"/>
  <c r="BG41" i="9"/>
  <c r="BF41" i="9"/>
  <c r="BE41" i="9"/>
  <c r="BD41" i="9"/>
  <c r="BC41" i="9"/>
  <c r="BB41" i="9"/>
  <c r="BJ41" i="9"/>
  <c r="BI41" i="9"/>
  <c r="BJ80" i="9"/>
  <c r="BI80" i="9"/>
  <c r="BH80" i="9"/>
  <c r="BG80" i="9"/>
  <c r="BF80" i="9"/>
  <c r="BE80" i="9"/>
  <c r="BD80" i="9"/>
  <c r="BC80" i="9"/>
  <c r="BB80" i="9"/>
  <c r="BI75" i="9"/>
  <c r="BH75" i="9"/>
  <c r="BG75" i="9"/>
  <c r="BF75" i="9"/>
  <c r="BE75" i="9"/>
  <c r="BD75" i="9"/>
  <c r="BC75" i="9"/>
  <c r="BB75" i="9"/>
  <c r="BJ75" i="9"/>
  <c r="BJ74" i="9"/>
  <c r="BI74" i="9"/>
  <c r="BH74" i="9"/>
  <c r="BG74" i="9"/>
  <c r="BF74" i="9"/>
  <c r="BE74" i="9"/>
  <c r="BD74" i="9"/>
  <c r="BC74" i="9"/>
  <c r="BB74" i="9"/>
  <c r="BJ78" i="9"/>
  <c r="BI78" i="9"/>
  <c r="BH78" i="9"/>
  <c r="BG78" i="9"/>
  <c r="BF78" i="9"/>
  <c r="BE78" i="9"/>
  <c r="BD78" i="9"/>
  <c r="BC78" i="9"/>
  <c r="BB78" i="9"/>
  <c r="BJ47" i="9"/>
  <c r="BI47" i="9"/>
  <c r="BH47" i="9"/>
  <c r="BG47" i="9"/>
  <c r="BF47" i="9"/>
  <c r="BE47" i="9"/>
  <c r="BD47" i="9"/>
  <c r="BC47" i="9"/>
  <c r="BB47" i="9"/>
  <c r="BJ26" i="9"/>
  <c r="BI26" i="9"/>
  <c r="BH26" i="9"/>
  <c r="BG26" i="9"/>
  <c r="BF26" i="9"/>
  <c r="BE26" i="9"/>
  <c r="BD26" i="9"/>
  <c r="BC26" i="9"/>
  <c r="BB26" i="9"/>
  <c r="BJ70" i="9"/>
  <c r="BI70" i="9"/>
  <c r="BH70" i="9"/>
  <c r="BG70" i="9"/>
  <c r="BF70" i="9"/>
  <c r="BE70" i="9"/>
  <c r="BD70" i="9"/>
  <c r="BC70" i="9"/>
  <c r="BB70" i="9"/>
  <c r="AS78" i="9"/>
  <c r="AR78" i="9"/>
  <c r="AQ78" i="9"/>
  <c r="AP78" i="9"/>
  <c r="AO78" i="9"/>
  <c r="AN78" i="9"/>
  <c r="AM78" i="9"/>
  <c r="AL78" i="9"/>
  <c r="AK78" i="9"/>
  <c r="AS87" i="9"/>
  <c r="AR87" i="9"/>
  <c r="AQ87" i="9"/>
  <c r="AP87" i="9"/>
  <c r="AO87" i="9"/>
  <c r="AN87" i="9"/>
  <c r="AM87" i="9"/>
  <c r="AL87" i="9"/>
  <c r="AK87" i="9"/>
  <c r="AS111" i="9"/>
  <c r="AR111" i="9"/>
  <c r="AQ111" i="9"/>
  <c r="AP111" i="9"/>
  <c r="AO111" i="9"/>
  <c r="AN111" i="9"/>
  <c r="AM111" i="9"/>
  <c r="AL111" i="9"/>
  <c r="AK111" i="9"/>
  <c r="AS162" i="9"/>
  <c r="AR162" i="9"/>
  <c r="AQ162" i="9"/>
  <c r="AP162" i="9"/>
  <c r="AO162" i="9"/>
  <c r="AN162" i="9"/>
  <c r="AM162" i="9"/>
  <c r="AL162" i="9"/>
  <c r="AK162" i="9"/>
  <c r="AS161" i="9"/>
  <c r="AR161" i="9"/>
  <c r="AQ161" i="9"/>
  <c r="AP161" i="9"/>
  <c r="AO161" i="9"/>
  <c r="AN161" i="9"/>
  <c r="AM161" i="9"/>
  <c r="AL161" i="9"/>
  <c r="AK161" i="9"/>
  <c r="N126" i="5"/>
  <c r="AS75" i="9"/>
  <c r="AR75" i="9"/>
  <c r="AQ75" i="9"/>
  <c r="AP75" i="9"/>
  <c r="AO75" i="9"/>
  <c r="AN75" i="9"/>
  <c r="AM75" i="9"/>
  <c r="AL75" i="9"/>
  <c r="AK75" i="9"/>
  <c r="AS91" i="9"/>
  <c r="AR91" i="9"/>
  <c r="AQ91" i="9"/>
  <c r="AP91" i="9"/>
  <c r="AO91" i="9"/>
  <c r="AN91" i="9"/>
  <c r="AM91" i="9"/>
  <c r="AL91" i="9"/>
  <c r="AK91" i="9"/>
  <c r="T36" i="13"/>
  <c r="AA36" i="13"/>
  <c r="AE36" i="13"/>
  <c r="N122" i="5"/>
  <c r="P35" i="5"/>
  <c r="S35" i="5" s="1"/>
  <c r="U35" i="5" s="1"/>
  <c r="G35" i="5"/>
  <c r="N128" i="7"/>
  <c r="G23" i="5"/>
  <c r="N142" i="5"/>
  <c r="G48" i="5"/>
  <c r="J69" i="7"/>
  <c r="K92" i="7"/>
  <c r="N40" i="8"/>
  <c r="I58" i="5"/>
  <c r="G36" i="5"/>
  <c r="N119" i="7"/>
  <c r="AS22" i="9"/>
  <c r="AR22" i="9"/>
  <c r="AQ22" i="9"/>
  <c r="AP22" i="9"/>
  <c r="AO22" i="9"/>
  <c r="AN22" i="9"/>
  <c r="AM22" i="9"/>
  <c r="AL22" i="9"/>
  <c r="AK22" i="9"/>
  <c r="AS92" i="9"/>
  <c r="AQ92" i="9"/>
  <c r="AP92" i="9"/>
  <c r="AO92" i="9"/>
  <c r="AN92" i="9"/>
  <c r="AM92" i="9"/>
  <c r="AL92" i="9"/>
  <c r="AK92" i="9"/>
  <c r="AR92" i="9"/>
  <c r="BG59" i="13"/>
  <c r="BF59" i="13"/>
  <c r="BE59" i="13"/>
  <c r="BD59" i="13"/>
  <c r="BC59" i="13"/>
  <c r="BB59" i="13"/>
  <c r="BJ59" i="13"/>
  <c r="BI59" i="13"/>
  <c r="BH59" i="13"/>
  <c r="BH69" i="13"/>
  <c r="BG69" i="13"/>
  <c r="BF69" i="13"/>
  <c r="BE69" i="13"/>
  <c r="BD69" i="13"/>
  <c r="BC69" i="13"/>
  <c r="BB69" i="13"/>
  <c r="BJ69" i="13"/>
  <c r="BI69" i="13"/>
  <c r="AS177" i="13"/>
  <c r="AR177" i="13"/>
  <c r="AQ177" i="13"/>
  <c r="AP177" i="13"/>
  <c r="AO177" i="13"/>
  <c r="AN177" i="13"/>
  <c r="AM177" i="13"/>
  <c r="AL177" i="13"/>
  <c r="AK177" i="13"/>
  <c r="BJ65" i="13"/>
  <c r="BI65" i="13"/>
  <c r="BH65" i="13"/>
  <c r="BG65" i="13"/>
  <c r="BF65" i="13"/>
  <c r="BE65" i="13"/>
  <c r="BD65" i="13"/>
  <c r="BC65" i="13"/>
  <c r="BB65" i="13"/>
  <c r="BJ48" i="13"/>
  <c r="BI48" i="13"/>
  <c r="BH48" i="13"/>
  <c r="BG48" i="13"/>
  <c r="BF48" i="13"/>
  <c r="BE48" i="13"/>
  <c r="BD48" i="13"/>
  <c r="BC48" i="13"/>
  <c r="BB48" i="13"/>
  <c r="BJ63" i="13"/>
  <c r="BI63" i="13"/>
  <c r="BH63" i="13"/>
  <c r="BG63" i="13"/>
  <c r="BF63" i="13"/>
  <c r="BE63" i="13"/>
  <c r="BD63" i="13"/>
  <c r="BC63" i="13"/>
  <c r="BB63" i="13"/>
  <c r="BJ42" i="13"/>
  <c r="BI42" i="13"/>
  <c r="BH42" i="13"/>
  <c r="BG42" i="13"/>
  <c r="BF42" i="13"/>
  <c r="BE42" i="13"/>
  <c r="BD42" i="13"/>
  <c r="BC42" i="13"/>
  <c r="BB42" i="13"/>
  <c r="BJ34" i="13"/>
  <c r="BI34" i="13"/>
  <c r="BH34" i="13"/>
  <c r="BG34" i="13"/>
  <c r="BF34" i="13"/>
  <c r="BE34" i="13"/>
  <c r="BD34" i="13"/>
  <c r="BC34" i="13"/>
  <c r="BB34" i="13"/>
  <c r="BJ26" i="13"/>
  <c r="BI26" i="13"/>
  <c r="BH26" i="13"/>
  <c r="BG26" i="13"/>
  <c r="BF26" i="13"/>
  <c r="BE26" i="13"/>
  <c r="BD26" i="13"/>
  <c r="BC26" i="13"/>
  <c r="BB26" i="13"/>
  <c r="BI9" i="13"/>
  <c r="BH9" i="13"/>
  <c r="BG9" i="13"/>
  <c r="BF9" i="13"/>
  <c r="BE9" i="13"/>
  <c r="BD9" i="13"/>
  <c r="BC9" i="13"/>
  <c r="BB9" i="13"/>
  <c r="BJ9" i="13"/>
  <c r="AS171" i="13"/>
  <c r="AR171" i="13"/>
  <c r="AQ171" i="13"/>
  <c r="AP171" i="13"/>
  <c r="AO171" i="13"/>
  <c r="AN171" i="13"/>
  <c r="AM171" i="13"/>
  <c r="AL171" i="13"/>
  <c r="AK171" i="13"/>
  <c r="BJ4" i="13"/>
  <c r="BI4" i="13"/>
  <c r="BH4" i="13"/>
  <c r="BG4" i="13"/>
  <c r="BF4" i="13"/>
  <c r="BE4" i="13"/>
  <c r="BD4" i="13"/>
  <c r="BC4" i="13"/>
  <c r="BB4" i="13"/>
  <c r="AS173" i="13"/>
  <c r="AR173" i="13"/>
  <c r="AQ173" i="13"/>
  <c r="AP173" i="13"/>
  <c r="AO173" i="13"/>
  <c r="AN173" i="13"/>
  <c r="AM173" i="13"/>
  <c r="AL173" i="13"/>
  <c r="AK173" i="13"/>
  <c r="AS166" i="13"/>
  <c r="AR166" i="13"/>
  <c r="AQ166" i="13"/>
  <c r="AP166" i="13"/>
  <c r="AO166" i="13"/>
  <c r="AN166" i="13"/>
  <c r="AM166" i="13"/>
  <c r="AL166" i="13"/>
  <c r="AK166" i="13"/>
  <c r="AQ151" i="13"/>
  <c r="AP151" i="13"/>
  <c r="AO151" i="13"/>
  <c r="AN151" i="13"/>
  <c r="AM151" i="13"/>
  <c r="AL151" i="13"/>
  <c r="AK151" i="13"/>
  <c r="AS151" i="13"/>
  <c r="AR151" i="13"/>
  <c r="AS143" i="13"/>
  <c r="AR143" i="13"/>
  <c r="AQ143" i="13"/>
  <c r="AP143" i="13"/>
  <c r="AO143" i="13"/>
  <c r="AN143" i="13"/>
  <c r="AM143" i="13"/>
  <c r="AL143" i="13"/>
  <c r="AK143" i="13"/>
  <c r="AS111" i="13"/>
  <c r="AR111" i="13"/>
  <c r="AQ111" i="13"/>
  <c r="AP111" i="13"/>
  <c r="AO111" i="13"/>
  <c r="AN111" i="13"/>
  <c r="AM111" i="13"/>
  <c r="AL111" i="13"/>
  <c r="AK111" i="13"/>
  <c r="AS154" i="13"/>
  <c r="AR154" i="13"/>
  <c r="AQ154" i="13"/>
  <c r="AP154" i="13"/>
  <c r="AO154" i="13"/>
  <c r="AN154" i="13"/>
  <c r="AM154" i="13"/>
  <c r="AL154" i="13"/>
  <c r="AK154" i="13"/>
  <c r="AS125" i="13"/>
  <c r="AR125" i="13"/>
  <c r="AQ125" i="13"/>
  <c r="AP125" i="13"/>
  <c r="AO125" i="13"/>
  <c r="AN125" i="13"/>
  <c r="AM125" i="13"/>
  <c r="AL125" i="13"/>
  <c r="AK125" i="13"/>
  <c r="AS148" i="13"/>
  <c r="AR148" i="13"/>
  <c r="AQ148" i="13"/>
  <c r="AP148" i="13"/>
  <c r="AO148" i="13"/>
  <c r="AN148" i="13"/>
  <c r="AM148" i="13"/>
  <c r="AL148" i="13"/>
  <c r="AK148" i="13"/>
  <c r="AS81" i="13"/>
  <c r="AR81" i="13"/>
  <c r="AQ81" i="13"/>
  <c r="AP81" i="13"/>
  <c r="AO81" i="13"/>
  <c r="AN81" i="13"/>
  <c r="AM81" i="13"/>
  <c r="AL81" i="13"/>
  <c r="AK81" i="13"/>
  <c r="AS90" i="13"/>
  <c r="AR90" i="13"/>
  <c r="AQ90" i="13"/>
  <c r="AP90" i="13"/>
  <c r="AO90" i="13"/>
  <c r="AN90" i="13"/>
  <c r="AM90" i="13"/>
  <c r="AL90" i="13"/>
  <c r="AK90" i="13"/>
  <c r="AS59" i="13"/>
  <c r="AR59" i="13"/>
  <c r="AQ59" i="13"/>
  <c r="AP59" i="13"/>
  <c r="AO59" i="13"/>
  <c r="AN59" i="13"/>
  <c r="AM59" i="13"/>
  <c r="AL59" i="13"/>
  <c r="AK59" i="13"/>
  <c r="AR76" i="13"/>
  <c r="AS76" i="13"/>
  <c r="AQ76" i="13"/>
  <c r="AP76" i="13"/>
  <c r="AO76" i="13"/>
  <c r="AN76" i="13"/>
  <c r="AM76" i="13"/>
  <c r="AL76" i="13"/>
  <c r="AK76" i="13"/>
  <c r="AS69" i="13"/>
  <c r="AR69" i="13"/>
  <c r="AQ69" i="13"/>
  <c r="AP69" i="13"/>
  <c r="AO69" i="13"/>
  <c r="AN69" i="13"/>
  <c r="AM69" i="13"/>
  <c r="AL69" i="13"/>
  <c r="AK69" i="13"/>
  <c r="AS94" i="13"/>
  <c r="AR94" i="13"/>
  <c r="AQ94" i="13"/>
  <c r="AP94" i="13"/>
  <c r="AO94" i="13"/>
  <c r="AN94" i="13"/>
  <c r="AM94" i="13"/>
  <c r="AL94" i="13"/>
  <c r="AK94" i="13"/>
  <c r="AS55" i="13"/>
  <c r="AR55" i="13"/>
  <c r="AQ55" i="13"/>
  <c r="AP55" i="13"/>
  <c r="AO55" i="13"/>
  <c r="AN55" i="13"/>
  <c r="AM55" i="13"/>
  <c r="AL55" i="13"/>
  <c r="AK55" i="13"/>
  <c r="AS48" i="13"/>
  <c r="AR48" i="13"/>
  <c r="AQ48" i="13"/>
  <c r="AP48" i="13"/>
  <c r="AO48" i="13"/>
  <c r="AN48" i="13"/>
  <c r="AM48" i="13"/>
  <c r="AL48" i="13"/>
  <c r="AK48" i="13"/>
  <c r="AS43" i="13"/>
  <c r="AR43" i="13"/>
  <c r="AQ43" i="13"/>
  <c r="AP43" i="13"/>
  <c r="AO43" i="13"/>
  <c r="AN43" i="13"/>
  <c r="AM43" i="13"/>
  <c r="AL43" i="13"/>
  <c r="AK43" i="13"/>
  <c r="N106" i="5"/>
  <c r="AS165" i="9"/>
  <c r="AR165" i="9"/>
  <c r="AQ165" i="9"/>
  <c r="AP165" i="9"/>
  <c r="AO165" i="9"/>
  <c r="AN165" i="9"/>
  <c r="AM165" i="9"/>
  <c r="AL165" i="9"/>
  <c r="AK165" i="9"/>
  <c r="AS120" i="9"/>
  <c r="AR120" i="9"/>
  <c r="AQ120" i="9"/>
  <c r="AP120" i="9"/>
  <c r="AO120" i="9"/>
  <c r="AN120" i="9"/>
  <c r="AM120" i="9"/>
  <c r="AL120" i="9"/>
  <c r="AK120" i="9"/>
  <c r="BJ13" i="9"/>
  <c r="BI13" i="9"/>
  <c r="BH13" i="9"/>
  <c r="BG13" i="9"/>
  <c r="BF13" i="9"/>
  <c r="BE13" i="9"/>
  <c r="BD13" i="9"/>
  <c r="BC13" i="9"/>
  <c r="BB13" i="9"/>
  <c r="BJ12" i="9"/>
  <c r="BI12" i="9"/>
  <c r="BH12" i="9"/>
  <c r="BG12" i="9"/>
  <c r="BF12" i="9"/>
  <c r="BE12" i="9"/>
  <c r="BD12" i="9"/>
  <c r="BC12" i="9"/>
  <c r="BB12" i="9"/>
  <c r="BJ48" i="9"/>
  <c r="BI48" i="9"/>
  <c r="BH48" i="9"/>
  <c r="BG48" i="9"/>
  <c r="BF48" i="9"/>
  <c r="BE48" i="9"/>
  <c r="BD48" i="9"/>
  <c r="BC48" i="9"/>
  <c r="BB48" i="9"/>
  <c r="BJ43" i="9"/>
  <c r="BI43" i="9"/>
  <c r="BH43" i="9"/>
  <c r="BG43" i="9"/>
  <c r="BF43" i="9"/>
  <c r="BE43" i="9"/>
  <c r="BD43" i="9"/>
  <c r="BC43" i="9"/>
  <c r="BB43" i="9"/>
  <c r="AS42" i="9"/>
  <c r="AR42" i="9"/>
  <c r="AQ42" i="9"/>
  <c r="AP42" i="9"/>
  <c r="AO42" i="9"/>
  <c r="AN42" i="9"/>
  <c r="AM42" i="9"/>
  <c r="AL42" i="9"/>
  <c r="AK42" i="9"/>
  <c r="BJ7" i="9"/>
  <c r="BI7" i="9"/>
  <c r="BH7" i="9"/>
  <c r="BG7" i="9"/>
  <c r="BF7" i="9"/>
  <c r="BE7" i="9"/>
  <c r="BD7" i="9"/>
  <c r="BC7" i="9"/>
  <c r="BB7" i="9"/>
  <c r="AS34" i="9"/>
  <c r="AR34" i="9"/>
  <c r="AQ34" i="9"/>
  <c r="AP34" i="9"/>
  <c r="AO34" i="9"/>
  <c r="AN34" i="9"/>
  <c r="AM34" i="9"/>
  <c r="AL34" i="9"/>
  <c r="AK34" i="9"/>
  <c r="BJ86" i="9"/>
  <c r="BI86" i="9"/>
  <c r="BH86" i="9"/>
  <c r="BG86" i="9"/>
  <c r="BF86" i="9"/>
  <c r="BE86" i="9"/>
  <c r="BD86" i="9"/>
  <c r="BC86" i="9"/>
  <c r="BB86" i="9"/>
  <c r="BJ55" i="9"/>
  <c r="BI55" i="9"/>
  <c r="BH55" i="9"/>
  <c r="BG55" i="9"/>
  <c r="BF55" i="9"/>
  <c r="BE55" i="9"/>
  <c r="BD55" i="9"/>
  <c r="BC55" i="9"/>
  <c r="BB55" i="9"/>
  <c r="BJ28" i="9"/>
  <c r="BI28" i="9"/>
  <c r="BH28" i="9"/>
  <c r="BG28" i="9"/>
  <c r="BF28" i="9"/>
  <c r="BE28" i="9"/>
  <c r="BD28" i="9"/>
  <c r="BC28" i="9"/>
  <c r="BB28" i="9"/>
  <c r="BJ79" i="9"/>
  <c r="BI79" i="9"/>
  <c r="BH79" i="9"/>
  <c r="BG79" i="9"/>
  <c r="BF79" i="9"/>
  <c r="BE79" i="9"/>
  <c r="BD79" i="9"/>
  <c r="BC79" i="9"/>
  <c r="BB79" i="9"/>
  <c r="AS53" i="9"/>
  <c r="AR53" i="9"/>
  <c r="AQ53" i="9"/>
  <c r="AP53" i="9"/>
  <c r="AO53" i="9"/>
  <c r="AN53" i="9"/>
  <c r="AM53" i="9"/>
  <c r="AL53" i="9"/>
  <c r="AK53" i="9"/>
  <c r="AS63" i="9"/>
  <c r="AR63" i="9"/>
  <c r="AQ63" i="9"/>
  <c r="AP63" i="9"/>
  <c r="AO63" i="9"/>
  <c r="AN63" i="9"/>
  <c r="AM63" i="9"/>
  <c r="AL63" i="9"/>
  <c r="AK63" i="9"/>
  <c r="AR141" i="9"/>
  <c r="AQ141" i="9"/>
  <c r="AP141" i="9"/>
  <c r="AO141" i="9"/>
  <c r="AN141" i="9"/>
  <c r="AM141" i="9"/>
  <c r="AL141" i="9"/>
  <c r="AK141" i="9"/>
  <c r="AS141" i="9"/>
  <c r="AS138" i="9"/>
  <c r="AR138" i="9"/>
  <c r="AQ138" i="9"/>
  <c r="AP138" i="9"/>
  <c r="AO138" i="9"/>
  <c r="AN138" i="9"/>
  <c r="AM138" i="9"/>
  <c r="AL138" i="9"/>
  <c r="AK138" i="9"/>
  <c r="K37" i="7"/>
  <c r="J57" i="7"/>
  <c r="I45" i="8"/>
  <c r="AS52" i="9"/>
  <c r="AR52" i="9"/>
  <c r="AQ52" i="9"/>
  <c r="AP52" i="9"/>
  <c r="AO52" i="9"/>
  <c r="AN52" i="9"/>
  <c r="AM52" i="9"/>
  <c r="AL52" i="9"/>
  <c r="AK52" i="9"/>
  <c r="O25" i="1"/>
  <c r="O29" i="1"/>
  <c r="O33" i="1"/>
  <c r="O37" i="1"/>
  <c r="O41" i="1"/>
  <c r="O45" i="1"/>
  <c r="O49" i="1"/>
  <c r="O53" i="1"/>
  <c r="O57" i="1"/>
  <c r="O61" i="1"/>
  <c r="O65" i="1"/>
  <c r="O69" i="1"/>
  <c r="O73" i="1"/>
  <c r="O77" i="1"/>
  <c r="O81" i="1"/>
  <c r="O87" i="1"/>
  <c r="O35" i="1"/>
  <c r="O51" i="1"/>
  <c r="O67" i="1"/>
  <c r="O71" i="1"/>
  <c r="O28" i="1"/>
  <c r="O32" i="1"/>
  <c r="O36" i="1"/>
  <c r="O40" i="1"/>
  <c r="O44" i="1"/>
  <c r="O48" i="1"/>
  <c r="O52" i="1"/>
  <c r="O56" i="1"/>
  <c r="O60" i="1"/>
  <c r="O64" i="1"/>
  <c r="O68" i="1"/>
  <c r="O72" i="1"/>
  <c r="O76" i="1"/>
  <c r="O80" i="1"/>
  <c r="O84" i="1"/>
  <c r="O86" i="1"/>
  <c r="O31" i="1"/>
  <c r="O55" i="1"/>
  <c r="O75" i="1"/>
  <c r="O79" i="1"/>
  <c r="O39" i="1"/>
  <c r="O59" i="1"/>
  <c r="O63" i="1"/>
  <c r="O27" i="1"/>
  <c r="O43" i="1"/>
  <c r="O47" i="1"/>
  <c r="O83" i="1"/>
  <c r="O26" i="1"/>
  <c r="O30" i="1"/>
  <c r="O34" i="1"/>
  <c r="O38" i="1"/>
  <c r="O42" i="1"/>
  <c r="O46" i="1"/>
  <c r="O50" i="1"/>
  <c r="O54" i="1"/>
  <c r="O58" i="1"/>
  <c r="O62" i="1"/>
  <c r="O66" i="1"/>
  <c r="O70" i="1"/>
  <c r="O74" i="1"/>
  <c r="O78" i="1"/>
  <c r="O82" i="1"/>
  <c r="O85" i="1"/>
  <c r="O88" i="1"/>
  <c r="C15" i="1"/>
  <c r="C18" i="1"/>
  <c r="AI151" i="13"/>
  <c r="AH151" i="13"/>
  <c r="AJ151" i="13"/>
  <c r="AZ78" i="9"/>
  <c r="BA78" i="9"/>
  <c r="AZ17" i="13"/>
  <c r="BA17" i="13"/>
  <c r="AH138" i="9"/>
  <c r="AI138" i="9"/>
  <c r="AJ138" i="9"/>
  <c r="AH120" i="9"/>
  <c r="AG120" i="9"/>
  <c r="AI120" i="9"/>
  <c r="AJ120" i="9"/>
  <c r="AH166" i="13"/>
  <c r="AI166" i="13"/>
  <c r="AJ166" i="13"/>
  <c r="AZ63" i="13"/>
  <c r="AY63" i="13"/>
  <c r="AW63" i="13"/>
  <c r="BA63" i="13"/>
  <c r="BA69" i="13"/>
  <c r="AZ69" i="13"/>
  <c r="AH78" i="9"/>
  <c r="AG78" i="9"/>
  <c r="AJ78" i="9"/>
  <c r="AI78" i="9"/>
  <c r="BA74" i="9"/>
  <c r="AZ74" i="9"/>
  <c r="AY74" i="9"/>
  <c r="AW74" i="9"/>
  <c r="BA44" i="9"/>
  <c r="AZ44" i="9"/>
  <c r="AY44" i="9"/>
  <c r="AW44" i="9"/>
  <c r="AI77" i="13"/>
  <c r="AH77" i="13"/>
  <c r="AG77" i="13"/>
  <c r="AJ77" i="13"/>
  <c r="AH156" i="13"/>
  <c r="AG156" i="13"/>
  <c r="AI156" i="13"/>
  <c r="AJ156" i="13"/>
  <c r="AH119" i="13"/>
  <c r="AI119" i="13"/>
  <c r="AJ119" i="13"/>
  <c r="AI153" i="13"/>
  <c r="AH153" i="13"/>
  <c r="AJ153" i="13"/>
  <c r="BA77" i="13"/>
  <c r="AZ77" i="13"/>
  <c r="AY77" i="13"/>
  <c r="AW77" i="13"/>
  <c r="AH79" i="9"/>
  <c r="AI79" i="9"/>
  <c r="AJ79" i="9"/>
  <c r="BA18" i="9"/>
  <c r="AZ18" i="9"/>
  <c r="BA71" i="9"/>
  <c r="AZ71" i="9"/>
  <c r="AH112" i="13"/>
  <c r="AG112" i="13"/>
  <c r="AI112" i="13"/>
  <c r="AJ112" i="13"/>
  <c r="AH169" i="13"/>
  <c r="AI169" i="13"/>
  <c r="AJ169" i="13"/>
  <c r="AZ10" i="13"/>
  <c r="AY10" i="13"/>
  <c r="AW10" i="13"/>
  <c r="BA10" i="13"/>
  <c r="AJ171" i="9"/>
  <c r="AH171" i="9"/>
  <c r="AI171" i="9"/>
  <c r="BA83" i="9"/>
  <c r="AZ83" i="9"/>
  <c r="AY83" i="9"/>
  <c r="AW83" i="9"/>
  <c r="BA37" i="9"/>
  <c r="AZ37" i="9"/>
  <c r="AY37" i="9"/>
  <c r="AW37" i="9"/>
  <c r="AI32" i="13"/>
  <c r="AJ32" i="13"/>
  <c r="AH32" i="13"/>
  <c r="AH118" i="13"/>
  <c r="AG118" i="13"/>
  <c r="AI118" i="13"/>
  <c r="AJ118" i="13"/>
  <c r="AI117" i="13"/>
  <c r="AH117" i="13"/>
  <c r="AG117" i="13"/>
  <c r="AJ117" i="13"/>
  <c r="AI136" i="13"/>
  <c r="AH136" i="13"/>
  <c r="AJ136" i="13"/>
  <c r="AH155" i="13"/>
  <c r="AI155" i="13"/>
  <c r="AJ155" i="13"/>
  <c r="AZ79" i="13"/>
  <c r="AY79" i="13"/>
  <c r="AW79" i="13"/>
  <c r="BA79" i="13"/>
  <c r="BA85" i="9"/>
  <c r="AZ85" i="9"/>
  <c r="BA15" i="9"/>
  <c r="AZ15" i="9"/>
  <c r="BA54" i="9"/>
  <c r="AZ54" i="9"/>
  <c r="AH126" i="13"/>
  <c r="AG126" i="13"/>
  <c r="AI126" i="13"/>
  <c r="AJ126" i="13"/>
  <c r="BA13" i="9"/>
  <c r="AZ13" i="9"/>
  <c r="AY13" i="9"/>
  <c r="AW13" i="9"/>
  <c r="AH87" i="9"/>
  <c r="AG87" i="9"/>
  <c r="AJ87" i="9"/>
  <c r="AI87" i="9"/>
  <c r="BA17" i="9"/>
  <c r="AZ17" i="9"/>
  <c r="AZ69" i="9"/>
  <c r="AY69" i="9"/>
  <c r="AW69" i="9"/>
  <c r="BA69" i="9"/>
  <c r="BA7" i="9"/>
  <c r="AZ7" i="9"/>
  <c r="BA28" i="9"/>
  <c r="AZ28" i="9"/>
  <c r="AH42" i="9"/>
  <c r="AG42" i="9"/>
  <c r="AI42" i="9"/>
  <c r="AJ42" i="9"/>
  <c r="AH48" i="13"/>
  <c r="AI48" i="13"/>
  <c r="AJ48" i="13"/>
  <c r="AI59" i="13"/>
  <c r="AH59" i="13"/>
  <c r="AJ59" i="13"/>
  <c r="AI125" i="13"/>
  <c r="AH125" i="13"/>
  <c r="AG125" i="13"/>
  <c r="AJ125" i="13"/>
  <c r="AJ161" i="9"/>
  <c r="AH161" i="9"/>
  <c r="AI161" i="9"/>
  <c r="AH50" i="13"/>
  <c r="AI50" i="13"/>
  <c r="AJ50" i="13"/>
  <c r="AH139" i="13"/>
  <c r="AG139" i="13"/>
  <c r="AI139" i="13"/>
  <c r="AJ139" i="13"/>
  <c r="AH174" i="13"/>
  <c r="AI174" i="13"/>
  <c r="AJ174" i="13"/>
  <c r="AZ27" i="13"/>
  <c r="AY27" i="13"/>
  <c r="AW27" i="13"/>
  <c r="BA27" i="13"/>
  <c r="AZ83" i="13"/>
  <c r="AY83" i="13"/>
  <c r="AW83" i="13"/>
  <c r="BA83" i="13"/>
  <c r="AJ136" i="9"/>
  <c r="AH136" i="9"/>
  <c r="AI136" i="9"/>
  <c r="AH110" i="13"/>
  <c r="AI110" i="13"/>
  <c r="AJ110" i="13"/>
  <c r="AZ13" i="13"/>
  <c r="AY13" i="13"/>
  <c r="AW13" i="13"/>
  <c r="BA13" i="13"/>
  <c r="AH28" i="9"/>
  <c r="AG28" i="9"/>
  <c r="AI28" i="9"/>
  <c r="AJ28" i="9"/>
  <c r="AH166" i="9"/>
  <c r="AJ166" i="9"/>
  <c r="AI166" i="9"/>
  <c r="AZ27" i="9"/>
  <c r="AY27" i="9"/>
  <c r="AW27" i="9"/>
  <c r="BA27" i="9"/>
  <c r="AI93" i="13"/>
  <c r="AH93" i="13"/>
  <c r="AJ93" i="13"/>
  <c r="AZ18" i="13"/>
  <c r="BA18" i="13"/>
  <c r="AH131" i="9"/>
  <c r="AI131" i="9"/>
  <c r="AJ131" i="9"/>
  <c r="AH34" i="9"/>
  <c r="AG34" i="9"/>
  <c r="AI34" i="9"/>
  <c r="AJ34" i="9"/>
  <c r="AH55" i="13"/>
  <c r="AI55" i="13"/>
  <c r="AJ55" i="13"/>
  <c r="AH154" i="13"/>
  <c r="AG154" i="13"/>
  <c r="AI154" i="13"/>
  <c r="AJ154" i="13"/>
  <c r="AZ9" i="13"/>
  <c r="BA9" i="13"/>
  <c r="BA48" i="13"/>
  <c r="AZ48" i="13"/>
  <c r="AY48" i="13"/>
  <c r="AW48" i="13"/>
  <c r="BA70" i="9"/>
  <c r="AZ70" i="9"/>
  <c r="AY70" i="9"/>
  <c r="AW70" i="9"/>
  <c r="BA75" i="9"/>
  <c r="AZ75" i="9"/>
  <c r="AY75" i="9"/>
  <c r="AW75" i="9"/>
  <c r="BA2" i="9"/>
  <c r="AZ2" i="9"/>
  <c r="AY2" i="9"/>
  <c r="AW2" i="9"/>
  <c r="AH56" i="13"/>
  <c r="AI56" i="13"/>
  <c r="AJ56" i="13"/>
  <c r="AH84" i="13"/>
  <c r="AG84" i="13"/>
  <c r="AI84" i="13"/>
  <c r="AJ84" i="13"/>
  <c r="AH99" i="13"/>
  <c r="AI99" i="13"/>
  <c r="AJ99" i="13"/>
  <c r="AZ35" i="13"/>
  <c r="AY35" i="13"/>
  <c r="AW35" i="13"/>
  <c r="BA35" i="13"/>
  <c r="AI83" i="9"/>
  <c r="AH83" i="9"/>
  <c r="AJ83" i="9"/>
  <c r="BA45" i="9"/>
  <c r="AZ45" i="9"/>
  <c r="AY45" i="9"/>
  <c r="AW45" i="9"/>
  <c r="BA76" i="9"/>
  <c r="AZ76" i="9"/>
  <c r="AY76" i="9"/>
  <c r="AW76" i="9"/>
  <c r="AH87" i="13"/>
  <c r="AI87" i="13"/>
  <c r="AJ87" i="13"/>
  <c r="AI105" i="13"/>
  <c r="AH105" i="13"/>
  <c r="AJ105" i="13"/>
  <c r="AZ28" i="13"/>
  <c r="BA28" i="13"/>
  <c r="AZ81" i="13"/>
  <c r="BA81" i="13"/>
  <c r="AI128" i="9"/>
  <c r="AH128" i="9"/>
  <c r="AG128" i="9"/>
  <c r="AJ128" i="9"/>
  <c r="AI68" i="9"/>
  <c r="AH68" i="9"/>
  <c r="AJ68" i="9"/>
  <c r="BA66" i="9"/>
  <c r="AZ66" i="9"/>
  <c r="AY66" i="9"/>
  <c r="AW66" i="9"/>
  <c r="AZ21" i="13"/>
  <c r="BA21" i="13"/>
  <c r="BA77" i="9"/>
  <c r="AZ77" i="9"/>
  <c r="AY77" i="9"/>
  <c r="AW77" i="9"/>
  <c r="AH122" i="13"/>
  <c r="AI122" i="13"/>
  <c r="AJ122" i="13"/>
  <c r="BA79" i="9"/>
  <c r="AZ79" i="9"/>
  <c r="AH148" i="13"/>
  <c r="AG148" i="13"/>
  <c r="AI148" i="13"/>
  <c r="AJ148" i="13"/>
  <c r="AH124" i="13"/>
  <c r="AI124" i="13"/>
  <c r="AJ124" i="13"/>
  <c r="AH114" i="13"/>
  <c r="AG114" i="13"/>
  <c r="AI114" i="13"/>
  <c r="AJ114" i="13"/>
  <c r="AH141" i="9"/>
  <c r="AG141" i="9"/>
  <c r="AJ141" i="9"/>
  <c r="AI141" i="9"/>
  <c r="AZ43" i="9"/>
  <c r="AY43" i="9"/>
  <c r="AW43" i="9"/>
  <c r="BA43" i="9"/>
  <c r="AJ165" i="9"/>
  <c r="AH165" i="9"/>
  <c r="AI165" i="9"/>
  <c r="AH90" i="13"/>
  <c r="AI90" i="13"/>
  <c r="AJ90" i="13"/>
  <c r="BA59" i="13"/>
  <c r="AZ59" i="13"/>
  <c r="AI91" i="9"/>
  <c r="AJ91" i="9"/>
  <c r="AH91" i="9"/>
  <c r="AG91" i="9"/>
  <c r="BA26" i="9"/>
  <c r="AZ26" i="9"/>
  <c r="AY26" i="9"/>
  <c r="AW26" i="9"/>
  <c r="AZ80" i="9"/>
  <c r="BA80" i="9"/>
  <c r="BA39" i="9"/>
  <c r="AZ39" i="9"/>
  <c r="AY39" i="9"/>
  <c r="AW39" i="9"/>
  <c r="AI67" i="13"/>
  <c r="AH67" i="13"/>
  <c r="AG67" i="13"/>
  <c r="AJ67" i="13"/>
  <c r="AH116" i="13"/>
  <c r="AG116" i="13"/>
  <c r="AI116" i="13"/>
  <c r="AJ116" i="13"/>
  <c r="AH141" i="13"/>
  <c r="AI141" i="13"/>
  <c r="AJ141" i="13"/>
  <c r="AJ172" i="9"/>
  <c r="AH172" i="9"/>
  <c r="AI172" i="9"/>
  <c r="AZ81" i="9"/>
  <c r="BA81" i="9"/>
  <c r="BA72" i="9"/>
  <c r="AZ72" i="9"/>
  <c r="AY72" i="9"/>
  <c r="AW72" i="9"/>
  <c r="AH104" i="9"/>
  <c r="AJ104" i="9"/>
  <c r="AI104" i="9"/>
  <c r="AI27" i="13"/>
  <c r="AJ27" i="13"/>
  <c r="AH27" i="13"/>
  <c r="AG27" i="13"/>
  <c r="AI85" i="13"/>
  <c r="AH85" i="13"/>
  <c r="AG85" i="13"/>
  <c r="AJ85" i="13"/>
  <c r="AH44" i="9"/>
  <c r="AG44" i="9"/>
  <c r="AI44" i="9"/>
  <c r="AJ44" i="9"/>
  <c r="BA62" i="9"/>
  <c r="AZ62" i="9"/>
  <c r="AY62" i="9"/>
  <c r="AW62" i="9"/>
  <c r="AH116" i="9"/>
  <c r="AI116" i="9"/>
  <c r="AJ116" i="9"/>
  <c r="AH72" i="13"/>
  <c r="AG72" i="13"/>
  <c r="AI72" i="13"/>
  <c r="AJ72" i="13"/>
  <c r="AI97" i="13"/>
  <c r="AH97" i="13"/>
  <c r="AG97" i="13"/>
  <c r="AJ97" i="13"/>
  <c r="AI48" i="9"/>
  <c r="AH48" i="9"/>
  <c r="AJ48" i="9"/>
  <c r="AH51" i="9"/>
  <c r="AI51" i="9"/>
  <c r="AJ51" i="9"/>
  <c r="BA31" i="9"/>
  <c r="AZ31" i="9"/>
  <c r="AH133" i="13"/>
  <c r="AG133" i="13"/>
  <c r="AI133" i="13"/>
  <c r="AJ133" i="13"/>
  <c r="AI171" i="13"/>
  <c r="AH171" i="13"/>
  <c r="AG171" i="13"/>
  <c r="AJ171" i="13"/>
  <c r="AH161" i="13"/>
  <c r="AG161" i="13"/>
  <c r="AI161" i="13"/>
  <c r="AJ161" i="13"/>
  <c r="AI73" i="13"/>
  <c r="AH73" i="13"/>
  <c r="AG73" i="13"/>
  <c r="AJ73" i="13"/>
  <c r="BA55" i="9"/>
  <c r="AZ55" i="9"/>
  <c r="AH94" i="13"/>
  <c r="AG94" i="13"/>
  <c r="AI94" i="13"/>
  <c r="AJ94" i="13"/>
  <c r="AH111" i="13"/>
  <c r="AI111" i="13"/>
  <c r="AJ111" i="13"/>
  <c r="AH22" i="9"/>
  <c r="AG22" i="9"/>
  <c r="AI22" i="9"/>
  <c r="AJ22" i="9"/>
  <c r="AH63" i="9"/>
  <c r="AI63" i="9"/>
  <c r="AJ63" i="9"/>
  <c r="AI69" i="13"/>
  <c r="AH69" i="13"/>
  <c r="AJ69" i="13"/>
  <c r="AH173" i="13"/>
  <c r="AI173" i="13"/>
  <c r="AJ173" i="13"/>
  <c r="AZ26" i="13"/>
  <c r="AY26" i="13"/>
  <c r="AW26" i="13"/>
  <c r="BA26" i="13"/>
  <c r="AZ65" i="13"/>
  <c r="AY65" i="13"/>
  <c r="AW65" i="13"/>
  <c r="BA65" i="13"/>
  <c r="AI75" i="9"/>
  <c r="AH75" i="9"/>
  <c r="AJ75" i="9"/>
  <c r="AH162" i="9"/>
  <c r="AI162" i="9"/>
  <c r="AJ162" i="9"/>
  <c r="BA47" i="9"/>
  <c r="AZ47" i="9"/>
  <c r="AH63" i="13"/>
  <c r="AG63" i="13"/>
  <c r="AI63" i="13"/>
  <c r="AJ63" i="13"/>
  <c r="AH98" i="13"/>
  <c r="AI98" i="13"/>
  <c r="AJ98" i="13"/>
  <c r="AZ29" i="9"/>
  <c r="AY29" i="9"/>
  <c r="AW29" i="9"/>
  <c r="BA29" i="9"/>
  <c r="AH92" i="13"/>
  <c r="AG92" i="13"/>
  <c r="AI92" i="13"/>
  <c r="AJ92" i="13"/>
  <c r="AI121" i="13"/>
  <c r="AH121" i="13"/>
  <c r="AG121" i="13"/>
  <c r="AJ121" i="13"/>
  <c r="BA85" i="13"/>
  <c r="AZ85" i="13"/>
  <c r="AI135" i="9"/>
  <c r="AH135" i="9"/>
  <c r="AJ135" i="9"/>
  <c r="BA57" i="9"/>
  <c r="AZ57" i="9"/>
  <c r="AY57" i="9"/>
  <c r="AW57" i="9"/>
  <c r="BA3" i="9"/>
  <c r="AZ3" i="9"/>
  <c r="AY3" i="9"/>
  <c r="AW3" i="9"/>
  <c r="AH54" i="13"/>
  <c r="AI54" i="13"/>
  <c r="AJ54" i="13"/>
  <c r="AZ29" i="13"/>
  <c r="AY29" i="13"/>
  <c r="AW29" i="13"/>
  <c r="BA29" i="13"/>
  <c r="BA51" i="13"/>
  <c r="AZ51" i="13"/>
  <c r="AI24" i="9"/>
  <c r="AH24" i="9"/>
  <c r="AJ24" i="9"/>
  <c r="BA52" i="9"/>
  <c r="AZ52" i="9"/>
  <c r="AY52" i="9"/>
  <c r="AW52" i="9"/>
  <c r="AZ11" i="9"/>
  <c r="BA11" i="9"/>
  <c r="AH39" i="9"/>
  <c r="AI39" i="9"/>
  <c r="AJ39" i="9"/>
  <c r="AH43" i="13"/>
  <c r="AG43" i="13"/>
  <c r="AI43" i="13"/>
  <c r="AJ43" i="13"/>
  <c r="AI92" i="9"/>
  <c r="AH92" i="9"/>
  <c r="AG92" i="9"/>
  <c r="AJ92" i="9"/>
  <c r="AH150" i="13"/>
  <c r="AG150" i="13"/>
  <c r="AI150" i="13"/>
  <c r="AJ150" i="13"/>
  <c r="AH123" i="13"/>
  <c r="AI123" i="13"/>
  <c r="AJ123" i="13"/>
  <c r="AH52" i="9"/>
  <c r="AG52" i="9"/>
  <c r="AI52" i="9"/>
  <c r="AJ52" i="9"/>
  <c r="BA48" i="9"/>
  <c r="AZ48" i="9"/>
  <c r="AY48" i="9"/>
  <c r="AW48" i="9"/>
  <c r="AI143" i="13"/>
  <c r="AH143" i="13"/>
  <c r="AG143" i="13"/>
  <c r="AJ143" i="13"/>
  <c r="AH177" i="13"/>
  <c r="AG177" i="13"/>
  <c r="AI177" i="13"/>
  <c r="AJ177" i="13"/>
  <c r="AH111" i="9"/>
  <c r="AI111" i="9"/>
  <c r="AJ111" i="9"/>
  <c r="AH102" i="13"/>
  <c r="AG102" i="13"/>
  <c r="AI102" i="13"/>
  <c r="AJ102" i="13"/>
  <c r="AI91" i="13"/>
  <c r="AH91" i="13"/>
  <c r="AG91" i="13"/>
  <c r="AJ91" i="13"/>
  <c r="AI101" i="13"/>
  <c r="AH101" i="13"/>
  <c r="AJ101" i="13"/>
  <c r="AZ43" i="13"/>
  <c r="BA43" i="13"/>
  <c r="AZ49" i="13"/>
  <c r="BA49" i="13"/>
  <c r="AH66" i="9"/>
  <c r="AG66" i="9"/>
  <c r="AJ66" i="9"/>
  <c r="AI66" i="9"/>
  <c r="AI84" i="9"/>
  <c r="AJ84" i="9"/>
  <c r="AH84" i="9"/>
  <c r="BA64" i="9"/>
  <c r="AZ64" i="9"/>
  <c r="AY64" i="9"/>
  <c r="AW64" i="9"/>
  <c r="BA63" i="9"/>
  <c r="AZ63" i="9"/>
  <c r="AY63" i="9"/>
  <c r="AW63" i="9"/>
  <c r="BA42" i="9"/>
  <c r="AZ42" i="9"/>
  <c r="AY42" i="9"/>
  <c r="AW42" i="9"/>
  <c r="AH64" i="13"/>
  <c r="AI64" i="13"/>
  <c r="AJ64" i="13"/>
  <c r="AH23" i="13"/>
  <c r="AG23" i="13"/>
  <c r="AI23" i="13"/>
  <c r="AJ23" i="13"/>
  <c r="AH134" i="13"/>
  <c r="AI134" i="13"/>
  <c r="AJ134" i="13"/>
  <c r="AZ36" i="13"/>
  <c r="AY36" i="13"/>
  <c r="AW36" i="13"/>
  <c r="BA36" i="13"/>
  <c r="AH46" i="9"/>
  <c r="AG46" i="9"/>
  <c r="AI46" i="9"/>
  <c r="AJ46" i="9"/>
  <c r="AZ82" i="9"/>
  <c r="BA82" i="9"/>
  <c r="BA16" i="9"/>
  <c r="AZ16" i="9"/>
  <c r="AY16" i="9"/>
  <c r="AW16" i="9"/>
  <c r="AI83" i="13"/>
  <c r="AH83" i="13"/>
  <c r="AG83" i="13"/>
  <c r="AJ83" i="13"/>
  <c r="AH175" i="13"/>
  <c r="AG175" i="13"/>
  <c r="AI175" i="13"/>
  <c r="AJ175" i="13"/>
  <c r="AZ80" i="13"/>
  <c r="BA80" i="13"/>
  <c r="AH41" i="9"/>
  <c r="AI41" i="9"/>
  <c r="AJ41" i="9"/>
  <c r="AH173" i="9"/>
  <c r="AG173" i="9"/>
  <c r="AI173" i="9"/>
  <c r="AJ173" i="9"/>
  <c r="AZ42" i="13"/>
  <c r="BA42" i="13"/>
  <c r="BA14" i="13"/>
  <c r="AZ14" i="13"/>
  <c r="AY14" i="13"/>
  <c r="AW14" i="13"/>
  <c r="AH30" i="9"/>
  <c r="AI30" i="9"/>
  <c r="AJ30" i="9"/>
  <c r="BA86" i="9"/>
  <c r="AZ86" i="9"/>
  <c r="AI81" i="13"/>
  <c r="AH81" i="13"/>
  <c r="AJ81" i="13"/>
  <c r="AZ4" i="13"/>
  <c r="BA4" i="13"/>
  <c r="AH53" i="9"/>
  <c r="AI53" i="9"/>
  <c r="AJ53" i="9"/>
  <c r="BA12" i="9"/>
  <c r="AZ12" i="9"/>
  <c r="AH76" i="13"/>
  <c r="AG76" i="13"/>
  <c r="AI76" i="13"/>
  <c r="AJ76" i="13"/>
  <c r="AZ34" i="13"/>
  <c r="BA34" i="13"/>
  <c r="AZ41" i="9"/>
  <c r="BA41" i="9"/>
  <c r="AZ5" i="13"/>
  <c r="BA5" i="13"/>
  <c r="BA14" i="9"/>
  <c r="AZ14" i="9"/>
  <c r="AY14" i="9"/>
  <c r="AW14" i="9"/>
  <c r="AH51" i="13"/>
  <c r="AI51" i="13"/>
  <c r="AJ51" i="13"/>
  <c r="AH106" i="13"/>
  <c r="AG106" i="13"/>
  <c r="AI106" i="13"/>
  <c r="AJ106" i="13"/>
  <c r="AZ6" i="13"/>
  <c r="BA6" i="13"/>
  <c r="AZ44" i="13"/>
  <c r="BA44" i="13"/>
  <c r="AZ75" i="13"/>
  <c r="BA75" i="13"/>
  <c r="AH97" i="9"/>
  <c r="AI97" i="9"/>
  <c r="AJ97" i="9"/>
  <c r="AH33" i="9"/>
  <c r="AG33" i="9"/>
  <c r="AI33" i="9"/>
  <c r="AJ33" i="9"/>
  <c r="AH114" i="9"/>
  <c r="AI114" i="9"/>
  <c r="AJ114" i="9"/>
  <c r="BA68" i="9"/>
  <c r="AZ68" i="9"/>
  <c r="AH144" i="9"/>
  <c r="AG144" i="9"/>
  <c r="AI144" i="9"/>
  <c r="AJ144" i="9"/>
  <c r="AH45" i="13"/>
  <c r="AI45" i="13"/>
  <c r="AJ45" i="13"/>
  <c r="AZ37" i="13"/>
  <c r="AY37" i="13"/>
  <c r="AW37" i="13"/>
  <c r="BA37" i="13"/>
  <c r="AH107" i="13"/>
  <c r="AG107" i="13"/>
  <c r="AI107" i="13"/>
  <c r="AJ107" i="13"/>
  <c r="AH56" i="9"/>
  <c r="AI56" i="9"/>
  <c r="AJ56" i="9"/>
  <c r="BA60" i="9"/>
  <c r="AZ60" i="9"/>
  <c r="BA49" i="9"/>
  <c r="AZ49" i="9"/>
  <c r="AH104" i="13"/>
  <c r="AG104" i="13"/>
  <c r="AI104" i="13"/>
  <c r="AJ104" i="13"/>
  <c r="AH119" i="9"/>
  <c r="AI119" i="9"/>
  <c r="AJ119" i="9"/>
  <c r="BA22" i="9"/>
  <c r="AZ22" i="9"/>
  <c r="AH115" i="13"/>
  <c r="AG115" i="13"/>
  <c r="AI115" i="13"/>
  <c r="AJ115" i="13"/>
  <c r="AH82" i="13"/>
  <c r="AI82" i="13"/>
  <c r="AJ82" i="13"/>
  <c r="AI89" i="13"/>
  <c r="AH89" i="13"/>
  <c r="AJ89" i="13"/>
  <c r="BA84" i="13"/>
  <c r="AZ84" i="13"/>
  <c r="AY84" i="13"/>
  <c r="AW84" i="13"/>
  <c r="AH35" i="13"/>
  <c r="AI35" i="13"/>
  <c r="AJ35" i="13"/>
  <c r="AH127" i="13"/>
  <c r="AG127" i="13"/>
  <c r="AI127" i="13"/>
  <c r="AJ127" i="13"/>
  <c r="AI149" i="13"/>
  <c r="AH149" i="13"/>
  <c r="AG149" i="13"/>
  <c r="AJ149" i="13"/>
  <c r="AH95" i="9"/>
  <c r="AG95" i="9"/>
  <c r="AI95" i="9"/>
  <c r="AJ95" i="9"/>
  <c r="BA23" i="9"/>
  <c r="AZ23" i="9"/>
  <c r="AY23" i="9"/>
  <c r="AW23" i="9"/>
  <c r="J52" i="5"/>
  <c r="AH128" i="13"/>
  <c r="AG128" i="13"/>
  <c r="AI128" i="13"/>
  <c r="AJ128" i="13"/>
  <c r="AZ30" i="13"/>
  <c r="BA30" i="13"/>
  <c r="AZ66" i="13"/>
  <c r="BA66" i="13"/>
  <c r="AH127" i="9"/>
  <c r="AI127" i="9"/>
  <c r="AJ127" i="9"/>
  <c r="AH72" i="9"/>
  <c r="AG72" i="9"/>
  <c r="AJ72" i="9"/>
  <c r="AI72" i="9"/>
  <c r="AH44" i="13"/>
  <c r="AI44" i="13"/>
  <c r="AJ44" i="13"/>
  <c r="AH53" i="13"/>
  <c r="AG53" i="13"/>
  <c r="AI53" i="13"/>
  <c r="AJ53" i="13"/>
  <c r="AH95" i="13"/>
  <c r="AI95" i="13"/>
  <c r="AJ95" i="13"/>
  <c r="AH170" i="13"/>
  <c r="AG170" i="13"/>
  <c r="AI170" i="13"/>
  <c r="AJ170" i="13"/>
  <c r="AZ47" i="13"/>
  <c r="BA47" i="13"/>
  <c r="BA56" i="13"/>
  <c r="AZ56" i="13"/>
  <c r="AY56" i="13"/>
  <c r="AW56" i="13"/>
  <c r="BA84" i="9"/>
  <c r="AZ84" i="9"/>
  <c r="AY84" i="9"/>
  <c r="AW84" i="9"/>
  <c r="BA6" i="9"/>
  <c r="AZ6" i="9"/>
  <c r="AY6" i="9"/>
  <c r="AW6" i="9"/>
  <c r="AH86" i="13"/>
  <c r="AI86" i="13"/>
  <c r="AJ86" i="13"/>
  <c r="AH71" i="13"/>
  <c r="AG71" i="13"/>
  <c r="AI71" i="13"/>
  <c r="AJ71" i="13"/>
  <c r="AZ57" i="13"/>
  <c r="BA57" i="13"/>
  <c r="AI134" i="9"/>
  <c r="AH134" i="9"/>
  <c r="AG134" i="9"/>
  <c r="AJ134" i="9"/>
  <c r="AI76" i="9"/>
  <c r="AJ76" i="9"/>
  <c r="AH76" i="9"/>
  <c r="AH106" i="9"/>
  <c r="AI106" i="9"/>
  <c r="AJ106" i="9"/>
  <c r="AH178" i="9"/>
  <c r="AG178" i="9"/>
  <c r="AI178" i="9"/>
  <c r="AJ178" i="9"/>
  <c r="AZ7" i="13"/>
  <c r="BA7" i="13"/>
  <c r="AH142" i="13"/>
  <c r="AI142" i="13"/>
  <c r="AJ142" i="13"/>
  <c r="AH121" i="9"/>
  <c r="AG121" i="9"/>
  <c r="AI121" i="9"/>
  <c r="AJ121" i="9"/>
  <c r="AZ41" i="13"/>
  <c r="BA41" i="13"/>
  <c r="K35" i="5"/>
  <c r="AH147" i="13"/>
  <c r="AI147" i="13"/>
  <c r="AJ147" i="13"/>
  <c r="I33" i="5"/>
  <c r="AH100" i="13"/>
  <c r="AG100" i="13"/>
  <c r="AI100" i="13"/>
  <c r="AJ100" i="13"/>
  <c r="I31" i="5"/>
  <c r="AI60" i="9"/>
  <c r="AH60" i="9"/>
  <c r="AG60" i="9"/>
  <c r="AJ60" i="9"/>
  <c r="AH175" i="9"/>
  <c r="AJ175" i="9"/>
  <c r="AI175" i="9"/>
  <c r="AH70" i="9"/>
  <c r="AI70" i="9"/>
  <c r="AJ70" i="9"/>
  <c r="AI25" i="13"/>
  <c r="AH25" i="13"/>
  <c r="AJ25" i="13"/>
  <c r="AI33" i="13"/>
  <c r="AH33" i="13"/>
  <c r="AG33" i="13"/>
  <c r="AJ33" i="13"/>
  <c r="AH57" i="13"/>
  <c r="AG57" i="13"/>
  <c r="AI57" i="13"/>
  <c r="AJ57" i="13"/>
  <c r="AH164" i="13"/>
  <c r="AI164" i="13"/>
  <c r="AJ164" i="13"/>
  <c r="AH43" i="9"/>
  <c r="AG43" i="9"/>
  <c r="AI43" i="9"/>
  <c r="AJ43" i="9"/>
  <c r="BA19" i="9"/>
  <c r="AZ19" i="9"/>
  <c r="AY19" i="9"/>
  <c r="AW19" i="9"/>
  <c r="BA32" i="9"/>
  <c r="AZ32" i="9"/>
  <c r="AY32" i="9"/>
  <c r="AW32" i="9"/>
  <c r="AH55" i="9"/>
  <c r="AJ55" i="9"/>
  <c r="AI55" i="9"/>
  <c r="AH60" i="13"/>
  <c r="AG60" i="13"/>
  <c r="AI60" i="13"/>
  <c r="AJ60" i="13"/>
  <c r="AZ53" i="13"/>
  <c r="BA53" i="13"/>
  <c r="AH140" i="9"/>
  <c r="AI140" i="9"/>
  <c r="AJ140" i="9"/>
  <c r="BA30" i="9"/>
  <c r="AZ30" i="9"/>
  <c r="BA56" i="9"/>
  <c r="AZ56" i="9"/>
  <c r="AH61" i="13"/>
  <c r="AG61" i="13"/>
  <c r="AI61" i="13"/>
  <c r="AJ61" i="13"/>
  <c r="AH135" i="13"/>
  <c r="AI135" i="13"/>
  <c r="AJ135" i="13"/>
  <c r="AI163" i="13"/>
  <c r="AH163" i="13"/>
  <c r="AJ163" i="13"/>
  <c r="AZ67" i="13"/>
  <c r="BA67" i="13"/>
  <c r="AH47" i="9"/>
  <c r="AI47" i="9"/>
  <c r="AJ47" i="9"/>
  <c r="AH88" i="13"/>
  <c r="AG88" i="13"/>
  <c r="AI88" i="13"/>
  <c r="AJ88" i="13"/>
  <c r="AI109" i="13"/>
  <c r="AH109" i="13"/>
  <c r="AG109" i="13"/>
  <c r="AJ109" i="13"/>
  <c r="AI75" i="13"/>
  <c r="AH75" i="13"/>
  <c r="AJ75" i="13"/>
  <c r="AH172" i="13"/>
  <c r="AI172" i="13"/>
  <c r="AJ172" i="13"/>
  <c r="AZ23" i="13"/>
  <c r="AY23" i="13"/>
  <c r="AW23" i="13"/>
  <c r="BA23" i="13"/>
  <c r="AZ45" i="13"/>
  <c r="AY45" i="13"/>
  <c r="AW45" i="13"/>
  <c r="BA45" i="13"/>
  <c r="BA54" i="13"/>
  <c r="AZ54" i="13"/>
  <c r="AH54" i="9"/>
  <c r="AG54" i="9"/>
  <c r="AI54" i="9"/>
  <c r="AJ54" i="9"/>
  <c r="BA40" i="9"/>
  <c r="AZ40" i="9"/>
  <c r="AY40" i="9"/>
  <c r="AW40" i="9"/>
  <c r="AZ61" i="9"/>
  <c r="BA61" i="9"/>
  <c r="AH96" i="9"/>
  <c r="AI96" i="9"/>
  <c r="AJ96" i="9"/>
  <c r="AH73" i="9"/>
  <c r="AG73" i="9"/>
  <c r="AI73" i="9"/>
  <c r="AJ73" i="9"/>
  <c r="AH31" i="9"/>
  <c r="AG31" i="9"/>
  <c r="AI31" i="9"/>
  <c r="AJ31" i="9"/>
  <c r="AH80" i="13"/>
  <c r="AI80" i="13"/>
  <c r="AJ80" i="13"/>
  <c r="AZ38" i="13"/>
  <c r="AY38" i="13"/>
  <c r="AW38" i="13"/>
  <c r="BA38" i="13"/>
  <c r="AH163" i="9"/>
  <c r="AG163" i="9"/>
  <c r="AI163" i="9"/>
  <c r="AJ163" i="9"/>
  <c r="BA21" i="9"/>
  <c r="AZ21" i="9"/>
  <c r="AY21" i="9"/>
  <c r="AW21" i="9"/>
  <c r="AI39" i="13"/>
  <c r="AH39" i="13"/>
  <c r="AG39" i="13"/>
  <c r="AJ39" i="13"/>
  <c r="AI138" i="13"/>
  <c r="AH138" i="13"/>
  <c r="AJ138" i="13"/>
  <c r="AZ86" i="13"/>
  <c r="BA86" i="13"/>
  <c r="AZ82" i="13"/>
  <c r="BA82" i="13"/>
  <c r="AH38" i="9"/>
  <c r="AI38" i="9"/>
  <c r="AJ38" i="9"/>
  <c r="AH68" i="13"/>
  <c r="AG68" i="13"/>
  <c r="AI68" i="13"/>
  <c r="AJ68" i="13"/>
  <c r="AH140" i="13"/>
  <c r="AI140" i="13"/>
  <c r="AJ140" i="13"/>
  <c r="AH145" i="13"/>
  <c r="AG145" i="13"/>
  <c r="AI145" i="13"/>
  <c r="AJ145" i="13"/>
  <c r="AH178" i="13"/>
  <c r="AI178" i="13"/>
  <c r="AJ178" i="13"/>
  <c r="AZ55" i="13"/>
  <c r="AY55" i="13"/>
  <c r="AW55" i="13"/>
  <c r="BA55" i="13"/>
  <c r="AH94" i="9"/>
  <c r="AG94" i="9"/>
  <c r="AI94" i="9"/>
  <c r="AJ94" i="9"/>
  <c r="AH70" i="13"/>
  <c r="AI70" i="13"/>
  <c r="AJ70" i="13"/>
  <c r="AH66" i="13"/>
  <c r="AG66" i="13"/>
  <c r="AI66" i="13"/>
  <c r="AJ66" i="13"/>
  <c r="AZ78" i="13"/>
  <c r="AY78" i="13"/>
  <c r="AW78" i="13"/>
  <c r="BA78" i="13"/>
  <c r="BA58" i="9"/>
  <c r="AZ58" i="9"/>
  <c r="AY58" i="9"/>
  <c r="AW58" i="9"/>
  <c r="AH35" i="9"/>
  <c r="AI35" i="9"/>
  <c r="AJ35" i="9"/>
  <c r="AZ71" i="13"/>
  <c r="AY71" i="13"/>
  <c r="AW71" i="13"/>
  <c r="BA71" i="13"/>
  <c r="AH137" i="13"/>
  <c r="AG137" i="13"/>
  <c r="AI137" i="13"/>
  <c r="AJ137" i="13"/>
  <c r="AZ58" i="13"/>
  <c r="BA58" i="13"/>
  <c r="BA36" i="9"/>
  <c r="AZ36" i="9"/>
  <c r="AY36" i="9"/>
  <c r="AW36" i="9"/>
  <c r="AH62" i="13"/>
  <c r="AG62" i="13"/>
  <c r="AI62" i="13"/>
  <c r="AJ62" i="13"/>
  <c r="AH108" i="13"/>
  <c r="AG108" i="13"/>
  <c r="AI108" i="13"/>
  <c r="AJ108" i="13"/>
  <c r="AH168" i="13"/>
  <c r="AI168" i="13"/>
  <c r="AJ168" i="13"/>
  <c r="AZ8" i="13"/>
  <c r="AY8" i="13"/>
  <c r="AW8" i="13"/>
  <c r="BA8" i="13"/>
  <c r="AZ15" i="13"/>
  <c r="AY15" i="13"/>
  <c r="AW15" i="13"/>
  <c r="BA15" i="13"/>
  <c r="AZ64" i="13"/>
  <c r="AY64" i="13"/>
  <c r="AW64" i="13"/>
  <c r="BA64" i="13"/>
  <c r="AH25" i="9"/>
  <c r="AG25" i="9"/>
  <c r="AI25" i="9"/>
  <c r="AJ25" i="9"/>
  <c r="AH62" i="9"/>
  <c r="AI62" i="9"/>
  <c r="AJ62" i="9"/>
  <c r="AH122" i="9"/>
  <c r="AG122" i="9"/>
  <c r="AI122" i="9"/>
  <c r="AJ122" i="9"/>
  <c r="AZ59" i="9"/>
  <c r="AY59" i="9"/>
  <c r="AW59" i="9"/>
  <c r="BA59" i="9"/>
  <c r="AH46" i="13"/>
  <c r="AI46" i="13"/>
  <c r="AJ46" i="13"/>
  <c r="AH79" i="13"/>
  <c r="AG79" i="13"/>
  <c r="AI79" i="13"/>
  <c r="AJ79" i="13"/>
  <c r="AI159" i="13"/>
  <c r="AH159" i="13"/>
  <c r="AJ159" i="13"/>
  <c r="AZ24" i="13"/>
  <c r="AY24" i="13"/>
  <c r="AW24" i="13"/>
  <c r="BA24" i="13"/>
  <c r="BA25" i="9"/>
  <c r="AZ25" i="9"/>
  <c r="BA24" i="9"/>
  <c r="AZ24" i="9"/>
  <c r="AI144" i="13"/>
  <c r="AH144" i="13"/>
  <c r="AJ144" i="13"/>
  <c r="AZ25" i="13"/>
  <c r="BA25" i="13"/>
  <c r="AZ61" i="13"/>
  <c r="BA61" i="13"/>
  <c r="AH130" i="13"/>
  <c r="AG130" i="13"/>
  <c r="Z130" i="13"/>
  <c r="AD130" i="13"/>
  <c r="AI130" i="13"/>
  <c r="AJ130" i="13"/>
  <c r="AZ31" i="13"/>
  <c r="AY31" i="13"/>
  <c r="AW31" i="13"/>
  <c r="BA31" i="13"/>
  <c r="AZ72" i="13"/>
  <c r="AY72" i="13"/>
  <c r="AW72" i="13"/>
  <c r="BA72" i="13"/>
  <c r="AH169" i="9"/>
  <c r="AG169" i="9"/>
  <c r="AI169" i="9"/>
  <c r="AJ169" i="9"/>
  <c r="AZ10" i="9"/>
  <c r="BA10" i="9"/>
  <c r="AH58" i="9"/>
  <c r="AI58" i="9"/>
  <c r="AJ58" i="9"/>
  <c r="AH38" i="13"/>
  <c r="AG38" i="13"/>
  <c r="AI38" i="13"/>
  <c r="AJ38" i="13"/>
  <c r="AH167" i="13"/>
  <c r="AI167" i="13"/>
  <c r="AJ167" i="13"/>
  <c r="BA38" i="9"/>
  <c r="AZ38" i="9"/>
  <c r="AH152" i="13"/>
  <c r="AG152" i="13"/>
  <c r="AI152" i="13"/>
  <c r="AJ152" i="13"/>
  <c r="BA52" i="13"/>
  <c r="AZ52" i="13"/>
  <c r="AY52" i="13"/>
  <c r="AW52" i="13"/>
  <c r="BA60" i="13"/>
  <c r="AZ60" i="13"/>
  <c r="AY60" i="13"/>
  <c r="AW60" i="13"/>
  <c r="BA67" i="9"/>
  <c r="AZ67" i="9"/>
  <c r="AY67" i="9"/>
  <c r="AW67" i="9"/>
  <c r="AI103" i="13"/>
  <c r="AH103" i="13"/>
  <c r="AJ103" i="13"/>
  <c r="AZ12" i="13"/>
  <c r="AY12" i="13"/>
  <c r="AW12" i="13"/>
  <c r="BA12" i="13"/>
  <c r="AH160" i="13"/>
  <c r="AG160" i="13"/>
  <c r="AI160" i="13"/>
  <c r="AJ160" i="13"/>
  <c r="BA62" i="13"/>
  <c r="AZ62" i="13"/>
  <c r="AH64" i="9"/>
  <c r="AI64" i="9"/>
  <c r="AJ64" i="9"/>
  <c r="AH57" i="9"/>
  <c r="AG57" i="9"/>
  <c r="AI57" i="9"/>
  <c r="AJ57" i="9"/>
  <c r="AI93" i="9"/>
  <c r="AH93" i="9"/>
  <c r="AJ93" i="9"/>
  <c r="BA20" i="9"/>
  <c r="AZ20" i="9"/>
  <c r="AH112" i="9"/>
  <c r="AG112" i="9"/>
  <c r="AJ112" i="9"/>
  <c r="AI112" i="9"/>
  <c r="AH74" i="13"/>
  <c r="AG74" i="13"/>
  <c r="AI74" i="13"/>
  <c r="AJ74" i="13"/>
  <c r="AH131" i="13"/>
  <c r="AG131" i="13"/>
  <c r="AI131" i="13"/>
  <c r="AJ131" i="13"/>
  <c r="BA76" i="13"/>
  <c r="AZ76" i="13"/>
  <c r="AY76" i="13"/>
  <c r="AW76" i="13"/>
  <c r="AH174" i="9"/>
  <c r="AG174" i="9"/>
  <c r="AJ174" i="9"/>
  <c r="AI174" i="9"/>
  <c r="AH26" i="9"/>
  <c r="AG26" i="9"/>
  <c r="AI26" i="9"/>
  <c r="AJ26" i="9"/>
  <c r="BA8" i="9"/>
  <c r="AZ8" i="9"/>
  <c r="AY8" i="9"/>
  <c r="AW8" i="9"/>
  <c r="AJ129" i="9"/>
  <c r="AH129" i="9"/>
  <c r="AG129" i="9"/>
  <c r="Z129" i="9"/>
  <c r="AD129" i="9"/>
  <c r="AI129" i="9"/>
  <c r="AH52" i="13"/>
  <c r="AG52" i="13"/>
  <c r="AI52" i="13"/>
  <c r="AJ52" i="13"/>
  <c r="AI47" i="13"/>
  <c r="AH47" i="13"/>
  <c r="AG47" i="13"/>
  <c r="AJ47" i="13"/>
  <c r="AH165" i="13"/>
  <c r="AG165" i="13"/>
  <c r="AI165" i="13"/>
  <c r="AJ165" i="13"/>
  <c r="AZ33" i="13"/>
  <c r="BA33" i="13"/>
  <c r="AH49" i="13"/>
  <c r="AI49" i="13"/>
  <c r="AJ49" i="13"/>
  <c r="AH176" i="13"/>
  <c r="AG176" i="13"/>
  <c r="AI176" i="13"/>
  <c r="AJ176" i="13"/>
  <c r="AI129" i="13"/>
  <c r="AH129" i="13"/>
  <c r="AG129" i="13"/>
  <c r="Z129" i="13"/>
  <c r="AD129" i="13"/>
  <c r="AJ129" i="13"/>
  <c r="AZ39" i="13"/>
  <c r="AY39" i="13"/>
  <c r="AW39" i="13"/>
  <c r="BA39" i="13"/>
  <c r="AZ68" i="13"/>
  <c r="AY68" i="13"/>
  <c r="AW68" i="13"/>
  <c r="BA68" i="13"/>
  <c r="BA35" i="9"/>
  <c r="AZ35" i="9"/>
  <c r="BA34" i="9"/>
  <c r="AZ34" i="9"/>
  <c r="AH158" i="13"/>
  <c r="AG158" i="13"/>
  <c r="AI158" i="13"/>
  <c r="AJ158" i="13"/>
  <c r="J36" i="5"/>
  <c r="J23" i="5"/>
  <c r="AH155" i="9"/>
  <c r="AG155" i="9"/>
  <c r="AI155" i="9"/>
  <c r="AJ155" i="9"/>
  <c r="AH103" i="9"/>
  <c r="AG103" i="9"/>
  <c r="AI103" i="9"/>
  <c r="AJ103" i="9"/>
  <c r="AH58" i="13"/>
  <c r="AG58" i="13"/>
  <c r="AI58" i="13"/>
  <c r="AJ58" i="13"/>
  <c r="AZ22" i="13"/>
  <c r="BA22" i="13"/>
  <c r="AZ19" i="13"/>
  <c r="BA19" i="13"/>
  <c r="AH142" i="9"/>
  <c r="AI142" i="9"/>
  <c r="AJ142" i="9"/>
  <c r="BA33" i="9"/>
  <c r="AZ33" i="9"/>
  <c r="AH96" i="13"/>
  <c r="AG96" i="13"/>
  <c r="AI96" i="13"/>
  <c r="AJ96" i="13"/>
  <c r="AH41" i="13"/>
  <c r="AI41" i="13"/>
  <c r="AJ41" i="13"/>
  <c r="AZ2" i="13"/>
  <c r="AY2" i="13"/>
  <c r="AW2" i="13"/>
  <c r="BA2" i="13"/>
  <c r="AZ32" i="13"/>
  <c r="AY32" i="13"/>
  <c r="AW32" i="13"/>
  <c r="BA32" i="13"/>
  <c r="AH77" i="9"/>
  <c r="AG77" i="9"/>
  <c r="AI77" i="9"/>
  <c r="AJ77" i="9"/>
  <c r="AH40" i="13"/>
  <c r="AG40" i="13"/>
  <c r="AI40" i="13"/>
  <c r="AJ40" i="13"/>
  <c r="AH120" i="13"/>
  <c r="AG120" i="13"/>
  <c r="AI120" i="13"/>
  <c r="AJ120" i="13"/>
  <c r="AZ50" i="13"/>
  <c r="BA50" i="13"/>
  <c r="AH36" i="9"/>
  <c r="AG36" i="9"/>
  <c r="AI36" i="9"/>
  <c r="AJ36" i="9"/>
  <c r="AH37" i="13"/>
  <c r="AG37" i="13"/>
  <c r="AI37" i="13"/>
  <c r="AJ37" i="13"/>
  <c r="AI113" i="13"/>
  <c r="AH113" i="13"/>
  <c r="AG113" i="13"/>
  <c r="AJ113" i="13"/>
  <c r="BA4" i="9"/>
  <c r="AZ4" i="9"/>
  <c r="BA46" i="9"/>
  <c r="AZ46" i="9"/>
  <c r="AH50" i="9"/>
  <c r="AG50" i="9"/>
  <c r="AI50" i="9"/>
  <c r="AJ50" i="9"/>
  <c r="AZ73" i="13"/>
  <c r="AY73" i="13"/>
  <c r="AW73" i="13"/>
  <c r="BA73" i="13"/>
  <c r="AI101" i="9"/>
  <c r="AJ101" i="9"/>
  <c r="AH101" i="9"/>
  <c r="AG101" i="9"/>
  <c r="K45" i="5"/>
  <c r="AZ65" i="9"/>
  <c r="BA65" i="9"/>
  <c r="AZ70" i="13"/>
  <c r="AY70" i="13"/>
  <c r="AW70" i="13"/>
  <c r="BA70" i="13"/>
  <c r="BA50" i="9"/>
  <c r="AZ50" i="9"/>
  <c r="AZ9" i="9"/>
  <c r="AY9" i="9"/>
  <c r="AW9" i="9"/>
  <c r="BA9" i="9"/>
  <c r="AH78" i="13"/>
  <c r="AG78" i="13"/>
  <c r="AI78" i="13"/>
  <c r="AJ78" i="13"/>
  <c r="AH132" i="13"/>
  <c r="AI132" i="13"/>
  <c r="AJ132" i="13"/>
  <c r="AZ11" i="13"/>
  <c r="AY11" i="13"/>
  <c r="AW11" i="13"/>
  <c r="BA11" i="13"/>
  <c r="AI157" i="13"/>
  <c r="AH157" i="13"/>
  <c r="AJ157" i="13"/>
  <c r="AZ40" i="13"/>
  <c r="BA40" i="13"/>
  <c r="AZ46" i="13"/>
  <c r="BA46" i="13"/>
  <c r="AH86" i="9"/>
  <c r="AJ86" i="9"/>
  <c r="AI86" i="9"/>
  <c r="AH69" i="9"/>
  <c r="AG69" i="9"/>
  <c r="AI69" i="9"/>
  <c r="AJ69" i="9"/>
  <c r="BA5" i="9"/>
  <c r="AZ5" i="9"/>
  <c r="AY5" i="9"/>
  <c r="AW5" i="9"/>
  <c r="AZ51" i="9"/>
  <c r="BA51" i="9"/>
  <c r="BA53" i="9"/>
  <c r="AZ53" i="9"/>
  <c r="AH146" i="13"/>
  <c r="AI146" i="13"/>
  <c r="AJ146" i="13"/>
  <c r="AZ3" i="13"/>
  <c r="AY3" i="13"/>
  <c r="AW3" i="13"/>
  <c r="BA3" i="13"/>
  <c r="AI28" i="13"/>
  <c r="AJ28" i="13"/>
  <c r="AH28" i="13"/>
  <c r="AH65" i="13"/>
  <c r="AI65" i="13"/>
  <c r="AJ65" i="13"/>
  <c r="AZ16" i="13"/>
  <c r="AY16" i="13"/>
  <c r="AW16" i="13"/>
  <c r="BA16" i="13"/>
  <c r="AH162" i="13"/>
  <c r="AI162" i="13"/>
  <c r="AJ162" i="13"/>
  <c r="AZ20" i="13"/>
  <c r="BA20" i="13"/>
  <c r="AZ74" i="13"/>
  <c r="BA74" i="13"/>
  <c r="BA73" i="9"/>
  <c r="AZ73" i="9"/>
  <c r="AY73" i="9"/>
  <c r="AW73" i="9"/>
  <c r="J48" i="5"/>
  <c r="AY142" i="9"/>
  <c r="AW142" i="9"/>
  <c r="AY141" i="9"/>
  <c r="AW141" i="9"/>
  <c r="AY244" i="9"/>
  <c r="AW244" i="9"/>
  <c r="AG82" i="9"/>
  <c r="AY120" i="9"/>
  <c r="AW120" i="9"/>
  <c r="J38" i="5"/>
  <c r="AY192" i="9"/>
  <c r="AW192" i="9"/>
  <c r="AY219" i="9"/>
  <c r="AW219" i="9"/>
  <c r="AY179" i="9"/>
  <c r="AW179" i="9"/>
  <c r="AY88" i="9"/>
  <c r="AW88" i="9"/>
  <c r="AY165" i="9"/>
  <c r="AW165" i="9"/>
  <c r="AY139" i="9"/>
  <c r="AW139" i="9"/>
  <c r="AY103" i="9"/>
  <c r="AW103" i="9"/>
  <c r="AY176" i="9"/>
  <c r="AW176" i="9"/>
  <c r="AG176" i="9"/>
  <c r="AY99" i="9"/>
  <c r="AW99" i="9"/>
  <c r="AY204" i="9"/>
  <c r="AW204" i="9"/>
  <c r="K41" i="5"/>
  <c r="V41" i="5"/>
  <c r="AY191" i="9"/>
  <c r="AW191" i="9"/>
  <c r="AY236" i="9"/>
  <c r="AW236" i="9"/>
  <c r="AY216" i="9"/>
  <c r="AW216" i="9"/>
  <c r="AY87" i="9"/>
  <c r="AW87" i="9"/>
  <c r="AY182" i="9"/>
  <c r="AW182" i="9"/>
  <c r="AG182" i="9"/>
  <c r="Z100" i="9"/>
  <c r="AY171" i="9"/>
  <c r="AW171" i="9"/>
  <c r="AG98" i="9"/>
  <c r="I32" i="5"/>
  <c r="Z31" i="13"/>
  <c r="Z110" i="9"/>
  <c r="J47" i="5"/>
  <c r="AC71" i="9"/>
  <c r="AD71" i="9"/>
  <c r="Z150" i="9"/>
  <c r="Z89" i="9"/>
  <c r="Z157" i="9"/>
  <c r="K43" i="5"/>
  <c r="I50" i="5"/>
  <c r="AD29" i="13"/>
  <c r="AC29" i="13"/>
  <c r="AD36" i="13"/>
  <c r="AC36" i="13"/>
  <c r="Z170" i="9"/>
  <c r="Z137" i="9"/>
  <c r="Z154" i="9"/>
  <c r="Z158" i="9"/>
  <c r="AD22" i="13"/>
  <c r="AC22" i="13"/>
  <c r="J44" i="5"/>
  <c r="AY208" i="9"/>
  <c r="AW208" i="9"/>
  <c r="AY190" i="9"/>
  <c r="AW190" i="9"/>
  <c r="AG164" i="9"/>
  <c r="AG151" i="9"/>
  <c r="AY125" i="9"/>
  <c r="AW125" i="9"/>
  <c r="AG85" i="9"/>
  <c r="I49" i="5"/>
  <c r="AY92" i="9"/>
  <c r="AW92" i="9"/>
  <c r="AG130" i="9"/>
  <c r="Z130" i="9"/>
  <c r="AD130" i="9"/>
  <c r="AY161" i="9"/>
  <c r="AW161" i="9"/>
  <c r="I27" i="5"/>
  <c r="AY130" i="9"/>
  <c r="AW130" i="9"/>
  <c r="AY210" i="9"/>
  <c r="AW210" i="9"/>
  <c r="AY153" i="9"/>
  <c r="AW153" i="9"/>
  <c r="AY183" i="9"/>
  <c r="AW183" i="9"/>
  <c r="AG74" i="9"/>
  <c r="Z117" i="9"/>
  <c r="J24" i="5"/>
  <c r="AY200" i="9"/>
  <c r="AW200" i="9"/>
  <c r="AG49" i="9"/>
  <c r="J21" i="5"/>
  <c r="Z27" i="9"/>
  <c r="AG160" i="9"/>
  <c r="Z109" i="9"/>
  <c r="Z80" i="9"/>
  <c r="AY126" i="9"/>
  <c r="AW126" i="9"/>
  <c r="AY100" i="9"/>
  <c r="AW100" i="9"/>
  <c r="AY157" i="9"/>
  <c r="AW157" i="9"/>
  <c r="I25" i="5"/>
  <c r="AY93" i="9"/>
  <c r="AW93" i="9"/>
  <c r="AY113" i="9"/>
  <c r="AW113" i="9"/>
  <c r="AY131" i="9"/>
  <c r="AW131" i="9"/>
  <c r="AY97" i="9"/>
  <c r="AW97" i="9"/>
  <c r="AY154" i="9"/>
  <c r="AW154" i="9"/>
  <c r="AY247" i="9"/>
  <c r="AW247" i="9"/>
  <c r="AG177" i="9"/>
  <c r="AY134" i="9"/>
  <c r="AW134" i="9"/>
  <c r="AY180" i="9"/>
  <c r="AW180" i="9"/>
  <c r="AG105" i="9"/>
  <c r="AY118" i="9"/>
  <c r="AW118" i="9"/>
  <c r="AY214" i="9"/>
  <c r="AW214" i="9"/>
  <c r="AY160" i="9"/>
  <c r="AW160" i="9"/>
  <c r="AY189" i="9"/>
  <c r="AW189" i="9"/>
  <c r="AY175" i="9"/>
  <c r="AW175" i="9"/>
  <c r="AY241" i="9"/>
  <c r="AW241" i="9"/>
  <c r="AY248" i="9"/>
  <c r="AW248" i="9"/>
  <c r="AG115" i="9"/>
  <c r="AG153" i="9"/>
  <c r="AY104" i="9"/>
  <c r="AW104" i="9"/>
  <c r="AY147" i="9"/>
  <c r="AW147" i="9"/>
  <c r="AY156" i="9"/>
  <c r="AW156" i="9"/>
  <c r="AY112" i="9"/>
  <c r="AW112" i="9"/>
  <c r="AG21" i="9"/>
  <c r="AY137" i="9"/>
  <c r="AW137" i="9"/>
  <c r="AG139" i="9"/>
  <c r="AY150" i="9"/>
  <c r="AW150" i="9"/>
  <c r="AY168" i="9"/>
  <c r="AW168" i="9"/>
  <c r="AY206" i="9"/>
  <c r="AW206" i="9"/>
  <c r="AY245" i="9"/>
  <c r="AW245" i="9"/>
  <c r="AG108" i="9"/>
  <c r="AG118" i="9"/>
  <c r="AG102" i="9"/>
  <c r="J40" i="5"/>
  <c r="I46" i="5"/>
  <c r="Z148" i="9"/>
  <c r="AD125" i="9"/>
  <c r="AC125" i="9"/>
  <c r="Z29" i="9"/>
  <c r="AC143" i="9"/>
  <c r="AD143" i="9"/>
  <c r="I29" i="5"/>
  <c r="Z149" i="9"/>
  <c r="J42" i="5"/>
  <c r="AD90" i="9"/>
  <c r="AC90" i="9"/>
  <c r="AG132" i="9"/>
  <c r="Z65" i="9"/>
  <c r="Z159" i="9"/>
  <c r="AY228" i="9"/>
  <c r="AW228" i="9"/>
  <c r="AY238" i="9"/>
  <c r="AW238" i="9"/>
  <c r="AC179" i="9"/>
  <c r="AD179" i="9"/>
  <c r="AC181" i="9"/>
  <c r="AD181" i="9"/>
  <c r="Z40" i="9"/>
  <c r="Z145" i="9"/>
  <c r="I30" i="5"/>
  <c r="K37" i="5"/>
  <c r="AY132" i="9"/>
  <c r="AW132" i="9"/>
  <c r="AY170" i="9"/>
  <c r="AW170" i="9"/>
  <c r="AY127" i="9"/>
  <c r="AW127" i="9"/>
  <c r="AC180" i="9"/>
  <c r="AD180" i="9"/>
  <c r="AY121" i="9"/>
  <c r="AW121" i="9"/>
  <c r="H28" i="5"/>
  <c r="AG183" i="9"/>
  <c r="AG147" i="9"/>
  <c r="AY109" i="9"/>
  <c r="AW109" i="9"/>
  <c r="AY124" i="9"/>
  <c r="AW124" i="9"/>
  <c r="AY202" i="9"/>
  <c r="AW202" i="9"/>
  <c r="AC21" i="13"/>
  <c r="AD21" i="13"/>
  <c r="AC107" i="9"/>
  <c r="AD107" i="9"/>
  <c r="Z59" i="9"/>
  <c r="AC126" i="9"/>
  <c r="AD126" i="9"/>
  <c r="J22" i="5"/>
  <c r="J34" i="5"/>
  <c r="AY198" i="9"/>
  <c r="AW198" i="9"/>
  <c r="AY89" i="9"/>
  <c r="AW89" i="9"/>
  <c r="AG32" i="9"/>
  <c r="AG152" i="9"/>
  <c r="AG42" i="13"/>
  <c r="AG146" i="9"/>
  <c r="AY158" i="9"/>
  <c r="AW158" i="9"/>
  <c r="AY231" i="9"/>
  <c r="AW231" i="9"/>
  <c r="AY166" i="9"/>
  <c r="AW166" i="9"/>
  <c r="AY117" i="9"/>
  <c r="AW117" i="9"/>
  <c r="AY101" i="9"/>
  <c r="AW101" i="9"/>
  <c r="AY174" i="9"/>
  <c r="AW174" i="9"/>
  <c r="AG34" i="13"/>
  <c r="AG67" i="9"/>
  <c r="AY229" i="9"/>
  <c r="AW229" i="9"/>
  <c r="AY123" i="9"/>
  <c r="AW123" i="9"/>
  <c r="AG184" i="9"/>
  <c r="AY91" i="9"/>
  <c r="AW91" i="9"/>
  <c r="AY253" i="9"/>
  <c r="AW253" i="9"/>
  <c r="AY222" i="9"/>
  <c r="AW222" i="9"/>
  <c r="AG26" i="13"/>
  <c r="AG167" i="9"/>
  <c r="AY129" i="9"/>
  <c r="AW129" i="9"/>
  <c r="AY96" i="9"/>
  <c r="AW96" i="9"/>
  <c r="AY215" i="9"/>
  <c r="AW215" i="9"/>
  <c r="AY149" i="9"/>
  <c r="AW149" i="9"/>
  <c r="AG133" i="9"/>
  <c r="AY232" i="9"/>
  <c r="AW232" i="9"/>
  <c r="AG88" i="9"/>
  <c r="AG37" i="9"/>
  <c r="AY196" i="9"/>
  <c r="AW196" i="9"/>
  <c r="AG61" i="9"/>
  <c r="AY211" i="9"/>
  <c r="AW211" i="9"/>
  <c r="AG156" i="9"/>
  <c r="AY169" i="9"/>
  <c r="AW169" i="9"/>
  <c r="AG23" i="9"/>
  <c r="AG168" i="9"/>
  <c r="AG45" i="9"/>
  <c r="AY218" i="9"/>
  <c r="AW218" i="9"/>
  <c r="AY148" i="9"/>
  <c r="AW148" i="9"/>
  <c r="K39" i="5"/>
  <c r="I51" i="5"/>
  <c r="Z113" i="9"/>
  <c r="Z81" i="9"/>
  <c r="AG24" i="13"/>
  <c r="AC99" i="9"/>
  <c r="AD99" i="9"/>
  <c r="AC30" i="13"/>
  <c r="AD30" i="13"/>
  <c r="AG123" i="9"/>
  <c r="AY230" i="9"/>
  <c r="AW230" i="9"/>
  <c r="Z124" i="9"/>
  <c r="AY163" i="9"/>
  <c r="AW163" i="9"/>
  <c r="AY234" i="9"/>
  <c r="AW234" i="9"/>
  <c r="AD40" i="9"/>
  <c r="AC40" i="9"/>
  <c r="Z96" i="13"/>
  <c r="Z26" i="9"/>
  <c r="Z73" i="9"/>
  <c r="Z43" i="9"/>
  <c r="Z23" i="13"/>
  <c r="Z73" i="13"/>
  <c r="Z72" i="13"/>
  <c r="Z44" i="9"/>
  <c r="Z67" i="13"/>
  <c r="Z91" i="9"/>
  <c r="Z148" i="13"/>
  <c r="Z34" i="9"/>
  <c r="Z28" i="9"/>
  <c r="Z118" i="13"/>
  <c r="Z120" i="9"/>
  <c r="Z133" i="9"/>
  <c r="Z152" i="9"/>
  <c r="AC59" i="9"/>
  <c r="AD59" i="9"/>
  <c r="AC149" i="9"/>
  <c r="AD149" i="9"/>
  <c r="Z102" i="9"/>
  <c r="Z105" i="9"/>
  <c r="AD27" i="9"/>
  <c r="AC27" i="9"/>
  <c r="AC154" i="9"/>
  <c r="AD154" i="9"/>
  <c r="AD89" i="9"/>
  <c r="AC89" i="9"/>
  <c r="Z98" i="9"/>
  <c r="AY20" i="13"/>
  <c r="AW20" i="13"/>
  <c r="AG65" i="13"/>
  <c r="AG146" i="13"/>
  <c r="AY40" i="13"/>
  <c r="AW40" i="13"/>
  <c r="AG132" i="13"/>
  <c r="AY4" i="9"/>
  <c r="AW4" i="9"/>
  <c r="AY33" i="9"/>
  <c r="AW33" i="9"/>
  <c r="AY22" i="13"/>
  <c r="AW22" i="13"/>
  <c r="AG64" i="9"/>
  <c r="AG167" i="13"/>
  <c r="AY10" i="9"/>
  <c r="AW10" i="9"/>
  <c r="AG144" i="13"/>
  <c r="AG46" i="13"/>
  <c r="AG62" i="9"/>
  <c r="AG70" i="13"/>
  <c r="AG178" i="13"/>
  <c r="AY86" i="13"/>
  <c r="AW86" i="13"/>
  <c r="AG80" i="13"/>
  <c r="AY67" i="13"/>
  <c r="AW67" i="13"/>
  <c r="AG140" i="9"/>
  <c r="AG55" i="9"/>
  <c r="AG142" i="13"/>
  <c r="Z142" i="13"/>
  <c r="AD142" i="13"/>
  <c r="AG106" i="9"/>
  <c r="AY57" i="13"/>
  <c r="AW57" i="13"/>
  <c r="AG127" i="9"/>
  <c r="AG35" i="13"/>
  <c r="AG82" i="13"/>
  <c r="AG119" i="9"/>
  <c r="AG97" i="9"/>
  <c r="AY5" i="13"/>
  <c r="AW5" i="13"/>
  <c r="AY12" i="9"/>
  <c r="AW12" i="9"/>
  <c r="AG81" i="13"/>
  <c r="AG41" i="9"/>
  <c r="AY49" i="13"/>
  <c r="AW49" i="13"/>
  <c r="AG39" i="9"/>
  <c r="AY51" i="13"/>
  <c r="AW51" i="13"/>
  <c r="AG111" i="13"/>
  <c r="AG48" i="9"/>
  <c r="AG104" i="9"/>
  <c r="AG165" i="9"/>
  <c r="AY79" i="9"/>
  <c r="AW79" i="9"/>
  <c r="AY21" i="13"/>
  <c r="AW21" i="13"/>
  <c r="AG83" i="9"/>
  <c r="AG48" i="13"/>
  <c r="AY85" i="9"/>
  <c r="AW85" i="9"/>
  <c r="AG136" i="13"/>
  <c r="Z136" i="13"/>
  <c r="AD136" i="13"/>
  <c r="AG32" i="13"/>
  <c r="AG171" i="9"/>
  <c r="AG79" i="9"/>
  <c r="AG119" i="13"/>
  <c r="AG151" i="13"/>
  <c r="Z52" i="13"/>
  <c r="Z150" i="13"/>
  <c r="AA150" i="13"/>
  <c r="Z156" i="9"/>
  <c r="Z32" i="9"/>
  <c r="AC65" i="9"/>
  <c r="AD65" i="9"/>
  <c r="AC148" i="9"/>
  <c r="AD148" i="9"/>
  <c r="Z118" i="9"/>
  <c r="Z21" i="9"/>
  <c r="Z85" i="9"/>
  <c r="AC110" i="9"/>
  <c r="AD110" i="9"/>
  <c r="AG28" i="13"/>
  <c r="AY53" i="9"/>
  <c r="AW53" i="9"/>
  <c r="Z69" i="9"/>
  <c r="Z176" i="13"/>
  <c r="Z165" i="13"/>
  <c r="AG93" i="9"/>
  <c r="AY62" i="13"/>
  <c r="AW62" i="13"/>
  <c r="AG103" i="13"/>
  <c r="AG159" i="13"/>
  <c r="Z137" i="13"/>
  <c r="Z68" i="13"/>
  <c r="Z54" i="9"/>
  <c r="Z61" i="13"/>
  <c r="AG175" i="9"/>
  <c r="Z100" i="13"/>
  <c r="AG76" i="9"/>
  <c r="Z170" i="13"/>
  <c r="Z149" i="13"/>
  <c r="Z106" i="13"/>
  <c r="AG84" i="9"/>
  <c r="Z177" i="13"/>
  <c r="Z52" i="9"/>
  <c r="Z92" i="9"/>
  <c r="Z121" i="13"/>
  <c r="Z133" i="13"/>
  <c r="Z85" i="13"/>
  <c r="Z114" i="13"/>
  <c r="Z84" i="13"/>
  <c r="Z154" i="13"/>
  <c r="Z139" i="13"/>
  <c r="AA139" i="13"/>
  <c r="Z125" i="13"/>
  <c r="Z112" i="13"/>
  <c r="Z120" i="13"/>
  <c r="Z131" i="13"/>
  <c r="Z33" i="13"/>
  <c r="AA33" i="13"/>
  <c r="Z91" i="13"/>
  <c r="Z147" i="9"/>
  <c r="Z132" i="9"/>
  <c r="Z108" i="9"/>
  <c r="AD117" i="9"/>
  <c r="AC117" i="9"/>
  <c r="AD137" i="9"/>
  <c r="AC137" i="9"/>
  <c r="AC150" i="9"/>
  <c r="AD150" i="9"/>
  <c r="Z82" i="9"/>
  <c r="AG157" i="13"/>
  <c r="Z36" i="9"/>
  <c r="Z40" i="13"/>
  <c r="Z155" i="9"/>
  <c r="Z174" i="9"/>
  <c r="Z74" i="13"/>
  <c r="AA74" i="13"/>
  <c r="AY24" i="9"/>
  <c r="AW24" i="9"/>
  <c r="Z62" i="13"/>
  <c r="AG138" i="13"/>
  <c r="AG96" i="9"/>
  <c r="AY54" i="13"/>
  <c r="AW54" i="13"/>
  <c r="AG172" i="13"/>
  <c r="AG163" i="13"/>
  <c r="AY56" i="9"/>
  <c r="AW56" i="9"/>
  <c r="AY53" i="13"/>
  <c r="AW53" i="13"/>
  <c r="AG164" i="13"/>
  <c r="AG25" i="13"/>
  <c r="AY41" i="13"/>
  <c r="AW41" i="13"/>
  <c r="AY7" i="13"/>
  <c r="AW7" i="13"/>
  <c r="AG44" i="13"/>
  <c r="AY66" i="13"/>
  <c r="AW66" i="13"/>
  <c r="AG56" i="9"/>
  <c r="AG45" i="13"/>
  <c r="AG114" i="9"/>
  <c r="AY75" i="13"/>
  <c r="AW75" i="13"/>
  <c r="AY41" i="9"/>
  <c r="AW41" i="9"/>
  <c r="AY86" i="9"/>
  <c r="AW86" i="9"/>
  <c r="AY42" i="13"/>
  <c r="AW42" i="13"/>
  <c r="AY80" i="13"/>
  <c r="AW80" i="13"/>
  <c r="AG64" i="13"/>
  <c r="AY43" i="13"/>
  <c r="AW43" i="13"/>
  <c r="AY11" i="9"/>
  <c r="AW11" i="9"/>
  <c r="AG98" i="13"/>
  <c r="AG162" i="9"/>
  <c r="AG63" i="9"/>
  <c r="AY31" i="9"/>
  <c r="AW31" i="9"/>
  <c r="AG116" i="9"/>
  <c r="AG141" i="13"/>
  <c r="AY59" i="13"/>
  <c r="AW59" i="13"/>
  <c r="AY81" i="13"/>
  <c r="AW81" i="13"/>
  <c r="AG87" i="13"/>
  <c r="AG131" i="9"/>
  <c r="AY17" i="9"/>
  <c r="AW17" i="9"/>
  <c r="AY71" i="9"/>
  <c r="AW71" i="9"/>
  <c r="AG138" i="9"/>
  <c r="Z103" i="9"/>
  <c r="Z108" i="13"/>
  <c r="Z95" i="9"/>
  <c r="Z24" i="13"/>
  <c r="Z184" i="9"/>
  <c r="Z61" i="9"/>
  <c r="AC31" i="13"/>
  <c r="AD31" i="13"/>
  <c r="AC100" i="9"/>
  <c r="AD100" i="9"/>
  <c r="AG162" i="13"/>
  <c r="Z78" i="13"/>
  <c r="AY65" i="9"/>
  <c r="AW65" i="9"/>
  <c r="Z113" i="13"/>
  <c r="Z58" i="13"/>
  <c r="Z158" i="13"/>
  <c r="Z47" i="13"/>
  <c r="Z152" i="13"/>
  <c r="Z38" i="13"/>
  <c r="Z169" i="9"/>
  <c r="Z25" i="9"/>
  <c r="Z94" i="9"/>
  <c r="Z145" i="13"/>
  <c r="AA145" i="13"/>
  <c r="Z163" i="9"/>
  <c r="Z31" i="9"/>
  <c r="Z88" i="13"/>
  <c r="AA88" i="13"/>
  <c r="Z60" i="9"/>
  <c r="Z71" i="13"/>
  <c r="Z115" i="13"/>
  <c r="Z104" i="13"/>
  <c r="Z102" i="13"/>
  <c r="Z143" i="13"/>
  <c r="Z94" i="13"/>
  <c r="AA94" i="13"/>
  <c r="Z161" i="13"/>
  <c r="AA161" i="13"/>
  <c r="Z97" i="13"/>
  <c r="Z27" i="13"/>
  <c r="AA27" i="13"/>
  <c r="Z42" i="9"/>
  <c r="Z126" i="13"/>
  <c r="Z117" i="13"/>
  <c r="Z156" i="13"/>
  <c r="Z42" i="13"/>
  <c r="Z139" i="9"/>
  <c r="Z37" i="13"/>
  <c r="Z109" i="13"/>
  <c r="Z76" i="13"/>
  <c r="Z83" i="13"/>
  <c r="Z128" i="9"/>
  <c r="AC81" i="9"/>
  <c r="AD81" i="9"/>
  <c r="Z183" i="9"/>
  <c r="AD80" i="9"/>
  <c r="AC80" i="9"/>
  <c r="Z74" i="9"/>
  <c r="Z151" i="9"/>
  <c r="Z182" i="9"/>
  <c r="AY51" i="9"/>
  <c r="AW51" i="9"/>
  <c r="AG86" i="9"/>
  <c r="AY50" i="13"/>
  <c r="AW50" i="13"/>
  <c r="AG41" i="13"/>
  <c r="AG142" i="9"/>
  <c r="Z142" i="9"/>
  <c r="AD142" i="9"/>
  <c r="AY34" i="9"/>
  <c r="AW34" i="9"/>
  <c r="AG49" i="13"/>
  <c r="AY38" i="9"/>
  <c r="AW38" i="9"/>
  <c r="AY61" i="13"/>
  <c r="AW61" i="13"/>
  <c r="AY25" i="9"/>
  <c r="AW25" i="9"/>
  <c r="AG168" i="13"/>
  <c r="AG38" i="9"/>
  <c r="AY61" i="9"/>
  <c r="AW61" i="9"/>
  <c r="AG75" i="13"/>
  <c r="AY30" i="9"/>
  <c r="AW30" i="9"/>
  <c r="AG95" i="13"/>
  <c r="AY30" i="13"/>
  <c r="AW30" i="13"/>
  <c r="AG89" i="13"/>
  <c r="AY22" i="9"/>
  <c r="AW22" i="9"/>
  <c r="AY49" i="9"/>
  <c r="AW49" i="9"/>
  <c r="AY44" i="13"/>
  <c r="AW44" i="13"/>
  <c r="AG51" i="13"/>
  <c r="AY34" i="13"/>
  <c r="AW34" i="13"/>
  <c r="AG53" i="9"/>
  <c r="AY82" i="9"/>
  <c r="AW82" i="9"/>
  <c r="AG134" i="13"/>
  <c r="AG101" i="13"/>
  <c r="AG123" i="13"/>
  <c r="AG135" i="9"/>
  <c r="AG75" i="9"/>
  <c r="AG173" i="13"/>
  <c r="AY55" i="9"/>
  <c r="AW55" i="9"/>
  <c r="AY81" i="9"/>
  <c r="AW81" i="9"/>
  <c r="AY80" i="9"/>
  <c r="AW80" i="9"/>
  <c r="AG124" i="13"/>
  <c r="AG122" i="13"/>
  <c r="AG68" i="9"/>
  <c r="AY28" i="13"/>
  <c r="AW28" i="13"/>
  <c r="AG56" i="13"/>
  <c r="AG55" i="13"/>
  <c r="AY18" i="13"/>
  <c r="AW18" i="13"/>
  <c r="AG166" i="9"/>
  <c r="AG110" i="13"/>
  <c r="AG50" i="13"/>
  <c r="AG59" i="13"/>
  <c r="AY28" i="9"/>
  <c r="AW28" i="9"/>
  <c r="AY54" i="9"/>
  <c r="AW54" i="9"/>
  <c r="AY18" i="9"/>
  <c r="AW18" i="9"/>
  <c r="AG153" i="13"/>
  <c r="AG166" i="13"/>
  <c r="AY17" i="13"/>
  <c r="AW17" i="13"/>
  <c r="Z23" i="9"/>
  <c r="Z115" i="9"/>
  <c r="Z160" i="9"/>
  <c r="Z128" i="13"/>
  <c r="AC124" i="9"/>
  <c r="AD124" i="9"/>
  <c r="Z123" i="9"/>
  <c r="AD113" i="9"/>
  <c r="AC113" i="9"/>
  <c r="Z45" i="9"/>
  <c r="Z37" i="9"/>
  <c r="Z167" i="9"/>
  <c r="Z67" i="9"/>
  <c r="AC145" i="9"/>
  <c r="AD145" i="9"/>
  <c r="AC29" i="9"/>
  <c r="AD29" i="9"/>
  <c r="Z177" i="9"/>
  <c r="AC109" i="9"/>
  <c r="AD109" i="9"/>
  <c r="Z49" i="9"/>
  <c r="Z164" i="9"/>
  <c r="AC170" i="9"/>
  <c r="AD170" i="9"/>
  <c r="Z50" i="9"/>
  <c r="Z77" i="9"/>
  <c r="Z112" i="9"/>
  <c r="Z57" i="9"/>
  <c r="Z160" i="13"/>
  <c r="AA160" i="13"/>
  <c r="AA79" i="13"/>
  <c r="Z79" i="13"/>
  <c r="Z122" i="9"/>
  <c r="Z66" i="13"/>
  <c r="Z39" i="13"/>
  <c r="Z60" i="13"/>
  <c r="Z57" i="13"/>
  <c r="Z121" i="9"/>
  <c r="Z178" i="9"/>
  <c r="Z134" i="9"/>
  <c r="Z72" i="9"/>
  <c r="Z127" i="13"/>
  <c r="Z107" i="13"/>
  <c r="Z144" i="9"/>
  <c r="Z33" i="9"/>
  <c r="Z173" i="9"/>
  <c r="Z175" i="13"/>
  <c r="Z43" i="13"/>
  <c r="Z92" i="13"/>
  <c r="Z63" i="13"/>
  <c r="Z22" i="9"/>
  <c r="Z171" i="13"/>
  <c r="Z116" i="13"/>
  <c r="Z77" i="13"/>
  <c r="AA77" i="13"/>
  <c r="Z78" i="9"/>
  <c r="Z53" i="13"/>
  <c r="Z46" i="9"/>
  <c r="Z168" i="9"/>
  <c r="Z88" i="9"/>
  <c r="Z26" i="13"/>
  <c r="Z34" i="13"/>
  <c r="Z146" i="9"/>
  <c r="AC159" i="9"/>
  <c r="AD159" i="9"/>
  <c r="Z153" i="9"/>
  <c r="AC158" i="9"/>
  <c r="AD158" i="9"/>
  <c r="AC157" i="9"/>
  <c r="AD157" i="9"/>
  <c r="Z176" i="9"/>
  <c r="AY74" i="13"/>
  <c r="AW74" i="13"/>
  <c r="AY46" i="13"/>
  <c r="AW46" i="13"/>
  <c r="AY50" i="9"/>
  <c r="AW50" i="9"/>
  <c r="Z101" i="9"/>
  <c r="AY46" i="9"/>
  <c r="AW46" i="9"/>
  <c r="AY19" i="13"/>
  <c r="AW19" i="13"/>
  <c r="AY35" i="9"/>
  <c r="AW35" i="9"/>
  <c r="AY33" i="13"/>
  <c r="AW33" i="13"/>
  <c r="AY20" i="9"/>
  <c r="AW20" i="9"/>
  <c r="AG58" i="9"/>
  <c r="AY25" i="13"/>
  <c r="AW25" i="13"/>
  <c r="AY58" i="13"/>
  <c r="AW58" i="13"/>
  <c r="AG35" i="9"/>
  <c r="AG140" i="13"/>
  <c r="AY82" i="13"/>
  <c r="AW82" i="13"/>
  <c r="AG47" i="9"/>
  <c r="AG135" i="13"/>
  <c r="AG70" i="9"/>
  <c r="AG147" i="13"/>
  <c r="AG86" i="13"/>
  <c r="AY47" i="13"/>
  <c r="AW47" i="13"/>
  <c r="AY60" i="9"/>
  <c r="AW60" i="9"/>
  <c r="AY68" i="9"/>
  <c r="AW68" i="9"/>
  <c r="AY6" i="13"/>
  <c r="AW6" i="13"/>
  <c r="AY4" i="13"/>
  <c r="AW4" i="13"/>
  <c r="AG30" i="9"/>
  <c r="Z66" i="9"/>
  <c r="AG111" i="9"/>
  <c r="AG24" i="9"/>
  <c r="AG54" i="13"/>
  <c r="AY85" i="13"/>
  <c r="AW85" i="13"/>
  <c r="AY47" i="9"/>
  <c r="AW47" i="9"/>
  <c r="AG69" i="13"/>
  <c r="AG51" i="9"/>
  <c r="AG172" i="9"/>
  <c r="AG90" i="13"/>
  <c r="Z141" i="9"/>
  <c r="AG105" i="13"/>
  <c r="AG99" i="13"/>
  <c r="AY9" i="13"/>
  <c r="AW9" i="13"/>
  <c r="AG93" i="13"/>
  <c r="AG136" i="9"/>
  <c r="Z136" i="9"/>
  <c r="AD136" i="9"/>
  <c r="AG174" i="13"/>
  <c r="AG161" i="9"/>
  <c r="AY7" i="9"/>
  <c r="AW7" i="9"/>
  <c r="Z87" i="9"/>
  <c r="AY15" i="9"/>
  <c r="AW15" i="9"/>
  <c r="AG155" i="13"/>
  <c r="AG169" i="13"/>
  <c r="AY69" i="13"/>
  <c r="AW69" i="13"/>
  <c r="AY78" i="9"/>
  <c r="AW78" i="9"/>
  <c r="AC160" i="9"/>
  <c r="AD160" i="9"/>
  <c r="Z161" i="9"/>
  <c r="AD141" i="9"/>
  <c r="AC141" i="9"/>
  <c r="Z24" i="9"/>
  <c r="Z140" i="13"/>
  <c r="AC176" i="9"/>
  <c r="AD176" i="9"/>
  <c r="AD78" i="9"/>
  <c r="AC78" i="9"/>
  <c r="AD22" i="9"/>
  <c r="AC22" i="9"/>
  <c r="AD107" i="13"/>
  <c r="AC107" i="13"/>
  <c r="AD178" i="9"/>
  <c r="AC178" i="9"/>
  <c r="AC39" i="13"/>
  <c r="AD39" i="13"/>
  <c r="AC160" i="13"/>
  <c r="AD160" i="13"/>
  <c r="AC67" i="9"/>
  <c r="AD67" i="9"/>
  <c r="Z55" i="13"/>
  <c r="Z53" i="9"/>
  <c r="Z95" i="13"/>
  <c r="AC83" i="13"/>
  <c r="AD83" i="13"/>
  <c r="AC139" i="9"/>
  <c r="AD139" i="9"/>
  <c r="AC161" i="13"/>
  <c r="AD161" i="13"/>
  <c r="AD104" i="13"/>
  <c r="AC104" i="13"/>
  <c r="AD88" i="13"/>
  <c r="AC88" i="13"/>
  <c r="AD94" i="9"/>
  <c r="AC94" i="9"/>
  <c r="AD152" i="13"/>
  <c r="AC152" i="13"/>
  <c r="AD113" i="13"/>
  <c r="AC113" i="13"/>
  <c r="AC95" i="9"/>
  <c r="AD95" i="9"/>
  <c r="Z138" i="9"/>
  <c r="Z116" i="9"/>
  <c r="AC40" i="13"/>
  <c r="AD40" i="13"/>
  <c r="AD154" i="13"/>
  <c r="AC154" i="13"/>
  <c r="AD170" i="13"/>
  <c r="AC170" i="13"/>
  <c r="AD54" i="9"/>
  <c r="AC54" i="9"/>
  <c r="Z93" i="9"/>
  <c r="Z28" i="13"/>
  <c r="AC156" i="9"/>
  <c r="AD156" i="9"/>
  <c r="Z171" i="9"/>
  <c r="Z165" i="9"/>
  <c r="Z81" i="13"/>
  <c r="Z178" i="13"/>
  <c r="AD98" i="9"/>
  <c r="AC98" i="9"/>
  <c r="AC105" i="9"/>
  <c r="AD105" i="9"/>
  <c r="AC118" i="13"/>
  <c r="AD118" i="13"/>
  <c r="AD91" i="9"/>
  <c r="AC91" i="9"/>
  <c r="AD73" i="13"/>
  <c r="AC73" i="13"/>
  <c r="Z141" i="13"/>
  <c r="AA141" i="13"/>
  <c r="Z174" i="13"/>
  <c r="Z90" i="13"/>
  <c r="Z111" i="9"/>
  <c r="Z35" i="9"/>
  <c r="AC146" i="9"/>
  <c r="AD146" i="9"/>
  <c r="AD168" i="9"/>
  <c r="AC168" i="9"/>
  <c r="AD57" i="9"/>
  <c r="AC57" i="9"/>
  <c r="Z56" i="13"/>
  <c r="Z173" i="13"/>
  <c r="Z49" i="13"/>
  <c r="AC182" i="9"/>
  <c r="AD182" i="9"/>
  <c r="AC183" i="9"/>
  <c r="AD183" i="9"/>
  <c r="AD42" i="9"/>
  <c r="AC42" i="9"/>
  <c r="Z163" i="13"/>
  <c r="AC36" i="9"/>
  <c r="AD36" i="9"/>
  <c r="AC147" i="9"/>
  <c r="AD147" i="9"/>
  <c r="AD120" i="13"/>
  <c r="AC120" i="13"/>
  <c r="AD133" i="13"/>
  <c r="AC133" i="13"/>
  <c r="AC177" i="13"/>
  <c r="AD177" i="13"/>
  <c r="Z76" i="9"/>
  <c r="AD68" i="13"/>
  <c r="AC68" i="13"/>
  <c r="AA32" i="13"/>
  <c r="Z32" i="13"/>
  <c r="Z104" i="9"/>
  <c r="Z106" i="9"/>
  <c r="Z70" i="13"/>
  <c r="AC152" i="9"/>
  <c r="AD152" i="9"/>
  <c r="AD28" i="9"/>
  <c r="AC28" i="9"/>
  <c r="Z153" i="13"/>
  <c r="AD118" i="9"/>
  <c r="AC118" i="9"/>
  <c r="AA169" i="13"/>
  <c r="Z169" i="13"/>
  <c r="AD66" i="9"/>
  <c r="AC66" i="9"/>
  <c r="AD77" i="13"/>
  <c r="AC77" i="13"/>
  <c r="AD127" i="13"/>
  <c r="AC127" i="13"/>
  <c r="AC121" i="9"/>
  <c r="AD121" i="9"/>
  <c r="AC66" i="13"/>
  <c r="AD66" i="13"/>
  <c r="AD177" i="9"/>
  <c r="AC177" i="9"/>
  <c r="AC167" i="9"/>
  <c r="AD167" i="9"/>
  <c r="AC123" i="9"/>
  <c r="AD123" i="9"/>
  <c r="AC115" i="9"/>
  <c r="AD115" i="9"/>
  <c r="Z75" i="9"/>
  <c r="Z51" i="13"/>
  <c r="Z75" i="13"/>
  <c r="AA75" i="13"/>
  <c r="AC151" i="9"/>
  <c r="AD151" i="9"/>
  <c r="AD76" i="13"/>
  <c r="AC76" i="13"/>
  <c r="AD42" i="13"/>
  <c r="AC42" i="13"/>
  <c r="AC94" i="13"/>
  <c r="AD94" i="13"/>
  <c r="AD115" i="13"/>
  <c r="AC115" i="13"/>
  <c r="AC31" i="9"/>
  <c r="AD31" i="9"/>
  <c r="AC25" i="9"/>
  <c r="AD25" i="9"/>
  <c r="AD47" i="13"/>
  <c r="AC47" i="13"/>
  <c r="AC61" i="9"/>
  <c r="AD61" i="9"/>
  <c r="AC108" i="13"/>
  <c r="AD108" i="13"/>
  <c r="Z63" i="9"/>
  <c r="Z44" i="13"/>
  <c r="AA44" i="13"/>
  <c r="Z172" i="13"/>
  <c r="AD74" i="13"/>
  <c r="AC74" i="13"/>
  <c r="Z84" i="9"/>
  <c r="AC165" i="13"/>
  <c r="AD165" i="13"/>
  <c r="AC150" i="13"/>
  <c r="AD150" i="13"/>
  <c r="Z48" i="9"/>
  <c r="Z62" i="9"/>
  <c r="AD67" i="13"/>
  <c r="AC67" i="13"/>
  <c r="AD23" i="13"/>
  <c r="AC23" i="13"/>
  <c r="AC96" i="13"/>
  <c r="AD96" i="13"/>
  <c r="AD88" i="9"/>
  <c r="AC88" i="9"/>
  <c r="Z56" i="9"/>
  <c r="AC132" i="9"/>
  <c r="AD132" i="9"/>
  <c r="AD52" i="9"/>
  <c r="AC52" i="9"/>
  <c r="Z79" i="9"/>
  <c r="Z64" i="9"/>
  <c r="AD26" i="9"/>
  <c r="AC26" i="9"/>
  <c r="Z172" i="9"/>
  <c r="Z86" i="13"/>
  <c r="AA86" i="13"/>
  <c r="AD101" i="9"/>
  <c r="AC101" i="9"/>
  <c r="AD63" i="13"/>
  <c r="AC63" i="13"/>
  <c r="AA155" i="13"/>
  <c r="Z155" i="13"/>
  <c r="Z51" i="9"/>
  <c r="Z147" i="13"/>
  <c r="AD34" i="13"/>
  <c r="AC34" i="13"/>
  <c r="AD92" i="13"/>
  <c r="AC92" i="13"/>
  <c r="AC164" i="9"/>
  <c r="AD164" i="9"/>
  <c r="AC37" i="9"/>
  <c r="AD37" i="9"/>
  <c r="Z68" i="9"/>
  <c r="AD71" i="13"/>
  <c r="AC71" i="13"/>
  <c r="AC78" i="13"/>
  <c r="AD78" i="13"/>
  <c r="Z131" i="9"/>
  <c r="Z162" i="9"/>
  <c r="Z157" i="13"/>
  <c r="AD91" i="13"/>
  <c r="AC91" i="13"/>
  <c r="AD112" i="13"/>
  <c r="AC112" i="13"/>
  <c r="AC84" i="13"/>
  <c r="AD84" i="13"/>
  <c r="AD121" i="13"/>
  <c r="AC121" i="13"/>
  <c r="AD100" i="13"/>
  <c r="AC100" i="13"/>
  <c r="AD176" i="13"/>
  <c r="AC176" i="13"/>
  <c r="Z111" i="13"/>
  <c r="Z97" i="9"/>
  <c r="Z55" i="9"/>
  <c r="Z46" i="13"/>
  <c r="Z132" i="13"/>
  <c r="AD102" i="9"/>
  <c r="AC102" i="9"/>
  <c r="AD133" i="9"/>
  <c r="AC133" i="9"/>
  <c r="AD34" i="9"/>
  <c r="AC34" i="9"/>
  <c r="AC44" i="9"/>
  <c r="AD44" i="9"/>
  <c r="Z54" i="13"/>
  <c r="AD50" i="9"/>
  <c r="AC50" i="9"/>
  <c r="AD131" i="13"/>
  <c r="AC131" i="13"/>
  <c r="Z127" i="9"/>
  <c r="AC173" i="9"/>
  <c r="AD173" i="9"/>
  <c r="Z93" i="13"/>
  <c r="Z59" i="13"/>
  <c r="Z135" i="9"/>
  <c r="Z69" i="13"/>
  <c r="AA69" i="13"/>
  <c r="Z30" i="9"/>
  <c r="Z70" i="9"/>
  <c r="Z58" i="9"/>
  <c r="AD46" i="9"/>
  <c r="AC46" i="9"/>
  <c r="AC116" i="13"/>
  <c r="AD116" i="13"/>
  <c r="AC33" i="9"/>
  <c r="AD33" i="9"/>
  <c r="AD72" i="9"/>
  <c r="AC72" i="9"/>
  <c r="AD57" i="13"/>
  <c r="AC57" i="13"/>
  <c r="AC122" i="9"/>
  <c r="AD122" i="9"/>
  <c r="AC112" i="9"/>
  <c r="AD112" i="9"/>
  <c r="AC23" i="9"/>
  <c r="AD23" i="9"/>
  <c r="Z50" i="13"/>
  <c r="Z122" i="13"/>
  <c r="Z123" i="13"/>
  <c r="Z38" i="9"/>
  <c r="Z41" i="13"/>
  <c r="AD74" i="9"/>
  <c r="AC74" i="9"/>
  <c r="AD109" i="13"/>
  <c r="AC109" i="13"/>
  <c r="AD156" i="13"/>
  <c r="AC156" i="13"/>
  <c r="AD27" i="13"/>
  <c r="AC27" i="13"/>
  <c r="AD143" i="13"/>
  <c r="AC143" i="13"/>
  <c r="AC163" i="9"/>
  <c r="AD163" i="9"/>
  <c r="AC169" i="9"/>
  <c r="AD169" i="9"/>
  <c r="AD158" i="13"/>
  <c r="AC158" i="13"/>
  <c r="Z162" i="13"/>
  <c r="AA162" i="13"/>
  <c r="AC184" i="9"/>
  <c r="AD184" i="9"/>
  <c r="AC103" i="9"/>
  <c r="AD103" i="9"/>
  <c r="Z87" i="13"/>
  <c r="Z98" i="13"/>
  <c r="Z96" i="9"/>
  <c r="AC174" i="9"/>
  <c r="AD174" i="9"/>
  <c r="AC82" i="9"/>
  <c r="AD82" i="9"/>
  <c r="AC106" i="13"/>
  <c r="AD106" i="13"/>
  <c r="Z175" i="9"/>
  <c r="AD137" i="13"/>
  <c r="AC137" i="13"/>
  <c r="AC85" i="9"/>
  <c r="AD85" i="9"/>
  <c r="AC52" i="13"/>
  <c r="AD52" i="13"/>
  <c r="Z48" i="13"/>
  <c r="Z119" i="9"/>
  <c r="Z140" i="9"/>
  <c r="Z144" i="13"/>
  <c r="AC43" i="9"/>
  <c r="AD43" i="9"/>
  <c r="AD62" i="13"/>
  <c r="AC62" i="13"/>
  <c r="AD139" i="13"/>
  <c r="AC139" i="13"/>
  <c r="Z41" i="9"/>
  <c r="AA99" i="13"/>
  <c r="Z99" i="13"/>
  <c r="AC153" i="9"/>
  <c r="AD153" i="9"/>
  <c r="AD79" i="13"/>
  <c r="AC79" i="13"/>
  <c r="AD77" i="9"/>
  <c r="AC77" i="9"/>
  <c r="AC45" i="9"/>
  <c r="AD45" i="9"/>
  <c r="AD128" i="13"/>
  <c r="AC128" i="13"/>
  <c r="Z110" i="13"/>
  <c r="Z124" i="13"/>
  <c r="Z101" i="13"/>
  <c r="Z168" i="13"/>
  <c r="AC37" i="13"/>
  <c r="AD37" i="13"/>
  <c r="AD102" i="13"/>
  <c r="AC102" i="13"/>
  <c r="AD60" i="9"/>
  <c r="AC60" i="9"/>
  <c r="Z114" i="9"/>
  <c r="Z25" i="13"/>
  <c r="Z138" i="13"/>
  <c r="AA138" i="13"/>
  <c r="AD108" i="9"/>
  <c r="AC108" i="9"/>
  <c r="AC33" i="13"/>
  <c r="AD33" i="13"/>
  <c r="AD125" i="13"/>
  <c r="AC125" i="13"/>
  <c r="AD114" i="13"/>
  <c r="AC114" i="13"/>
  <c r="AD92" i="9"/>
  <c r="AC92" i="9"/>
  <c r="Z159" i="13"/>
  <c r="Z151" i="13"/>
  <c r="Z83" i="9"/>
  <c r="Z39" i="9"/>
  <c r="Z82" i="13"/>
  <c r="AA82" i="13"/>
  <c r="Z146" i="13"/>
  <c r="AC175" i="13"/>
  <c r="AD175" i="13"/>
  <c r="AD126" i="13"/>
  <c r="AC126" i="13"/>
  <c r="Z64" i="13"/>
  <c r="AD85" i="13"/>
  <c r="AC85" i="13"/>
  <c r="AC87" i="9"/>
  <c r="AD87" i="9"/>
  <c r="Z135" i="13"/>
  <c r="Z105" i="13"/>
  <c r="AA105" i="13"/>
  <c r="Z47" i="9"/>
  <c r="AD26" i="13"/>
  <c r="AC26" i="13"/>
  <c r="AC53" i="13"/>
  <c r="AD53" i="13"/>
  <c r="AC171" i="13"/>
  <c r="AD171" i="13"/>
  <c r="AD43" i="13"/>
  <c r="AC43" i="13"/>
  <c r="AC144" i="9"/>
  <c r="AD144" i="9"/>
  <c r="AD134" i="9"/>
  <c r="AC134" i="9"/>
  <c r="AD60" i="13"/>
  <c r="AC60" i="13"/>
  <c r="AC49" i="9"/>
  <c r="AD49" i="9"/>
  <c r="Z166" i="13"/>
  <c r="Z166" i="9"/>
  <c r="Z134" i="13"/>
  <c r="Z89" i="13"/>
  <c r="AA89" i="13"/>
  <c r="Z86" i="9"/>
  <c r="AD128" i="9"/>
  <c r="AC128" i="9"/>
  <c r="AD117" i="13"/>
  <c r="AC117" i="13"/>
  <c r="AD97" i="13"/>
  <c r="AC97" i="13"/>
  <c r="AD145" i="13"/>
  <c r="AC145" i="13"/>
  <c r="AD38" i="13"/>
  <c r="AC38" i="13"/>
  <c r="AC58" i="13"/>
  <c r="AD58" i="13"/>
  <c r="AD24" i="13"/>
  <c r="AC24" i="13"/>
  <c r="Z45" i="13"/>
  <c r="AA164" i="13"/>
  <c r="Z164" i="13"/>
  <c r="AC155" i="9"/>
  <c r="AD155" i="9"/>
  <c r="AD149" i="13"/>
  <c r="AC149" i="13"/>
  <c r="AD61" i="13"/>
  <c r="AC61" i="13"/>
  <c r="Z103" i="13"/>
  <c r="AD69" i="9"/>
  <c r="AC69" i="9"/>
  <c r="AC21" i="9"/>
  <c r="AD21" i="9"/>
  <c r="AD32" i="9"/>
  <c r="AC32" i="9"/>
  <c r="Z119" i="13"/>
  <c r="Z35" i="13"/>
  <c r="AA35" i="13"/>
  <c r="Z80" i="13"/>
  <c r="Z167" i="13"/>
  <c r="Z65" i="13"/>
  <c r="AC120" i="9"/>
  <c r="AD120" i="9"/>
  <c r="AD148" i="13"/>
  <c r="AC148" i="13"/>
  <c r="AD72" i="13"/>
  <c r="AC72" i="13"/>
  <c r="AD73" i="9"/>
  <c r="AC73" i="9"/>
  <c r="AD30" i="9"/>
  <c r="AC30" i="9"/>
  <c r="AD163" i="13"/>
  <c r="AC163" i="13"/>
  <c r="AD167" i="13"/>
  <c r="AC167" i="13"/>
  <c r="AD86" i="9"/>
  <c r="AC86" i="9"/>
  <c r="AD166" i="13"/>
  <c r="AC166" i="13"/>
  <c r="AD64" i="13"/>
  <c r="AC64" i="13"/>
  <c r="AD83" i="9"/>
  <c r="AC83" i="9"/>
  <c r="AD138" i="13"/>
  <c r="AC138" i="13"/>
  <c r="AD124" i="13"/>
  <c r="AC124" i="13"/>
  <c r="AC87" i="13"/>
  <c r="AD87" i="13"/>
  <c r="AC50" i="13"/>
  <c r="AD50" i="13"/>
  <c r="AD55" i="9"/>
  <c r="AC55" i="9"/>
  <c r="AC51" i="9"/>
  <c r="AD51" i="9"/>
  <c r="AD86" i="13"/>
  <c r="AC86" i="13"/>
  <c r="AD48" i="9"/>
  <c r="AC48" i="9"/>
  <c r="AC75" i="9"/>
  <c r="AD75" i="9"/>
  <c r="AD49" i="13"/>
  <c r="AC49" i="13"/>
  <c r="AC90" i="13"/>
  <c r="AD90" i="13"/>
  <c r="AD141" i="13"/>
  <c r="AC141" i="13"/>
  <c r="AC81" i="13"/>
  <c r="AD81" i="13"/>
  <c r="AD28" i="13"/>
  <c r="AC28" i="13"/>
  <c r="AD45" i="13"/>
  <c r="AC45" i="13"/>
  <c r="AD54" i="13"/>
  <c r="AC54" i="13"/>
  <c r="AD32" i="13"/>
  <c r="AC32" i="13"/>
  <c r="AD110" i="13"/>
  <c r="AC110" i="13"/>
  <c r="AC140" i="9"/>
  <c r="AD140" i="9"/>
  <c r="AC41" i="13"/>
  <c r="AD41" i="13"/>
  <c r="AC69" i="13"/>
  <c r="AD69" i="13"/>
  <c r="AC127" i="9"/>
  <c r="AD127" i="9"/>
  <c r="AD97" i="9"/>
  <c r="AC97" i="9"/>
  <c r="AC155" i="13"/>
  <c r="AD155" i="13"/>
  <c r="AD172" i="13"/>
  <c r="AC172" i="13"/>
  <c r="AC173" i="13"/>
  <c r="AD173" i="13"/>
  <c r="AC174" i="13"/>
  <c r="AD174" i="13"/>
  <c r="AD95" i="13"/>
  <c r="AC95" i="13"/>
  <c r="AD24" i="9"/>
  <c r="AC24" i="9"/>
  <c r="AD47" i="9"/>
  <c r="AC47" i="9"/>
  <c r="AC146" i="13"/>
  <c r="AD146" i="13"/>
  <c r="AC151" i="13"/>
  <c r="AD151" i="13"/>
  <c r="AC25" i="13"/>
  <c r="AD25" i="13"/>
  <c r="AD58" i="9"/>
  <c r="AC58" i="9"/>
  <c r="AC157" i="13"/>
  <c r="AD157" i="13"/>
  <c r="AD172" i="9"/>
  <c r="AC172" i="9"/>
  <c r="AD64" i="9"/>
  <c r="AC64" i="9"/>
  <c r="AC56" i="9"/>
  <c r="AD56" i="9"/>
  <c r="AC153" i="13"/>
  <c r="AD153" i="13"/>
  <c r="AD70" i="13"/>
  <c r="AC70" i="13"/>
  <c r="AC165" i="9"/>
  <c r="AD165" i="9"/>
  <c r="AC93" i="9"/>
  <c r="AD93" i="9"/>
  <c r="AD140" i="13"/>
  <c r="AC140" i="13"/>
  <c r="AC119" i="9"/>
  <c r="AD119" i="9"/>
  <c r="AC38" i="9"/>
  <c r="AD38" i="9"/>
  <c r="AD135" i="9"/>
  <c r="AC135" i="9"/>
  <c r="AC169" i="13"/>
  <c r="AD169" i="13"/>
  <c r="AD76" i="9"/>
  <c r="AC76" i="9"/>
  <c r="AD56" i="13"/>
  <c r="AC56" i="13"/>
  <c r="AD53" i="9"/>
  <c r="AC53" i="9"/>
  <c r="AD162" i="13"/>
  <c r="AC162" i="13"/>
  <c r="AD80" i="13"/>
  <c r="AC80" i="13"/>
  <c r="AD35" i="13"/>
  <c r="AC35" i="13"/>
  <c r="AC134" i="13"/>
  <c r="AD134" i="13"/>
  <c r="AC105" i="13"/>
  <c r="AD105" i="13"/>
  <c r="AD82" i="13"/>
  <c r="AC82" i="13"/>
  <c r="AC159" i="13"/>
  <c r="AD159" i="13"/>
  <c r="AC114" i="9"/>
  <c r="AD114" i="9"/>
  <c r="AD168" i="13"/>
  <c r="AC168" i="13"/>
  <c r="AD132" i="13"/>
  <c r="AC132" i="13"/>
  <c r="AD111" i="13"/>
  <c r="AC111" i="13"/>
  <c r="AD162" i="9"/>
  <c r="AC162" i="9"/>
  <c r="AC68" i="9"/>
  <c r="AD68" i="9"/>
  <c r="AC79" i="9"/>
  <c r="AD79" i="9"/>
  <c r="AC44" i="13"/>
  <c r="AD44" i="13"/>
  <c r="AC75" i="13"/>
  <c r="AD75" i="13"/>
  <c r="AD106" i="9"/>
  <c r="AC106" i="9"/>
  <c r="AC35" i="9"/>
  <c r="AD35" i="9"/>
  <c r="AC171" i="9"/>
  <c r="AD171" i="9"/>
  <c r="AC116" i="9"/>
  <c r="AD116" i="9"/>
  <c r="AC122" i="13"/>
  <c r="AD122" i="13"/>
  <c r="AD164" i="13"/>
  <c r="AC164" i="13"/>
  <c r="AC99" i="13"/>
  <c r="AD99" i="13"/>
  <c r="AC41" i="9"/>
  <c r="AD41" i="9"/>
  <c r="AD48" i="13"/>
  <c r="AC48" i="13"/>
  <c r="AC175" i="9"/>
  <c r="AD175" i="9"/>
  <c r="AD96" i="9"/>
  <c r="AC96" i="9"/>
  <c r="AD123" i="13"/>
  <c r="AC123" i="13"/>
  <c r="AD70" i="9"/>
  <c r="AC70" i="9"/>
  <c r="AC59" i="13"/>
  <c r="AD59" i="13"/>
  <c r="AC131" i="9"/>
  <c r="AD131" i="9"/>
  <c r="AD62" i="9"/>
  <c r="AC62" i="9"/>
  <c r="AC178" i="13"/>
  <c r="AD178" i="13"/>
  <c r="AC93" i="13"/>
  <c r="AD93" i="13"/>
  <c r="AD89" i="13"/>
  <c r="AC89" i="13"/>
  <c r="AC65" i="13"/>
  <c r="AD65" i="13"/>
  <c r="AC119" i="13"/>
  <c r="AD119" i="13"/>
  <c r="AD103" i="13"/>
  <c r="AC103" i="13"/>
  <c r="AD166" i="9"/>
  <c r="AC166" i="9"/>
  <c r="AC135" i="13"/>
  <c r="AD135" i="13"/>
  <c r="AC39" i="9"/>
  <c r="AD39" i="9"/>
  <c r="AD101" i="13"/>
  <c r="AC101" i="13"/>
  <c r="AC144" i="13"/>
  <c r="AD144" i="13"/>
  <c r="AD98" i="13"/>
  <c r="AC98" i="13"/>
  <c r="AD46" i="13"/>
  <c r="AB11" i="13"/>
  <c r="AC46" i="13"/>
  <c r="AD147" i="13"/>
  <c r="AC147" i="13"/>
  <c r="AD84" i="9"/>
  <c r="AC84" i="9"/>
  <c r="AD63" i="9"/>
  <c r="AC63" i="9"/>
  <c r="AC51" i="13"/>
  <c r="AD51" i="13"/>
  <c r="AC104" i="9"/>
  <c r="AD104" i="9"/>
  <c r="AC111" i="9"/>
  <c r="AD111" i="9"/>
  <c r="AC138" i="9"/>
  <c r="AD138" i="9"/>
  <c r="AC55" i="13"/>
  <c r="AD55" i="13"/>
  <c r="AD161" i="9"/>
  <c r="AC161" i="9"/>
  <c r="AB24" i="13"/>
  <c r="R24" i="13"/>
  <c r="AB110" i="13"/>
  <c r="R45" i="13"/>
  <c r="AA45" i="13" s="1"/>
  <c r="AB45" i="13"/>
  <c r="V40" i="10"/>
  <c r="I71" i="4"/>
  <c r="F71" i="4"/>
  <c r="H71" i="4"/>
  <c r="J71" i="4"/>
  <c r="K71" i="4"/>
  <c r="L71" i="4"/>
  <c r="H66" i="4"/>
  <c r="I66" i="4"/>
  <c r="F66" i="4"/>
  <c r="K66" i="4"/>
  <c r="L66" i="4"/>
  <c r="L60" i="4"/>
  <c r="H60" i="4"/>
  <c r="J60" i="4"/>
  <c r="I60" i="4"/>
  <c r="L52" i="4"/>
  <c r="H52" i="4"/>
  <c r="I52" i="4"/>
  <c r="K52" i="4"/>
  <c r="F52" i="4"/>
  <c r="J52" i="4"/>
  <c r="L44" i="4"/>
  <c r="H44" i="4"/>
  <c r="I44" i="4"/>
  <c r="K44" i="4"/>
  <c r="J44" i="4"/>
  <c r="L36" i="4"/>
  <c r="H36" i="4"/>
  <c r="I36" i="4"/>
  <c r="K36" i="4"/>
  <c r="F36" i="4"/>
  <c r="J36" i="4"/>
  <c r="L28" i="4"/>
  <c r="H28" i="4"/>
  <c r="K28" i="4"/>
  <c r="I28" i="4"/>
  <c r="F28" i="4"/>
  <c r="P13" i="4"/>
  <c r="J13" i="4"/>
  <c r="F13" i="4"/>
  <c r="I13" i="4"/>
  <c r="Q13" i="4"/>
  <c r="N13" i="4"/>
  <c r="B15" i="4"/>
  <c r="M13" i="4"/>
  <c r="L13" i="4"/>
  <c r="E13" i="4"/>
  <c r="O13" i="4"/>
  <c r="K13" i="4"/>
  <c r="G13" i="4"/>
  <c r="P83" i="6"/>
  <c r="V83" i="6" s="1"/>
  <c r="P75" i="6"/>
  <c r="S75" i="6" s="1"/>
  <c r="U75" i="6" s="1"/>
  <c r="P71" i="6"/>
  <c r="P43" i="6"/>
  <c r="V43" i="6" s="1"/>
  <c r="P57" i="6"/>
  <c r="W13" i="6"/>
  <c r="L83" i="4"/>
  <c r="K67" i="4"/>
  <c r="F84" i="4"/>
  <c r="I84" i="4"/>
  <c r="J56" i="4"/>
  <c r="H56" i="4"/>
  <c r="J48" i="4"/>
  <c r="H48" i="4"/>
  <c r="J40" i="4"/>
  <c r="H40" i="4"/>
  <c r="J32" i="4"/>
  <c r="H32" i="4"/>
  <c r="J24" i="4"/>
  <c r="H24" i="4"/>
  <c r="I83" i="4"/>
  <c r="J67" i="4"/>
  <c r="I67" i="4"/>
  <c r="J43" i="4"/>
  <c r="T5" i="10"/>
  <c r="S16" i="13"/>
  <c r="P144" i="10"/>
  <c r="V144" i="10" s="1"/>
  <c r="C12" i="13"/>
  <c r="C11" i="6"/>
  <c r="C12" i="8"/>
  <c r="C11" i="5"/>
  <c r="C12" i="6"/>
  <c r="C12" i="12"/>
  <c r="C11" i="8"/>
  <c r="C18" i="4"/>
  <c r="C11" i="7"/>
  <c r="C12" i="7"/>
  <c r="C11" i="12"/>
  <c r="C12" i="10"/>
  <c r="C11" i="10"/>
  <c r="G18" i="4"/>
  <c r="C12" i="5"/>
  <c r="C11" i="13"/>
  <c r="E18" i="4"/>
  <c r="T38" i="13" l="1"/>
  <c r="AA38" i="13"/>
  <c r="AE38" i="13"/>
  <c r="AB127" i="13"/>
  <c r="AB38" i="13"/>
  <c r="AB163" i="13"/>
  <c r="O184" i="9"/>
  <c r="AB184" i="9" s="1"/>
  <c r="O167" i="9"/>
  <c r="P155" i="12"/>
  <c r="P66" i="12"/>
  <c r="P152" i="12"/>
  <c r="S10" i="9"/>
  <c r="O99" i="9"/>
  <c r="T3" i="12"/>
  <c r="P51" i="12"/>
  <c r="S51" i="12" s="1"/>
  <c r="U51" i="12" s="1"/>
  <c r="S80" i="7"/>
  <c r="U80" i="7" s="1"/>
  <c r="V78" i="7"/>
  <c r="AB23" i="13"/>
  <c r="P59" i="12"/>
  <c r="T7" i="12"/>
  <c r="J57" i="4"/>
  <c r="O51" i="9"/>
  <c r="AB51" i="9" s="1"/>
  <c r="AE158" i="9"/>
  <c r="AE67" i="13"/>
  <c r="V39" i="10"/>
  <c r="AB141" i="13"/>
  <c r="O170" i="9"/>
  <c r="R170" i="9" s="1"/>
  <c r="AE170" i="9" s="1"/>
  <c r="P115" i="12"/>
  <c r="S115" i="12" s="1"/>
  <c r="U115" i="12" s="1"/>
  <c r="P42" i="12"/>
  <c r="P26" i="12"/>
  <c r="S26" i="12" s="1"/>
  <c r="U26" i="12" s="1"/>
  <c r="O87" i="9"/>
  <c r="AB87" i="9" s="1"/>
  <c r="AA67" i="13"/>
  <c r="P151" i="12"/>
  <c r="P146" i="12"/>
  <c r="P118" i="12"/>
  <c r="S118" i="12" s="1"/>
  <c r="U118" i="12" s="1"/>
  <c r="F72" i="4"/>
  <c r="O116" i="9"/>
  <c r="AB116" i="9" s="1"/>
  <c r="O172" i="9"/>
  <c r="R172" i="9" s="1"/>
  <c r="AA172" i="9" s="1"/>
  <c r="V74" i="10"/>
  <c r="S135" i="10"/>
  <c r="U135" i="10" s="1"/>
  <c r="P39" i="12"/>
  <c r="T4" i="12"/>
  <c r="P106" i="12"/>
  <c r="P156" i="12"/>
  <c r="P47" i="12"/>
  <c r="T10" i="12"/>
  <c r="P64" i="12"/>
  <c r="V64" i="12" s="1"/>
  <c r="P70" i="12"/>
  <c r="S70" i="12" s="1"/>
  <c r="U70" i="12" s="1"/>
  <c r="O130" i="9"/>
  <c r="AB130" i="9" s="1"/>
  <c r="P56" i="12"/>
  <c r="P140" i="12"/>
  <c r="P157" i="12"/>
  <c r="O104" i="9"/>
  <c r="AA48" i="13"/>
  <c r="T48" i="13"/>
  <c r="AE48" i="13"/>
  <c r="AE163" i="9"/>
  <c r="AA163" i="9"/>
  <c r="R99" i="9"/>
  <c r="AB99" i="9"/>
  <c r="T65" i="13"/>
  <c r="AA65" i="13"/>
  <c r="AE65" i="13"/>
  <c r="S144" i="7"/>
  <c r="U144" i="7" s="1"/>
  <c r="V144" i="7"/>
  <c r="F50" i="4"/>
  <c r="H70" i="4"/>
  <c r="AE72" i="13"/>
  <c r="P123" i="7"/>
  <c r="P120" i="7"/>
  <c r="S120" i="7" s="1"/>
  <c r="U120" i="7" s="1"/>
  <c r="P140" i="7"/>
  <c r="S140" i="7" s="1"/>
  <c r="U140" i="7" s="1"/>
  <c r="P128" i="7"/>
  <c r="S128" i="7" s="1"/>
  <c r="U128" i="7" s="1"/>
  <c r="P44" i="7"/>
  <c r="P32" i="7"/>
  <c r="P52" i="7"/>
  <c r="V52" i="7" s="1"/>
  <c r="P107" i="7"/>
  <c r="S107" i="7" s="1"/>
  <c r="U107" i="7" s="1"/>
  <c r="AB135" i="13"/>
  <c r="P68" i="7"/>
  <c r="V116" i="10"/>
  <c r="R26" i="13"/>
  <c r="O181" i="9"/>
  <c r="AB181" i="9" s="1"/>
  <c r="O72" i="9"/>
  <c r="O49" i="9"/>
  <c r="O56" i="9"/>
  <c r="H23" i="4"/>
  <c r="W6" i="7"/>
  <c r="K31" i="4"/>
  <c r="F78" i="4"/>
  <c r="O42" i="9"/>
  <c r="R42" i="9" s="1"/>
  <c r="O77" i="9"/>
  <c r="O109" i="9"/>
  <c r="AB109" i="9" s="1"/>
  <c r="O151" i="9"/>
  <c r="R151" i="9" s="1"/>
  <c r="AA151" i="9" s="1"/>
  <c r="T93" i="13"/>
  <c r="P64" i="7"/>
  <c r="S64" i="7" s="1"/>
  <c r="U64" i="7" s="1"/>
  <c r="P84" i="7"/>
  <c r="V95" i="12"/>
  <c r="P72" i="7"/>
  <c r="S72" i="7" s="1"/>
  <c r="U72" i="7" s="1"/>
  <c r="P95" i="7"/>
  <c r="S95" i="7" s="1"/>
  <c r="U95" i="7" s="1"/>
  <c r="AB160" i="13"/>
  <c r="P91" i="7"/>
  <c r="P111" i="7"/>
  <c r="P119" i="7"/>
  <c r="P29" i="7"/>
  <c r="S29" i="7" s="1"/>
  <c r="U29" i="7" s="1"/>
  <c r="P49" i="7"/>
  <c r="S49" i="7" s="1"/>
  <c r="U49" i="7" s="1"/>
  <c r="AB163" i="9"/>
  <c r="P115" i="7"/>
  <c r="P135" i="7"/>
  <c r="O180" i="9"/>
  <c r="O175" i="9"/>
  <c r="AB158" i="9"/>
  <c r="O94" i="9"/>
  <c r="AB94" i="9" s="1"/>
  <c r="O129" i="9"/>
  <c r="AB129" i="9" s="1"/>
  <c r="F47" i="4"/>
  <c r="H39" i="4"/>
  <c r="P43" i="7"/>
  <c r="V43" i="7" s="1"/>
  <c r="W13" i="5"/>
  <c r="O23" i="9"/>
  <c r="AB23" i="9" s="1"/>
  <c r="O126" i="9"/>
  <c r="AB126" i="9" s="1"/>
  <c r="O28" i="9"/>
  <c r="AB28" i="9" s="1"/>
  <c r="O154" i="9"/>
  <c r="AB154" i="9" s="1"/>
  <c r="T158" i="9"/>
  <c r="AA59" i="13"/>
  <c r="AA147" i="13"/>
  <c r="AA72" i="13"/>
  <c r="V37" i="7"/>
  <c r="V139" i="7"/>
  <c r="V36" i="7"/>
  <c r="V131" i="7"/>
  <c r="P112" i="7"/>
  <c r="V112" i="7" s="1"/>
  <c r="P132" i="7"/>
  <c r="V132" i="7" s="1"/>
  <c r="AB161" i="13"/>
  <c r="P39" i="7"/>
  <c r="P103" i="7"/>
  <c r="P33" i="7"/>
  <c r="P55" i="7"/>
  <c r="V102" i="10"/>
  <c r="D16" i="7"/>
  <c r="D19" i="7" s="1"/>
  <c r="P99" i="7"/>
  <c r="S99" i="7" s="1"/>
  <c r="U99" i="7" s="1"/>
  <c r="AB41" i="13"/>
  <c r="O120" i="9"/>
  <c r="R120" i="9" s="1"/>
  <c r="AE120" i="9" s="1"/>
  <c r="O166" i="9"/>
  <c r="O68" i="9"/>
  <c r="R68" i="9" s="1"/>
  <c r="O62" i="9"/>
  <c r="H47" i="4"/>
  <c r="P98" i="7"/>
  <c r="F54" i="4"/>
  <c r="J78" i="4"/>
  <c r="O39" i="9"/>
  <c r="O44" i="9"/>
  <c r="O82" i="9"/>
  <c r="R82" i="9" s="1"/>
  <c r="O127" i="9"/>
  <c r="O131" i="9"/>
  <c r="AA114" i="13"/>
  <c r="V21" i="7"/>
  <c r="P56" i="7"/>
  <c r="P76" i="7"/>
  <c r="S76" i="7" s="1"/>
  <c r="U76" i="7" s="1"/>
  <c r="R121" i="13"/>
  <c r="P81" i="7"/>
  <c r="V81" i="7" s="1"/>
  <c r="AB120" i="13"/>
  <c r="P25" i="7"/>
  <c r="S25" i="7" s="1"/>
  <c r="U25" i="7" s="1"/>
  <c r="P47" i="7"/>
  <c r="R61" i="13"/>
  <c r="P96" i="7"/>
  <c r="P116" i="7"/>
  <c r="AB152" i="13"/>
  <c r="O183" i="9"/>
  <c r="R183" i="9" s="1"/>
  <c r="AA183" i="9" s="1"/>
  <c r="O173" i="9"/>
  <c r="O119" i="9"/>
  <c r="O61" i="9"/>
  <c r="R61" i="9" s="1"/>
  <c r="AA61" i="9" s="1"/>
  <c r="O22" i="9"/>
  <c r="R22" i="9" s="1"/>
  <c r="T22" i="9" s="1"/>
  <c r="P26" i="7"/>
  <c r="L23" i="4"/>
  <c r="K78" i="4"/>
  <c r="F31" i="4"/>
  <c r="I78" i="4"/>
  <c r="S9" i="9"/>
  <c r="O69" i="9"/>
  <c r="AB69" i="9" s="1"/>
  <c r="O47" i="9"/>
  <c r="O67" i="9"/>
  <c r="AB48" i="13"/>
  <c r="AB65" i="13"/>
  <c r="AA76" i="13"/>
  <c r="AE114" i="13"/>
  <c r="V136" i="7"/>
  <c r="AB147" i="13"/>
  <c r="P53" i="7"/>
  <c r="P73" i="7"/>
  <c r="V73" i="7" s="1"/>
  <c r="V33" i="10"/>
  <c r="P61" i="7"/>
  <c r="P77" i="7"/>
  <c r="S77" i="7" s="1"/>
  <c r="U77" i="7" s="1"/>
  <c r="P100" i="7"/>
  <c r="AE59" i="13"/>
  <c r="P85" i="7"/>
  <c r="P108" i="7"/>
  <c r="P60" i="7"/>
  <c r="P104" i="7"/>
  <c r="S104" i="7" s="1"/>
  <c r="U104" i="7" s="1"/>
  <c r="P124" i="7"/>
  <c r="S124" i="7" s="1"/>
  <c r="U124" i="7" s="1"/>
  <c r="R25" i="13"/>
  <c r="AE25" i="13" s="1"/>
  <c r="O179" i="9"/>
  <c r="O168" i="9"/>
  <c r="O169" i="9"/>
  <c r="O165" i="9"/>
  <c r="O176" i="9"/>
  <c r="AB176" i="9" s="1"/>
  <c r="O98" i="9"/>
  <c r="R98" i="9" s="1"/>
  <c r="AA98" i="9" s="1"/>
  <c r="O52" i="9"/>
  <c r="P97" i="7"/>
  <c r="P141" i="7"/>
  <c r="P152" i="7"/>
  <c r="K23" i="4"/>
  <c r="P68" i="6"/>
  <c r="S2" i="9"/>
  <c r="O91" i="9"/>
  <c r="O96" i="9"/>
  <c r="P23" i="7"/>
  <c r="V23" i="7" s="1"/>
  <c r="P28" i="7"/>
  <c r="P69" i="7"/>
  <c r="V69" i="7" s="1"/>
  <c r="P92" i="7"/>
  <c r="S92" i="7" s="1"/>
  <c r="U92" i="7" s="1"/>
  <c r="P24" i="7"/>
  <c r="AB59" i="13"/>
  <c r="P40" i="7"/>
  <c r="AE160" i="13"/>
  <c r="V26" i="12"/>
  <c r="O182" i="9"/>
  <c r="O177" i="9"/>
  <c r="P86" i="7"/>
  <c r="L31" i="4"/>
  <c r="L78" i="4"/>
  <c r="F23" i="4"/>
  <c r="J31" i="4"/>
  <c r="S16" i="9"/>
  <c r="O33" i="9"/>
  <c r="O108" i="9"/>
  <c r="O175" i="13"/>
  <c r="O172" i="13"/>
  <c r="AB172" i="13" s="1"/>
  <c r="O170" i="13"/>
  <c r="O165" i="13"/>
  <c r="AB165" i="13" s="1"/>
  <c r="AE55" i="13"/>
  <c r="AE151" i="13"/>
  <c r="AB93" i="13"/>
  <c r="S101" i="12"/>
  <c r="U101" i="12" s="1"/>
  <c r="AB151" i="13"/>
  <c r="R84" i="13"/>
  <c r="T151" i="13"/>
  <c r="AB55" i="13"/>
  <c r="AE22" i="9"/>
  <c r="P32" i="8"/>
  <c r="S32" i="8" s="1"/>
  <c r="U32" i="8" s="1"/>
  <c r="R181" i="9"/>
  <c r="AA55" i="13"/>
  <c r="S69" i="7"/>
  <c r="U69" i="7" s="1"/>
  <c r="S68" i="10"/>
  <c r="U68" i="10" s="1"/>
  <c r="AB158" i="13"/>
  <c r="D15" i="8"/>
  <c r="C19" i="8" s="1"/>
  <c r="P29" i="8"/>
  <c r="S29" i="8" s="1"/>
  <c r="U29" i="8" s="1"/>
  <c r="R51" i="9"/>
  <c r="J58" i="4"/>
  <c r="K65" i="4"/>
  <c r="AA168" i="13"/>
  <c r="V99" i="7"/>
  <c r="AB22" i="9"/>
  <c r="AB34" i="13"/>
  <c r="J73" i="4"/>
  <c r="R29" i="13"/>
  <c r="AA93" i="13"/>
  <c r="AA22" i="9"/>
  <c r="V81" i="5"/>
  <c r="AB168" i="13"/>
  <c r="V27" i="10"/>
  <c r="T30" i="13"/>
  <c r="AA30" i="13"/>
  <c r="AE30" i="13"/>
  <c r="T124" i="13"/>
  <c r="AA124" i="13"/>
  <c r="AE124" i="13"/>
  <c r="P25" i="8"/>
  <c r="AE90" i="13"/>
  <c r="S127" i="7"/>
  <c r="U127" i="7" s="1"/>
  <c r="V140" i="7"/>
  <c r="P48" i="8"/>
  <c r="AB28" i="13"/>
  <c r="AE51" i="9"/>
  <c r="F65" i="4"/>
  <c r="H73" i="4"/>
  <c r="L42" i="4"/>
  <c r="I42" i="4"/>
  <c r="K42" i="4"/>
  <c r="S132" i="7"/>
  <c r="U132" i="7" s="1"/>
  <c r="AA28" i="13"/>
  <c r="T90" i="13"/>
  <c r="V49" i="7"/>
  <c r="V32" i="10"/>
  <c r="R109" i="9"/>
  <c r="I65" i="4"/>
  <c r="F42" i="4"/>
  <c r="P37" i="8"/>
  <c r="AB154" i="13"/>
  <c r="J65" i="4"/>
  <c r="AB125" i="13"/>
  <c r="AE45" i="13"/>
  <c r="L50" i="4"/>
  <c r="S21" i="10"/>
  <c r="U21" i="10" s="1"/>
  <c r="V120" i="7"/>
  <c r="V25" i="7"/>
  <c r="V124" i="7"/>
  <c r="AB104" i="13"/>
  <c r="AE119" i="13"/>
  <c r="P46" i="8"/>
  <c r="S46" i="8" s="1"/>
  <c r="U46" i="8" s="1"/>
  <c r="P114" i="8"/>
  <c r="H65" i="4"/>
  <c r="I34" i="4"/>
  <c r="AB167" i="13"/>
  <c r="V104" i="7"/>
  <c r="S31" i="7"/>
  <c r="U31" i="7" s="1"/>
  <c r="AB124" i="13"/>
  <c r="P52" i="8"/>
  <c r="V52" i="8" s="1"/>
  <c r="P40" i="8"/>
  <c r="AB63" i="13"/>
  <c r="AB40" i="13"/>
  <c r="P45" i="8"/>
  <c r="R137" i="13"/>
  <c r="P118" i="8"/>
  <c r="K73" i="4"/>
  <c r="AB87" i="13"/>
  <c r="I58" i="4"/>
  <c r="V128" i="7"/>
  <c r="V95" i="7"/>
  <c r="AB92" i="13"/>
  <c r="P44" i="8"/>
  <c r="V25" i="10"/>
  <c r="P28" i="8"/>
  <c r="S28" i="8" s="1"/>
  <c r="U28" i="8" s="1"/>
  <c r="R149" i="13"/>
  <c r="AE154" i="13"/>
  <c r="J42" i="4"/>
  <c r="F73" i="4"/>
  <c r="AA154" i="13"/>
  <c r="V72" i="7"/>
  <c r="P36" i="8"/>
  <c r="P21" i="8"/>
  <c r="AB27" i="13"/>
  <c r="J50" i="4"/>
  <c r="I73" i="4"/>
  <c r="Y191" i="9"/>
  <c r="G191" i="9"/>
  <c r="AT191" i="9"/>
  <c r="O191" i="9"/>
  <c r="AS190" i="9"/>
  <c r="AR190" i="9"/>
  <c r="AQ190" i="9"/>
  <c r="AP190" i="9" s="1"/>
  <c r="AO190" i="9" s="1"/>
  <c r="AN190" i="9" s="1"/>
  <c r="AM190" i="9" s="1"/>
  <c r="AL190" i="9" s="1"/>
  <c r="AK190" i="9" s="1"/>
  <c r="Y189" i="9"/>
  <c r="G189" i="9"/>
  <c r="AT189" i="9"/>
  <c r="O189" i="9"/>
  <c r="R189" i="9" s="1"/>
  <c r="Y190" i="9"/>
  <c r="O190" i="9"/>
  <c r="R190" i="9" s="1"/>
  <c r="V32" i="7"/>
  <c r="S32" i="7"/>
  <c r="U32" i="7" s="1"/>
  <c r="S81" i="7"/>
  <c r="U81" i="7" s="1"/>
  <c r="AA152" i="13"/>
  <c r="T152" i="13"/>
  <c r="AE152" i="13"/>
  <c r="AE163" i="13"/>
  <c r="AA163" i="13"/>
  <c r="V77" i="7"/>
  <c r="T98" i="13"/>
  <c r="AE98" i="13"/>
  <c r="AA98" i="13"/>
  <c r="AE147" i="13"/>
  <c r="S22" i="5"/>
  <c r="U22" i="5" s="1"/>
  <c r="V22" i="5"/>
  <c r="S52" i="5"/>
  <c r="U52" i="5" s="1"/>
  <c r="V52" i="5"/>
  <c r="T83" i="13"/>
  <c r="AA83" i="13"/>
  <c r="AE83" i="13"/>
  <c r="T118" i="13"/>
  <c r="AE118" i="13"/>
  <c r="AA118" i="13"/>
  <c r="T24" i="13"/>
  <c r="AE24" i="13"/>
  <c r="AA24" i="13"/>
  <c r="AA121" i="13"/>
  <c r="AE121" i="13"/>
  <c r="AA39" i="13"/>
  <c r="T39" i="13"/>
  <c r="AE39" i="13"/>
  <c r="T135" i="13"/>
  <c r="AA135" i="13"/>
  <c r="AA47" i="13"/>
  <c r="V27" i="8"/>
  <c r="P34" i="5"/>
  <c r="AE61" i="13"/>
  <c r="P25" i="5"/>
  <c r="P28" i="5"/>
  <c r="S28" i="5" s="1"/>
  <c r="U28" i="5" s="1"/>
  <c r="V109" i="10"/>
  <c r="P72" i="5"/>
  <c r="S60" i="10"/>
  <c r="U60" i="10" s="1"/>
  <c r="AB46" i="13"/>
  <c r="P56" i="5"/>
  <c r="S158" i="5"/>
  <c r="U158" i="5" s="1"/>
  <c r="AB83" i="13"/>
  <c r="AB98" i="13"/>
  <c r="T125" i="13"/>
  <c r="P101" i="5"/>
  <c r="P108" i="5"/>
  <c r="P115" i="5"/>
  <c r="P105" i="5"/>
  <c r="P104" i="5"/>
  <c r="S104" i="5" s="1"/>
  <c r="U104" i="5" s="1"/>
  <c r="P103" i="5"/>
  <c r="S155" i="10"/>
  <c r="U155" i="10" s="1"/>
  <c r="F80" i="4"/>
  <c r="H57" i="4"/>
  <c r="P146" i="5"/>
  <c r="P110" i="5"/>
  <c r="P73" i="5"/>
  <c r="P91" i="5"/>
  <c r="P88" i="5"/>
  <c r="P71" i="5"/>
  <c r="W11" i="5"/>
  <c r="L67" i="4"/>
  <c r="K80" i="4"/>
  <c r="K50" i="4"/>
  <c r="F82" i="4"/>
  <c r="R28" i="9"/>
  <c r="AA28" i="9" s="1"/>
  <c r="S52" i="7"/>
  <c r="U52" i="7" s="1"/>
  <c r="P40" i="5"/>
  <c r="S40" i="5" s="1"/>
  <c r="U40" i="5" s="1"/>
  <c r="P27" i="5"/>
  <c r="D16" i="5"/>
  <c r="D19" i="5" s="1"/>
  <c r="P83" i="5"/>
  <c r="P74" i="5"/>
  <c r="P64" i="5"/>
  <c r="AE161" i="13"/>
  <c r="P58" i="5"/>
  <c r="P96" i="5"/>
  <c r="P93" i="5"/>
  <c r="V93" i="5" s="1"/>
  <c r="V152" i="5"/>
  <c r="P109" i="5"/>
  <c r="P116" i="5"/>
  <c r="P123" i="5"/>
  <c r="S123" i="5" s="1"/>
  <c r="U123" i="5" s="1"/>
  <c r="P113" i="5"/>
  <c r="S113" i="5" s="1"/>
  <c r="U113" i="5" s="1"/>
  <c r="P112" i="5"/>
  <c r="S112" i="5" s="1"/>
  <c r="U112" i="5" s="1"/>
  <c r="P111" i="5"/>
  <c r="S111" i="5" s="1"/>
  <c r="U111" i="5" s="1"/>
  <c r="H33" i="4"/>
  <c r="P106" i="5"/>
  <c r="P142" i="5"/>
  <c r="P126" i="5"/>
  <c r="H49" i="4"/>
  <c r="P69" i="5"/>
  <c r="S69" i="5" s="1"/>
  <c r="U69" i="5" s="1"/>
  <c r="P53" i="5"/>
  <c r="S53" i="5" s="1"/>
  <c r="U53" i="5" s="1"/>
  <c r="W15" i="5"/>
  <c r="W10" i="5"/>
  <c r="W6" i="5"/>
  <c r="AA167" i="13"/>
  <c r="AA57" i="13"/>
  <c r="AA143" i="13"/>
  <c r="AA125" i="13"/>
  <c r="P36" i="5"/>
  <c r="S36" i="5" s="1"/>
  <c r="U36" i="5" s="1"/>
  <c r="P23" i="5"/>
  <c r="P33" i="5"/>
  <c r="AE57" i="13"/>
  <c r="S73" i="7"/>
  <c r="U73" i="7" s="1"/>
  <c r="P51" i="5"/>
  <c r="P37" i="5"/>
  <c r="P49" i="5"/>
  <c r="P29" i="5"/>
  <c r="P24" i="5"/>
  <c r="D15" i="5"/>
  <c r="C19" i="5" s="1"/>
  <c r="AE47" i="13"/>
  <c r="AB22" i="13"/>
  <c r="AB122" i="13"/>
  <c r="AB76" i="13"/>
  <c r="AB37" i="13"/>
  <c r="AB140" i="13"/>
  <c r="P70" i="5"/>
  <c r="P89" i="5"/>
  <c r="R112" i="13"/>
  <c r="R153" i="13"/>
  <c r="AA153" i="13" s="1"/>
  <c r="P117" i="5"/>
  <c r="P124" i="5"/>
  <c r="V124" i="5" s="1"/>
  <c r="P121" i="5"/>
  <c r="P120" i="5"/>
  <c r="P119" i="5"/>
  <c r="L72" i="4"/>
  <c r="P122" i="5"/>
  <c r="P26" i="5"/>
  <c r="P61" i="5"/>
  <c r="S61" i="5" s="1"/>
  <c r="U61" i="5" s="1"/>
  <c r="W14" i="5"/>
  <c r="W9" i="5"/>
  <c r="W5" i="5"/>
  <c r="K75" i="4"/>
  <c r="AA173" i="13"/>
  <c r="S48" i="7"/>
  <c r="U48" i="7" s="1"/>
  <c r="P46" i="5"/>
  <c r="P47" i="5"/>
  <c r="P50" i="5"/>
  <c r="P21" i="5"/>
  <c r="AB143" i="13"/>
  <c r="V157" i="5"/>
  <c r="V30" i="10"/>
  <c r="AB170" i="9"/>
  <c r="AB80" i="13"/>
  <c r="P59" i="5"/>
  <c r="T80" i="13"/>
  <c r="V84" i="10"/>
  <c r="P125" i="5"/>
  <c r="V125" i="5" s="1"/>
  <c r="P132" i="5"/>
  <c r="P131" i="5"/>
  <c r="P129" i="5"/>
  <c r="P127" i="5"/>
  <c r="L80" i="4"/>
  <c r="P138" i="5"/>
  <c r="S138" i="5" s="1"/>
  <c r="U138" i="5" s="1"/>
  <c r="P98" i="5"/>
  <c r="W4" i="5"/>
  <c r="L57" i="4"/>
  <c r="F67" i="4"/>
  <c r="H82" i="4"/>
  <c r="AA80" i="13"/>
  <c r="AA170" i="9"/>
  <c r="P39" i="5"/>
  <c r="P31" i="5"/>
  <c r="P44" i="5"/>
  <c r="P30" i="5"/>
  <c r="P38" i="5"/>
  <c r="S38" i="5" s="1"/>
  <c r="U38" i="5" s="1"/>
  <c r="V94" i="5"/>
  <c r="R23" i="9"/>
  <c r="P78" i="5"/>
  <c r="P67" i="5"/>
  <c r="R134" i="13"/>
  <c r="P133" i="5"/>
  <c r="P140" i="5"/>
  <c r="P139" i="5"/>
  <c r="P137" i="5"/>
  <c r="P128" i="5"/>
  <c r="P135" i="5"/>
  <c r="I80" i="4"/>
  <c r="K57" i="4"/>
  <c r="P118" i="5"/>
  <c r="P102" i="5"/>
  <c r="P57" i="5"/>
  <c r="P65" i="5"/>
  <c r="S65" i="5" s="1"/>
  <c r="U65" i="5" s="1"/>
  <c r="P55" i="5"/>
  <c r="P97" i="5"/>
  <c r="P84" i="5"/>
  <c r="P77" i="5"/>
  <c r="W3" i="5"/>
  <c r="R108" i="13"/>
  <c r="AA22" i="13"/>
  <c r="P32" i="5"/>
  <c r="P43" i="5"/>
  <c r="P42" i="5"/>
  <c r="V42" i="5" s="1"/>
  <c r="P80" i="5"/>
  <c r="V80" i="5" s="1"/>
  <c r="AB52" i="13"/>
  <c r="P99" i="5"/>
  <c r="S80" i="10"/>
  <c r="U80" i="10" s="1"/>
  <c r="AB113" i="13"/>
  <c r="P86" i="5"/>
  <c r="V107" i="5"/>
  <c r="V155" i="5"/>
  <c r="V70" i="12"/>
  <c r="V140" i="10"/>
  <c r="AB101" i="13"/>
  <c r="AE140" i="13"/>
  <c r="R109" i="13"/>
  <c r="P141" i="5"/>
  <c r="S141" i="5" s="1"/>
  <c r="U141" i="5" s="1"/>
  <c r="P148" i="5"/>
  <c r="P147" i="5"/>
  <c r="P145" i="5"/>
  <c r="P136" i="5"/>
  <c r="P143" i="5"/>
  <c r="F57" i="4"/>
  <c r="P154" i="5"/>
  <c r="P150" i="5"/>
  <c r="P134" i="5"/>
  <c r="P92" i="5"/>
  <c r="P76" i="5"/>
  <c r="W17" i="5"/>
  <c r="P63" i="5"/>
  <c r="W8" i="5"/>
  <c r="W2" i="5"/>
  <c r="AA140" i="13"/>
  <c r="P48" i="5"/>
  <c r="P45" i="5"/>
  <c r="P95" i="5"/>
  <c r="S95" i="5" s="1"/>
  <c r="U95" i="5" s="1"/>
  <c r="P82" i="5"/>
  <c r="P66" i="5"/>
  <c r="V118" i="12"/>
  <c r="P75" i="5"/>
  <c r="P62" i="5"/>
  <c r="P54" i="5"/>
  <c r="AB47" i="13"/>
  <c r="P149" i="5"/>
  <c r="P156" i="5"/>
  <c r="P153" i="5"/>
  <c r="P144" i="5"/>
  <c r="P151" i="5"/>
  <c r="P130" i="5"/>
  <c r="P114" i="5"/>
  <c r="J41" i="4"/>
  <c r="P79" i="5"/>
  <c r="S79" i="5" s="1"/>
  <c r="U79" i="5" s="1"/>
  <c r="P100" i="5"/>
  <c r="P87" i="5"/>
  <c r="P68" i="5"/>
  <c r="P60" i="5"/>
  <c r="S60" i="5" s="1"/>
  <c r="U60" i="5" s="1"/>
  <c r="H80" i="4"/>
  <c r="G188" i="9"/>
  <c r="AT188" i="9"/>
  <c r="O188" i="9"/>
  <c r="Y188" i="9"/>
  <c r="Y187" i="9"/>
  <c r="O187" i="9"/>
  <c r="R187" i="9" s="1"/>
  <c r="G187" i="9"/>
  <c r="AT187" i="9"/>
  <c r="AT186" i="9"/>
  <c r="O186" i="9"/>
  <c r="R186" i="9" s="1"/>
  <c r="G186" i="9"/>
  <c r="Y186" i="9"/>
  <c r="O185" i="9"/>
  <c r="R185" i="9" s="1"/>
  <c r="AT185" i="9"/>
  <c r="G185" i="9"/>
  <c r="S68" i="6"/>
  <c r="U68" i="6" s="1"/>
  <c r="V68" i="6"/>
  <c r="R104" i="9"/>
  <c r="AB104" i="9"/>
  <c r="T45" i="13"/>
  <c r="W3" i="6"/>
  <c r="W6" i="6"/>
  <c r="P45" i="6"/>
  <c r="P33" i="6"/>
  <c r="V33" i="6" s="1"/>
  <c r="P80" i="6"/>
  <c r="P56" i="6"/>
  <c r="P67" i="6"/>
  <c r="AA50" i="13"/>
  <c r="S43" i="7"/>
  <c r="U43" i="7" s="1"/>
  <c r="AB172" i="9"/>
  <c r="R72" i="9"/>
  <c r="AA72" i="9" s="1"/>
  <c r="AB72" i="9"/>
  <c r="S152" i="12"/>
  <c r="U152" i="12" s="1"/>
  <c r="V152" i="12"/>
  <c r="V117" i="5"/>
  <c r="S117" i="5"/>
  <c r="U117" i="5" s="1"/>
  <c r="S124" i="5"/>
  <c r="U124" i="5" s="1"/>
  <c r="P42" i="6"/>
  <c r="P74" i="6"/>
  <c r="S85" i="5"/>
  <c r="U85" i="5" s="1"/>
  <c r="V85" i="5"/>
  <c r="L81" i="4"/>
  <c r="H81" i="4"/>
  <c r="J81" i="4"/>
  <c r="I81" i="4"/>
  <c r="F81" i="4"/>
  <c r="R64" i="13"/>
  <c r="AB64" i="13"/>
  <c r="R156" i="13"/>
  <c r="AB156" i="13"/>
  <c r="W9" i="6"/>
  <c r="P90" i="6"/>
  <c r="P65" i="6"/>
  <c r="P91" i="6"/>
  <c r="P25" i="6"/>
  <c r="P64" i="6"/>
  <c r="P46" i="6"/>
  <c r="P51" i="6"/>
  <c r="AB50" i="13"/>
  <c r="T50" i="13"/>
  <c r="AB21" i="13"/>
  <c r="AB148" i="13"/>
  <c r="R81" i="13"/>
  <c r="AB81" i="13"/>
  <c r="R51" i="13"/>
  <c r="AB51" i="13"/>
  <c r="R157" i="13"/>
  <c r="AB157" i="13"/>
  <c r="AE172" i="9"/>
  <c r="V51" i="12"/>
  <c r="S117" i="12"/>
  <c r="U117" i="12" s="1"/>
  <c r="V117" i="12"/>
  <c r="S121" i="10"/>
  <c r="U121" i="10" s="1"/>
  <c r="P29" i="12"/>
  <c r="D16" i="12"/>
  <c r="D19" i="12" s="1"/>
  <c r="AB131" i="13"/>
  <c r="R131" i="13"/>
  <c r="W5" i="6"/>
  <c r="P54" i="6"/>
  <c r="P49" i="6"/>
  <c r="P78" i="6"/>
  <c r="P52" i="6"/>
  <c r="P44" i="6"/>
  <c r="P36" i="6"/>
  <c r="P41" i="6"/>
  <c r="AB123" i="13"/>
  <c r="AE148" i="13"/>
  <c r="R68" i="13"/>
  <c r="AB68" i="13"/>
  <c r="R73" i="13"/>
  <c r="AB73" i="13"/>
  <c r="R107" i="13"/>
  <c r="AA107" i="13" s="1"/>
  <c r="AB107" i="13"/>
  <c r="S59" i="12"/>
  <c r="U59" i="12" s="1"/>
  <c r="V59" i="12"/>
  <c r="H34" i="4"/>
  <c r="K34" i="4"/>
  <c r="J34" i="4"/>
  <c r="L34" i="4"/>
  <c r="H26" i="4"/>
  <c r="L26" i="4"/>
  <c r="I26" i="4"/>
  <c r="J26" i="4"/>
  <c r="F26" i="4"/>
  <c r="P94" i="12"/>
  <c r="P100" i="12"/>
  <c r="P126" i="12"/>
  <c r="P153" i="12"/>
  <c r="P98" i="12"/>
  <c r="P102" i="12"/>
  <c r="P130" i="12"/>
  <c r="P22" i="12"/>
  <c r="S22" i="12" s="1"/>
  <c r="U22" i="12" s="1"/>
  <c r="P33" i="12"/>
  <c r="S33" i="12" s="1"/>
  <c r="U33" i="12" s="1"/>
  <c r="P93" i="12"/>
  <c r="P28" i="12"/>
  <c r="P85" i="12"/>
  <c r="P84" i="12"/>
  <c r="V84" i="12" s="1"/>
  <c r="P107" i="12"/>
  <c r="S107" i="12" s="1"/>
  <c r="U107" i="12" s="1"/>
  <c r="P43" i="12"/>
  <c r="P147" i="12"/>
  <c r="P31" i="12"/>
  <c r="T16" i="12"/>
  <c r="P73" i="12"/>
  <c r="P105" i="12"/>
  <c r="P121" i="12"/>
  <c r="P50" i="12"/>
  <c r="P150" i="12"/>
  <c r="P77" i="12"/>
  <c r="P90" i="12"/>
  <c r="P54" i="12"/>
  <c r="P120" i="12"/>
  <c r="P36" i="12"/>
  <c r="S36" i="12" s="1"/>
  <c r="U36" i="12" s="1"/>
  <c r="P68" i="12"/>
  <c r="P143" i="12"/>
  <c r="P99" i="12"/>
  <c r="P35" i="12"/>
  <c r="P138" i="12"/>
  <c r="P87" i="12"/>
  <c r="V87" i="12" s="1"/>
  <c r="P135" i="12"/>
  <c r="P142" i="12"/>
  <c r="P113" i="12"/>
  <c r="D15" i="12"/>
  <c r="C19" i="12" s="1"/>
  <c r="P49" i="12"/>
  <c r="P61" i="12"/>
  <c r="P108" i="12"/>
  <c r="P58" i="12"/>
  <c r="S58" i="12" s="1"/>
  <c r="U58" i="12" s="1"/>
  <c r="P44" i="12"/>
  <c r="P69" i="12"/>
  <c r="S69" i="12" s="1"/>
  <c r="U69" i="12" s="1"/>
  <c r="P91" i="12"/>
  <c r="P27" i="12"/>
  <c r="P129" i="12"/>
  <c r="P79" i="12"/>
  <c r="P23" i="12"/>
  <c r="P136" i="12"/>
  <c r="P145" i="12"/>
  <c r="P114" i="12"/>
  <c r="P158" i="12"/>
  <c r="P160" i="12"/>
  <c r="P148" i="12"/>
  <c r="P104" i="12"/>
  <c r="P25" i="12"/>
  <c r="P92" i="12"/>
  <c r="P82" i="12"/>
  <c r="P124" i="12"/>
  <c r="P112" i="12"/>
  <c r="V112" i="12" s="1"/>
  <c r="P53" i="12"/>
  <c r="P134" i="12"/>
  <c r="P83" i="12"/>
  <c r="P119" i="12"/>
  <c r="P71" i="12"/>
  <c r="T13" i="12"/>
  <c r="T5" i="12"/>
  <c r="P141" i="12"/>
  <c r="P125" i="12"/>
  <c r="P131" i="12"/>
  <c r="P88" i="12"/>
  <c r="S88" i="12" s="1"/>
  <c r="U88" i="12" s="1"/>
  <c r="P76" i="12"/>
  <c r="P96" i="12"/>
  <c r="T6" i="12"/>
  <c r="P46" i="12"/>
  <c r="T2" i="12"/>
  <c r="P123" i="12"/>
  <c r="P75" i="12"/>
  <c r="T9" i="12"/>
  <c r="P111" i="12"/>
  <c r="P63" i="12"/>
  <c r="P24" i="12"/>
  <c r="P154" i="12"/>
  <c r="P109" i="12"/>
  <c r="P34" i="12"/>
  <c r="P122" i="12"/>
  <c r="P97" i="12"/>
  <c r="P72" i="12"/>
  <c r="P41" i="12"/>
  <c r="P60" i="12"/>
  <c r="P74" i="12"/>
  <c r="P86" i="12"/>
  <c r="P80" i="12"/>
  <c r="T12" i="12"/>
  <c r="P32" i="12"/>
  <c r="P159" i="12"/>
  <c r="P67" i="12"/>
  <c r="S67" i="12" s="1"/>
  <c r="U67" i="12" s="1"/>
  <c r="P103" i="12"/>
  <c r="P55" i="12"/>
  <c r="R103" i="13"/>
  <c r="AB103" i="13"/>
  <c r="V111" i="5"/>
  <c r="H76" i="4"/>
  <c r="I76" i="4"/>
  <c r="W7" i="6"/>
  <c r="P77" i="6"/>
  <c r="P26" i="6"/>
  <c r="P97" i="6"/>
  <c r="P60" i="6"/>
  <c r="P84" i="6"/>
  <c r="P96" i="6"/>
  <c r="W12" i="6"/>
  <c r="P99" i="6"/>
  <c r="P98" i="6"/>
  <c r="P34" i="6"/>
  <c r="P58" i="6"/>
  <c r="P76" i="6"/>
  <c r="P24" i="6"/>
  <c r="P53" i="6"/>
  <c r="W8" i="6"/>
  <c r="P66" i="6"/>
  <c r="P50" i="6"/>
  <c r="P61" i="6"/>
  <c r="P47" i="6"/>
  <c r="P39" i="6"/>
  <c r="P23" i="6"/>
  <c r="P21" i="6"/>
  <c r="P95" i="6"/>
  <c r="P40" i="6"/>
  <c r="P85" i="6"/>
  <c r="P32" i="6"/>
  <c r="P59" i="6"/>
  <c r="D15" i="6"/>
  <c r="C19" i="6" s="1"/>
  <c r="P48" i="6"/>
  <c r="P82" i="6"/>
  <c r="AB82" i="9"/>
  <c r="W17" i="6"/>
  <c r="W11" i="6"/>
  <c r="P70" i="6"/>
  <c r="W2" i="6"/>
  <c r="W10" i="6"/>
  <c r="P28" i="6"/>
  <c r="P30" i="6"/>
  <c r="T148" i="13"/>
  <c r="V123" i="5"/>
  <c r="R146" i="13"/>
  <c r="AB146" i="13"/>
  <c r="R132" i="13"/>
  <c r="AB132" i="13"/>
  <c r="R174" i="13"/>
  <c r="AB174" i="13"/>
  <c r="S156" i="12"/>
  <c r="U156" i="12" s="1"/>
  <c r="V156" i="12"/>
  <c r="P89" i="6"/>
  <c r="K76" i="4"/>
  <c r="J49" i="4"/>
  <c r="I49" i="4"/>
  <c r="F49" i="4"/>
  <c r="K49" i="4"/>
  <c r="J25" i="4"/>
  <c r="I25" i="4"/>
  <c r="K25" i="4"/>
  <c r="P40" i="12"/>
  <c r="AE27" i="13"/>
  <c r="T27" i="13"/>
  <c r="R52" i="9"/>
  <c r="AB52" i="9"/>
  <c r="F76" i="4"/>
  <c r="I56" i="4"/>
  <c r="F56" i="4"/>
  <c r="L56" i="4"/>
  <c r="I48" i="4"/>
  <c r="K48" i="4"/>
  <c r="F48" i="4"/>
  <c r="K40" i="4"/>
  <c r="I40" i="4"/>
  <c r="V157" i="12"/>
  <c r="S157" i="12"/>
  <c r="U157" i="12" s="1"/>
  <c r="H68" i="4"/>
  <c r="I68" i="4"/>
  <c r="K68" i="4"/>
  <c r="F68" i="4"/>
  <c r="R126" i="9"/>
  <c r="P55" i="6"/>
  <c r="P29" i="6"/>
  <c r="V29" i="6" s="1"/>
  <c r="P35" i="6"/>
  <c r="P62" i="6"/>
  <c r="P94" i="6"/>
  <c r="P93" i="6"/>
  <c r="P63" i="6"/>
  <c r="P79" i="6"/>
  <c r="P38" i="6"/>
  <c r="S113" i="10"/>
  <c r="U113" i="10" s="1"/>
  <c r="V113" i="10"/>
  <c r="S43" i="10"/>
  <c r="U43" i="10" s="1"/>
  <c r="S51" i="10"/>
  <c r="U51" i="10" s="1"/>
  <c r="V51" i="10"/>
  <c r="H63" i="4"/>
  <c r="F63" i="4"/>
  <c r="I55" i="4"/>
  <c r="K55" i="4"/>
  <c r="H55" i="4"/>
  <c r="L55" i="4"/>
  <c r="F55" i="4"/>
  <c r="T15" i="12"/>
  <c r="R178" i="13"/>
  <c r="AB178" i="13"/>
  <c r="P73" i="6"/>
  <c r="W4" i="6"/>
  <c r="P100" i="6"/>
  <c r="P86" i="6"/>
  <c r="P87" i="6"/>
  <c r="P22" i="6"/>
  <c r="P27" i="6"/>
  <c r="S27" i="6" s="1"/>
  <c r="U27" i="6" s="1"/>
  <c r="W16" i="6"/>
  <c r="P72" i="6"/>
  <c r="V72" i="6" s="1"/>
  <c r="P92" i="6"/>
  <c r="S92" i="6" s="1"/>
  <c r="U92" i="6" s="1"/>
  <c r="W15" i="6"/>
  <c r="W14" i="6"/>
  <c r="AB159" i="13"/>
  <c r="R159" i="13"/>
  <c r="AA159" i="13" s="1"/>
  <c r="R58" i="13"/>
  <c r="AB58" i="13"/>
  <c r="V104" i="5"/>
  <c r="S31" i="6"/>
  <c r="U31" i="6" s="1"/>
  <c r="P69" i="6"/>
  <c r="L76" i="4"/>
  <c r="J69" i="4"/>
  <c r="I69" i="4"/>
  <c r="H62" i="4"/>
  <c r="J62" i="4"/>
  <c r="I62" i="4"/>
  <c r="K62" i="4"/>
  <c r="F62" i="4"/>
  <c r="L62" i="4"/>
  <c r="V61" i="5"/>
  <c r="J51" i="4"/>
  <c r="L35" i="4"/>
  <c r="I35" i="4"/>
  <c r="AB88" i="13"/>
  <c r="AB139" i="13"/>
  <c r="J35" i="4"/>
  <c r="K35" i="4"/>
  <c r="AE135" i="13"/>
  <c r="AB82" i="13"/>
  <c r="T87" i="13"/>
  <c r="AB71" i="13"/>
  <c r="R71" i="13"/>
  <c r="AE127" i="13"/>
  <c r="T127" i="13"/>
  <c r="R43" i="13"/>
  <c r="AB43" i="13"/>
  <c r="T21" i="13"/>
  <c r="AA21" i="13"/>
  <c r="AB106" i="13"/>
  <c r="R106" i="13"/>
  <c r="AE110" i="13"/>
  <c r="T110" i="13"/>
  <c r="AB116" i="13"/>
  <c r="R116" i="13"/>
  <c r="T99" i="13"/>
  <c r="AE99" i="13"/>
  <c r="T77" i="13"/>
  <c r="AE77" i="13"/>
  <c r="T153" i="13"/>
  <c r="T52" i="13"/>
  <c r="AE52" i="13"/>
  <c r="R91" i="13"/>
  <c r="AB91" i="13"/>
  <c r="AE128" i="13"/>
  <c r="T128" i="13"/>
  <c r="AB165" i="9"/>
  <c r="R165" i="9"/>
  <c r="AB177" i="13"/>
  <c r="R177" i="13"/>
  <c r="S138" i="12"/>
  <c r="U138" i="12" s="1"/>
  <c r="V138" i="12"/>
  <c r="S112" i="12"/>
  <c r="U112" i="12" s="1"/>
  <c r="V70" i="7"/>
  <c r="S70" i="7"/>
  <c r="U70" i="7" s="1"/>
  <c r="R176" i="13"/>
  <c r="AB176" i="13"/>
  <c r="AA40" i="13"/>
  <c r="R54" i="13"/>
  <c r="AB54" i="13"/>
  <c r="R117" i="13"/>
  <c r="AB117" i="13"/>
  <c r="R67" i="9"/>
  <c r="AB67" i="9"/>
  <c r="AA52" i="13"/>
  <c r="T22" i="13"/>
  <c r="AE46" i="13"/>
  <c r="T46" i="13"/>
  <c r="T23" i="13"/>
  <c r="AE23" i="13"/>
  <c r="T158" i="13"/>
  <c r="AE158" i="13"/>
  <c r="AE41" i="13"/>
  <c r="T41" i="13"/>
  <c r="R171" i="13"/>
  <c r="S39" i="12"/>
  <c r="U39" i="12" s="1"/>
  <c r="V39" i="12"/>
  <c r="V131" i="10"/>
  <c r="S131" i="10"/>
  <c r="U131" i="10" s="1"/>
  <c r="V124" i="10"/>
  <c r="S124" i="10"/>
  <c r="U124" i="10" s="1"/>
  <c r="S48" i="10"/>
  <c r="U48" i="10" s="1"/>
  <c r="V48" i="10"/>
  <c r="AA123" i="13"/>
  <c r="S42" i="5"/>
  <c r="U42" i="5" s="1"/>
  <c r="V61" i="7"/>
  <c r="S61" i="7"/>
  <c r="U61" i="7" s="1"/>
  <c r="T76" i="13"/>
  <c r="T74" i="13"/>
  <c r="AE74" i="13"/>
  <c r="R184" i="9"/>
  <c r="T123" i="13"/>
  <c r="S144" i="10"/>
  <c r="U144" i="10" s="1"/>
  <c r="AA87" i="13"/>
  <c r="T141" i="13"/>
  <c r="AE141" i="13"/>
  <c r="AB144" i="13"/>
  <c r="R144" i="13"/>
  <c r="T37" i="13"/>
  <c r="AE37" i="13"/>
  <c r="AB66" i="13"/>
  <c r="R66" i="13"/>
  <c r="AA66" i="13" s="1"/>
  <c r="V67" i="12"/>
  <c r="K70" i="4"/>
  <c r="J70" i="4"/>
  <c r="F70" i="4"/>
  <c r="AA128" i="13"/>
  <c r="T96" i="13"/>
  <c r="AE96" i="13"/>
  <c r="AE40" i="13"/>
  <c r="AB128" i="13"/>
  <c r="R95" i="13"/>
  <c r="R102" i="13"/>
  <c r="R49" i="13"/>
  <c r="T28" i="9"/>
  <c r="F58" i="4"/>
  <c r="K58" i="4"/>
  <c r="L58" i="4"/>
  <c r="F51" i="4"/>
  <c r="I51" i="4"/>
  <c r="K51" i="4"/>
  <c r="H69" i="4"/>
  <c r="F69" i="4"/>
  <c r="K69" i="4"/>
  <c r="L69" i="4"/>
  <c r="AB77" i="9"/>
  <c r="R77" i="9"/>
  <c r="V64" i="7"/>
  <c r="T28" i="13"/>
  <c r="S99" i="10"/>
  <c r="U99" i="10" s="1"/>
  <c r="V99" i="10"/>
  <c r="V53" i="5"/>
  <c r="J75" i="4"/>
  <c r="I75" i="4"/>
  <c r="F75" i="4"/>
  <c r="L75" i="4"/>
  <c r="J33" i="4"/>
  <c r="I33" i="4"/>
  <c r="F33" i="4"/>
  <c r="K33" i="4"/>
  <c r="L25" i="4"/>
  <c r="H25" i="4"/>
  <c r="F25" i="4"/>
  <c r="V98" i="10"/>
  <c r="S98" i="10"/>
  <c r="U98" i="10" s="1"/>
  <c r="R78" i="13"/>
  <c r="AA78" i="13" s="1"/>
  <c r="R176" i="9"/>
  <c r="K83" i="4"/>
  <c r="J83" i="4"/>
  <c r="H83" i="4"/>
  <c r="H79" i="4"/>
  <c r="J79" i="4"/>
  <c r="K79" i="4"/>
  <c r="L79" i="4"/>
  <c r="I46" i="4"/>
  <c r="K46" i="4"/>
  <c r="J46" i="4"/>
  <c r="L46" i="4"/>
  <c r="H46" i="4"/>
  <c r="F46" i="4"/>
  <c r="K39" i="4"/>
  <c r="J39" i="4"/>
  <c r="L39" i="4"/>
  <c r="F39" i="4"/>
  <c r="L24" i="4"/>
  <c r="I24" i="4"/>
  <c r="K24" i="4"/>
  <c r="F24" i="4"/>
  <c r="H45" i="4"/>
  <c r="F45" i="4"/>
  <c r="J45" i="4"/>
  <c r="I45" i="4"/>
  <c r="W10" i="8"/>
  <c r="P157" i="8"/>
  <c r="W11" i="8"/>
  <c r="P141" i="8"/>
  <c r="P70" i="8"/>
  <c r="P130" i="8"/>
  <c r="P90" i="8"/>
  <c r="P132" i="8"/>
  <c r="P139" i="8"/>
  <c r="P79" i="8"/>
  <c r="S79" i="8" s="1"/>
  <c r="U79" i="8" s="1"/>
  <c r="P63" i="8"/>
  <c r="P156" i="8"/>
  <c r="P92" i="8"/>
  <c r="P23" i="8"/>
  <c r="S17" i="9"/>
  <c r="S12" i="9"/>
  <c r="S4" i="9"/>
  <c r="O34" i="9"/>
  <c r="O57" i="9"/>
  <c r="O75" i="9"/>
  <c r="O50" i="9"/>
  <c r="O81" i="9"/>
  <c r="O85" i="9"/>
  <c r="O97" i="9"/>
  <c r="O106" i="9"/>
  <c r="O114" i="9"/>
  <c r="O70" i="9"/>
  <c r="O92" i="9"/>
  <c r="O150" i="9"/>
  <c r="O160" i="9"/>
  <c r="H41" i="4"/>
  <c r="K47" i="4"/>
  <c r="P37" i="6"/>
  <c r="S11" i="9"/>
  <c r="S3" i="9"/>
  <c r="P103" i="10"/>
  <c r="P149" i="12"/>
  <c r="P132" i="12"/>
  <c r="P89" i="12"/>
  <c r="P65" i="12"/>
  <c r="P128" i="12"/>
  <c r="P45" i="12"/>
  <c r="P21" i="12"/>
  <c r="O25" i="9"/>
  <c r="O35" i="9"/>
  <c r="AB42" i="9"/>
  <c r="O30" i="9"/>
  <c r="O45" i="9"/>
  <c r="O59" i="9"/>
  <c r="O48" i="9"/>
  <c r="O65" i="9"/>
  <c r="O107" i="9"/>
  <c r="O115" i="9"/>
  <c r="O125" i="9"/>
  <c r="O132" i="9"/>
  <c r="O26" i="9"/>
  <c r="O145" i="9"/>
  <c r="O102" i="9"/>
  <c r="O124" i="9"/>
  <c r="O141" i="9"/>
  <c r="O152" i="9"/>
  <c r="O161" i="9"/>
  <c r="R161" i="9" s="1"/>
  <c r="O121" i="9"/>
  <c r="O143" i="9"/>
  <c r="L53" i="4"/>
  <c r="K84" i="4"/>
  <c r="J47" i="4"/>
  <c r="L68" i="4"/>
  <c r="D16" i="9"/>
  <c r="D19" i="9" s="1"/>
  <c r="S8" i="9"/>
  <c r="P75" i="10"/>
  <c r="P144" i="12"/>
  <c r="P133" i="12"/>
  <c r="P127" i="12"/>
  <c r="P78" i="12"/>
  <c r="P38" i="12"/>
  <c r="T11" i="12"/>
  <c r="O27" i="9"/>
  <c r="O36" i="9"/>
  <c r="O55" i="9"/>
  <c r="O80" i="9"/>
  <c r="O83" i="9"/>
  <c r="O89" i="9"/>
  <c r="O110" i="9"/>
  <c r="O117" i="9"/>
  <c r="O128" i="9"/>
  <c r="O24" i="9"/>
  <c r="O137" i="9"/>
  <c r="O78" i="9"/>
  <c r="O148" i="9"/>
  <c r="R148" i="9" s="1"/>
  <c r="AA148" i="9" s="1"/>
  <c r="O105" i="9"/>
  <c r="O133" i="9"/>
  <c r="O146" i="9"/>
  <c r="O156" i="9"/>
  <c r="O171" i="9"/>
  <c r="O162" i="9"/>
  <c r="K53" i="4"/>
  <c r="K41" i="4"/>
  <c r="P88" i="6"/>
  <c r="S15" i="9"/>
  <c r="S7" i="9"/>
  <c r="P64" i="10"/>
  <c r="P116" i="12"/>
  <c r="P110" i="12"/>
  <c r="T14" i="12"/>
  <c r="P37" i="12"/>
  <c r="O40" i="9"/>
  <c r="O41" i="9"/>
  <c r="O31" i="9"/>
  <c r="O46" i="9"/>
  <c r="O66" i="9"/>
  <c r="O74" i="9"/>
  <c r="O79" i="9"/>
  <c r="O60" i="9"/>
  <c r="O93" i="9"/>
  <c r="O111" i="9"/>
  <c r="O118" i="9"/>
  <c r="O138" i="9"/>
  <c r="O84" i="9"/>
  <c r="O100" i="9"/>
  <c r="O134" i="9"/>
  <c r="R134" i="9" s="1"/>
  <c r="O73" i="9"/>
  <c r="O164" i="9"/>
  <c r="R164" i="9" s="1"/>
  <c r="F53" i="4"/>
  <c r="F41" i="4"/>
  <c r="P81" i="6"/>
  <c r="S14" i="9"/>
  <c r="S6" i="9"/>
  <c r="P137" i="12"/>
  <c r="V48" i="12"/>
  <c r="T17" i="12"/>
  <c r="P62" i="12"/>
  <c r="P30" i="12"/>
  <c r="O21" i="9"/>
  <c r="O37" i="9"/>
  <c r="O29" i="9"/>
  <c r="O54" i="9"/>
  <c r="O86" i="9"/>
  <c r="O63" i="9"/>
  <c r="O95" i="9"/>
  <c r="O112" i="9"/>
  <c r="O122" i="9"/>
  <c r="O58" i="9"/>
  <c r="O88" i="9"/>
  <c r="O153" i="9"/>
  <c r="O135" i="9"/>
  <c r="O159" i="9"/>
  <c r="O157" i="9"/>
  <c r="O155" i="9"/>
  <c r="O147" i="9"/>
  <c r="O178" i="9"/>
  <c r="I53" i="4"/>
  <c r="I41" i="4"/>
  <c r="S13" i="9"/>
  <c r="S5" i="9"/>
  <c r="P81" i="12"/>
  <c r="P57" i="12"/>
  <c r="P52" i="12"/>
  <c r="O38" i="9"/>
  <c r="O43" i="9"/>
  <c r="O32" i="9"/>
  <c r="R32" i="9" s="1"/>
  <c r="O71" i="9"/>
  <c r="O64" i="9"/>
  <c r="O53" i="9"/>
  <c r="O76" i="9"/>
  <c r="O90" i="9"/>
  <c r="O103" i="9"/>
  <c r="R103" i="9" s="1"/>
  <c r="AA103" i="9" s="1"/>
  <c r="O113" i="9"/>
  <c r="O123" i="9"/>
  <c r="O136" i="9"/>
  <c r="AB136" i="9" s="1"/>
  <c r="O139" i="9"/>
  <c r="O144" i="9"/>
  <c r="O101" i="9"/>
  <c r="O140" i="9"/>
  <c r="O149" i="9"/>
  <c r="O174" i="9"/>
  <c r="D15" i="9"/>
  <c r="C19" i="9" s="1"/>
  <c r="O62" i="10"/>
  <c r="O63" i="10"/>
  <c r="O80" i="10"/>
  <c r="O67" i="10"/>
  <c r="O128" i="10"/>
  <c r="O96" i="10"/>
  <c r="O146" i="10"/>
  <c r="O101" i="10"/>
  <c r="O152" i="10"/>
  <c r="O118" i="10"/>
  <c r="O82" i="10"/>
  <c r="O141" i="10"/>
  <c r="O104" i="10"/>
  <c r="O35" i="10"/>
  <c r="O133" i="10"/>
  <c r="O140" i="10"/>
  <c r="O50" i="10"/>
  <c r="O65" i="10"/>
  <c r="O24" i="10"/>
  <c r="O86" i="10"/>
  <c r="O23" i="10"/>
  <c r="O49" i="10"/>
  <c r="O130" i="10"/>
  <c r="O111" i="10"/>
  <c r="O153" i="10"/>
  <c r="O28" i="10"/>
  <c r="O44" i="10"/>
  <c r="O125" i="10"/>
  <c r="O26" i="10"/>
  <c r="C15" i="10"/>
  <c r="O45" i="10"/>
  <c r="O43" i="10"/>
  <c r="O114" i="10"/>
  <c r="O129" i="10"/>
  <c r="O30" i="10"/>
  <c r="O151" i="10"/>
  <c r="O31" i="10"/>
  <c r="O137" i="10"/>
  <c r="O93" i="10"/>
  <c r="O127" i="10"/>
  <c r="O110" i="10"/>
  <c r="O66" i="10"/>
  <c r="O56" i="10"/>
  <c r="O21" i="10"/>
  <c r="O77" i="10"/>
  <c r="O92" i="10"/>
  <c r="O85" i="10"/>
  <c r="O107" i="10"/>
  <c r="O102" i="10"/>
  <c r="O58" i="10"/>
  <c r="O116" i="10"/>
  <c r="O72" i="10"/>
  <c r="O99" i="10"/>
  <c r="O148" i="10"/>
  <c r="O42" i="10"/>
  <c r="O64" i="10"/>
  <c r="O81" i="10"/>
  <c r="O46" i="10"/>
  <c r="O61" i="10"/>
  <c r="O34" i="10"/>
  <c r="O121" i="10"/>
  <c r="O54" i="10"/>
  <c r="O53" i="10"/>
  <c r="O74" i="10"/>
  <c r="O71" i="10"/>
  <c r="O48" i="10"/>
  <c r="O73" i="10"/>
  <c r="O124" i="10"/>
  <c r="O134" i="10"/>
  <c r="O150" i="10"/>
  <c r="O143" i="10"/>
  <c r="O144" i="10"/>
  <c r="O149" i="10"/>
  <c r="O117" i="10"/>
  <c r="O138" i="10"/>
  <c r="O122" i="10"/>
  <c r="O136" i="10"/>
  <c r="O36" i="10"/>
  <c r="O29" i="10"/>
  <c r="O97" i="10"/>
  <c r="O70" i="10"/>
  <c r="O156" i="10"/>
  <c r="O95" i="10"/>
  <c r="O123" i="10"/>
  <c r="O126" i="10"/>
  <c r="O145" i="10"/>
  <c r="O94" i="10"/>
  <c r="O108" i="10"/>
  <c r="O59" i="10"/>
  <c r="O79" i="10"/>
  <c r="O131" i="10"/>
  <c r="O76" i="10"/>
  <c r="O41" i="10"/>
  <c r="O112" i="10"/>
  <c r="O78" i="10"/>
  <c r="O68" i="10"/>
  <c r="O89" i="10"/>
  <c r="O100" i="10"/>
  <c r="O39" i="10"/>
  <c r="O155" i="10"/>
  <c r="O55" i="10"/>
  <c r="O119" i="10"/>
  <c r="O32" i="10"/>
  <c r="O47" i="10"/>
  <c r="O84" i="10"/>
  <c r="O51" i="10"/>
  <c r="O132" i="10"/>
  <c r="O154" i="10"/>
  <c r="O91" i="10"/>
  <c r="O115" i="10"/>
  <c r="O109" i="10"/>
  <c r="O37" i="10"/>
  <c r="O135" i="10"/>
  <c r="O33" i="10"/>
  <c r="O105" i="10"/>
  <c r="O75" i="10"/>
  <c r="O103" i="10"/>
  <c r="O147" i="10"/>
  <c r="O83" i="10"/>
  <c r="O120" i="10"/>
  <c r="O25" i="10"/>
  <c r="O69" i="10"/>
  <c r="O87" i="10"/>
  <c r="O38" i="10"/>
  <c r="O158" i="10"/>
  <c r="O142" i="10"/>
  <c r="O22" i="10"/>
  <c r="O60" i="10"/>
  <c r="O157" i="10"/>
  <c r="O88" i="10"/>
  <c r="O90" i="10"/>
  <c r="O40" i="10"/>
  <c r="O52" i="10"/>
  <c r="O106" i="10"/>
  <c r="O27" i="10"/>
  <c r="O57" i="10"/>
  <c r="O113" i="10"/>
  <c r="O98" i="10"/>
  <c r="C16" i="12"/>
  <c r="D18" i="12" s="1"/>
  <c r="C16" i="10"/>
  <c r="D18" i="10" s="1"/>
  <c r="C16" i="6"/>
  <c r="D18" i="6" s="1"/>
  <c r="C16" i="8"/>
  <c r="D18" i="8" s="1"/>
  <c r="C16" i="5"/>
  <c r="D18" i="5" s="1"/>
  <c r="O61" i="6"/>
  <c r="O56" i="6"/>
  <c r="O87" i="6"/>
  <c r="C15" i="6"/>
  <c r="O57" i="6"/>
  <c r="O73" i="6"/>
  <c r="O81" i="6"/>
  <c r="O94" i="6"/>
  <c r="O35" i="6"/>
  <c r="O22" i="6"/>
  <c r="O28" i="6"/>
  <c r="O71" i="6"/>
  <c r="O41" i="6"/>
  <c r="O27" i="6"/>
  <c r="O45" i="6"/>
  <c r="O37" i="6"/>
  <c r="O29" i="6"/>
  <c r="O33" i="6"/>
  <c r="O80" i="6"/>
  <c r="O49" i="6"/>
  <c r="O44" i="6"/>
  <c r="O86" i="6"/>
  <c r="O25" i="6"/>
  <c r="O72" i="6"/>
  <c r="O39" i="6"/>
  <c r="O43" i="6"/>
  <c r="O64" i="6"/>
  <c r="O93" i="6"/>
  <c r="O54" i="6"/>
  <c r="O38" i="6"/>
  <c r="O84" i="6"/>
  <c r="O85" i="6"/>
  <c r="O55" i="6"/>
  <c r="O63" i="6"/>
  <c r="O79" i="6"/>
  <c r="O92" i="6"/>
  <c r="O100" i="6"/>
  <c r="O70" i="6"/>
  <c r="O66" i="6"/>
  <c r="O47" i="6"/>
  <c r="O65" i="6"/>
  <c r="O50" i="6"/>
  <c r="O24" i="6"/>
  <c r="O26" i="6"/>
  <c r="O30" i="6"/>
  <c r="O32" i="6"/>
  <c r="O36" i="6"/>
  <c r="O40" i="6"/>
  <c r="O95" i="6"/>
  <c r="O21" i="6"/>
  <c r="O23" i="6"/>
  <c r="O67" i="6"/>
  <c r="O46" i="6"/>
  <c r="O48" i="6"/>
  <c r="O52" i="6"/>
  <c r="O60" i="6"/>
  <c r="O68" i="6"/>
  <c r="O97" i="6"/>
  <c r="O77" i="6"/>
  <c r="O76" i="6"/>
  <c r="O51" i="6"/>
  <c r="O88" i="6"/>
  <c r="O31" i="6"/>
  <c r="O34" i="6"/>
  <c r="O53" i="6"/>
  <c r="O42" i="6"/>
  <c r="O74" i="6"/>
  <c r="O89" i="6"/>
  <c r="O59" i="6"/>
  <c r="O75" i="6"/>
  <c r="O58" i="6"/>
  <c r="O91" i="6"/>
  <c r="O98" i="6"/>
  <c r="O62" i="6"/>
  <c r="O83" i="6"/>
  <c r="O82" i="6"/>
  <c r="O99" i="6"/>
  <c r="O69" i="6"/>
  <c r="O78" i="6"/>
  <c r="O96" i="6"/>
  <c r="O90" i="6"/>
  <c r="O26" i="8"/>
  <c r="O92" i="8"/>
  <c r="O117" i="8"/>
  <c r="O79" i="8"/>
  <c r="O151" i="8"/>
  <c r="O77" i="8"/>
  <c r="O106" i="8"/>
  <c r="O42" i="8"/>
  <c r="O141" i="8"/>
  <c r="O122" i="8"/>
  <c r="O63" i="8"/>
  <c r="O157" i="8"/>
  <c r="O128" i="8"/>
  <c r="O119" i="8"/>
  <c r="O38" i="8"/>
  <c r="O36" i="8"/>
  <c r="O49" i="8"/>
  <c r="O59" i="8"/>
  <c r="O35" i="8"/>
  <c r="O66" i="8"/>
  <c r="O52" i="8"/>
  <c r="O54" i="8"/>
  <c r="O89" i="8"/>
  <c r="O138" i="8"/>
  <c r="O44" i="8"/>
  <c r="O78" i="8"/>
  <c r="O46" i="8"/>
  <c r="O65" i="8"/>
  <c r="O102" i="8"/>
  <c r="O136" i="8"/>
  <c r="O97" i="8"/>
  <c r="O32" i="8"/>
  <c r="O47" i="8"/>
  <c r="O25" i="8"/>
  <c r="O116" i="8"/>
  <c r="O118" i="8"/>
  <c r="O22" i="8"/>
  <c r="O76" i="8"/>
  <c r="O133" i="8"/>
  <c r="O85" i="8"/>
  <c r="O144" i="8"/>
  <c r="O142" i="8"/>
  <c r="O109" i="8"/>
  <c r="O107" i="8"/>
  <c r="O158" i="8"/>
  <c r="O48" i="8"/>
  <c r="O123" i="8"/>
  <c r="O56" i="8"/>
  <c r="O104" i="8"/>
  <c r="O105" i="8"/>
  <c r="O111" i="8"/>
  <c r="O41" i="8"/>
  <c r="O90" i="8"/>
  <c r="O61" i="8"/>
  <c r="O31" i="8"/>
  <c r="O137" i="8"/>
  <c r="O64" i="8"/>
  <c r="O84" i="8"/>
  <c r="O21" i="8"/>
  <c r="O80" i="8"/>
  <c r="O108" i="8"/>
  <c r="O29" i="8"/>
  <c r="O96" i="8"/>
  <c r="O74" i="8"/>
  <c r="O39" i="8"/>
  <c r="O120" i="8"/>
  <c r="O103" i="8"/>
  <c r="O155" i="8"/>
  <c r="C15" i="8"/>
  <c r="O81" i="8"/>
  <c r="O60" i="8"/>
  <c r="O95" i="8"/>
  <c r="O62" i="8"/>
  <c r="O83" i="8"/>
  <c r="O57" i="8"/>
  <c r="O94" i="8"/>
  <c r="O91" i="8"/>
  <c r="O73" i="8"/>
  <c r="O132" i="8"/>
  <c r="O148" i="8"/>
  <c r="O93" i="8"/>
  <c r="O110" i="8"/>
  <c r="O27" i="8"/>
  <c r="O124" i="8"/>
  <c r="O70" i="8"/>
  <c r="O69" i="8"/>
  <c r="O129" i="8"/>
  <c r="O134" i="8"/>
  <c r="O101" i="8"/>
  <c r="O30" i="8"/>
  <c r="O150" i="8"/>
  <c r="O131" i="8"/>
  <c r="O115" i="8"/>
  <c r="O51" i="8"/>
  <c r="O50" i="8"/>
  <c r="O153" i="8"/>
  <c r="O152" i="8"/>
  <c r="O43" i="8"/>
  <c r="O24" i="8"/>
  <c r="O88" i="8"/>
  <c r="O156" i="8"/>
  <c r="O33" i="8"/>
  <c r="O125" i="8"/>
  <c r="O114" i="8"/>
  <c r="O87" i="8"/>
  <c r="O140" i="8"/>
  <c r="O145" i="8"/>
  <c r="O98" i="8"/>
  <c r="O72" i="8"/>
  <c r="O130" i="8"/>
  <c r="O40" i="8"/>
  <c r="O147" i="8"/>
  <c r="O154" i="8"/>
  <c r="O139" i="8"/>
  <c r="O100" i="8"/>
  <c r="O37" i="8"/>
  <c r="O121" i="8"/>
  <c r="O58" i="8"/>
  <c r="O71" i="8"/>
  <c r="O45" i="8"/>
  <c r="O149" i="8"/>
  <c r="O28" i="8"/>
  <c r="O75" i="8"/>
  <c r="O53" i="8"/>
  <c r="O68" i="8"/>
  <c r="O23" i="8"/>
  <c r="O113" i="8"/>
  <c r="O99" i="8"/>
  <c r="O127" i="8"/>
  <c r="O67" i="8"/>
  <c r="O112" i="8"/>
  <c r="O86" i="8"/>
  <c r="O82" i="8"/>
  <c r="O143" i="8"/>
  <c r="O135" i="8"/>
  <c r="O34" i="8"/>
  <c r="O146" i="8"/>
  <c r="O126" i="8"/>
  <c r="O55" i="8"/>
  <c r="C16" i="7"/>
  <c r="D18" i="7" s="1"/>
  <c r="O40" i="12"/>
  <c r="O138" i="12"/>
  <c r="O31" i="12"/>
  <c r="O36" i="12"/>
  <c r="O33" i="12"/>
  <c r="O152" i="12"/>
  <c r="O35" i="12"/>
  <c r="O65" i="12"/>
  <c r="O123" i="12"/>
  <c r="O63" i="12"/>
  <c r="O60" i="12"/>
  <c r="O75" i="12"/>
  <c r="O64" i="12"/>
  <c r="O57" i="12"/>
  <c r="O69" i="12"/>
  <c r="O34" i="12"/>
  <c r="O111" i="12"/>
  <c r="O53" i="12"/>
  <c r="O115" i="12"/>
  <c r="O61" i="12"/>
  <c r="O119" i="12"/>
  <c r="O59" i="12"/>
  <c r="O58" i="12"/>
  <c r="O32" i="12"/>
  <c r="O76" i="12"/>
  <c r="O97" i="12"/>
  <c r="O80" i="12"/>
  <c r="O120" i="12"/>
  <c r="O52" i="12"/>
  <c r="O26" i="12"/>
  <c r="O85" i="12"/>
  <c r="O89" i="12"/>
  <c r="O30" i="12"/>
  <c r="O93" i="12"/>
  <c r="O46" i="12"/>
  <c r="O22" i="12"/>
  <c r="O54" i="12"/>
  <c r="O55" i="12"/>
  <c r="O56" i="12"/>
  <c r="O24" i="12"/>
  <c r="O74" i="12"/>
  <c r="O126" i="12"/>
  <c r="O92" i="12"/>
  <c r="O42" i="12"/>
  <c r="O127" i="12"/>
  <c r="O28" i="12"/>
  <c r="O47" i="12"/>
  <c r="O105" i="12"/>
  <c r="O84" i="12"/>
  <c r="O113" i="12"/>
  <c r="O125" i="12"/>
  <c r="O141" i="12"/>
  <c r="O143" i="12"/>
  <c r="O137" i="12"/>
  <c r="O149" i="12"/>
  <c r="O114" i="12"/>
  <c r="O100" i="12"/>
  <c r="O118" i="12"/>
  <c r="O104" i="12"/>
  <c r="O122" i="12"/>
  <c r="O108" i="12"/>
  <c r="O21" i="12"/>
  <c r="O144" i="12"/>
  <c r="O51" i="12"/>
  <c r="C15" i="12"/>
  <c r="O103" i="12"/>
  <c r="O67" i="12"/>
  <c r="O39" i="12"/>
  <c r="O130" i="12"/>
  <c r="O45" i="12"/>
  <c r="O98" i="12"/>
  <c r="O109" i="12"/>
  <c r="O117" i="12"/>
  <c r="O157" i="12"/>
  <c r="O48" i="12"/>
  <c r="O142" i="12"/>
  <c r="O79" i="12"/>
  <c r="O82" i="12"/>
  <c r="O132" i="12"/>
  <c r="O83" i="12"/>
  <c r="O145" i="12"/>
  <c r="O153" i="12"/>
  <c r="O131" i="12"/>
  <c r="O23" i="12"/>
  <c r="O27" i="12"/>
  <c r="O146" i="12"/>
  <c r="O156" i="12"/>
  <c r="O41" i="12"/>
  <c r="O110" i="12"/>
  <c r="O154" i="12"/>
  <c r="O158" i="12"/>
  <c r="O43" i="12"/>
  <c r="O128" i="12"/>
  <c r="O133" i="12"/>
  <c r="O66" i="12"/>
  <c r="O99" i="12"/>
  <c r="O106" i="12"/>
  <c r="O87" i="12"/>
  <c r="O70" i="12"/>
  <c r="O72" i="12"/>
  <c r="O90" i="12"/>
  <c r="O159" i="12"/>
  <c r="O49" i="12"/>
  <c r="O129" i="12"/>
  <c r="O94" i="12"/>
  <c r="O38" i="12"/>
  <c r="O150" i="12"/>
  <c r="O86" i="12"/>
  <c r="O88" i="12"/>
  <c r="O155" i="12"/>
  <c r="O116" i="12"/>
  <c r="O124" i="12"/>
  <c r="O25" i="12"/>
  <c r="O50" i="12"/>
  <c r="O96" i="12"/>
  <c r="O68" i="12"/>
  <c r="O147" i="12"/>
  <c r="O151" i="12"/>
  <c r="O112" i="12"/>
  <c r="O160" i="12"/>
  <c r="O140" i="12"/>
  <c r="O78" i="12"/>
  <c r="O107" i="12"/>
  <c r="O148" i="12"/>
  <c r="O101" i="12"/>
  <c r="O121" i="12"/>
  <c r="O29" i="12"/>
  <c r="O73" i="12"/>
  <c r="O135" i="12"/>
  <c r="O71" i="12"/>
  <c r="O37" i="12"/>
  <c r="O77" i="12"/>
  <c r="O91" i="12"/>
  <c r="O102" i="12"/>
  <c r="O136" i="12"/>
  <c r="O134" i="12"/>
  <c r="O95" i="12"/>
  <c r="O81" i="12"/>
  <c r="O62" i="12"/>
  <c r="O44" i="12"/>
  <c r="C16" i="13"/>
  <c r="D18" i="13" s="1"/>
  <c r="O59" i="5"/>
  <c r="O110" i="5"/>
  <c r="O25" i="5"/>
  <c r="O57" i="5"/>
  <c r="O114" i="5"/>
  <c r="O21" i="5"/>
  <c r="O102" i="5"/>
  <c r="O80" i="5"/>
  <c r="O138" i="5"/>
  <c r="O74" i="5"/>
  <c r="O103" i="5"/>
  <c r="O146" i="5"/>
  <c r="O42" i="5"/>
  <c r="O148" i="5"/>
  <c r="O41" i="5"/>
  <c r="O136" i="5"/>
  <c r="O55" i="5"/>
  <c r="O88" i="5"/>
  <c r="O77" i="5"/>
  <c r="O24" i="5"/>
  <c r="O115" i="5"/>
  <c r="O35" i="5"/>
  <c r="O118" i="5"/>
  <c r="O23" i="5"/>
  <c r="O67" i="5"/>
  <c r="O119" i="5"/>
  <c r="O46" i="5"/>
  <c r="O153" i="5"/>
  <c r="O78" i="5"/>
  <c r="O22" i="5"/>
  <c r="O147" i="5"/>
  <c r="O31" i="5"/>
  <c r="O135" i="5"/>
  <c r="O34" i="5"/>
  <c r="O141" i="5"/>
  <c r="O54" i="5"/>
  <c r="O105" i="5"/>
  <c r="O116" i="5"/>
  <c r="O92" i="5"/>
  <c r="O66" i="5"/>
  <c r="O60" i="5"/>
  <c r="O73" i="5"/>
  <c r="O140" i="5"/>
  <c r="O43" i="5"/>
  <c r="O50" i="5"/>
  <c r="O107" i="5"/>
  <c r="O126" i="5"/>
  <c r="O137" i="5"/>
  <c r="O120" i="5"/>
  <c r="O139" i="5"/>
  <c r="O79" i="5"/>
  <c r="C15" i="5"/>
  <c r="O52" i="5"/>
  <c r="O155" i="5"/>
  <c r="O132" i="5"/>
  <c r="O151" i="5"/>
  <c r="O94" i="5"/>
  <c r="O142" i="5"/>
  <c r="O144" i="5"/>
  <c r="O75" i="5"/>
  <c r="O133" i="5"/>
  <c r="O158" i="5"/>
  <c r="O99" i="5"/>
  <c r="O32" i="5"/>
  <c r="O128" i="5"/>
  <c r="O121" i="5"/>
  <c r="O83" i="5"/>
  <c r="O30" i="5"/>
  <c r="O130" i="5"/>
  <c r="O125" i="5"/>
  <c r="O113" i="5"/>
  <c r="O81" i="5"/>
  <c r="O38" i="5"/>
  <c r="O112" i="5"/>
  <c r="O85" i="5"/>
  <c r="O51" i="5"/>
  <c r="O87" i="5"/>
  <c r="O29" i="5"/>
  <c r="O45" i="5"/>
  <c r="O93" i="5"/>
  <c r="O123" i="5"/>
  <c r="O145" i="5"/>
  <c r="O95" i="5"/>
  <c r="O27" i="5"/>
  <c r="O100" i="5"/>
  <c r="O117" i="5"/>
  <c r="O154" i="5"/>
  <c r="O40" i="5"/>
  <c r="O63" i="5"/>
  <c r="O90" i="5"/>
  <c r="O69" i="5"/>
  <c r="O124" i="5"/>
  <c r="O149" i="5"/>
  <c r="O56" i="5"/>
  <c r="O76" i="5"/>
  <c r="O61" i="5"/>
  <c r="O28" i="5"/>
  <c r="O44" i="5"/>
  <c r="O127" i="5"/>
  <c r="O98" i="5"/>
  <c r="O109" i="5"/>
  <c r="O129" i="5"/>
  <c r="O82" i="5"/>
  <c r="O111" i="5"/>
  <c r="O58" i="5"/>
  <c r="O62" i="5"/>
  <c r="O53" i="5"/>
  <c r="O108" i="5"/>
  <c r="O71" i="5"/>
  <c r="O33" i="5"/>
  <c r="O101" i="5"/>
  <c r="O152" i="5"/>
  <c r="O84" i="5"/>
  <c r="O39" i="5"/>
  <c r="O64" i="5"/>
  <c r="O68" i="5"/>
  <c r="O91" i="5"/>
  <c r="O70" i="5"/>
  <c r="O37" i="5"/>
  <c r="O89" i="5"/>
  <c r="O156" i="5"/>
  <c r="O36" i="5"/>
  <c r="O49" i="5"/>
  <c r="O48" i="5"/>
  <c r="O106" i="5"/>
  <c r="O96" i="5"/>
  <c r="O97" i="5"/>
  <c r="O131" i="5"/>
  <c r="O86" i="5"/>
  <c r="O26" i="5"/>
  <c r="O104" i="5"/>
  <c r="O143" i="5"/>
  <c r="O65" i="5"/>
  <c r="O157" i="5"/>
  <c r="O72" i="5"/>
  <c r="O47" i="5"/>
  <c r="O150" i="5"/>
  <c r="O122" i="5"/>
  <c r="O134" i="5"/>
  <c r="O59" i="7"/>
  <c r="O30" i="7"/>
  <c r="O104" i="7"/>
  <c r="O83" i="7"/>
  <c r="O140" i="7"/>
  <c r="O50" i="7"/>
  <c r="O149" i="7"/>
  <c r="O66" i="7"/>
  <c r="O117" i="7"/>
  <c r="O141" i="7"/>
  <c r="O94" i="7"/>
  <c r="O85" i="7"/>
  <c r="O62" i="7"/>
  <c r="O147" i="7"/>
  <c r="O123" i="7"/>
  <c r="O146" i="7"/>
  <c r="O122" i="7"/>
  <c r="O51" i="7"/>
  <c r="O115" i="7"/>
  <c r="C15" i="7"/>
  <c r="O76" i="7"/>
  <c r="O137" i="7"/>
  <c r="O129" i="7"/>
  <c r="O90" i="7"/>
  <c r="O55" i="7"/>
  <c r="O21" i="7"/>
  <c r="O80" i="7"/>
  <c r="O39" i="7"/>
  <c r="O75" i="7"/>
  <c r="O22" i="7"/>
  <c r="O46" i="7"/>
  <c r="O143" i="7"/>
  <c r="O41" i="7"/>
  <c r="O144" i="7"/>
  <c r="O157" i="7"/>
  <c r="O68" i="7"/>
  <c r="O48" i="7"/>
  <c r="O35" i="7"/>
  <c r="O116" i="7"/>
  <c r="O91" i="7"/>
  <c r="O125" i="7"/>
  <c r="O156" i="7"/>
  <c r="O53" i="7"/>
  <c r="O118" i="7"/>
  <c r="O47" i="7"/>
  <c r="O145" i="7"/>
  <c r="O25" i="7"/>
  <c r="O63" i="7"/>
  <c r="O96" i="7"/>
  <c r="O109" i="7"/>
  <c r="O155" i="7"/>
  <c r="O136" i="7"/>
  <c r="O36" i="7"/>
  <c r="O114" i="7"/>
  <c r="O88" i="7"/>
  <c r="O93" i="7"/>
  <c r="O58" i="7"/>
  <c r="O103" i="7"/>
  <c r="O77" i="7"/>
  <c r="O79" i="7"/>
  <c r="O151" i="7"/>
  <c r="O60" i="7"/>
  <c r="O110" i="7"/>
  <c r="O134" i="7"/>
  <c r="O65" i="7"/>
  <c r="O142" i="7"/>
  <c r="O40" i="7"/>
  <c r="O138" i="7"/>
  <c r="O74" i="7"/>
  <c r="O99" i="7"/>
  <c r="O56" i="7"/>
  <c r="O31" i="7"/>
  <c r="O42" i="7"/>
  <c r="O70" i="7"/>
  <c r="O45" i="7"/>
  <c r="O81" i="7"/>
  <c r="O133" i="7"/>
  <c r="O158" i="7"/>
  <c r="O43" i="7"/>
  <c r="O148" i="7"/>
  <c r="O69" i="7"/>
  <c r="O84" i="7"/>
  <c r="O154" i="7"/>
  <c r="O72" i="7"/>
  <c r="O44" i="7"/>
  <c r="O57" i="7"/>
  <c r="O119" i="7"/>
  <c r="O92" i="7"/>
  <c r="O128" i="7"/>
  <c r="O105" i="7"/>
  <c r="O28" i="7"/>
  <c r="O131" i="7"/>
  <c r="O97" i="7"/>
  <c r="O82" i="7"/>
  <c r="O26" i="7"/>
  <c r="O54" i="7"/>
  <c r="O78" i="7"/>
  <c r="O27" i="7"/>
  <c r="O150" i="7"/>
  <c r="O23" i="7"/>
  <c r="O33" i="7"/>
  <c r="O130" i="7"/>
  <c r="O108" i="7"/>
  <c r="O102" i="7"/>
  <c r="O124" i="7"/>
  <c r="O32" i="7"/>
  <c r="O73" i="7"/>
  <c r="O132" i="7"/>
  <c r="O71" i="7"/>
  <c r="O101" i="7"/>
  <c r="O89" i="7"/>
  <c r="O121" i="7"/>
  <c r="O29" i="7"/>
  <c r="O139" i="7"/>
  <c r="O49" i="7"/>
  <c r="O152" i="7"/>
  <c r="O95" i="7"/>
  <c r="O107" i="7"/>
  <c r="O127" i="7"/>
  <c r="O120" i="7"/>
  <c r="O64" i="7"/>
  <c r="O67" i="7"/>
  <c r="O100" i="7"/>
  <c r="O34" i="7"/>
  <c r="O38" i="7"/>
  <c r="O37" i="7"/>
  <c r="O24" i="7"/>
  <c r="O98" i="7"/>
  <c r="O87" i="7"/>
  <c r="O135" i="7"/>
  <c r="O111" i="7"/>
  <c r="O113" i="7"/>
  <c r="O61" i="7"/>
  <c r="O153" i="7"/>
  <c r="O112" i="7"/>
  <c r="O86" i="7"/>
  <c r="O52" i="7"/>
  <c r="O126" i="7"/>
  <c r="O106" i="7"/>
  <c r="C15" i="13"/>
  <c r="N176" i="13"/>
  <c r="N37" i="13"/>
  <c r="N67" i="13"/>
  <c r="N149" i="13"/>
  <c r="N51" i="13"/>
  <c r="N153" i="13"/>
  <c r="N163" i="13"/>
  <c r="N27" i="13"/>
  <c r="N138" i="13"/>
  <c r="N39" i="13"/>
  <c r="N158" i="13"/>
  <c r="N48" i="13"/>
  <c r="N125" i="13"/>
  <c r="N76" i="13"/>
  <c r="N150" i="13"/>
  <c r="N99" i="13"/>
  <c r="N50" i="13"/>
  <c r="N135" i="13"/>
  <c r="N152" i="13"/>
  <c r="N95" i="13"/>
  <c r="N131" i="13"/>
  <c r="N47" i="13"/>
  <c r="N128" i="13"/>
  <c r="N145" i="13"/>
  <c r="N161" i="13"/>
  <c r="N25" i="13"/>
  <c r="N134" i="13"/>
  <c r="N38" i="13"/>
  <c r="N92" i="13"/>
  <c r="N53" i="13"/>
  <c r="N123" i="13"/>
  <c r="N81" i="13"/>
  <c r="N144" i="13"/>
  <c r="N97" i="13"/>
  <c r="N147" i="13"/>
  <c r="N80" i="13"/>
  <c r="N172" i="13"/>
  <c r="N52" i="13"/>
  <c r="N111" i="13"/>
  <c r="N118" i="13"/>
  <c r="N78" i="13"/>
  <c r="N120" i="13"/>
  <c r="N24" i="13"/>
  <c r="N132" i="13"/>
  <c r="N36" i="13"/>
  <c r="N106" i="13"/>
  <c r="N45" i="13"/>
  <c r="N112" i="13"/>
  <c r="N65" i="13"/>
  <c r="N114" i="13"/>
  <c r="N91" i="13"/>
  <c r="N130" i="13"/>
  <c r="N119" i="13"/>
  <c r="N167" i="13"/>
  <c r="N155" i="13"/>
  <c r="N173" i="13"/>
  <c r="N68" i="13"/>
  <c r="N34" i="13"/>
  <c r="N159" i="13"/>
  <c r="N171" i="13"/>
  <c r="N79" i="13"/>
  <c r="N104" i="13"/>
  <c r="N55" i="13"/>
  <c r="N72" i="13"/>
  <c r="N56" i="13"/>
  <c r="N141" i="13"/>
  <c r="N87" i="13"/>
  <c r="N102" i="13"/>
  <c r="N109" i="13"/>
  <c r="N170" i="13"/>
  <c r="N49" i="13"/>
  <c r="N22" i="13"/>
  <c r="N124" i="13"/>
  <c r="N93" i="13"/>
  <c r="N115" i="13"/>
  <c r="N64" i="13"/>
  <c r="N146" i="13"/>
  <c r="N42" i="13"/>
  <c r="N122" i="13"/>
  <c r="N151" i="13"/>
  <c r="N101" i="13"/>
  <c r="N137" i="13"/>
  <c r="N54" i="13"/>
  <c r="N139" i="13"/>
  <c r="N71" i="13"/>
  <c r="N157" i="13"/>
  <c r="N107" i="13"/>
  <c r="N164" i="13"/>
  <c r="N77" i="13"/>
  <c r="N166" i="13"/>
  <c r="N100" i="13"/>
  <c r="N32" i="13"/>
  <c r="N75" i="13"/>
  <c r="N116" i="13"/>
  <c r="N165" i="13"/>
  <c r="N127" i="13"/>
  <c r="N23" i="13"/>
  <c r="N61" i="13"/>
  <c r="N60" i="13"/>
  <c r="N21" i="13"/>
  <c r="N117" i="13"/>
  <c r="N148" i="13"/>
  <c r="N58" i="13"/>
  <c r="N154" i="13"/>
  <c r="N105" i="13"/>
  <c r="N177" i="13"/>
  <c r="N69" i="13"/>
  <c r="N178" i="13"/>
  <c r="N90" i="13"/>
  <c r="N30" i="13"/>
  <c r="N96" i="13"/>
  <c r="N43" i="13"/>
  <c r="N169" i="13"/>
  <c r="N136" i="13"/>
  <c r="N143" i="13"/>
  <c r="N46" i="13"/>
  <c r="N84" i="13"/>
  <c r="N59" i="13"/>
  <c r="N121" i="13"/>
  <c r="N168" i="13"/>
  <c r="N40" i="13"/>
  <c r="N33" i="13"/>
  <c r="N74" i="13"/>
  <c r="N35" i="13"/>
  <c r="N62" i="13"/>
  <c r="N113" i="13"/>
  <c r="N41" i="13"/>
  <c r="N129" i="13"/>
  <c r="N103" i="13"/>
  <c r="N83" i="13"/>
  <c r="N162" i="13"/>
  <c r="N44" i="13"/>
  <c r="N94" i="13"/>
  <c r="N82" i="13"/>
  <c r="N88" i="13"/>
  <c r="N175" i="13"/>
  <c r="N70" i="13"/>
  <c r="N29" i="13"/>
  <c r="N174" i="13"/>
  <c r="N28" i="13"/>
  <c r="N86" i="13"/>
  <c r="N156" i="13"/>
  <c r="N73" i="13"/>
  <c r="N63" i="13"/>
  <c r="N89" i="13"/>
  <c r="N57" i="13"/>
  <c r="N108" i="13"/>
  <c r="N133" i="13"/>
  <c r="N26" i="13"/>
  <c r="N31" i="13"/>
  <c r="N85" i="13"/>
  <c r="N126" i="13"/>
  <c r="N160" i="13"/>
  <c r="N98" i="13"/>
  <c r="N140" i="13"/>
  <c r="N110" i="13"/>
  <c r="N66" i="13"/>
  <c r="S43" i="6"/>
  <c r="U43" i="6" s="1"/>
  <c r="V57" i="6"/>
  <c r="S57" i="6"/>
  <c r="U57" i="6" s="1"/>
  <c r="S71" i="6"/>
  <c r="U71" i="6" s="1"/>
  <c r="V71" i="6"/>
  <c r="S56" i="6"/>
  <c r="U56" i="6" s="1"/>
  <c r="V56" i="6"/>
  <c r="S83" i="6"/>
  <c r="U83" i="6" s="1"/>
  <c r="V75" i="6"/>
  <c r="V45" i="7"/>
  <c r="S45" i="7"/>
  <c r="U45" i="7" s="1"/>
  <c r="S93" i="5"/>
  <c r="U93" i="5" s="1"/>
  <c r="S57" i="7"/>
  <c r="U57" i="7" s="1"/>
  <c r="V57" i="7"/>
  <c r="V135" i="7"/>
  <c r="S135" i="7"/>
  <c r="U135" i="7" s="1"/>
  <c r="T63" i="13"/>
  <c r="AE63" i="13"/>
  <c r="AA63" i="13"/>
  <c r="R167" i="9"/>
  <c r="AB167" i="9"/>
  <c r="R62" i="9"/>
  <c r="AB62" i="9"/>
  <c r="AA122" i="13"/>
  <c r="T122" i="13"/>
  <c r="T138" i="13"/>
  <c r="AE138" i="13"/>
  <c r="T92" i="13"/>
  <c r="AE92" i="13"/>
  <c r="R115" i="13"/>
  <c r="AB115" i="13"/>
  <c r="T104" i="13"/>
  <c r="AE104" i="13"/>
  <c r="AA101" i="13"/>
  <c r="AE101" i="13"/>
  <c r="R42" i="13"/>
  <c r="AB42" i="13"/>
  <c r="T26" i="13"/>
  <c r="AE26" i="13"/>
  <c r="AA26" i="13"/>
  <c r="V59" i="5"/>
  <c r="S59" i="5"/>
  <c r="U59" i="5" s="1"/>
  <c r="AB105" i="13"/>
  <c r="AE159" i="13"/>
  <c r="AB100" i="13"/>
  <c r="R100" i="13"/>
  <c r="R126" i="13"/>
  <c r="AB126" i="13"/>
  <c r="AB56" i="13"/>
  <c r="R56" i="13"/>
  <c r="AB53" i="13"/>
  <c r="R53" i="13"/>
  <c r="AB168" i="9"/>
  <c r="R168" i="9"/>
  <c r="V35" i="5"/>
  <c r="AB62" i="13"/>
  <c r="R62" i="13"/>
  <c r="AE78" i="13"/>
  <c r="T113" i="13"/>
  <c r="AE113" i="13"/>
  <c r="T82" i="13"/>
  <c r="AE82" i="13"/>
  <c r="T34" i="13"/>
  <c r="AE34" i="13"/>
  <c r="AB85" i="13"/>
  <c r="AB31" i="13"/>
  <c r="R31" i="13"/>
  <c r="AB166" i="13"/>
  <c r="R166" i="13"/>
  <c r="AB111" i="13"/>
  <c r="R111" i="13"/>
  <c r="AE105" i="13"/>
  <c r="T105" i="13"/>
  <c r="T85" i="13"/>
  <c r="AE85" i="13"/>
  <c r="AB97" i="13"/>
  <c r="R97" i="13"/>
  <c r="S60" i="6"/>
  <c r="U60" i="6" s="1"/>
  <c r="V60" i="6"/>
  <c r="AB133" i="13"/>
  <c r="R133" i="13"/>
  <c r="V69" i="12"/>
  <c r="V56" i="12"/>
  <c r="S56" i="12"/>
  <c r="U56" i="12" s="1"/>
  <c r="T70" i="13"/>
  <c r="AE70" i="13"/>
  <c r="AE60" i="13"/>
  <c r="T60" i="13"/>
  <c r="AE69" i="13"/>
  <c r="T69" i="13"/>
  <c r="AB69" i="13"/>
  <c r="V71" i="10"/>
  <c r="S71" i="10"/>
  <c r="U71" i="10" s="1"/>
  <c r="S53" i="10"/>
  <c r="U53" i="10" s="1"/>
  <c r="V53" i="10"/>
  <c r="V115" i="12"/>
  <c r="P41" i="8"/>
  <c r="P39" i="8"/>
  <c r="P53" i="8"/>
  <c r="P77" i="8"/>
  <c r="P81" i="8"/>
  <c r="P93" i="8"/>
  <c r="P154" i="8"/>
  <c r="P22" i="8"/>
  <c r="W8" i="8"/>
  <c r="W12" i="8"/>
  <c r="P103" i="8"/>
  <c r="W16" i="8"/>
  <c r="P101" i="8"/>
  <c r="P105" i="8"/>
  <c r="P109" i="8"/>
  <c r="P137" i="8"/>
  <c r="P145" i="8"/>
  <c r="P33" i="8"/>
  <c r="W13" i="8"/>
  <c r="P97" i="8"/>
  <c r="W5" i="8"/>
  <c r="P42" i="8"/>
  <c r="P24" i="8"/>
  <c r="P50" i="8"/>
  <c r="P57" i="8"/>
  <c r="P84" i="8"/>
  <c r="P113" i="8"/>
  <c r="P131" i="8"/>
  <c r="P151" i="8"/>
  <c r="P158" i="8"/>
  <c r="P49" i="8"/>
  <c r="P56" i="8"/>
  <c r="P116" i="8"/>
  <c r="P61" i="8"/>
  <c r="P76" i="8"/>
  <c r="P117" i="8"/>
  <c r="P127" i="8"/>
  <c r="P134" i="8"/>
  <c r="P110" i="8"/>
  <c r="W2" i="8"/>
  <c r="P34" i="8"/>
  <c r="W15" i="8"/>
  <c r="P65" i="8"/>
  <c r="P125" i="8"/>
  <c r="P142" i="8"/>
  <c r="W7" i="8"/>
  <c r="P30" i="8"/>
  <c r="P69" i="8"/>
  <c r="P73" i="8"/>
  <c r="P85" i="8"/>
  <c r="P89" i="8"/>
  <c r="P126" i="8"/>
  <c r="P133" i="8"/>
  <c r="P150" i="8"/>
  <c r="W14" i="8"/>
  <c r="P146" i="8"/>
  <c r="P86" i="8"/>
  <c r="P129" i="8"/>
  <c r="P120" i="8"/>
  <c r="P136" i="8"/>
  <c r="P96" i="8"/>
  <c r="P106" i="8"/>
  <c r="P62" i="8"/>
  <c r="P107" i="8"/>
  <c r="P108" i="8"/>
  <c r="P123" i="8"/>
  <c r="P82" i="8"/>
  <c r="P66" i="8"/>
  <c r="P58" i="8"/>
  <c r="P47" i="8"/>
  <c r="P143" i="8"/>
  <c r="P100" i="8"/>
  <c r="P68" i="8"/>
  <c r="P147" i="8"/>
  <c r="P72" i="8"/>
  <c r="P64" i="8"/>
  <c r="P122" i="8"/>
  <c r="P148" i="8"/>
  <c r="P55" i="8"/>
  <c r="P80" i="8"/>
  <c r="W3" i="8"/>
  <c r="P60" i="8"/>
  <c r="P121" i="8"/>
  <c r="P67" i="8"/>
  <c r="P153" i="8"/>
  <c r="P115" i="8"/>
  <c r="P112" i="8"/>
  <c r="P99" i="8"/>
  <c r="P38" i="8"/>
  <c r="P119" i="8"/>
  <c r="P128" i="8"/>
  <c r="W6" i="8"/>
  <c r="P138" i="8"/>
  <c r="P59" i="8"/>
  <c r="P144" i="8"/>
  <c r="P91" i="8"/>
  <c r="P152" i="8"/>
  <c r="P111" i="8"/>
  <c r="P88" i="8"/>
  <c r="P75" i="8"/>
  <c r="P95" i="8"/>
  <c r="P135" i="8"/>
  <c r="P43" i="8"/>
  <c r="P140" i="8"/>
  <c r="P87" i="8"/>
  <c r="P51" i="8"/>
  <c r="P94" i="8"/>
  <c r="P71" i="8"/>
  <c r="P78" i="8"/>
  <c r="P35" i="8"/>
  <c r="P98" i="8"/>
  <c r="P54" i="8"/>
  <c r="W9" i="8"/>
  <c r="W17" i="8"/>
  <c r="W4" i="8"/>
  <c r="P155" i="8"/>
  <c r="P149" i="8"/>
  <c r="P102" i="8"/>
  <c r="P74" i="8"/>
  <c r="P31" i="8"/>
  <c r="P104" i="8"/>
  <c r="P83" i="8"/>
  <c r="P124" i="8"/>
  <c r="P26" i="8"/>
  <c r="V89" i="10"/>
  <c r="S89" i="10"/>
  <c r="U89" i="10" s="1"/>
  <c r="P158" i="7"/>
  <c r="W12" i="7"/>
  <c r="P38" i="7"/>
  <c r="P129" i="7"/>
  <c r="P113" i="7"/>
  <c r="P102" i="7"/>
  <c r="P134" i="7"/>
  <c r="P157" i="7"/>
  <c r="P35" i="7"/>
  <c r="P67" i="7"/>
  <c r="P27" i="7"/>
  <c r="P82" i="7"/>
  <c r="P156" i="7"/>
  <c r="P145" i="7"/>
  <c r="P151" i="7"/>
  <c r="P79" i="7"/>
  <c r="P146" i="7"/>
  <c r="W10" i="7"/>
  <c r="P122" i="7"/>
  <c r="P63" i="7"/>
  <c r="P110" i="7"/>
  <c r="P46" i="7"/>
  <c r="P90" i="7"/>
  <c r="W17" i="7"/>
  <c r="W15" i="7"/>
  <c r="W4" i="7"/>
  <c r="P34" i="7"/>
  <c r="P75" i="7"/>
  <c r="P118" i="7"/>
  <c r="P62" i="7"/>
  <c r="P30" i="7"/>
  <c r="P133" i="7"/>
  <c r="P137" i="7"/>
  <c r="W11" i="7"/>
  <c r="P88" i="7"/>
  <c r="P83" i="7"/>
  <c r="P125" i="7"/>
  <c r="P138" i="7"/>
  <c r="W7" i="7"/>
  <c r="P50" i="7"/>
  <c r="P58" i="7"/>
  <c r="P155" i="7"/>
  <c r="W8" i="7"/>
  <c r="P109" i="7"/>
  <c r="P148" i="7"/>
  <c r="P54" i="7"/>
  <c r="W3" i="7"/>
  <c r="P71" i="7"/>
  <c r="P66" i="7"/>
  <c r="W16" i="7"/>
  <c r="P106" i="7"/>
  <c r="P117" i="7"/>
  <c r="P143" i="7"/>
  <c r="P59" i="7"/>
  <c r="P22" i="7"/>
  <c r="P89" i="7"/>
  <c r="W5" i="7"/>
  <c r="P147" i="7"/>
  <c r="P74" i="7"/>
  <c r="P126" i="7"/>
  <c r="P114" i="7"/>
  <c r="P130" i="7"/>
  <c r="P154" i="7"/>
  <c r="D15" i="7"/>
  <c r="C19" i="7" s="1"/>
  <c r="P87" i="7"/>
  <c r="W2" i="7"/>
  <c r="P101" i="7"/>
  <c r="P93" i="7"/>
  <c r="P94" i="7"/>
  <c r="P121" i="7"/>
  <c r="P142" i="7"/>
  <c r="P51" i="7"/>
  <c r="W13" i="7"/>
  <c r="P105" i="7"/>
  <c r="P149" i="7"/>
  <c r="W14" i="7"/>
  <c r="P150" i="7"/>
  <c r="P153" i="7"/>
  <c r="P42" i="7"/>
  <c r="K72" i="4"/>
  <c r="H72" i="4"/>
  <c r="J72" i="4"/>
  <c r="R165" i="13"/>
  <c r="J27" i="4"/>
  <c r="L27" i="4"/>
  <c r="K27" i="4"/>
  <c r="I27" i="4"/>
  <c r="H27" i="4"/>
  <c r="F27" i="4"/>
  <c r="H13" i="4"/>
  <c r="D13" i="4"/>
  <c r="P49" i="10"/>
  <c r="K38" i="4"/>
  <c r="F38" i="4"/>
  <c r="H38" i="4"/>
  <c r="I38" i="4"/>
  <c r="L38" i="4"/>
  <c r="L63" i="4"/>
  <c r="I63" i="4"/>
  <c r="K63" i="4"/>
  <c r="I43" i="4"/>
  <c r="K43" i="4"/>
  <c r="L43" i="4"/>
  <c r="H43" i="4"/>
  <c r="K22" i="4"/>
  <c r="I22" i="4"/>
  <c r="F22" i="4"/>
  <c r="H22" i="4"/>
  <c r="J22" i="4"/>
  <c r="L22" i="4"/>
  <c r="P127" i="10"/>
  <c r="P29" i="10"/>
  <c r="P54" i="10"/>
  <c r="P91" i="10"/>
  <c r="P110" i="10"/>
  <c r="P117" i="10"/>
  <c r="P143" i="10"/>
  <c r="P152" i="10"/>
  <c r="T14" i="10"/>
  <c r="T2" i="10"/>
  <c r="T8" i="10"/>
  <c r="T12" i="10"/>
  <c r="P38" i="10"/>
  <c r="P46" i="10"/>
  <c r="P59" i="10"/>
  <c r="P66" i="10"/>
  <c r="P77" i="10"/>
  <c r="P85" i="10"/>
  <c r="P105" i="10"/>
  <c r="P111" i="10"/>
  <c r="P120" i="10"/>
  <c r="P129" i="10"/>
  <c r="P138" i="10"/>
  <c r="P147" i="10"/>
  <c r="P157" i="10"/>
  <c r="T15" i="10"/>
  <c r="T13" i="10"/>
  <c r="P52" i="10"/>
  <c r="P63" i="10"/>
  <c r="P73" i="10"/>
  <c r="P78" i="10"/>
  <c r="P88" i="10"/>
  <c r="P97" i="10"/>
  <c r="P101" i="10"/>
  <c r="P112" i="10"/>
  <c r="P122" i="10"/>
  <c r="P134" i="10"/>
  <c r="P150" i="10"/>
  <c r="P126" i="10"/>
  <c r="P23" i="10"/>
  <c r="P31" i="10"/>
  <c r="P55" i="10"/>
  <c r="P67" i="10"/>
  <c r="P79" i="10"/>
  <c r="P93" i="10"/>
  <c r="P118" i="10"/>
  <c r="P123" i="10"/>
  <c r="P136" i="10"/>
  <c r="P145" i="10"/>
  <c r="P153" i="10"/>
  <c r="T9" i="10"/>
  <c r="P24" i="10"/>
  <c r="P34" i="10"/>
  <c r="P42" i="10"/>
  <c r="P47" i="10"/>
  <c r="P57" i="10"/>
  <c r="P61" i="10"/>
  <c r="P69" i="10"/>
  <c r="P82" i="10"/>
  <c r="P86" i="10"/>
  <c r="P96" i="10"/>
  <c r="P106" i="10"/>
  <c r="P130" i="10"/>
  <c r="P141" i="10"/>
  <c r="P148" i="10"/>
  <c r="P158" i="10"/>
  <c r="T16" i="10"/>
  <c r="T6" i="10"/>
  <c r="T3" i="10"/>
  <c r="P133" i="10"/>
  <c r="P35" i="10"/>
  <c r="P45" i="10"/>
  <c r="P65" i="10"/>
  <c r="P76" i="10"/>
  <c r="P83" i="10"/>
  <c r="P104" i="10"/>
  <c r="P119" i="10"/>
  <c r="P128" i="10"/>
  <c r="P137" i="10"/>
  <c r="P146" i="10"/>
  <c r="P156" i="10"/>
  <c r="T17" i="10"/>
  <c r="T4" i="10"/>
  <c r="T7" i="10"/>
  <c r="T11" i="10"/>
  <c r="P28" i="10"/>
  <c r="P50" i="10"/>
  <c r="P58" i="10"/>
  <c r="P62" i="10"/>
  <c r="P72" i="10"/>
  <c r="P87" i="10"/>
  <c r="P95" i="10"/>
  <c r="P100" i="10"/>
  <c r="P107" i="10"/>
  <c r="P115" i="10"/>
  <c r="P132" i="10"/>
  <c r="P142" i="10"/>
  <c r="P149" i="10"/>
  <c r="V57" i="12"/>
  <c r="S57" i="12"/>
  <c r="U57" i="12" s="1"/>
  <c r="R76" i="9"/>
  <c r="AB76" i="9"/>
  <c r="AB134" i="9"/>
  <c r="AB164" i="9"/>
  <c r="R154" i="9"/>
  <c r="K60" i="4"/>
  <c r="I50" i="4"/>
  <c r="J55" i="4"/>
  <c r="H84" i="4"/>
  <c r="R172" i="13"/>
  <c r="K18" i="4"/>
  <c r="J18" i="4"/>
  <c r="I18" i="4"/>
  <c r="F18" i="4"/>
  <c r="C12" i="9"/>
  <c r="C11" i="9"/>
  <c r="H18" i="4"/>
  <c r="L18" i="4"/>
  <c r="D18" i="4"/>
  <c r="T61" i="9" l="1"/>
  <c r="S64" i="12"/>
  <c r="U64" i="12" s="1"/>
  <c r="AA25" i="13"/>
  <c r="AE183" i="9"/>
  <c r="V79" i="8"/>
  <c r="V36" i="5"/>
  <c r="R94" i="9"/>
  <c r="AE148" i="9"/>
  <c r="S84" i="12"/>
  <c r="U84" i="12" s="1"/>
  <c r="T25" i="13"/>
  <c r="V46" i="8"/>
  <c r="S125" i="5"/>
  <c r="U125" i="5" s="1"/>
  <c r="V112" i="5"/>
  <c r="S47" i="12"/>
  <c r="U47" i="12" s="1"/>
  <c r="V47" i="12"/>
  <c r="S42" i="12"/>
  <c r="U42" i="12" s="1"/>
  <c r="V42" i="12"/>
  <c r="AB148" i="9"/>
  <c r="T148" i="9"/>
  <c r="S112" i="7"/>
  <c r="U112" i="7" s="1"/>
  <c r="AB68" i="9"/>
  <c r="S23" i="7"/>
  <c r="U23" i="7" s="1"/>
  <c r="V40" i="5"/>
  <c r="R69" i="9"/>
  <c r="V29" i="7"/>
  <c r="AE61" i="9"/>
  <c r="V32" i="8"/>
  <c r="AB183" i="9"/>
  <c r="V140" i="12"/>
  <c r="S140" i="12"/>
  <c r="U140" i="12" s="1"/>
  <c r="S106" i="12"/>
  <c r="U106" i="12" s="1"/>
  <c r="V106" i="12"/>
  <c r="S146" i="12"/>
  <c r="U146" i="12" s="1"/>
  <c r="V146" i="12"/>
  <c r="S66" i="12"/>
  <c r="U66" i="12" s="1"/>
  <c r="V66" i="12"/>
  <c r="R87" i="9"/>
  <c r="R116" i="9"/>
  <c r="S151" i="12"/>
  <c r="U151" i="12" s="1"/>
  <c r="V151" i="12"/>
  <c r="S155" i="12"/>
  <c r="U155" i="12" s="1"/>
  <c r="V155" i="12"/>
  <c r="V40" i="7"/>
  <c r="S40" i="7"/>
  <c r="U40" i="7" s="1"/>
  <c r="S116" i="7"/>
  <c r="U116" i="7" s="1"/>
  <c r="V116" i="7"/>
  <c r="R180" i="9"/>
  <c r="AB180" i="9"/>
  <c r="AB151" i="9"/>
  <c r="R170" i="13"/>
  <c r="AB170" i="13"/>
  <c r="S60" i="7"/>
  <c r="U60" i="7" s="1"/>
  <c r="V60" i="7"/>
  <c r="V26" i="7"/>
  <c r="S26" i="7"/>
  <c r="U26" i="7" s="1"/>
  <c r="S96" i="7"/>
  <c r="U96" i="7" s="1"/>
  <c r="V96" i="7"/>
  <c r="S56" i="7"/>
  <c r="U56" i="7" s="1"/>
  <c r="V56" i="7"/>
  <c r="R49" i="9"/>
  <c r="AB49" i="9"/>
  <c r="AB91" i="9"/>
  <c r="R91" i="9"/>
  <c r="R39" i="9"/>
  <c r="AB39" i="9"/>
  <c r="S39" i="7"/>
  <c r="U39" i="7" s="1"/>
  <c r="V39" i="7"/>
  <c r="S123" i="7"/>
  <c r="U123" i="7" s="1"/>
  <c r="V123" i="7"/>
  <c r="AB98" i="9"/>
  <c r="S24" i="7"/>
  <c r="U24" i="7" s="1"/>
  <c r="V24" i="7"/>
  <c r="S108" i="7"/>
  <c r="U108" i="7" s="1"/>
  <c r="V108" i="7"/>
  <c r="V53" i="7"/>
  <c r="S53" i="7"/>
  <c r="U53" i="7" s="1"/>
  <c r="AB47" i="9"/>
  <c r="R47" i="9"/>
  <c r="T61" i="13"/>
  <c r="AA61" i="13"/>
  <c r="S115" i="7"/>
  <c r="U115" i="7" s="1"/>
  <c r="V115" i="7"/>
  <c r="T99" i="9"/>
  <c r="AE99" i="9"/>
  <c r="AA99" i="9"/>
  <c r="V113" i="5"/>
  <c r="AA120" i="9"/>
  <c r="V107" i="7"/>
  <c r="R175" i="13"/>
  <c r="AB175" i="13"/>
  <c r="S86" i="7"/>
  <c r="U86" i="7" s="1"/>
  <c r="V86" i="7"/>
  <c r="R169" i="9"/>
  <c r="AB169" i="9"/>
  <c r="S85" i="7"/>
  <c r="U85" i="7" s="1"/>
  <c r="V85" i="7"/>
  <c r="V47" i="7"/>
  <c r="S47" i="7"/>
  <c r="U47" i="7" s="1"/>
  <c r="S98" i="7"/>
  <c r="U98" i="7" s="1"/>
  <c r="V98" i="7"/>
  <c r="T42" i="9"/>
  <c r="AE42" i="9"/>
  <c r="AA42" i="9"/>
  <c r="V44" i="7"/>
  <c r="S44" i="7"/>
  <c r="U44" i="7" s="1"/>
  <c r="V69" i="5"/>
  <c r="T98" i="9"/>
  <c r="V92" i="7"/>
  <c r="AB108" i="9"/>
  <c r="R108" i="9"/>
  <c r="AB177" i="9"/>
  <c r="R177" i="9"/>
  <c r="S152" i="7"/>
  <c r="U152" i="7" s="1"/>
  <c r="V152" i="7"/>
  <c r="R119" i="9"/>
  <c r="AB119" i="9"/>
  <c r="R131" i="9"/>
  <c r="AB131" i="9"/>
  <c r="S91" i="7"/>
  <c r="U91" i="7" s="1"/>
  <c r="V91" i="7"/>
  <c r="T151" i="9"/>
  <c r="AE98" i="9"/>
  <c r="V79" i="5"/>
  <c r="AB120" i="9"/>
  <c r="AB61" i="9"/>
  <c r="R33" i="9"/>
  <c r="AB33" i="9"/>
  <c r="AB182" i="9"/>
  <c r="R182" i="9"/>
  <c r="S28" i="7"/>
  <c r="U28" i="7" s="1"/>
  <c r="V28" i="7"/>
  <c r="S141" i="7"/>
  <c r="U141" i="7" s="1"/>
  <c r="V141" i="7"/>
  <c r="R179" i="9"/>
  <c r="AB179" i="9"/>
  <c r="S100" i="7"/>
  <c r="U100" i="7" s="1"/>
  <c r="V100" i="7"/>
  <c r="R173" i="9"/>
  <c r="AB173" i="9"/>
  <c r="R127" i="9"/>
  <c r="AB127" i="9"/>
  <c r="V55" i="7"/>
  <c r="S55" i="7"/>
  <c r="U55" i="7" s="1"/>
  <c r="S84" i="7"/>
  <c r="U84" i="7" s="1"/>
  <c r="V84" i="7"/>
  <c r="R56" i="9"/>
  <c r="AB56" i="9"/>
  <c r="AE151" i="9"/>
  <c r="V76" i="7"/>
  <c r="S97" i="7"/>
  <c r="U97" i="7" s="1"/>
  <c r="V97" i="7"/>
  <c r="AE68" i="9"/>
  <c r="T68" i="9"/>
  <c r="AA68" i="9"/>
  <c r="V33" i="7"/>
  <c r="S33" i="7"/>
  <c r="U33" i="7" s="1"/>
  <c r="S119" i="7"/>
  <c r="U119" i="7" s="1"/>
  <c r="V119" i="7"/>
  <c r="S68" i="7"/>
  <c r="U68" i="7" s="1"/>
  <c r="V68" i="7"/>
  <c r="AB96" i="9"/>
  <c r="R96" i="9"/>
  <c r="R44" i="9"/>
  <c r="AB44" i="9"/>
  <c r="AB166" i="9"/>
  <c r="R166" i="9"/>
  <c r="S103" i="7"/>
  <c r="U103" i="7" s="1"/>
  <c r="V103" i="7"/>
  <c r="R175" i="9"/>
  <c r="AB175" i="9"/>
  <c r="V111" i="7"/>
  <c r="S111" i="7"/>
  <c r="U111" i="7" s="1"/>
  <c r="AA29" i="13"/>
  <c r="AE29" i="13"/>
  <c r="T29" i="13"/>
  <c r="AA51" i="9"/>
  <c r="T51" i="9"/>
  <c r="AA84" i="13"/>
  <c r="T84" i="13"/>
  <c r="AE84" i="13"/>
  <c r="AE153" i="13"/>
  <c r="T72" i="9"/>
  <c r="V95" i="5"/>
  <c r="V58" i="12"/>
  <c r="S33" i="6"/>
  <c r="U33" i="6" s="1"/>
  <c r="S72" i="6"/>
  <c r="U72" i="6" s="1"/>
  <c r="V92" i="6"/>
  <c r="V138" i="5"/>
  <c r="S29" i="6"/>
  <c r="U29" i="6" s="1"/>
  <c r="AE107" i="13"/>
  <c r="V29" i="8"/>
  <c r="AE181" i="9"/>
  <c r="AA181" i="9"/>
  <c r="AE72" i="9"/>
  <c r="AB32" i="9"/>
  <c r="AE66" i="13"/>
  <c r="V36" i="12"/>
  <c r="V28" i="5"/>
  <c r="S80" i="5"/>
  <c r="U80" i="5" s="1"/>
  <c r="S87" i="12"/>
  <c r="U87" i="12" s="1"/>
  <c r="T107" i="13"/>
  <c r="T66" i="13"/>
  <c r="AE28" i="9"/>
  <c r="S21" i="8"/>
  <c r="U21" i="8" s="1"/>
  <c r="V21" i="8"/>
  <c r="S40" i="8"/>
  <c r="U40" i="8" s="1"/>
  <c r="V40" i="8"/>
  <c r="S114" i="8"/>
  <c r="U114" i="8" s="1"/>
  <c r="V114" i="8"/>
  <c r="V48" i="8"/>
  <c r="S48" i="8"/>
  <c r="U48" i="8" s="1"/>
  <c r="V28" i="8"/>
  <c r="V44" i="8"/>
  <c r="S44" i="8"/>
  <c r="U44" i="8" s="1"/>
  <c r="S118" i="8"/>
  <c r="U118" i="8" s="1"/>
  <c r="V118" i="8"/>
  <c r="AE137" i="13"/>
  <c r="AA137" i="13"/>
  <c r="T137" i="13"/>
  <c r="S36" i="8"/>
  <c r="U36" i="8" s="1"/>
  <c r="V36" i="8"/>
  <c r="AE109" i="9"/>
  <c r="T109" i="9"/>
  <c r="AA109" i="9"/>
  <c r="V141" i="5"/>
  <c r="S52" i="8"/>
  <c r="U52" i="8" s="1"/>
  <c r="S45" i="8"/>
  <c r="U45" i="8" s="1"/>
  <c r="V45" i="8"/>
  <c r="V33" i="12"/>
  <c r="V37" i="8"/>
  <c r="S37" i="8"/>
  <c r="U37" i="8" s="1"/>
  <c r="T149" i="13"/>
  <c r="AE149" i="13"/>
  <c r="AA149" i="13"/>
  <c r="S25" i="8"/>
  <c r="U25" i="8" s="1"/>
  <c r="V25" i="8"/>
  <c r="N190" i="9"/>
  <c r="N189" i="9"/>
  <c r="N191" i="9"/>
  <c r="AJ190" i="9"/>
  <c r="AH190" i="9"/>
  <c r="AI190" i="9"/>
  <c r="AE189" i="9"/>
  <c r="AQ189" i="9"/>
  <c r="AP189" i="9" s="1"/>
  <c r="AO189" i="9" s="1"/>
  <c r="AN189" i="9" s="1"/>
  <c r="AM189" i="9" s="1"/>
  <c r="AL189" i="9" s="1"/>
  <c r="AK189" i="9" s="1"/>
  <c r="AR189" i="9"/>
  <c r="AS189" i="9"/>
  <c r="K189" i="9"/>
  <c r="AB189" i="9"/>
  <c r="AB190" i="9"/>
  <c r="R191" i="9"/>
  <c r="AQ191" i="9"/>
  <c r="AP191" i="9" s="1"/>
  <c r="AO191" i="9" s="1"/>
  <c r="AN191" i="9" s="1"/>
  <c r="AM191" i="9" s="1"/>
  <c r="AL191" i="9" s="1"/>
  <c r="AK191" i="9" s="1"/>
  <c r="AR191" i="9"/>
  <c r="AS191" i="9"/>
  <c r="AE190" i="9"/>
  <c r="K191" i="9"/>
  <c r="AB191" i="9"/>
  <c r="S62" i="5"/>
  <c r="U62" i="5" s="1"/>
  <c r="V62" i="5"/>
  <c r="S122" i="5"/>
  <c r="U122" i="5" s="1"/>
  <c r="V122" i="5"/>
  <c r="S34" i="5"/>
  <c r="U34" i="5" s="1"/>
  <c r="V34" i="5"/>
  <c r="V60" i="5"/>
  <c r="S68" i="5"/>
  <c r="U68" i="5" s="1"/>
  <c r="V68" i="5"/>
  <c r="S144" i="5"/>
  <c r="U144" i="5" s="1"/>
  <c r="V144" i="5"/>
  <c r="S75" i="5"/>
  <c r="U75" i="5" s="1"/>
  <c r="V75" i="5"/>
  <c r="S154" i="5"/>
  <c r="U154" i="5" s="1"/>
  <c r="V154" i="5"/>
  <c r="AE109" i="13"/>
  <c r="AA109" i="13"/>
  <c r="T109" i="13"/>
  <c r="S57" i="5"/>
  <c r="U57" i="5" s="1"/>
  <c r="V57" i="5"/>
  <c r="V139" i="5"/>
  <c r="S139" i="5"/>
  <c r="U139" i="5" s="1"/>
  <c r="S131" i="5"/>
  <c r="U131" i="5" s="1"/>
  <c r="V131" i="5"/>
  <c r="S89" i="5"/>
  <c r="U89" i="5" s="1"/>
  <c r="V89" i="5"/>
  <c r="V33" i="5"/>
  <c r="S33" i="5"/>
  <c r="U33" i="5" s="1"/>
  <c r="S27" i="5"/>
  <c r="U27" i="5" s="1"/>
  <c r="V27" i="5"/>
  <c r="S110" i="5"/>
  <c r="U110" i="5" s="1"/>
  <c r="V110" i="5"/>
  <c r="S115" i="5"/>
  <c r="U115" i="5" s="1"/>
  <c r="V115" i="5"/>
  <c r="S137" i="5"/>
  <c r="U137" i="5" s="1"/>
  <c r="V137" i="5"/>
  <c r="V105" i="5"/>
  <c r="S105" i="5"/>
  <c r="U105" i="5" s="1"/>
  <c r="V65" i="5"/>
  <c r="S153" i="5"/>
  <c r="U153" i="5" s="1"/>
  <c r="V153" i="5"/>
  <c r="T108" i="13"/>
  <c r="AE108" i="13"/>
  <c r="AA108" i="13"/>
  <c r="S102" i="5"/>
  <c r="U102" i="5" s="1"/>
  <c r="V102" i="5"/>
  <c r="V140" i="5"/>
  <c r="S140" i="5"/>
  <c r="U140" i="5" s="1"/>
  <c r="S30" i="5"/>
  <c r="U30" i="5" s="1"/>
  <c r="V30" i="5"/>
  <c r="V132" i="5"/>
  <c r="S132" i="5"/>
  <c r="U132" i="5" s="1"/>
  <c r="S119" i="5"/>
  <c r="U119" i="5" s="1"/>
  <c r="V119" i="5"/>
  <c r="S70" i="5"/>
  <c r="U70" i="5" s="1"/>
  <c r="V70" i="5"/>
  <c r="V24" i="5"/>
  <c r="S24" i="5"/>
  <c r="U24" i="5" s="1"/>
  <c r="S23" i="5"/>
  <c r="U23" i="5" s="1"/>
  <c r="V23" i="5"/>
  <c r="S96" i="5"/>
  <c r="U96" i="5" s="1"/>
  <c r="V96" i="5"/>
  <c r="S146" i="5"/>
  <c r="U146" i="5" s="1"/>
  <c r="V146" i="5"/>
  <c r="S108" i="5"/>
  <c r="U108" i="5" s="1"/>
  <c r="V108" i="5"/>
  <c r="V150" i="5"/>
  <c r="S150" i="5"/>
  <c r="U150" i="5" s="1"/>
  <c r="V56" i="5"/>
  <c r="S56" i="5"/>
  <c r="U56" i="5" s="1"/>
  <c r="S100" i="5"/>
  <c r="U100" i="5" s="1"/>
  <c r="V100" i="5"/>
  <c r="S156" i="5"/>
  <c r="U156" i="5" s="1"/>
  <c r="V156" i="5"/>
  <c r="S66" i="5"/>
  <c r="U66" i="5" s="1"/>
  <c r="V66" i="5"/>
  <c r="V63" i="5"/>
  <c r="S63" i="5"/>
  <c r="U63" i="5" s="1"/>
  <c r="V143" i="5"/>
  <c r="S143" i="5"/>
  <c r="U143" i="5" s="1"/>
  <c r="S99" i="5"/>
  <c r="U99" i="5" s="1"/>
  <c r="V99" i="5"/>
  <c r="V118" i="5"/>
  <c r="S118" i="5"/>
  <c r="U118" i="5" s="1"/>
  <c r="S133" i="5"/>
  <c r="U133" i="5" s="1"/>
  <c r="V133" i="5"/>
  <c r="V44" i="5"/>
  <c r="S44" i="5"/>
  <c r="U44" i="5" s="1"/>
  <c r="V120" i="5"/>
  <c r="S120" i="5"/>
  <c r="U120" i="5" s="1"/>
  <c r="V29" i="5"/>
  <c r="S29" i="5"/>
  <c r="U29" i="5" s="1"/>
  <c r="V58" i="5"/>
  <c r="S58" i="5"/>
  <c r="U58" i="5" s="1"/>
  <c r="S101" i="5"/>
  <c r="U101" i="5" s="1"/>
  <c r="V101" i="5"/>
  <c r="S72" i="5"/>
  <c r="U72" i="5" s="1"/>
  <c r="V72" i="5"/>
  <c r="S151" i="5"/>
  <c r="U151" i="5" s="1"/>
  <c r="V151" i="5"/>
  <c r="V32" i="5"/>
  <c r="S32" i="5"/>
  <c r="U32" i="5" s="1"/>
  <c r="T112" i="13"/>
  <c r="AE112" i="13"/>
  <c r="AA112" i="13"/>
  <c r="S73" i="5"/>
  <c r="U73" i="5" s="1"/>
  <c r="V73" i="5"/>
  <c r="V149" i="5"/>
  <c r="S149" i="5"/>
  <c r="U149" i="5" s="1"/>
  <c r="S82" i="5"/>
  <c r="U82" i="5" s="1"/>
  <c r="V82" i="5"/>
  <c r="S136" i="5"/>
  <c r="U136" i="5" s="1"/>
  <c r="V136" i="5"/>
  <c r="S77" i="5"/>
  <c r="U77" i="5" s="1"/>
  <c r="V77" i="5"/>
  <c r="AE134" i="13"/>
  <c r="T134" i="13"/>
  <c r="AA134" i="13"/>
  <c r="V31" i="5"/>
  <c r="S31" i="5"/>
  <c r="U31" i="5" s="1"/>
  <c r="S98" i="5"/>
  <c r="U98" i="5" s="1"/>
  <c r="V98" i="5"/>
  <c r="S21" i="5"/>
  <c r="U21" i="5" s="1"/>
  <c r="V21" i="5"/>
  <c r="S121" i="5"/>
  <c r="U121" i="5" s="1"/>
  <c r="V121" i="5"/>
  <c r="S49" i="5"/>
  <c r="U49" i="5" s="1"/>
  <c r="V49" i="5"/>
  <c r="S106" i="5"/>
  <c r="U106" i="5" s="1"/>
  <c r="V106" i="5"/>
  <c r="V38" i="5"/>
  <c r="S76" i="5"/>
  <c r="U76" i="5" s="1"/>
  <c r="V76" i="5"/>
  <c r="S145" i="5"/>
  <c r="U145" i="5" s="1"/>
  <c r="V145" i="5"/>
  <c r="V84" i="5"/>
  <c r="S84" i="5"/>
  <c r="U84" i="5" s="1"/>
  <c r="S67" i="5"/>
  <c r="U67" i="5" s="1"/>
  <c r="V67" i="5"/>
  <c r="V39" i="5"/>
  <c r="S39" i="5"/>
  <c r="U39" i="5" s="1"/>
  <c r="S50" i="5"/>
  <c r="U50" i="5" s="1"/>
  <c r="V50" i="5"/>
  <c r="S37" i="5"/>
  <c r="U37" i="5" s="1"/>
  <c r="V37" i="5"/>
  <c r="S64" i="5"/>
  <c r="U64" i="5" s="1"/>
  <c r="V64" i="5"/>
  <c r="V71" i="5"/>
  <c r="S71" i="5"/>
  <c r="U71" i="5" s="1"/>
  <c r="S86" i="5"/>
  <c r="U86" i="5" s="1"/>
  <c r="V86" i="5"/>
  <c r="V129" i="5"/>
  <c r="S129" i="5"/>
  <c r="U129" i="5" s="1"/>
  <c r="S114" i="5"/>
  <c r="U114" i="5" s="1"/>
  <c r="V114" i="5"/>
  <c r="S45" i="5"/>
  <c r="U45" i="5" s="1"/>
  <c r="V45" i="5"/>
  <c r="S92" i="5"/>
  <c r="U92" i="5" s="1"/>
  <c r="V92" i="5"/>
  <c r="S147" i="5"/>
  <c r="U147" i="5" s="1"/>
  <c r="V147" i="5"/>
  <c r="S97" i="5"/>
  <c r="U97" i="5" s="1"/>
  <c r="V97" i="5"/>
  <c r="S135" i="5"/>
  <c r="U135" i="5" s="1"/>
  <c r="V135" i="5"/>
  <c r="V78" i="5"/>
  <c r="S78" i="5"/>
  <c r="U78" i="5" s="1"/>
  <c r="S47" i="5"/>
  <c r="U47" i="5" s="1"/>
  <c r="V47" i="5"/>
  <c r="V51" i="5"/>
  <c r="S51" i="5"/>
  <c r="U51" i="5" s="1"/>
  <c r="V126" i="5"/>
  <c r="S126" i="5"/>
  <c r="U126" i="5" s="1"/>
  <c r="S116" i="5"/>
  <c r="U116" i="5" s="1"/>
  <c r="V116" i="5"/>
  <c r="V74" i="5"/>
  <c r="S74" i="5"/>
  <c r="U74" i="5" s="1"/>
  <c r="S103" i="5"/>
  <c r="U103" i="5" s="1"/>
  <c r="V103" i="5"/>
  <c r="V25" i="5"/>
  <c r="S25" i="5"/>
  <c r="U25" i="5" s="1"/>
  <c r="V130" i="5"/>
  <c r="S130" i="5"/>
  <c r="U130" i="5" s="1"/>
  <c r="V54" i="5"/>
  <c r="S54" i="5"/>
  <c r="U54" i="5" s="1"/>
  <c r="S48" i="5"/>
  <c r="U48" i="5" s="1"/>
  <c r="V48" i="5"/>
  <c r="S134" i="5"/>
  <c r="U134" i="5" s="1"/>
  <c r="V134" i="5"/>
  <c r="V148" i="5"/>
  <c r="S148" i="5"/>
  <c r="U148" i="5" s="1"/>
  <c r="V43" i="5"/>
  <c r="S43" i="5"/>
  <c r="U43" i="5" s="1"/>
  <c r="S55" i="5"/>
  <c r="U55" i="5" s="1"/>
  <c r="V55" i="5"/>
  <c r="V128" i="5"/>
  <c r="S128" i="5"/>
  <c r="U128" i="5" s="1"/>
  <c r="AE23" i="9"/>
  <c r="T23" i="9"/>
  <c r="AA23" i="9"/>
  <c r="V127" i="5"/>
  <c r="S127" i="5"/>
  <c r="U127" i="5" s="1"/>
  <c r="V46" i="5"/>
  <c r="S46" i="5"/>
  <c r="U46" i="5" s="1"/>
  <c r="V26" i="5"/>
  <c r="S26" i="5"/>
  <c r="U26" i="5" s="1"/>
  <c r="S142" i="5"/>
  <c r="U142" i="5" s="1"/>
  <c r="V142" i="5"/>
  <c r="S109" i="5"/>
  <c r="U109" i="5" s="1"/>
  <c r="V109" i="5"/>
  <c r="V83" i="5"/>
  <c r="S83" i="5"/>
  <c r="U83" i="5" s="1"/>
  <c r="S91" i="5"/>
  <c r="U91" i="5" s="1"/>
  <c r="V91" i="5"/>
  <c r="N186" i="9"/>
  <c r="N188" i="9"/>
  <c r="N185" i="9"/>
  <c r="N187" i="9"/>
  <c r="K185" i="9"/>
  <c r="AB185" i="9"/>
  <c r="AS187" i="9"/>
  <c r="AR187" i="9" s="1"/>
  <c r="AQ187" i="9" s="1"/>
  <c r="AP187" i="9" s="1"/>
  <c r="AO187" i="9" s="1"/>
  <c r="AN187" i="9" s="1"/>
  <c r="AM187" i="9" s="1"/>
  <c r="AL187" i="9" s="1"/>
  <c r="AK187" i="9" s="1"/>
  <c r="AS185" i="9"/>
  <c r="AR185" i="9" s="1"/>
  <c r="AQ185" i="9" s="1"/>
  <c r="AP185" i="9" s="1"/>
  <c r="AO185" i="9" s="1"/>
  <c r="AN185" i="9" s="1"/>
  <c r="AM185" i="9" s="1"/>
  <c r="AL185" i="9" s="1"/>
  <c r="AK185" i="9" s="1"/>
  <c r="K187" i="9"/>
  <c r="AB187" i="9"/>
  <c r="AE185" i="9"/>
  <c r="AE187" i="9"/>
  <c r="K186" i="9"/>
  <c r="AB186" i="9"/>
  <c r="R188" i="9"/>
  <c r="AE186" i="9"/>
  <c r="AS188" i="9"/>
  <c r="AR188" i="9" s="1"/>
  <c r="AQ188" i="9" s="1"/>
  <c r="AP188" i="9" s="1"/>
  <c r="AO188" i="9" s="1"/>
  <c r="AN188" i="9" s="1"/>
  <c r="AM188" i="9" s="1"/>
  <c r="AL188" i="9" s="1"/>
  <c r="AK188" i="9" s="1"/>
  <c r="AS186" i="9"/>
  <c r="AR186" i="9"/>
  <c r="AQ186" i="9" s="1"/>
  <c r="AP186" i="9" s="1"/>
  <c r="AO186" i="9" s="1"/>
  <c r="AN186" i="9" s="1"/>
  <c r="AM186" i="9" s="1"/>
  <c r="AL186" i="9" s="1"/>
  <c r="AK186" i="9" s="1"/>
  <c r="K188" i="9"/>
  <c r="AB188" i="9"/>
  <c r="S22" i="6"/>
  <c r="U22" i="6" s="1"/>
  <c r="V22" i="6"/>
  <c r="S63" i="6"/>
  <c r="U63" i="6" s="1"/>
  <c r="V63" i="6"/>
  <c r="S89" i="6"/>
  <c r="U89" i="6" s="1"/>
  <c r="V89" i="6"/>
  <c r="T132" i="13"/>
  <c r="AA132" i="13"/>
  <c r="AE132" i="13"/>
  <c r="S48" i="6"/>
  <c r="U48" i="6" s="1"/>
  <c r="V48" i="6"/>
  <c r="S23" i="6"/>
  <c r="U23" i="6" s="1"/>
  <c r="V23" i="6"/>
  <c r="S24" i="6"/>
  <c r="U24" i="6" s="1"/>
  <c r="V24" i="6"/>
  <c r="S84" i="6"/>
  <c r="U84" i="6" s="1"/>
  <c r="V84" i="6"/>
  <c r="V32" i="12"/>
  <c r="S32" i="12"/>
  <c r="U32" i="12" s="1"/>
  <c r="V97" i="12"/>
  <c r="S97" i="12"/>
  <c r="U97" i="12" s="1"/>
  <c r="S83" i="12"/>
  <c r="U83" i="12" s="1"/>
  <c r="V83" i="12"/>
  <c r="S104" i="12"/>
  <c r="U104" i="12" s="1"/>
  <c r="V104" i="12"/>
  <c r="V79" i="12"/>
  <c r="S79" i="12"/>
  <c r="U79" i="12" s="1"/>
  <c r="S61" i="12"/>
  <c r="U61" i="12" s="1"/>
  <c r="V61" i="12"/>
  <c r="S35" i="12"/>
  <c r="U35" i="12" s="1"/>
  <c r="V35" i="12"/>
  <c r="S77" i="12"/>
  <c r="U77" i="12" s="1"/>
  <c r="V77" i="12"/>
  <c r="S147" i="12"/>
  <c r="U147" i="12" s="1"/>
  <c r="V147" i="12"/>
  <c r="T68" i="13"/>
  <c r="AA68" i="13"/>
  <c r="S52" i="6"/>
  <c r="U52" i="6" s="1"/>
  <c r="V52" i="6"/>
  <c r="S29" i="12"/>
  <c r="U29" i="12" s="1"/>
  <c r="V29" i="12"/>
  <c r="V25" i="6"/>
  <c r="S25" i="6"/>
  <c r="U25" i="6" s="1"/>
  <c r="T64" i="13"/>
  <c r="AA64" i="13"/>
  <c r="AE64" i="13"/>
  <c r="T78" i="13"/>
  <c r="AE68" i="13"/>
  <c r="V107" i="12"/>
  <c r="V93" i="6"/>
  <c r="S93" i="6"/>
  <c r="U93" i="6" s="1"/>
  <c r="AE52" i="9"/>
  <c r="T52" i="9"/>
  <c r="AA52" i="9"/>
  <c r="S39" i="6"/>
  <c r="U39" i="6" s="1"/>
  <c r="V39" i="6"/>
  <c r="S76" i="6"/>
  <c r="U76" i="6" s="1"/>
  <c r="V76" i="6"/>
  <c r="S122" i="12"/>
  <c r="U122" i="12" s="1"/>
  <c r="V122" i="12"/>
  <c r="V75" i="12"/>
  <c r="S75" i="12"/>
  <c r="U75" i="12" s="1"/>
  <c r="V131" i="12"/>
  <c r="S131" i="12"/>
  <c r="U131" i="12" s="1"/>
  <c r="S134" i="12"/>
  <c r="U134" i="12" s="1"/>
  <c r="V134" i="12"/>
  <c r="S148" i="12"/>
  <c r="U148" i="12" s="1"/>
  <c r="V148" i="12"/>
  <c r="S129" i="12"/>
  <c r="U129" i="12" s="1"/>
  <c r="V129" i="12"/>
  <c r="V49" i="12"/>
  <c r="S49" i="12"/>
  <c r="U49" i="12" s="1"/>
  <c r="S99" i="12"/>
  <c r="U99" i="12" s="1"/>
  <c r="V99" i="12"/>
  <c r="S150" i="12"/>
  <c r="U150" i="12" s="1"/>
  <c r="V150" i="12"/>
  <c r="S43" i="12"/>
  <c r="U43" i="12" s="1"/>
  <c r="V43" i="12"/>
  <c r="V130" i="12"/>
  <c r="S130" i="12"/>
  <c r="U130" i="12" s="1"/>
  <c r="S78" i="6"/>
  <c r="U78" i="6" s="1"/>
  <c r="V78" i="6"/>
  <c r="V91" i="6"/>
  <c r="S91" i="6"/>
  <c r="U91" i="6" s="1"/>
  <c r="V94" i="6"/>
  <c r="S94" i="6"/>
  <c r="U94" i="6" s="1"/>
  <c r="S70" i="6"/>
  <c r="U70" i="6" s="1"/>
  <c r="V70" i="6"/>
  <c r="V97" i="6"/>
  <c r="S97" i="6"/>
  <c r="U97" i="6" s="1"/>
  <c r="S123" i="12"/>
  <c r="U123" i="12" s="1"/>
  <c r="V123" i="12"/>
  <c r="V27" i="12"/>
  <c r="S27" i="12"/>
  <c r="U27" i="12" s="1"/>
  <c r="S50" i="12"/>
  <c r="U50" i="12" s="1"/>
  <c r="V50" i="12"/>
  <c r="S100" i="6"/>
  <c r="U100" i="6" s="1"/>
  <c r="V100" i="6"/>
  <c r="S62" i="6"/>
  <c r="U62" i="6" s="1"/>
  <c r="V62" i="6"/>
  <c r="S32" i="6"/>
  <c r="U32" i="6" s="1"/>
  <c r="V32" i="6"/>
  <c r="V61" i="6"/>
  <c r="S61" i="6"/>
  <c r="U61" i="6" s="1"/>
  <c r="S34" i="6"/>
  <c r="U34" i="6" s="1"/>
  <c r="V34" i="6"/>
  <c r="S26" i="6"/>
  <c r="U26" i="6" s="1"/>
  <c r="V26" i="6"/>
  <c r="T103" i="13"/>
  <c r="AE103" i="13"/>
  <c r="AA103" i="13"/>
  <c r="S86" i="12"/>
  <c r="U86" i="12" s="1"/>
  <c r="V86" i="12"/>
  <c r="V109" i="12"/>
  <c r="S109" i="12"/>
  <c r="U109" i="12" s="1"/>
  <c r="S141" i="12"/>
  <c r="U141" i="12" s="1"/>
  <c r="V141" i="12"/>
  <c r="S158" i="12"/>
  <c r="U158" i="12" s="1"/>
  <c r="V158" i="12"/>
  <c r="V91" i="12"/>
  <c r="S91" i="12"/>
  <c r="U91" i="12" s="1"/>
  <c r="S113" i="12"/>
  <c r="U113" i="12" s="1"/>
  <c r="V113" i="12"/>
  <c r="S68" i="12"/>
  <c r="U68" i="12" s="1"/>
  <c r="V68" i="12"/>
  <c r="S121" i="12"/>
  <c r="U121" i="12" s="1"/>
  <c r="V121" i="12"/>
  <c r="S98" i="12"/>
  <c r="U98" i="12" s="1"/>
  <c r="V98" i="12"/>
  <c r="S54" i="6"/>
  <c r="U54" i="6" s="1"/>
  <c r="V54" i="6"/>
  <c r="AA69" i="9"/>
  <c r="AE69" i="9"/>
  <c r="T69" i="9"/>
  <c r="T104" i="9"/>
  <c r="AA104" i="9"/>
  <c r="AE104" i="9"/>
  <c r="V47" i="6"/>
  <c r="S47" i="6"/>
  <c r="U47" i="6" s="1"/>
  <c r="V80" i="12"/>
  <c r="S80" i="12"/>
  <c r="U80" i="12" s="1"/>
  <c r="S53" i="12"/>
  <c r="U53" i="12" s="1"/>
  <c r="V53" i="12"/>
  <c r="S102" i="12"/>
  <c r="U102" i="12" s="1"/>
  <c r="V102" i="12"/>
  <c r="S67" i="6"/>
  <c r="U67" i="6" s="1"/>
  <c r="V67" i="6"/>
  <c r="AB161" i="9"/>
  <c r="S35" i="6"/>
  <c r="U35" i="6" s="1"/>
  <c r="V35" i="6"/>
  <c r="S85" i="6"/>
  <c r="U85" i="6" s="1"/>
  <c r="V85" i="6"/>
  <c r="S50" i="6"/>
  <c r="U50" i="6" s="1"/>
  <c r="V50" i="6"/>
  <c r="S98" i="6"/>
  <c r="U98" i="6" s="1"/>
  <c r="V98" i="6"/>
  <c r="V77" i="6"/>
  <c r="S77" i="6"/>
  <c r="U77" i="6" s="1"/>
  <c r="V55" i="12"/>
  <c r="S55" i="12"/>
  <c r="U55" i="12" s="1"/>
  <c r="V74" i="12"/>
  <c r="S74" i="12"/>
  <c r="U74" i="12" s="1"/>
  <c r="S154" i="12"/>
  <c r="U154" i="12" s="1"/>
  <c r="V154" i="12"/>
  <c r="S46" i="12"/>
  <c r="U46" i="12" s="1"/>
  <c r="V46" i="12"/>
  <c r="S124" i="12"/>
  <c r="U124" i="12" s="1"/>
  <c r="V124" i="12"/>
  <c r="S114" i="12"/>
  <c r="U114" i="12" s="1"/>
  <c r="V114" i="12"/>
  <c r="S142" i="12"/>
  <c r="U142" i="12" s="1"/>
  <c r="V142" i="12"/>
  <c r="S105" i="12"/>
  <c r="U105" i="12" s="1"/>
  <c r="V105" i="12"/>
  <c r="S85" i="12"/>
  <c r="U85" i="12" s="1"/>
  <c r="V85" i="12"/>
  <c r="S153" i="12"/>
  <c r="U153" i="12" s="1"/>
  <c r="V153" i="12"/>
  <c r="AE51" i="13"/>
  <c r="AA51" i="13"/>
  <c r="T51" i="13"/>
  <c r="S74" i="6"/>
  <c r="U74" i="6" s="1"/>
  <c r="V74" i="6"/>
  <c r="V80" i="6"/>
  <c r="S80" i="6"/>
  <c r="U80" i="6" s="1"/>
  <c r="V73" i="6"/>
  <c r="S73" i="6"/>
  <c r="U73" i="6" s="1"/>
  <c r="T82" i="9"/>
  <c r="AA82" i="9"/>
  <c r="AE82" i="9"/>
  <c r="V40" i="6"/>
  <c r="S40" i="6"/>
  <c r="U40" i="6" s="1"/>
  <c r="S66" i="6"/>
  <c r="U66" i="6" s="1"/>
  <c r="V66" i="6"/>
  <c r="S99" i="6"/>
  <c r="U99" i="6" s="1"/>
  <c r="V99" i="6"/>
  <c r="S103" i="12"/>
  <c r="U103" i="12" s="1"/>
  <c r="V103" i="12"/>
  <c r="V60" i="12"/>
  <c r="S60" i="12"/>
  <c r="U60" i="12" s="1"/>
  <c r="S24" i="12"/>
  <c r="U24" i="12" s="1"/>
  <c r="V24" i="12"/>
  <c r="V82" i="12"/>
  <c r="S82" i="12"/>
  <c r="U82" i="12" s="1"/>
  <c r="V145" i="12"/>
  <c r="S145" i="12"/>
  <c r="U145" i="12" s="1"/>
  <c r="S44" i="12"/>
  <c r="U44" i="12" s="1"/>
  <c r="V44" i="12"/>
  <c r="S135" i="12"/>
  <c r="U135" i="12" s="1"/>
  <c r="V135" i="12"/>
  <c r="S120" i="12"/>
  <c r="U120" i="12" s="1"/>
  <c r="V120" i="12"/>
  <c r="V73" i="12"/>
  <c r="S73" i="12"/>
  <c r="U73" i="12" s="1"/>
  <c r="S28" i="12"/>
  <c r="U28" i="12" s="1"/>
  <c r="V28" i="12"/>
  <c r="V41" i="6"/>
  <c r="S41" i="6"/>
  <c r="U41" i="6" s="1"/>
  <c r="T131" i="13"/>
  <c r="AE131" i="13"/>
  <c r="AA131" i="13"/>
  <c r="V51" i="6"/>
  <c r="S51" i="6"/>
  <c r="U51" i="6" s="1"/>
  <c r="S42" i="6"/>
  <c r="U42" i="6" s="1"/>
  <c r="V42" i="6"/>
  <c r="V86" i="6"/>
  <c r="S86" i="6"/>
  <c r="U86" i="6" s="1"/>
  <c r="S59" i="6"/>
  <c r="U59" i="6" s="1"/>
  <c r="V59" i="6"/>
  <c r="S125" i="12"/>
  <c r="U125" i="12" s="1"/>
  <c r="V125" i="12"/>
  <c r="V88" i="12"/>
  <c r="V22" i="12"/>
  <c r="V27" i="6"/>
  <c r="S38" i="6"/>
  <c r="U38" i="6" s="1"/>
  <c r="V38" i="6"/>
  <c r="S55" i="6"/>
  <c r="U55" i="6" s="1"/>
  <c r="V55" i="6"/>
  <c r="AE174" i="13"/>
  <c r="AA174" i="13"/>
  <c r="V30" i="6"/>
  <c r="S30" i="6"/>
  <c r="U30" i="6" s="1"/>
  <c r="S95" i="6"/>
  <c r="U95" i="6" s="1"/>
  <c r="V95" i="6"/>
  <c r="S41" i="12"/>
  <c r="U41" i="12" s="1"/>
  <c r="V41" i="12"/>
  <c r="S63" i="12"/>
  <c r="U63" i="12" s="1"/>
  <c r="V63" i="12"/>
  <c r="S96" i="12"/>
  <c r="U96" i="12" s="1"/>
  <c r="V96" i="12"/>
  <c r="V71" i="12"/>
  <c r="S71" i="12"/>
  <c r="U71" i="12" s="1"/>
  <c r="S92" i="12"/>
  <c r="U92" i="12" s="1"/>
  <c r="V92" i="12"/>
  <c r="S136" i="12"/>
  <c r="U136" i="12" s="1"/>
  <c r="V136" i="12"/>
  <c r="V54" i="12"/>
  <c r="S54" i="12"/>
  <c r="U54" i="12" s="1"/>
  <c r="S93" i="12"/>
  <c r="U93" i="12" s="1"/>
  <c r="V93" i="12"/>
  <c r="S100" i="12"/>
  <c r="U100" i="12" s="1"/>
  <c r="V100" i="12"/>
  <c r="T73" i="13"/>
  <c r="AE73" i="13"/>
  <c r="AA73" i="13"/>
  <c r="V36" i="6"/>
  <c r="S36" i="6"/>
  <c r="U36" i="6" s="1"/>
  <c r="AA81" i="13"/>
  <c r="AE81" i="13"/>
  <c r="T81" i="13"/>
  <c r="V46" i="6"/>
  <c r="S46" i="6"/>
  <c r="U46" i="6" s="1"/>
  <c r="AE156" i="13"/>
  <c r="AA156" i="13"/>
  <c r="S45" i="6"/>
  <c r="U45" i="6" s="1"/>
  <c r="V45" i="6"/>
  <c r="S69" i="6"/>
  <c r="U69" i="6" s="1"/>
  <c r="V69" i="6"/>
  <c r="AE146" i="13"/>
  <c r="T146" i="13"/>
  <c r="AA146" i="13"/>
  <c r="S58" i="6"/>
  <c r="U58" i="6" s="1"/>
  <c r="V58" i="6"/>
  <c r="S34" i="12"/>
  <c r="U34" i="12" s="1"/>
  <c r="V34" i="12"/>
  <c r="S160" i="12"/>
  <c r="U160" i="12" s="1"/>
  <c r="V160" i="12"/>
  <c r="S143" i="12"/>
  <c r="U143" i="12" s="1"/>
  <c r="V143" i="12"/>
  <c r="V49" i="6"/>
  <c r="S49" i="6"/>
  <c r="U49" i="6" s="1"/>
  <c r="AA157" i="13"/>
  <c r="AE157" i="13"/>
  <c r="V65" i="6"/>
  <c r="S65" i="6"/>
  <c r="U65" i="6" s="1"/>
  <c r="T159" i="13"/>
  <c r="T58" i="13"/>
  <c r="AE58" i="13"/>
  <c r="AA58" i="13"/>
  <c r="AE178" i="13"/>
  <c r="AA178" i="13"/>
  <c r="S79" i="6"/>
  <c r="U79" i="6" s="1"/>
  <c r="V79" i="6"/>
  <c r="T126" i="9"/>
  <c r="AE126" i="9"/>
  <c r="AA126" i="9"/>
  <c r="V40" i="12"/>
  <c r="S40" i="12"/>
  <c r="U40" i="12" s="1"/>
  <c r="S28" i="6"/>
  <c r="U28" i="6" s="1"/>
  <c r="V28" i="6"/>
  <c r="S82" i="6"/>
  <c r="U82" i="6" s="1"/>
  <c r="V82" i="6"/>
  <c r="S21" i="6"/>
  <c r="U21" i="6" s="1"/>
  <c r="V21" i="6"/>
  <c r="S53" i="6"/>
  <c r="U53" i="6" s="1"/>
  <c r="V53" i="6"/>
  <c r="S96" i="6"/>
  <c r="U96" i="6" s="1"/>
  <c r="V96" i="6"/>
  <c r="V159" i="12"/>
  <c r="S159" i="12"/>
  <c r="U159" i="12" s="1"/>
  <c r="S72" i="12"/>
  <c r="U72" i="12" s="1"/>
  <c r="V72" i="12"/>
  <c r="S111" i="12"/>
  <c r="U111" i="12" s="1"/>
  <c r="V111" i="12"/>
  <c r="S76" i="12"/>
  <c r="U76" i="12" s="1"/>
  <c r="V76" i="12"/>
  <c r="S119" i="12"/>
  <c r="U119" i="12" s="1"/>
  <c r="V119" i="12"/>
  <c r="S25" i="12"/>
  <c r="U25" i="12" s="1"/>
  <c r="V25" i="12"/>
  <c r="V23" i="12"/>
  <c r="S23" i="12"/>
  <c r="U23" i="12" s="1"/>
  <c r="S108" i="12"/>
  <c r="U108" i="12" s="1"/>
  <c r="V108" i="12"/>
  <c r="V90" i="12"/>
  <c r="S90" i="12"/>
  <c r="U90" i="12" s="1"/>
  <c r="V31" i="12"/>
  <c r="S31" i="12"/>
  <c r="U31" i="12" s="1"/>
  <c r="V94" i="12"/>
  <c r="S94" i="12"/>
  <c r="U94" i="12" s="1"/>
  <c r="S44" i="6"/>
  <c r="U44" i="6" s="1"/>
  <c r="V44" i="6"/>
  <c r="S64" i="6"/>
  <c r="U64" i="6" s="1"/>
  <c r="V64" i="6"/>
  <c r="S75" i="10"/>
  <c r="U75" i="10" s="1"/>
  <c r="V75" i="10"/>
  <c r="AE177" i="13"/>
  <c r="AA177" i="13"/>
  <c r="R140" i="9"/>
  <c r="AB140" i="9"/>
  <c r="AB90" i="9"/>
  <c r="R90" i="9"/>
  <c r="V52" i="12"/>
  <c r="S52" i="12"/>
  <c r="U52" i="12" s="1"/>
  <c r="R147" i="9"/>
  <c r="AB147" i="9"/>
  <c r="R122" i="9"/>
  <c r="AB122" i="9"/>
  <c r="R21" i="9"/>
  <c r="AB21" i="9"/>
  <c r="S81" i="6"/>
  <c r="U81" i="6" s="1"/>
  <c r="V81" i="6"/>
  <c r="R138" i="9"/>
  <c r="AB138" i="9"/>
  <c r="R46" i="9"/>
  <c r="AB46" i="9"/>
  <c r="V64" i="10"/>
  <c r="S64" i="10"/>
  <c r="U64" i="10" s="1"/>
  <c r="AB156" i="9"/>
  <c r="R156" i="9"/>
  <c r="R128" i="9"/>
  <c r="AB128" i="9"/>
  <c r="R27" i="9"/>
  <c r="AB27" i="9"/>
  <c r="T161" i="9"/>
  <c r="AE161" i="9"/>
  <c r="AA161" i="9"/>
  <c r="R125" i="9"/>
  <c r="AB125" i="9"/>
  <c r="S132" i="12"/>
  <c r="U132" i="12" s="1"/>
  <c r="V132" i="12"/>
  <c r="AB160" i="9"/>
  <c r="R160" i="9"/>
  <c r="R81" i="9"/>
  <c r="AB81" i="9"/>
  <c r="V23" i="8"/>
  <c r="S23" i="8"/>
  <c r="U23" i="8" s="1"/>
  <c r="S130" i="8"/>
  <c r="U130" i="8" s="1"/>
  <c r="V130" i="8"/>
  <c r="T77" i="9"/>
  <c r="AE77" i="9"/>
  <c r="AA77" i="9"/>
  <c r="T102" i="13"/>
  <c r="AE102" i="13"/>
  <c r="AA102" i="13"/>
  <c r="T54" i="13"/>
  <c r="AE54" i="13"/>
  <c r="AA54" i="13"/>
  <c r="T106" i="13"/>
  <c r="AE106" i="13"/>
  <c r="AA106" i="13"/>
  <c r="R178" i="9"/>
  <c r="AB178" i="9"/>
  <c r="R171" i="9"/>
  <c r="AB171" i="9"/>
  <c r="S89" i="12"/>
  <c r="U89" i="12" s="1"/>
  <c r="V89" i="12"/>
  <c r="R101" i="9"/>
  <c r="AB101" i="9"/>
  <c r="AB155" i="9"/>
  <c r="R155" i="9"/>
  <c r="AB112" i="9"/>
  <c r="R112" i="9"/>
  <c r="S30" i="12"/>
  <c r="U30" i="12" s="1"/>
  <c r="V30" i="12"/>
  <c r="R118" i="9"/>
  <c r="AB118" i="9"/>
  <c r="R31" i="9"/>
  <c r="AB31" i="9"/>
  <c r="AB146" i="9"/>
  <c r="R146" i="9"/>
  <c r="AB117" i="9"/>
  <c r="R117" i="9"/>
  <c r="R152" i="9"/>
  <c r="AB152" i="9"/>
  <c r="AB115" i="9"/>
  <c r="R115" i="9"/>
  <c r="AB35" i="9"/>
  <c r="R35" i="9"/>
  <c r="S149" i="12"/>
  <c r="U149" i="12" s="1"/>
  <c r="V149" i="12"/>
  <c r="R150" i="9"/>
  <c r="AB150" i="9"/>
  <c r="R50" i="9"/>
  <c r="AB50" i="9"/>
  <c r="S92" i="8"/>
  <c r="U92" i="8" s="1"/>
  <c r="V92" i="8"/>
  <c r="V70" i="8"/>
  <c r="S70" i="8"/>
  <c r="U70" i="8" s="1"/>
  <c r="AE176" i="9"/>
  <c r="AA176" i="9"/>
  <c r="T95" i="13"/>
  <c r="AE95" i="13"/>
  <c r="AA95" i="13"/>
  <c r="AE165" i="9"/>
  <c r="AA165" i="9"/>
  <c r="T116" i="13"/>
  <c r="AE116" i="13"/>
  <c r="AA116" i="13"/>
  <c r="S116" i="12"/>
  <c r="U116" i="12" s="1"/>
  <c r="V116" i="12"/>
  <c r="AB144" i="9"/>
  <c r="R144" i="9"/>
  <c r="R53" i="9"/>
  <c r="AB53" i="9"/>
  <c r="V81" i="12"/>
  <c r="S81" i="12"/>
  <c r="U81" i="12" s="1"/>
  <c r="R157" i="9"/>
  <c r="AB157" i="9"/>
  <c r="R95" i="9"/>
  <c r="AB95" i="9"/>
  <c r="S62" i="12"/>
  <c r="U62" i="12" s="1"/>
  <c r="V62" i="12"/>
  <c r="AB111" i="9"/>
  <c r="R111" i="9"/>
  <c r="R41" i="9"/>
  <c r="AB41" i="9"/>
  <c r="AB133" i="9"/>
  <c r="R133" i="9"/>
  <c r="R110" i="9"/>
  <c r="AB110" i="9"/>
  <c r="S38" i="12"/>
  <c r="U38" i="12" s="1"/>
  <c r="V38" i="12"/>
  <c r="R141" i="9"/>
  <c r="AB141" i="9"/>
  <c r="R107" i="9"/>
  <c r="AB107" i="9"/>
  <c r="R25" i="9"/>
  <c r="AB25" i="9"/>
  <c r="S103" i="10"/>
  <c r="U103" i="10" s="1"/>
  <c r="V103" i="10"/>
  <c r="AB92" i="9"/>
  <c r="R92" i="9"/>
  <c r="AB75" i="9"/>
  <c r="R75" i="9"/>
  <c r="S156" i="8"/>
  <c r="U156" i="8" s="1"/>
  <c r="V156" i="8"/>
  <c r="S141" i="8"/>
  <c r="U141" i="8" s="1"/>
  <c r="V141" i="8"/>
  <c r="AE67" i="9"/>
  <c r="T67" i="9"/>
  <c r="AA67" i="9"/>
  <c r="T71" i="13"/>
  <c r="AE71" i="13"/>
  <c r="AA71" i="13"/>
  <c r="R38" i="9"/>
  <c r="AB38" i="9"/>
  <c r="AB66" i="9"/>
  <c r="R66" i="9"/>
  <c r="R121" i="9"/>
  <c r="AB121" i="9"/>
  <c r="AE49" i="13"/>
  <c r="T49" i="13"/>
  <c r="AA49" i="13"/>
  <c r="AB103" i="9"/>
  <c r="AB139" i="9"/>
  <c r="R139" i="9"/>
  <c r="R64" i="9"/>
  <c r="AB64" i="9"/>
  <c r="AB159" i="9"/>
  <c r="R159" i="9"/>
  <c r="AB63" i="9"/>
  <c r="R63" i="9"/>
  <c r="R93" i="9"/>
  <c r="AB93" i="9"/>
  <c r="R40" i="9"/>
  <c r="AB40" i="9"/>
  <c r="R105" i="9"/>
  <c r="AB105" i="9"/>
  <c r="R89" i="9"/>
  <c r="AB89" i="9"/>
  <c r="S78" i="12"/>
  <c r="U78" i="12" s="1"/>
  <c r="V78" i="12"/>
  <c r="R124" i="9"/>
  <c r="AB124" i="9"/>
  <c r="AB65" i="9"/>
  <c r="R65" i="9"/>
  <c r="S21" i="12"/>
  <c r="U21" i="12" s="1"/>
  <c r="V21" i="12"/>
  <c r="R70" i="9"/>
  <c r="AB70" i="9"/>
  <c r="R57" i="9"/>
  <c r="AB57" i="9"/>
  <c r="S63" i="8"/>
  <c r="U63" i="8" s="1"/>
  <c r="V63" i="8"/>
  <c r="AE184" i="9"/>
  <c r="AA184" i="9"/>
  <c r="AB149" i="9"/>
  <c r="R149" i="9"/>
  <c r="R37" i="9"/>
  <c r="AB37" i="9"/>
  <c r="AB24" i="9"/>
  <c r="R24" i="9"/>
  <c r="R30" i="9"/>
  <c r="AB30" i="9"/>
  <c r="T103" i="9"/>
  <c r="R71" i="9"/>
  <c r="AB71" i="9"/>
  <c r="R135" i="9"/>
  <c r="AB135" i="9"/>
  <c r="R86" i="9"/>
  <c r="AB86" i="9"/>
  <c r="R73" i="9"/>
  <c r="AB73" i="9"/>
  <c r="AB60" i="9"/>
  <c r="R60" i="9"/>
  <c r="V37" i="12"/>
  <c r="S37" i="12"/>
  <c r="U37" i="12" s="1"/>
  <c r="R83" i="9"/>
  <c r="AB83" i="9"/>
  <c r="R102" i="9"/>
  <c r="AB102" i="9"/>
  <c r="AB48" i="9"/>
  <c r="R48" i="9"/>
  <c r="V45" i="12"/>
  <c r="S45" i="12"/>
  <c r="U45" i="12" s="1"/>
  <c r="AB114" i="9"/>
  <c r="R114" i="9"/>
  <c r="R34" i="9"/>
  <c r="AB34" i="9"/>
  <c r="S157" i="8"/>
  <c r="U157" i="8" s="1"/>
  <c r="V157" i="8"/>
  <c r="AE176" i="13"/>
  <c r="AA176" i="13"/>
  <c r="R58" i="9"/>
  <c r="AB58" i="9"/>
  <c r="R36" i="9"/>
  <c r="AB36" i="9"/>
  <c r="R85" i="9"/>
  <c r="AB85" i="9"/>
  <c r="AB123" i="9"/>
  <c r="R123" i="9"/>
  <c r="AB153" i="9"/>
  <c r="R153" i="9"/>
  <c r="R54" i="9"/>
  <c r="AB54" i="9"/>
  <c r="S137" i="12"/>
  <c r="U137" i="12" s="1"/>
  <c r="V137" i="12"/>
  <c r="R79" i="9"/>
  <c r="AB79" i="9"/>
  <c r="AB78" i="9"/>
  <c r="R78" i="9"/>
  <c r="R80" i="9"/>
  <c r="AB80" i="9"/>
  <c r="R145" i="9"/>
  <c r="AB145" i="9"/>
  <c r="R59" i="9"/>
  <c r="AB59" i="9"/>
  <c r="S128" i="12"/>
  <c r="U128" i="12" s="1"/>
  <c r="V128" i="12"/>
  <c r="S37" i="6"/>
  <c r="U37" i="6" s="1"/>
  <c r="V37" i="6"/>
  <c r="AB106" i="9"/>
  <c r="R106" i="9"/>
  <c r="S139" i="8"/>
  <c r="U139" i="8" s="1"/>
  <c r="V139" i="8"/>
  <c r="T144" i="13"/>
  <c r="AE144" i="13"/>
  <c r="AA144" i="13"/>
  <c r="T171" i="13"/>
  <c r="AE171" i="13"/>
  <c r="AA171" i="13"/>
  <c r="T43" i="13"/>
  <c r="AE43" i="13"/>
  <c r="AA43" i="13"/>
  <c r="R84" i="9"/>
  <c r="AB84" i="9"/>
  <c r="R132" i="9"/>
  <c r="AB132" i="9"/>
  <c r="S90" i="8"/>
  <c r="U90" i="8" s="1"/>
  <c r="V90" i="8"/>
  <c r="AE103" i="9"/>
  <c r="R174" i="9"/>
  <c r="AB174" i="9"/>
  <c r="AB113" i="9"/>
  <c r="R113" i="9"/>
  <c r="AB43" i="9"/>
  <c r="R43" i="9"/>
  <c r="AB88" i="9"/>
  <c r="R88" i="9"/>
  <c r="R29" i="9"/>
  <c r="AB29" i="9"/>
  <c r="AB100" i="9"/>
  <c r="R100" i="9"/>
  <c r="R74" i="9"/>
  <c r="AB74" i="9"/>
  <c r="S110" i="12"/>
  <c r="U110" i="12" s="1"/>
  <c r="V110" i="12"/>
  <c r="R162" i="9"/>
  <c r="AB162" i="9"/>
  <c r="R137" i="9"/>
  <c r="AB137" i="9"/>
  <c r="AB55" i="9"/>
  <c r="R55" i="9"/>
  <c r="S144" i="12"/>
  <c r="U144" i="12" s="1"/>
  <c r="V144" i="12"/>
  <c r="R143" i="9"/>
  <c r="AB143" i="9"/>
  <c r="R26" i="9"/>
  <c r="AB26" i="9"/>
  <c r="R45" i="9"/>
  <c r="AB45" i="9"/>
  <c r="V65" i="12"/>
  <c r="S65" i="12"/>
  <c r="U65" i="12" s="1"/>
  <c r="R97" i="9"/>
  <c r="AB97" i="9"/>
  <c r="S132" i="8"/>
  <c r="U132" i="8" s="1"/>
  <c r="V132" i="8"/>
  <c r="AE117" i="13"/>
  <c r="AA117" i="13"/>
  <c r="T117" i="13"/>
  <c r="T91" i="13"/>
  <c r="AE91" i="13"/>
  <c r="AA91" i="13"/>
  <c r="N101" i="9"/>
  <c r="N159" i="9"/>
  <c r="N161" i="9"/>
  <c r="N179" i="9"/>
  <c r="N157" i="9"/>
  <c r="N165" i="9"/>
  <c r="N42" i="9"/>
  <c r="N83" i="9"/>
  <c r="N27" i="9"/>
  <c r="N71" i="9"/>
  <c r="N48" i="9"/>
  <c r="N123" i="9"/>
  <c r="N75" i="9"/>
  <c r="N91" i="9"/>
  <c r="N138" i="9"/>
  <c r="N175" i="9"/>
  <c r="N72" i="9"/>
  <c r="N116" i="9"/>
  <c r="N93" i="9"/>
  <c r="N58" i="9"/>
  <c r="N44" i="9"/>
  <c r="N34" i="9"/>
  <c r="N78" i="9"/>
  <c r="N149" i="9"/>
  <c r="N31" i="9"/>
  <c r="N111" i="9"/>
  <c r="N122" i="9"/>
  <c r="N40" i="9"/>
  <c r="N166" i="9"/>
  <c r="N73" i="9"/>
  <c r="N117" i="9"/>
  <c r="N94" i="9"/>
  <c r="N141" i="9"/>
  <c r="N169" i="9"/>
  <c r="N140" i="9"/>
  <c r="N108" i="9"/>
  <c r="N23" i="9"/>
  <c r="N54" i="9"/>
  <c r="N96" i="9"/>
  <c r="N65" i="9"/>
  <c r="N41" i="9"/>
  <c r="N88" i="9"/>
  <c r="N32" i="9"/>
  <c r="N76" i="9"/>
  <c r="N51" i="9"/>
  <c r="N77" i="9"/>
  <c r="N127" i="9"/>
  <c r="N112" i="9"/>
  <c r="N146" i="9"/>
  <c r="N57" i="9"/>
  <c r="N174" i="9"/>
  <c r="N86" i="9"/>
  <c r="N92" i="9"/>
  <c r="N49" i="9"/>
  <c r="N33" i="9"/>
  <c r="N70" i="9"/>
  <c r="N143" i="9"/>
  <c r="N160" i="9"/>
  <c r="N125" i="9"/>
  <c r="N180" i="9"/>
  <c r="N133" i="9"/>
  <c r="N168" i="9"/>
  <c r="N153" i="9"/>
  <c r="N163" i="9"/>
  <c r="N173" i="9"/>
  <c r="N21" i="9"/>
  <c r="N90" i="9"/>
  <c r="N98" i="9"/>
  <c r="N150" i="9"/>
  <c r="N50" i="9"/>
  <c r="N130" i="9"/>
  <c r="N84" i="9"/>
  <c r="N170" i="9"/>
  <c r="N172" i="9"/>
  <c r="N151" i="9"/>
  <c r="N68" i="9"/>
  <c r="N61" i="9"/>
  <c r="N67" i="9"/>
  <c r="N69" i="9"/>
  <c r="N52" i="9"/>
  <c r="N148" i="9"/>
  <c r="N74" i="9"/>
  <c r="N137" i="9"/>
  <c r="N79" i="9"/>
  <c r="N87" i="9"/>
  <c r="N134" i="9"/>
  <c r="N154" i="9"/>
  <c r="N95" i="9"/>
  <c r="N53" i="9"/>
  <c r="N97" i="9"/>
  <c r="N135" i="9"/>
  <c r="N82" i="9"/>
  <c r="N59" i="9"/>
  <c r="N103" i="9"/>
  <c r="N89" i="9"/>
  <c r="N183" i="9"/>
  <c r="N80" i="9"/>
  <c r="N178" i="9"/>
  <c r="N102" i="9"/>
  <c r="N147" i="9"/>
  <c r="N39" i="9"/>
  <c r="N85" i="9"/>
  <c r="N45" i="9"/>
  <c r="N128" i="9"/>
  <c r="N136" i="9"/>
  <c r="N145" i="9"/>
  <c r="N144" i="9"/>
  <c r="N120" i="9"/>
  <c r="N22" i="9"/>
  <c r="N62" i="9"/>
  <c r="N106" i="9"/>
  <c r="N132" i="9"/>
  <c r="N105" i="9"/>
  <c r="N139" i="9"/>
  <c r="N129" i="9"/>
  <c r="N35" i="9"/>
  <c r="N114" i="9"/>
  <c r="N107" i="9"/>
  <c r="N113" i="9"/>
  <c r="N119" i="9"/>
  <c r="N167" i="9"/>
  <c r="N181" i="9"/>
  <c r="N155" i="9"/>
  <c r="N121" i="9"/>
  <c r="N156" i="9"/>
  <c r="N66" i="9"/>
  <c r="N110" i="9"/>
  <c r="N184" i="9"/>
  <c r="N63" i="9"/>
  <c r="N152" i="9"/>
  <c r="N60" i="9"/>
  <c r="N104" i="9"/>
  <c r="N115" i="9"/>
  <c r="N38" i="9"/>
  <c r="N118" i="9"/>
  <c r="N37" i="9"/>
  <c r="N81" i="9"/>
  <c r="N158" i="9"/>
  <c r="N28" i="9"/>
  <c r="N47" i="9"/>
  <c r="N100" i="9"/>
  <c r="N43" i="9"/>
  <c r="N124" i="9"/>
  <c r="N55" i="9"/>
  <c r="N99" i="9"/>
  <c r="N25" i="9"/>
  <c r="N64" i="9"/>
  <c r="N162" i="9"/>
  <c r="N56" i="9"/>
  <c r="N109" i="9"/>
  <c r="N131" i="9"/>
  <c r="N182" i="9"/>
  <c r="N177" i="9"/>
  <c r="N26" i="9"/>
  <c r="N36" i="9"/>
  <c r="N29" i="9"/>
  <c r="N164" i="9"/>
  <c r="N171" i="9"/>
  <c r="N24" i="9"/>
  <c r="N176" i="9"/>
  <c r="C15" i="9"/>
  <c r="C18" i="9" s="1"/>
  <c r="N46" i="9"/>
  <c r="N126" i="9"/>
  <c r="N30" i="9"/>
  <c r="C16" i="9"/>
  <c r="D18" i="9" s="1"/>
  <c r="O5" i="4"/>
  <c r="O1" i="4"/>
  <c r="O6" i="4"/>
  <c r="O4" i="4"/>
  <c r="O3" i="4"/>
  <c r="O2" i="4"/>
  <c r="AA134" i="9"/>
  <c r="AE134" i="9"/>
  <c r="T134" i="9"/>
  <c r="S95" i="10"/>
  <c r="U95" i="10" s="1"/>
  <c r="V95" i="10"/>
  <c r="S104" i="10"/>
  <c r="U104" i="10" s="1"/>
  <c r="V104" i="10"/>
  <c r="V86" i="10"/>
  <c r="S86" i="10"/>
  <c r="U86" i="10" s="1"/>
  <c r="V24" i="10"/>
  <c r="S24" i="10"/>
  <c r="U24" i="10" s="1"/>
  <c r="S79" i="10"/>
  <c r="U79" i="10" s="1"/>
  <c r="V79" i="10"/>
  <c r="V122" i="10"/>
  <c r="S122" i="10"/>
  <c r="U122" i="10" s="1"/>
  <c r="S52" i="10"/>
  <c r="U52" i="10" s="1"/>
  <c r="V52" i="10"/>
  <c r="V111" i="10"/>
  <c r="S111" i="10"/>
  <c r="U111" i="10" s="1"/>
  <c r="S91" i="10"/>
  <c r="U91" i="10" s="1"/>
  <c r="V91" i="10"/>
  <c r="S149" i="7"/>
  <c r="U149" i="7" s="1"/>
  <c r="V149" i="7"/>
  <c r="V101" i="7"/>
  <c r="S101" i="7"/>
  <c r="U101" i="7" s="1"/>
  <c r="S74" i="7"/>
  <c r="U74" i="7" s="1"/>
  <c r="V74" i="7"/>
  <c r="V106" i="7"/>
  <c r="S106" i="7"/>
  <c r="U106" i="7" s="1"/>
  <c r="S34" i="7"/>
  <c r="U34" i="7" s="1"/>
  <c r="V34" i="7"/>
  <c r="S122" i="7"/>
  <c r="U122" i="7" s="1"/>
  <c r="V122" i="7"/>
  <c r="S27" i="7"/>
  <c r="U27" i="7" s="1"/>
  <c r="V27" i="7"/>
  <c r="V38" i="7"/>
  <c r="S38" i="7"/>
  <c r="U38" i="7" s="1"/>
  <c r="S83" i="8"/>
  <c r="U83" i="8" s="1"/>
  <c r="V83" i="8"/>
  <c r="S51" i="8"/>
  <c r="U51" i="8" s="1"/>
  <c r="V51" i="8"/>
  <c r="V111" i="8"/>
  <c r="S111" i="8"/>
  <c r="U111" i="8" s="1"/>
  <c r="V119" i="8"/>
  <c r="S119" i="8"/>
  <c r="U119" i="8" s="1"/>
  <c r="S60" i="8"/>
  <c r="U60" i="8" s="1"/>
  <c r="V60" i="8"/>
  <c r="V147" i="8"/>
  <c r="S147" i="8"/>
  <c r="U147" i="8" s="1"/>
  <c r="S123" i="8"/>
  <c r="U123" i="8" s="1"/>
  <c r="V123" i="8"/>
  <c r="S129" i="8"/>
  <c r="U129" i="8" s="1"/>
  <c r="V129" i="8"/>
  <c r="V85" i="8"/>
  <c r="S85" i="8"/>
  <c r="U85" i="8" s="1"/>
  <c r="S61" i="8"/>
  <c r="U61" i="8" s="1"/>
  <c r="V61" i="8"/>
  <c r="S84" i="8"/>
  <c r="U84" i="8" s="1"/>
  <c r="V84" i="8"/>
  <c r="V33" i="8"/>
  <c r="S33" i="8"/>
  <c r="U33" i="8" s="1"/>
  <c r="S39" i="8"/>
  <c r="U39" i="8" s="1"/>
  <c r="V39" i="8"/>
  <c r="T111" i="13"/>
  <c r="AE111" i="13"/>
  <c r="AA111" i="13"/>
  <c r="AE56" i="13"/>
  <c r="T56" i="13"/>
  <c r="AA56" i="13"/>
  <c r="C18" i="12"/>
  <c r="F18" i="12"/>
  <c r="F19" i="12" s="1"/>
  <c r="F18" i="8"/>
  <c r="F19" i="8" s="1"/>
  <c r="C18" i="8"/>
  <c r="S87" i="10"/>
  <c r="U87" i="10" s="1"/>
  <c r="V87" i="10"/>
  <c r="S83" i="10"/>
  <c r="U83" i="10" s="1"/>
  <c r="V83" i="10"/>
  <c r="S82" i="10"/>
  <c r="U82" i="10" s="1"/>
  <c r="V82" i="10"/>
  <c r="V67" i="10"/>
  <c r="S67" i="10"/>
  <c r="U67" i="10" s="1"/>
  <c r="S112" i="10"/>
  <c r="U112" i="10" s="1"/>
  <c r="V112" i="10"/>
  <c r="V105" i="10"/>
  <c r="S105" i="10"/>
  <c r="U105" i="10" s="1"/>
  <c r="S54" i="10"/>
  <c r="U54" i="10" s="1"/>
  <c r="V54" i="10"/>
  <c r="V105" i="7"/>
  <c r="S105" i="7"/>
  <c r="U105" i="7" s="1"/>
  <c r="V147" i="7"/>
  <c r="S147" i="7"/>
  <c r="U147" i="7" s="1"/>
  <c r="V155" i="7"/>
  <c r="S155" i="7"/>
  <c r="U155" i="7" s="1"/>
  <c r="S67" i="7"/>
  <c r="U67" i="7" s="1"/>
  <c r="V67" i="7"/>
  <c r="S104" i="8"/>
  <c r="U104" i="8" s="1"/>
  <c r="V104" i="8"/>
  <c r="S87" i="8"/>
  <c r="U87" i="8" s="1"/>
  <c r="V87" i="8"/>
  <c r="S152" i="8"/>
  <c r="U152" i="8" s="1"/>
  <c r="V152" i="8"/>
  <c r="S38" i="8"/>
  <c r="U38" i="8" s="1"/>
  <c r="V38" i="8"/>
  <c r="S68" i="8"/>
  <c r="U68" i="8" s="1"/>
  <c r="V68" i="8"/>
  <c r="S108" i="8"/>
  <c r="U108" i="8" s="1"/>
  <c r="V108" i="8"/>
  <c r="S86" i="8"/>
  <c r="U86" i="8" s="1"/>
  <c r="V86" i="8"/>
  <c r="S73" i="8"/>
  <c r="U73" i="8" s="1"/>
  <c r="V73" i="8"/>
  <c r="V34" i="8"/>
  <c r="S34" i="8"/>
  <c r="U34" i="8" s="1"/>
  <c r="V116" i="8"/>
  <c r="S116" i="8"/>
  <c r="U116" i="8" s="1"/>
  <c r="S57" i="8"/>
  <c r="U57" i="8" s="1"/>
  <c r="V57" i="8"/>
  <c r="S145" i="8"/>
  <c r="U145" i="8" s="1"/>
  <c r="V145" i="8"/>
  <c r="V41" i="8"/>
  <c r="S41" i="8"/>
  <c r="U41" i="8" s="1"/>
  <c r="AA62" i="13"/>
  <c r="T62" i="13"/>
  <c r="AE62" i="13"/>
  <c r="T62" i="9"/>
  <c r="AA62" i="9"/>
  <c r="AE62" i="9"/>
  <c r="S149" i="10"/>
  <c r="U149" i="10" s="1"/>
  <c r="V149" i="10"/>
  <c r="S72" i="10"/>
  <c r="U72" i="10" s="1"/>
  <c r="V72" i="10"/>
  <c r="V76" i="10"/>
  <c r="S76" i="10"/>
  <c r="U76" i="10" s="1"/>
  <c r="V158" i="10"/>
  <c r="S158" i="10"/>
  <c r="U158" i="10" s="1"/>
  <c r="V69" i="10"/>
  <c r="S69" i="10"/>
  <c r="U69" i="10" s="1"/>
  <c r="V153" i="10"/>
  <c r="S153" i="10"/>
  <c r="U153" i="10" s="1"/>
  <c r="V55" i="10"/>
  <c r="S55" i="10"/>
  <c r="U55" i="10" s="1"/>
  <c r="S101" i="10"/>
  <c r="U101" i="10" s="1"/>
  <c r="V101" i="10"/>
  <c r="S85" i="10"/>
  <c r="U85" i="10" s="1"/>
  <c r="V85" i="10"/>
  <c r="V29" i="10"/>
  <c r="S29" i="10"/>
  <c r="U29" i="10" s="1"/>
  <c r="V49" i="10"/>
  <c r="S49" i="10"/>
  <c r="U49" i="10" s="1"/>
  <c r="V66" i="7"/>
  <c r="S66" i="7"/>
  <c r="U66" i="7" s="1"/>
  <c r="S58" i="7"/>
  <c r="U58" i="7" s="1"/>
  <c r="V58" i="7"/>
  <c r="S137" i="7"/>
  <c r="U137" i="7" s="1"/>
  <c r="V137" i="7"/>
  <c r="V146" i="7"/>
  <c r="S146" i="7"/>
  <c r="U146" i="7" s="1"/>
  <c r="S35" i="7"/>
  <c r="U35" i="7" s="1"/>
  <c r="V35" i="7"/>
  <c r="V158" i="7"/>
  <c r="S158" i="7"/>
  <c r="U158" i="7" s="1"/>
  <c r="S31" i="8"/>
  <c r="U31" i="8" s="1"/>
  <c r="V31" i="8"/>
  <c r="S54" i="8"/>
  <c r="U54" i="8" s="1"/>
  <c r="V54" i="8"/>
  <c r="S140" i="8"/>
  <c r="U140" i="8" s="1"/>
  <c r="V140" i="8"/>
  <c r="S91" i="8"/>
  <c r="U91" i="8" s="1"/>
  <c r="V91" i="8"/>
  <c r="S99" i="8"/>
  <c r="U99" i="8" s="1"/>
  <c r="V99" i="8"/>
  <c r="V80" i="8"/>
  <c r="S80" i="8"/>
  <c r="U80" i="8" s="1"/>
  <c r="S100" i="8"/>
  <c r="U100" i="8" s="1"/>
  <c r="V100" i="8"/>
  <c r="S107" i="8"/>
  <c r="U107" i="8" s="1"/>
  <c r="V107" i="8"/>
  <c r="V146" i="8"/>
  <c r="S146" i="8"/>
  <c r="U146" i="8" s="1"/>
  <c r="V69" i="8"/>
  <c r="S69" i="8"/>
  <c r="U69" i="8" s="1"/>
  <c r="V56" i="8"/>
  <c r="S56" i="8"/>
  <c r="U56" i="8" s="1"/>
  <c r="S50" i="8"/>
  <c r="U50" i="8" s="1"/>
  <c r="V50" i="8"/>
  <c r="S137" i="8"/>
  <c r="U137" i="8" s="1"/>
  <c r="V137" i="8"/>
  <c r="V22" i="8"/>
  <c r="S22" i="8"/>
  <c r="U22" i="8" s="1"/>
  <c r="T97" i="13"/>
  <c r="AE97" i="13"/>
  <c r="AA97" i="13"/>
  <c r="C18" i="6"/>
  <c r="F18" i="6"/>
  <c r="F19" i="6" s="1"/>
  <c r="C18" i="10"/>
  <c r="F18" i="10"/>
  <c r="F19" i="10" s="1"/>
  <c r="T154" i="9"/>
  <c r="AE154" i="9"/>
  <c r="AA154" i="9"/>
  <c r="S142" i="10"/>
  <c r="U142" i="10" s="1"/>
  <c r="V142" i="10"/>
  <c r="S62" i="10"/>
  <c r="U62" i="10" s="1"/>
  <c r="V62" i="10"/>
  <c r="S156" i="10"/>
  <c r="U156" i="10" s="1"/>
  <c r="V156" i="10"/>
  <c r="V65" i="10"/>
  <c r="S65" i="10"/>
  <c r="U65" i="10" s="1"/>
  <c r="V148" i="10"/>
  <c r="S148" i="10"/>
  <c r="U148" i="10" s="1"/>
  <c r="V61" i="10"/>
  <c r="S61" i="10"/>
  <c r="U61" i="10" s="1"/>
  <c r="S145" i="10"/>
  <c r="U145" i="10" s="1"/>
  <c r="V145" i="10"/>
  <c r="S31" i="10"/>
  <c r="U31" i="10" s="1"/>
  <c r="V31" i="10"/>
  <c r="S97" i="10"/>
  <c r="U97" i="10" s="1"/>
  <c r="V97" i="10"/>
  <c r="S157" i="10"/>
  <c r="U157" i="10" s="1"/>
  <c r="V157" i="10"/>
  <c r="S77" i="10"/>
  <c r="U77" i="10" s="1"/>
  <c r="V77" i="10"/>
  <c r="AE165" i="13"/>
  <c r="AA165" i="13"/>
  <c r="S51" i="7"/>
  <c r="U51" i="7" s="1"/>
  <c r="V51" i="7"/>
  <c r="S89" i="7"/>
  <c r="U89" i="7" s="1"/>
  <c r="V89" i="7"/>
  <c r="V71" i="7"/>
  <c r="S71" i="7"/>
  <c r="U71" i="7" s="1"/>
  <c r="S50" i="7"/>
  <c r="U50" i="7" s="1"/>
  <c r="V50" i="7"/>
  <c r="V133" i="7"/>
  <c r="S133" i="7"/>
  <c r="U133" i="7" s="1"/>
  <c r="V79" i="7"/>
  <c r="S79" i="7"/>
  <c r="U79" i="7" s="1"/>
  <c r="S157" i="7"/>
  <c r="U157" i="7" s="1"/>
  <c r="V157" i="7"/>
  <c r="S74" i="8"/>
  <c r="U74" i="8" s="1"/>
  <c r="V74" i="8"/>
  <c r="S98" i="8"/>
  <c r="U98" i="8" s="1"/>
  <c r="V98" i="8"/>
  <c r="V43" i="8"/>
  <c r="S43" i="8"/>
  <c r="U43" i="8" s="1"/>
  <c r="V144" i="8"/>
  <c r="S144" i="8"/>
  <c r="U144" i="8" s="1"/>
  <c r="S112" i="8"/>
  <c r="U112" i="8" s="1"/>
  <c r="V112" i="8"/>
  <c r="S55" i="8"/>
  <c r="U55" i="8" s="1"/>
  <c r="V55" i="8"/>
  <c r="S143" i="8"/>
  <c r="U143" i="8" s="1"/>
  <c r="V143" i="8"/>
  <c r="S62" i="8"/>
  <c r="U62" i="8" s="1"/>
  <c r="V62" i="8"/>
  <c r="S30" i="8"/>
  <c r="U30" i="8" s="1"/>
  <c r="V30" i="8"/>
  <c r="S110" i="8"/>
  <c r="U110" i="8" s="1"/>
  <c r="V110" i="8"/>
  <c r="V49" i="8"/>
  <c r="S49" i="8"/>
  <c r="U49" i="8" s="1"/>
  <c r="S24" i="8"/>
  <c r="U24" i="8" s="1"/>
  <c r="V24" i="8"/>
  <c r="S109" i="8"/>
  <c r="U109" i="8" s="1"/>
  <c r="V109" i="8"/>
  <c r="V154" i="8"/>
  <c r="S154" i="8"/>
  <c r="U154" i="8" s="1"/>
  <c r="AE126" i="13"/>
  <c r="T126" i="13"/>
  <c r="AA126" i="13"/>
  <c r="AA167" i="9"/>
  <c r="AE167" i="9"/>
  <c r="S132" i="10"/>
  <c r="U132" i="10" s="1"/>
  <c r="V132" i="10"/>
  <c r="V58" i="10"/>
  <c r="S58" i="10"/>
  <c r="U58" i="10" s="1"/>
  <c r="V146" i="10"/>
  <c r="S146" i="10"/>
  <c r="U146" i="10" s="1"/>
  <c r="V45" i="10"/>
  <c r="S45" i="10"/>
  <c r="U45" i="10" s="1"/>
  <c r="V141" i="10"/>
  <c r="S141" i="10"/>
  <c r="U141" i="10" s="1"/>
  <c r="V57" i="10"/>
  <c r="S57" i="10"/>
  <c r="U57" i="10" s="1"/>
  <c r="S136" i="10"/>
  <c r="U136" i="10" s="1"/>
  <c r="V136" i="10"/>
  <c r="V23" i="10"/>
  <c r="S23" i="10"/>
  <c r="U23" i="10" s="1"/>
  <c r="S88" i="10"/>
  <c r="U88" i="10" s="1"/>
  <c r="V88" i="10"/>
  <c r="S147" i="10"/>
  <c r="U147" i="10" s="1"/>
  <c r="V147" i="10"/>
  <c r="V66" i="10"/>
  <c r="S66" i="10"/>
  <c r="U66" i="10" s="1"/>
  <c r="S152" i="10"/>
  <c r="U152" i="10" s="1"/>
  <c r="V152" i="10"/>
  <c r="S42" i="7"/>
  <c r="U42" i="7" s="1"/>
  <c r="V42" i="7"/>
  <c r="V142" i="7"/>
  <c r="S142" i="7"/>
  <c r="U142" i="7" s="1"/>
  <c r="S154" i="7"/>
  <c r="U154" i="7" s="1"/>
  <c r="V154" i="7"/>
  <c r="S22" i="7"/>
  <c r="U22" i="7" s="1"/>
  <c r="V22" i="7"/>
  <c r="S30" i="7"/>
  <c r="U30" i="7" s="1"/>
  <c r="V30" i="7"/>
  <c r="S151" i="7"/>
  <c r="U151" i="7" s="1"/>
  <c r="V151" i="7"/>
  <c r="S134" i="7"/>
  <c r="U134" i="7" s="1"/>
  <c r="V134" i="7"/>
  <c r="S102" i="8"/>
  <c r="U102" i="8" s="1"/>
  <c r="V102" i="8"/>
  <c r="V35" i="8"/>
  <c r="S35" i="8"/>
  <c r="U35" i="8" s="1"/>
  <c r="V135" i="8"/>
  <c r="S135" i="8"/>
  <c r="U135" i="8" s="1"/>
  <c r="S59" i="8"/>
  <c r="U59" i="8" s="1"/>
  <c r="V59" i="8"/>
  <c r="S115" i="8"/>
  <c r="U115" i="8" s="1"/>
  <c r="V115" i="8"/>
  <c r="S148" i="8"/>
  <c r="U148" i="8" s="1"/>
  <c r="V148" i="8"/>
  <c r="V47" i="8"/>
  <c r="S47" i="8"/>
  <c r="U47" i="8" s="1"/>
  <c r="S106" i="8"/>
  <c r="U106" i="8" s="1"/>
  <c r="V106" i="8"/>
  <c r="S150" i="8"/>
  <c r="U150" i="8" s="1"/>
  <c r="V150" i="8"/>
  <c r="S134" i="8"/>
  <c r="U134" i="8" s="1"/>
  <c r="V134" i="8"/>
  <c r="S158" i="8"/>
  <c r="U158" i="8" s="1"/>
  <c r="V158" i="8"/>
  <c r="S42" i="8"/>
  <c r="U42" i="8" s="1"/>
  <c r="V42" i="8"/>
  <c r="V105" i="8"/>
  <c r="S105" i="8"/>
  <c r="U105" i="8" s="1"/>
  <c r="S93" i="8"/>
  <c r="U93" i="8" s="1"/>
  <c r="V93" i="8"/>
  <c r="AE166" i="13"/>
  <c r="AA166" i="13"/>
  <c r="AE168" i="9"/>
  <c r="AA168" i="9"/>
  <c r="AE100" i="13"/>
  <c r="T100" i="13"/>
  <c r="AA100" i="13"/>
  <c r="C18" i="13"/>
  <c r="F18" i="13"/>
  <c r="F19" i="13" s="1"/>
  <c r="C18" i="7"/>
  <c r="F18" i="7"/>
  <c r="F19" i="7" s="1"/>
  <c r="AE172" i="13"/>
  <c r="AA172" i="13"/>
  <c r="T76" i="9"/>
  <c r="AE76" i="9"/>
  <c r="AA76" i="9"/>
  <c r="V115" i="10"/>
  <c r="S115" i="10"/>
  <c r="U115" i="10" s="1"/>
  <c r="S50" i="10"/>
  <c r="U50" i="10" s="1"/>
  <c r="V50" i="10"/>
  <c r="S137" i="10"/>
  <c r="U137" i="10" s="1"/>
  <c r="V137" i="10"/>
  <c r="S35" i="10"/>
  <c r="U35" i="10" s="1"/>
  <c r="V35" i="10"/>
  <c r="V130" i="10"/>
  <c r="S130" i="10"/>
  <c r="U130" i="10" s="1"/>
  <c r="V47" i="10"/>
  <c r="S47" i="10"/>
  <c r="U47" i="10" s="1"/>
  <c r="S123" i="10"/>
  <c r="U123" i="10" s="1"/>
  <c r="V123" i="10"/>
  <c r="S78" i="10"/>
  <c r="U78" i="10" s="1"/>
  <c r="V78" i="10"/>
  <c r="S138" i="10"/>
  <c r="U138" i="10" s="1"/>
  <c r="V138" i="10"/>
  <c r="S59" i="10"/>
  <c r="U59" i="10" s="1"/>
  <c r="V59" i="10"/>
  <c r="S143" i="10"/>
  <c r="U143" i="10" s="1"/>
  <c r="V143" i="10"/>
  <c r="V153" i="7"/>
  <c r="S153" i="7"/>
  <c r="U153" i="7" s="1"/>
  <c r="S121" i="7"/>
  <c r="U121" i="7" s="1"/>
  <c r="V121" i="7"/>
  <c r="V130" i="7"/>
  <c r="S130" i="7"/>
  <c r="U130" i="7" s="1"/>
  <c r="S59" i="7"/>
  <c r="U59" i="7" s="1"/>
  <c r="V59" i="7"/>
  <c r="S54" i="7"/>
  <c r="U54" i="7" s="1"/>
  <c r="V54" i="7"/>
  <c r="S138" i="7"/>
  <c r="U138" i="7" s="1"/>
  <c r="V138" i="7"/>
  <c r="V62" i="7"/>
  <c r="S62" i="7"/>
  <c r="U62" i="7" s="1"/>
  <c r="S46" i="7"/>
  <c r="U46" i="7" s="1"/>
  <c r="V46" i="7"/>
  <c r="S145" i="7"/>
  <c r="U145" i="7" s="1"/>
  <c r="V145" i="7"/>
  <c r="S102" i="7"/>
  <c r="U102" i="7" s="1"/>
  <c r="V102" i="7"/>
  <c r="S149" i="8"/>
  <c r="U149" i="8" s="1"/>
  <c r="V149" i="8"/>
  <c r="S78" i="8"/>
  <c r="U78" i="8" s="1"/>
  <c r="V78" i="8"/>
  <c r="V95" i="8"/>
  <c r="S95" i="8"/>
  <c r="U95" i="8" s="1"/>
  <c r="S138" i="8"/>
  <c r="U138" i="8" s="1"/>
  <c r="V138" i="8"/>
  <c r="S153" i="8"/>
  <c r="U153" i="8" s="1"/>
  <c r="V153" i="8"/>
  <c r="S122" i="8"/>
  <c r="U122" i="8" s="1"/>
  <c r="V122" i="8"/>
  <c r="S58" i="8"/>
  <c r="U58" i="8" s="1"/>
  <c r="V58" i="8"/>
  <c r="S96" i="8"/>
  <c r="U96" i="8" s="1"/>
  <c r="V96" i="8"/>
  <c r="V142" i="8"/>
  <c r="S142" i="8"/>
  <c r="U142" i="8" s="1"/>
  <c r="V151" i="8"/>
  <c r="S151" i="8"/>
  <c r="U151" i="8" s="1"/>
  <c r="S101" i="8"/>
  <c r="U101" i="8" s="1"/>
  <c r="V101" i="8"/>
  <c r="V81" i="8"/>
  <c r="S81" i="8"/>
  <c r="U81" i="8" s="1"/>
  <c r="AA115" i="13"/>
  <c r="AE115" i="13"/>
  <c r="T115" i="13"/>
  <c r="T32" i="9"/>
  <c r="AE32" i="9"/>
  <c r="AA32" i="9"/>
  <c r="S107" i="10"/>
  <c r="U107" i="10" s="1"/>
  <c r="V107" i="10"/>
  <c r="V28" i="10"/>
  <c r="S28" i="10"/>
  <c r="U28" i="10" s="1"/>
  <c r="S128" i="10"/>
  <c r="U128" i="10" s="1"/>
  <c r="V128" i="10"/>
  <c r="S106" i="10"/>
  <c r="U106" i="10" s="1"/>
  <c r="V106" i="10"/>
  <c r="V42" i="10"/>
  <c r="S42" i="10"/>
  <c r="U42" i="10" s="1"/>
  <c r="V118" i="10"/>
  <c r="S118" i="10"/>
  <c r="U118" i="10" s="1"/>
  <c r="S150" i="10"/>
  <c r="U150" i="10" s="1"/>
  <c r="V150" i="10"/>
  <c r="S73" i="10"/>
  <c r="U73" i="10" s="1"/>
  <c r="V73" i="10"/>
  <c r="S129" i="10"/>
  <c r="U129" i="10" s="1"/>
  <c r="V129" i="10"/>
  <c r="S46" i="10"/>
  <c r="U46" i="10" s="1"/>
  <c r="V46" i="10"/>
  <c r="S117" i="10"/>
  <c r="U117" i="10" s="1"/>
  <c r="V117" i="10"/>
  <c r="S150" i="7"/>
  <c r="U150" i="7" s="1"/>
  <c r="V150" i="7"/>
  <c r="V94" i="7"/>
  <c r="S94" i="7"/>
  <c r="U94" i="7" s="1"/>
  <c r="V114" i="7"/>
  <c r="S114" i="7"/>
  <c r="U114" i="7" s="1"/>
  <c r="V143" i="7"/>
  <c r="S143" i="7"/>
  <c r="U143" i="7" s="1"/>
  <c r="V148" i="7"/>
  <c r="S148" i="7"/>
  <c r="U148" i="7" s="1"/>
  <c r="S125" i="7"/>
  <c r="U125" i="7" s="1"/>
  <c r="V125" i="7"/>
  <c r="S118" i="7"/>
  <c r="U118" i="7" s="1"/>
  <c r="V118" i="7"/>
  <c r="V110" i="7"/>
  <c r="S110" i="7"/>
  <c r="U110" i="7" s="1"/>
  <c r="S156" i="7"/>
  <c r="U156" i="7" s="1"/>
  <c r="V156" i="7"/>
  <c r="V113" i="7"/>
  <c r="S113" i="7"/>
  <c r="U113" i="7" s="1"/>
  <c r="V26" i="8"/>
  <c r="S26" i="8"/>
  <c r="U26" i="8" s="1"/>
  <c r="S155" i="8"/>
  <c r="U155" i="8" s="1"/>
  <c r="V155" i="8"/>
  <c r="S71" i="8"/>
  <c r="U71" i="8" s="1"/>
  <c r="V71" i="8"/>
  <c r="S75" i="8"/>
  <c r="U75" i="8" s="1"/>
  <c r="V75" i="8"/>
  <c r="S67" i="8"/>
  <c r="U67" i="8" s="1"/>
  <c r="V67" i="8"/>
  <c r="V64" i="8"/>
  <c r="S64" i="8"/>
  <c r="U64" i="8" s="1"/>
  <c r="S66" i="8"/>
  <c r="U66" i="8" s="1"/>
  <c r="V66" i="8"/>
  <c r="S136" i="8"/>
  <c r="U136" i="8" s="1"/>
  <c r="V136" i="8"/>
  <c r="V125" i="8"/>
  <c r="S125" i="8"/>
  <c r="U125" i="8" s="1"/>
  <c r="V117" i="8"/>
  <c r="S117" i="8"/>
  <c r="U117" i="8" s="1"/>
  <c r="V131" i="8"/>
  <c r="S131" i="8"/>
  <c r="U131" i="8" s="1"/>
  <c r="V97" i="8"/>
  <c r="S97" i="8"/>
  <c r="U97" i="8" s="1"/>
  <c r="V77" i="8"/>
  <c r="S77" i="8"/>
  <c r="U77" i="8" s="1"/>
  <c r="AE133" i="13"/>
  <c r="T133" i="13"/>
  <c r="AA133" i="13"/>
  <c r="AE31" i="13"/>
  <c r="T31" i="13"/>
  <c r="AA31" i="13"/>
  <c r="AA53" i="13"/>
  <c r="AE53" i="13"/>
  <c r="T53" i="13"/>
  <c r="AE164" i="9"/>
  <c r="AA164" i="9"/>
  <c r="S100" i="10"/>
  <c r="U100" i="10" s="1"/>
  <c r="V100" i="10"/>
  <c r="S119" i="10"/>
  <c r="U119" i="10" s="1"/>
  <c r="V119" i="10"/>
  <c r="S96" i="10"/>
  <c r="U96" i="10" s="1"/>
  <c r="V96" i="10"/>
  <c r="S34" i="10"/>
  <c r="U34" i="10" s="1"/>
  <c r="V34" i="10"/>
  <c r="V93" i="10"/>
  <c r="S93" i="10"/>
  <c r="U93" i="10" s="1"/>
  <c r="V134" i="10"/>
  <c r="S134" i="10"/>
  <c r="U134" i="10" s="1"/>
  <c r="S63" i="10"/>
  <c r="U63" i="10" s="1"/>
  <c r="V63" i="10"/>
  <c r="S120" i="10"/>
  <c r="U120" i="10" s="1"/>
  <c r="V120" i="10"/>
  <c r="S38" i="10"/>
  <c r="U38" i="10" s="1"/>
  <c r="V38" i="10"/>
  <c r="S110" i="10"/>
  <c r="U110" i="10" s="1"/>
  <c r="V110" i="10"/>
  <c r="S93" i="7"/>
  <c r="U93" i="7" s="1"/>
  <c r="V93" i="7"/>
  <c r="V126" i="7"/>
  <c r="S126" i="7"/>
  <c r="U126" i="7" s="1"/>
  <c r="S117" i="7"/>
  <c r="U117" i="7" s="1"/>
  <c r="V117" i="7"/>
  <c r="V109" i="7"/>
  <c r="S109" i="7"/>
  <c r="U109" i="7" s="1"/>
  <c r="S83" i="7"/>
  <c r="U83" i="7" s="1"/>
  <c r="V83" i="7"/>
  <c r="S75" i="7"/>
  <c r="U75" i="7" s="1"/>
  <c r="V75" i="7"/>
  <c r="S63" i="7"/>
  <c r="U63" i="7" s="1"/>
  <c r="V63" i="7"/>
  <c r="V82" i="7"/>
  <c r="S82" i="7"/>
  <c r="U82" i="7" s="1"/>
  <c r="V129" i="7"/>
  <c r="S129" i="7"/>
  <c r="U129" i="7" s="1"/>
  <c r="S124" i="8"/>
  <c r="U124" i="8" s="1"/>
  <c r="V124" i="8"/>
  <c r="S94" i="8"/>
  <c r="U94" i="8" s="1"/>
  <c r="V94" i="8"/>
  <c r="V88" i="8"/>
  <c r="S88" i="8"/>
  <c r="U88" i="8" s="1"/>
  <c r="S128" i="8"/>
  <c r="U128" i="8" s="1"/>
  <c r="V128" i="8"/>
  <c r="S121" i="8"/>
  <c r="U121" i="8" s="1"/>
  <c r="V121" i="8"/>
  <c r="S72" i="8"/>
  <c r="U72" i="8" s="1"/>
  <c r="V72" i="8"/>
  <c r="V82" i="8"/>
  <c r="S82" i="8"/>
  <c r="U82" i="8" s="1"/>
  <c r="S120" i="8"/>
  <c r="U120" i="8" s="1"/>
  <c r="V120" i="8"/>
  <c r="S89" i="8"/>
  <c r="U89" i="8" s="1"/>
  <c r="V89" i="8"/>
  <c r="S65" i="8"/>
  <c r="U65" i="8" s="1"/>
  <c r="V65" i="8"/>
  <c r="S76" i="8"/>
  <c r="U76" i="8" s="1"/>
  <c r="V76" i="8"/>
  <c r="S113" i="8"/>
  <c r="U113" i="8" s="1"/>
  <c r="V113" i="8"/>
  <c r="S103" i="8"/>
  <c r="U103" i="8" s="1"/>
  <c r="V103" i="8"/>
  <c r="V53" i="8"/>
  <c r="S53" i="8"/>
  <c r="U53" i="8" s="1"/>
  <c r="AA42" i="13"/>
  <c r="T42" i="13"/>
  <c r="AE42" i="13"/>
  <c r="C18" i="5"/>
  <c r="F18" i="5"/>
  <c r="F19" i="5" s="1"/>
  <c r="AE94" i="9" l="1"/>
  <c r="AA94" i="9"/>
  <c r="T94" i="9"/>
  <c r="AE116" i="9"/>
  <c r="T116" i="9"/>
  <c r="AA116" i="9"/>
  <c r="AA87" i="9"/>
  <c r="T87" i="9"/>
  <c r="AE87" i="9"/>
  <c r="AE173" i="9"/>
  <c r="AA173" i="9"/>
  <c r="AE170" i="13"/>
  <c r="AA170" i="13"/>
  <c r="AA175" i="9"/>
  <c r="AE175" i="9"/>
  <c r="AE182" i="9"/>
  <c r="AA182" i="9"/>
  <c r="AE175" i="13"/>
  <c r="AA175" i="13"/>
  <c r="AE177" i="9"/>
  <c r="AA177" i="9"/>
  <c r="AE39" i="9"/>
  <c r="AA39" i="9"/>
  <c r="T39" i="9"/>
  <c r="AE91" i="9"/>
  <c r="AA91" i="9"/>
  <c r="T91" i="9"/>
  <c r="AA180" i="9"/>
  <c r="AE180" i="9"/>
  <c r="AE96" i="9"/>
  <c r="T96" i="9"/>
  <c r="AA96" i="9"/>
  <c r="AA56" i="9"/>
  <c r="T56" i="9"/>
  <c r="AE56" i="9"/>
  <c r="AA166" i="9"/>
  <c r="AE166" i="9"/>
  <c r="AA179" i="9"/>
  <c r="AE179" i="9"/>
  <c r="AE33" i="9"/>
  <c r="AA33" i="9"/>
  <c r="T33" i="9"/>
  <c r="AA108" i="9"/>
  <c r="AE108" i="9"/>
  <c r="T108" i="9"/>
  <c r="AE47" i="9"/>
  <c r="AA47" i="9"/>
  <c r="T47" i="9"/>
  <c r="T131" i="9"/>
  <c r="AA131" i="9"/>
  <c r="AE131" i="9"/>
  <c r="AE169" i="9"/>
  <c r="AA169" i="9"/>
  <c r="AA127" i="9"/>
  <c r="AE127" i="9"/>
  <c r="T127" i="9"/>
  <c r="AE49" i="9"/>
  <c r="T49" i="9"/>
  <c r="AA49" i="9"/>
  <c r="T44" i="9"/>
  <c r="AE44" i="9"/>
  <c r="AA44" i="9"/>
  <c r="AE119" i="9"/>
  <c r="AA119" i="9"/>
  <c r="E14" i="5"/>
  <c r="E14" i="6"/>
  <c r="AH189" i="9"/>
  <c r="AI189" i="9"/>
  <c r="AJ189" i="9"/>
  <c r="AH191" i="9"/>
  <c r="AG191" i="9" s="1"/>
  <c r="Z191" i="9" s="1"/>
  <c r="AI191" i="9"/>
  <c r="AJ191" i="9"/>
  <c r="AE191" i="9"/>
  <c r="AA191" i="9"/>
  <c r="AG190" i="9"/>
  <c r="AH185" i="9"/>
  <c r="AG185" i="9" s="1"/>
  <c r="AI185" i="9"/>
  <c r="AJ185" i="9"/>
  <c r="AH187" i="9"/>
  <c r="AI187" i="9"/>
  <c r="AJ187" i="9"/>
  <c r="AJ186" i="9"/>
  <c r="AH186" i="9"/>
  <c r="AG186" i="9" s="1"/>
  <c r="AI186" i="9"/>
  <c r="AI188" i="9"/>
  <c r="AJ188" i="9"/>
  <c r="AH188" i="9"/>
  <c r="AG188" i="9" s="1"/>
  <c r="Z188" i="9" s="1"/>
  <c r="AE188" i="9"/>
  <c r="E14" i="12"/>
  <c r="AA174" i="9"/>
  <c r="AE174" i="9"/>
  <c r="AE65" i="9"/>
  <c r="T65" i="9"/>
  <c r="AA65" i="9"/>
  <c r="AE88" i="9"/>
  <c r="T88" i="9"/>
  <c r="AA88" i="9"/>
  <c r="AE123" i="9"/>
  <c r="T123" i="9"/>
  <c r="AA123" i="9"/>
  <c r="T117" i="9"/>
  <c r="AA117" i="9"/>
  <c r="AE117" i="9"/>
  <c r="AA160" i="9"/>
  <c r="T160" i="9"/>
  <c r="AE160" i="9"/>
  <c r="AA21" i="9"/>
  <c r="T21" i="9"/>
  <c r="AE21" i="9"/>
  <c r="AE59" i="9"/>
  <c r="T59" i="9"/>
  <c r="AA59" i="9"/>
  <c r="AE79" i="9"/>
  <c r="T79" i="9"/>
  <c r="AA79" i="9"/>
  <c r="AA135" i="9"/>
  <c r="AE135" i="9"/>
  <c r="T135" i="9"/>
  <c r="T75" i="9"/>
  <c r="AA75" i="9"/>
  <c r="AE75" i="9"/>
  <c r="AE133" i="9"/>
  <c r="T133" i="9"/>
  <c r="AA133" i="9"/>
  <c r="AE144" i="9"/>
  <c r="T144" i="9"/>
  <c r="AA144" i="9"/>
  <c r="AE97" i="9"/>
  <c r="AA97" i="9"/>
  <c r="T97" i="9"/>
  <c r="T81" i="9"/>
  <c r="AE81" i="9"/>
  <c r="AA81" i="9"/>
  <c r="AA105" i="9"/>
  <c r="T105" i="9"/>
  <c r="AE105" i="9"/>
  <c r="AE25" i="9"/>
  <c r="T25" i="9"/>
  <c r="AA25" i="9"/>
  <c r="AE110" i="9"/>
  <c r="T110" i="9"/>
  <c r="AA110" i="9"/>
  <c r="T53" i="9"/>
  <c r="AE53" i="9"/>
  <c r="AA53" i="9"/>
  <c r="AE55" i="9"/>
  <c r="T55" i="9"/>
  <c r="AA55" i="9"/>
  <c r="AE43" i="9"/>
  <c r="T43" i="9"/>
  <c r="AA43" i="9"/>
  <c r="AE106" i="9"/>
  <c r="AA106" i="9"/>
  <c r="T106" i="9"/>
  <c r="AE48" i="9"/>
  <c r="T48" i="9"/>
  <c r="AA48" i="9"/>
  <c r="T60" i="9"/>
  <c r="AA60" i="9"/>
  <c r="AE60" i="9"/>
  <c r="AE37" i="9"/>
  <c r="T37" i="9"/>
  <c r="AA37" i="9"/>
  <c r="AE57" i="9"/>
  <c r="T57" i="9"/>
  <c r="AA57" i="9"/>
  <c r="T124" i="9"/>
  <c r="AE124" i="9"/>
  <c r="AA124" i="9"/>
  <c r="AA40" i="9"/>
  <c r="T40" i="9"/>
  <c r="AE40" i="9"/>
  <c r="AE64" i="9"/>
  <c r="T64" i="9"/>
  <c r="AA64" i="9"/>
  <c r="AE121" i="9"/>
  <c r="AA121" i="9"/>
  <c r="AE107" i="9"/>
  <c r="AA107" i="9"/>
  <c r="T107" i="9"/>
  <c r="T95" i="9"/>
  <c r="AE95" i="9"/>
  <c r="AA95" i="9"/>
  <c r="AE35" i="9"/>
  <c r="T35" i="9"/>
  <c r="AA35" i="9"/>
  <c r="T146" i="9"/>
  <c r="AA146" i="9"/>
  <c r="AE146" i="9"/>
  <c r="AE112" i="9"/>
  <c r="T112" i="9"/>
  <c r="AA112" i="9"/>
  <c r="AE27" i="9"/>
  <c r="T27" i="9"/>
  <c r="AA27" i="9"/>
  <c r="T46" i="9"/>
  <c r="AE46" i="9"/>
  <c r="AA46" i="9"/>
  <c r="AA122" i="9"/>
  <c r="T122" i="9"/>
  <c r="AE122" i="9"/>
  <c r="AE140" i="9"/>
  <c r="T140" i="9"/>
  <c r="AA140" i="9"/>
  <c r="AE29" i="9"/>
  <c r="T29" i="9"/>
  <c r="AA29" i="9"/>
  <c r="AE86" i="9"/>
  <c r="T86" i="9"/>
  <c r="AA86" i="9"/>
  <c r="AE150" i="9"/>
  <c r="T150" i="9"/>
  <c r="AA150" i="9"/>
  <c r="E14" i="13"/>
  <c r="AA74" i="9"/>
  <c r="T74" i="9"/>
  <c r="AE74" i="9"/>
  <c r="AE145" i="9"/>
  <c r="T145" i="9"/>
  <c r="AA145" i="9"/>
  <c r="T85" i="9"/>
  <c r="AA85" i="9"/>
  <c r="AE85" i="9"/>
  <c r="T92" i="9"/>
  <c r="AA92" i="9"/>
  <c r="AE92" i="9"/>
  <c r="F18" i="9"/>
  <c r="F19" i="9" s="1"/>
  <c r="AE100" i="9"/>
  <c r="T100" i="9"/>
  <c r="AA100" i="9"/>
  <c r="AE113" i="9"/>
  <c r="T113" i="9"/>
  <c r="AA113" i="9"/>
  <c r="AA132" i="9"/>
  <c r="AE132" i="9"/>
  <c r="T132" i="9"/>
  <c r="AA70" i="9"/>
  <c r="T70" i="9"/>
  <c r="AE70" i="9"/>
  <c r="T93" i="9"/>
  <c r="AA93" i="9"/>
  <c r="AE93" i="9"/>
  <c r="AE141" i="9"/>
  <c r="T141" i="9"/>
  <c r="AA141" i="9"/>
  <c r="AE41" i="9"/>
  <c r="T41" i="9"/>
  <c r="AA41" i="9"/>
  <c r="AE157" i="9"/>
  <c r="AA157" i="9"/>
  <c r="AE115" i="9"/>
  <c r="AA115" i="9"/>
  <c r="T115" i="9"/>
  <c r="AE155" i="9"/>
  <c r="AA155" i="9"/>
  <c r="AE128" i="9"/>
  <c r="T128" i="9"/>
  <c r="AA128" i="9"/>
  <c r="AE138" i="9"/>
  <c r="AA138" i="9"/>
  <c r="T138" i="9"/>
  <c r="AE147" i="9"/>
  <c r="T147" i="9"/>
  <c r="AA147" i="9"/>
  <c r="T143" i="9"/>
  <c r="AE143" i="9"/>
  <c r="AA143" i="9"/>
  <c r="AA83" i="9"/>
  <c r="AE83" i="9"/>
  <c r="T83" i="9"/>
  <c r="T118" i="9"/>
  <c r="AE118" i="9"/>
  <c r="AA118" i="9"/>
  <c r="T71" i="9"/>
  <c r="AE71" i="9"/>
  <c r="AA71" i="9"/>
  <c r="AE66" i="9"/>
  <c r="T66" i="9"/>
  <c r="AA66" i="9"/>
  <c r="AE26" i="9"/>
  <c r="T26" i="9"/>
  <c r="AA26" i="9"/>
  <c r="AE137" i="9"/>
  <c r="T137" i="9"/>
  <c r="AA137" i="9"/>
  <c r="T80" i="9"/>
  <c r="AE80" i="9"/>
  <c r="AA80" i="9"/>
  <c r="T54" i="9"/>
  <c r="AE54" i="9"/>
  <c r="AA54" i="9"/>
  <c r="T36" i="9"/>
  <c r="AE36" i="9"/>
  <c r="AA36" i="9"/>
  <c r="T34" i="9"/>
  <c r="AE34" i="9"/>
  <c r="AA34" i="9"/>
  <c r="AE102" i="9"/>
  <c r="T102" i="9"/>
  <c r="AA102" i="9"/>
  <c r="AE73" i="9"/>
  <c r="T73" i="9"/>
  <c r="AA73" i="9"/>
  <c r="AE63" i="9"/>
  <c r="AA63" i="9"/>
  <c r="T63" i="9"/>
  <c r="T111" i="9"/>
  <c r="AA111" i="9"/>
  <c r="AE111" i="9"/>
  <c r="AA50" i="9"/>
  <c r="T50" i="9"/>
  <c r="AE50" i="9"/>
  <c r="AE31" i="9"/>
  <c r="T31" i="9"/>
  <c r="AA31" i="9"/>
  <c r="AE178" i="9"/>
  <c r="AA178" i="9"/>
  <c r="T125" i="9"/>
  <c r="AA125" i="9"/>
  <c r="AE125" i="9"/>
  <c r="AE156" i="9"/>
  <c r="AA156" i="9"/>
  <c r="T162" i="9"/>
  <c r="AE162" i="9"/>
  <c r="AA162" i="9"/>
  <c r="T58" i="9"/>
  <c r="AE58" i="9"/>
  <c r="AA58" i="9"/>
  <c r="AE24" i="9"/>
  <c r="T24" i="9"/>
  <c r="AA24" i="9"/>
  <c r="AA159" i="9"/>
  <c r="T159" i="9"/>
  <c r="AE159" i="9"/>
  <c r="AE152" i="9"/>
  <c r="T152" i="9"/>
  <c r="AA152" i="9"/>
  <c r="T101" i="9"/>
  <c r="AE101" i="9"/>
  <c r="AA101" i="9"/>
  <c r="AA90" i="9"/>
  <c r="AE90" i="9"/>
  <c r="T90" i="9"/>
  <c r="AE45" i="9"/>
  <c r="T45" i="9"/>
  <c r="AA45" i="9"/>
  <c r="AE149" i="9"/>
  <c r="T149" i="9"/>
  <c r="AA149" i="9"/>
  <c r="T139" i="9"/>
  <c r="AE139" i="9"/>
  <c r="AA139" i="9"/>
  <c r="AE171" i="9"/>
  <c r="AA171" i="9"/>
  <c r="T171" i="9"/>
  <c r="AE84" i="9"/>
  <c r="T84" i="9"/>
  <c r="AA84" i="9"/>
  <c r="AE78" i="9"/>
  <c r="T78" i="9"/>
  <c r="AA78" i="9"/>
  <c r="T153" i="9"/>
  <c r="AA153" i="9"/>
  <c r="AE153" i="9"/>
  <c r="AE114" i="9"/>
  <c r="T114" i="9"/>
  <c r="AA114" i="9"/>
  <c r="AE30" i="9"/>
  <c r="T30" i="9"/>
  <c r="AA30" i="9"/>
  <c r="T89" i="9"/>
  <c r="AE89" i="9"/>
  <c r="AA89" i="9"/>
  <c r="AE38" i="9"/>
  <c r="T38" i="9"/>
  <c r="AA38" i="9"/>
  <c r="E14" i="7"/>
  <c r="E14" i="8"/>
  <c r="P149" i="4"/>
  <c r="P283" i="4"/>
  <c r="P216" i="4"/>
  <c r="P305" i="4"/>
  <c r="P101" i="4"/>
  <c r="P237" i="4"/>
  <c r="P130" i="4"/>
  <c r="P135" i="4"/>
  <c r="P318" i="4"/>
  <c r="P49" i="4"/>
  <c r="P163" i="4"/>
  <c r="P45" i="4"/>
  <c r="P270" i="4"/>
  <c r="P113" i="4"/>
  <c r="P186" i="4"/>
  <c r="P206" i="4"/>
  <c r="P87" i="4"/>
  <c r="P188" i="4"/>
  <c r="P122" i="4"/>
  <c r="P297" i="4"/>
  <c r="P89" i="4"/>
  <c r="P203" i="4"/>
  <c r="P143" i="4"/>
  <c r="P316" i="4"/>
  <c r="P91" i="4"/>
  <c r="P146" i="4"/>
  <c r="P319" i="4"/>
  <c r="P304" i="4"/>
  <c r="P261" i="4"/>
  <c r="P106" i="4"/>
  <c r="P121" i="4"/>
  <c r="P275" i="4"/>
  <c r="P323" i="4"/>
  <c r="P112" i="4"/>
  <c r="P162" i="4"/>
  <c r="P208" i="4"/>
  <c r="P313" i="4"/>
  <c r="P306" i="4"/>
  <c r="P81" i="4"/>
  <c r="P204" i="4"/>
  <c r="P38" i="4"/>
  <c r="P303" i="4"/>
  <c r="P312" i="4"/>
  <c r="P66" i="4"/>
  <c r="P123" i="4"/>
  <c r="P153" i="4"/>
  <c r="P238" i="4"/>
  <c r="P150" i="4"/>
  <c r="P197" i="4"/>
  <c r="P266" i="4"/>
  <c r="P174" i="4"/>
  <c r="P48" i="4"/>
  <c r="P260" i="4"/>
  <c r="P192" i="4"/>
  <c r="P278" i="4"/>
  <c r="P67" i="4"/>
  <c r="P78" i="4"/>
  <c r="P287" i="4"/>
  <c r="P225" i="4"/>
  <c r="P245" i="4"/>
  <c r="P61" i="4"/>
  <c r="P330" i="4"/>
  <c r="P117" i="4"/>
  <c r="P220" i="4"/>
  <c r="P144" i="4"/>
  <c r="P69" i="4"/>
  <c r="P107" i="4"/>
  <c r="P227" i="4"/>
  <c r="P159" i="4"/>
  <c r="P217" i="4"/>
  <c r="P108" i="4"/>
  <c r="P329" i="4"/>
  <c r="P286" i="4"/>
  <c r="P72" i="4"/>
  <c r="P189" i="4"/>
  <c r="P195" i="4"/>
  <c r="P235" i="4"/>
  <c r="P79" i="4"/>
  <c r="P140" i="4"/>
  <c r="P44" i="4"/>
  <c r="P294" i="4"/>
  <c r="P99" i="4"/>
  <c r="P243" i="4"/>
  <c r="P199" i="4"/>
  <c r="P193" i="4"/>
  <c r="P172" i="4"/>
  <c r="P183" i="4"/>
  <c r="P71" i="4"/>
  <c r="P259" i="4"/>
  <c r="P273" i="4"/>
  <c r="P50" i="4"/>
  <c r="P282" i="4"/>
  <c r="P284" i="4"/>
  <c r="P157" i="4"/>
  <c r="P136" i="4"/>
  <c r="P288" i="4"/>
  <c r="P132" i="4"/>
  <c r="P151" i="4"/>
  <c r="P47" i="4"/>
  <c r="P139" i="4"/>
  <c r="P166" i="4"/>
  <c r="P145" i="4"/>
  <c r="P257" i="4"/>
  <c r="P52" i="4"/>
  <c r="P230" i="4"/>
  <c r="P229" i="4"/>
  <c r="P167" i="4"/>
  <c r="P32" i="4"/>
  <c r="P36" i="4"/>
  <c r="P152" i="4"/>
  <c r="P264" i="4"/>
  <c r="P59" i="4"/>
  <c r="P307" i="4"/>
  <c r="P263" i="4"/>
  <c r="P209" i="4"/>
  <c r="P252" i="4"/>
  <c r="P271" i="4"/>
  <c r="P57" i="4"/>
  <c r="P37" i="4"/>
  <c r="P277" i="4"/>
  <c r="P133" i="4"/>
  <c r="P137" i="4"/>
  <c r="P302" i="4"/>
  <c r="P120" i="4"/>
  <c r="P224" i="4"/>
  <c r="P289" i="4"/>
  <c r="P131" i="4"/>
  <c r="P231" i="4"/>
  <c r="P125" i="4"/>
  <c r="P315" i="4"/>
  <c r="P292" i="4"/>
  <c r="P215" i="4"/>
  <c r="P95" i="4"/>
  <c r="P244" i="4"/>
  <c r="P310" i="4"/>
  <c r="P290" i="4"/>
  <c r="P182" i="4"/>
  <c r="P96" i="4"/>
  <c r="P155" i="4"/>
  <c r="P86" i="4"/>
  <c r="P325" i="4"/>
  <c r="P70" i="4"/>
  <c r="P194" i="4"/>
  <c r="P327" i="4"/>
  <c r="P63" i="4"/>
  <c r="P251" i="4"/>
  <c r="P198" i="4"/>
  <c r="P34" i="4"/>
  <c r="P274" i="4"/>
  <c r="P280" i="4"/>
  <c r="P221" i="4"/>
  <c r="P200" i="4"/>
  <c r="P321" i="4"/>
  <c r="P212" i="4"/>
  <c r="P223" i="4"/>
  <c r="P31" i="4"/>
  <c r="P211" i="4"/>
  <c r="P272" i="4"/>
  <c r="P25" i="4"/>
  <c r="P154" i="4"/>
  <c r="P127" i="4"/>
  <c r="P301" i="4"/>
  <c r="P75" i="4"/>
  <c r="P168" i="4"/>
  <c r="P33" i="4"/>
  <c r="P102" i="4"/>
  <c r="P42" i="4"/>
  <c r="P219" i="4"/>
  <c r="P175" i="4"/>
  <c r="P300" i="4"/>
  <c r="P173" i="4"/>
  <c r="P258" i="4"/>
  <c r="P276" i="4"/>
  <c r="P40" i="4"/>
  <c r="P331" i="4"/>
  <c r="P262" i="4"/>
  <c r="P51" i="4"/>
  <c r="P119" i="4"/>
  <c r="P285" i="4"/>
  <c r="P100" i="4"/>
  <c r="P98" i="4"/>
  <c r="P23" i="4"/>
  <c r="P126" i="4"/>
  <c r="P311" i="4"/>
  <c r="P88" i="4"/>
  <c r="P299" i="4"/>
  <c r="P28" i="4"/>
  <c r="P90" i="4"/>
  <c r="P242" i="4"/>
  <c r="P134" i="4"/>
  <c r="P55" i="4"/>
  <c r="P196" i="4"/>
  <c r="P190" i="4"/>
  <c r="P147" i="4"/>
  <c r="P309" i="4"/>
  <c r="P105" i="4"/>
  <c r="P170" i="4"/>
  <c r="P214" i="4"/>
  <c r="P39" i="4"/>
  <c r="P164" i="4"/>
  <c r="P114" i="4"/>
  <c r="P46" i="4"/>
  <c r="P43" i="4"/>
  <c r="P116" i="4"/>
  <c r="P268" i="4"/>
  <c r="P76" i="4"/>
  <c r="P68" i="4"/>
  <c r="P201" i="4"/>
  <c r="P187" i="4"/>
  <c r="P222" i="4"/>
  <c r="P80" i="4"/>
  <c r="P138" i="4"/>
  <c r="P322" i="4"/>
  <c r="P82" i="4"/>
  <c r="P84" i="4"/>
  <c r="P324" i="4"/>
  <c r="P181" i="4"/>
  <c r="P160" i="4"/>
  <c r="P308" i="4"/>
  <c r="P156" i="4"/>
  <c r="P295" i="4"/>
  <c r="P141" i="4"/>
  <c r="P22" i="4"/>
  <c r="P115" i="4"/>
  <c r="P213" i="4"/>
  <c r="P234" i="4"/>
  <c r="P317" i="4"/>
  <c r="P56" i="4"/>
  <c r="P228" i="4"/>
  <c r="P176" i="4"/>
  <c r="P281" i="4"/>
  <c r="P93" i="4"/>
  <c r="P62" i="4"/>
  <c r="P241" i="4"/>
  <c r="P180" i="4"/>
  <c r="P191" i="4"/>
  <c r="P64" i="4"/>
  <c r="P267" i="4"/>
  <c r="P293" i="4"/>
  <c r="P74" i="4"/>
  <c r="P218" i="4"/>
  <c r="P328" i="4"/>
  <c r="P165" i="4"/>
  <c r="P169" i="4"/>
  <c r="P185" i="4"/>
  <c r="P148" i="4"/>
  <c r="P248" i="4"/>
  <c r="P58" i="4"/>
  <c r="P21" i="4"/>
  <c r="P314" i="4"/>
  <c r="P77" i="4"/>
  <c r="P124" i="4"/>
  <c r="P269" i="4"/>
  <c r="P239" i="4"/>
  <c r="P254" i="4"/>
  <c r="P205" i="4"/>
  <c r="P207" i="4"/>
  <c r="P97" i="4"/>
  <c r="P177" i="4"/>
  <c r="P256" i="4"/>
  <c r="P111" i="4"/>
  <c r="P142" i="4"/>
  <c r="P171" i="4"/>
  <c r="P296" i="4"/>
  <c r="P253" i="4"/>
  <c r="P247" i="4"/>
  <c r="P210" i="4"/>
  <c r="P118" i="4"/>
  <c r="P26" i="4"/>
  <c r="P85" i="4"/>
  <c r="P109" i="4"/>
  <c r="P226" i="4"/>
  <c r="P92" i="4"/>
  <c r="P250" i="4"/>
  <c r="P41" i="4"/>
  <c r="P53" i="4"/>
  <c r="P279" i="4"/>
  <c r="P83" i="4"/>
  <c r="P232" i="4"/>
  <c r="P103" i="4"/>
  <c r="P73" i="4"/>
  <c r="P35" i="4"/>
  <c r="P94" i="4"/>
  <c r="P178" i="4"/>
  <c r="P249" i="4"/>
  <c r="P291" i="4"/>
  <c r="P326" i="4"/>
  <c r="P27" i="4"/>
  <c r="P233" i="4"/>
  <c r="P60" i="4"/>
  <c r="P104" i="4"/>
  <c r="P265" i="4"/>
  <c r="P54" i="4"/>
  <c r="P246" i="4"/>
  <c r="P29" i="4"/>
  <c r="P128" i="4"/>
  <c r="P129" i="4"/>
  <c r="P240" i="4"/>
  <c r="P158" i="4"/>
  <c r="P202" i="4"/>
  <c r="P320" i="4"/>
  <c r="P236" i="4"/>
  <c r="P24" i="4"/>
  <c r="P110" i="4"/>
  <c r="P30" i="4"/>
  <c r="P161" i="4"/>
  <c r="P179" i="4"/>
  <c r="P184" i="4"/>
  <c r="P65" i="4"/>
  <c r="P298" i="4"/>
  <c r="P255" i="4"/>
  <c r="Q235" i="4"/>
  <c r="Q232" i="4"/>
  <c r="Q282" i="4"/>
  <c r="Q79" i="4"/>
  <c r="Q296" i="4"/>
  <c r="Q269" i="4"/>
  <c r="Q218" i="4"/>
  <c r="Q32" i="4"/>
  <c r="Q189" i="4"/>
  <c r="Q170" i="4"/>
  <c r="Q83" i="4"/>
  <c r="Q160" i="4"/>
  <c r="Q110" i="4"/>
  <c r="Q44" i="4"/>
  <c r="Q237" i="4"/>
  <c r="Q265" i="4"/>
  <c r="Q316" i="4"/>
  <c r="Q54" i="4"/>
  <c r="Q45" i="4"/>
  <c r="Q154" i="4"/>
  <c r="Q183" i="4"/>
  <c r="Q126" i="4"/>
  <c r="Q224" i="4"/>
  <c r="Q67" i="4"/>
  <c r="Q108" i="4"/>
  <c r="Q103" i="4"/>
  <c r="Q73" i="4"/>
  <c r="Q163" i="4"/>
  <c r="Q130" i="4"/>
  <c r="Q299" i="4"/>
  <c r="Q61" i="4"/>
  <c r="Q217" i="4"/>
  <c r="Q72" i="4"/>
  <c r="Q266" i="4"/>
  <c r="Q89" i="4"/>
  <c r="Q188" i="4"/>
  <c r="Q100" i="4"/>
  <c r="Q239" i="4"/>
  <c r="Q197" i="4"/>
  <c r="Q43" i="4"/>
  <c r="Q58" i="4"/>
  <c r="Q132" i="4"/>
  <c r="Q311" i="4"/>
  <c r="Q233" i="4"/>
  <c r="Q210" i="4"/>
  <c r="Q180" i="4"/>
  <c r="Q28" i="4"/>
  <c r="Q204" i="4"/>
  <c r="Q301" i="4"/>
  <c r="Q177" i="4"/>
  <c r="Q23" i="4"/>
  <c r="Q106" i="4"/>
  <c r="Q319" i="4"/>
  <c r="Q283" i="4"/>
  <c r="Q250" i="4"/>
  <c r="Q179" i="4"/>
  <c r="Q221" i="4"/>
  <c r="Q272" i="4"/>
  <c r="Q257" i="4"/>
  <c r="Q230" i="4"/>
  <c r="Q227" i="4"/>
  <c r="Q41" i="4"/>
  <c r="Q186" i="4"/>
  <c r="Q46" i="4"/>
  <c r="Q171" i="4"/>
  <c r="Q55" i="4"/>
  <c r="Q261" i="4"/>
  <c r="Q185" i="4"/>
  <c r="Q310" i="4"/>
  <c r="Q140" i="4"/>
  <c r="Q293" i="4"/>
  <c r="Q119" i="4"/>
  <c r="Q87" i="4"/>
  <c r="Q52" i="4"/>
  <c r="Q199" i="4"/>
  <c r="Q146" i="4"/>
  <c r="Q59" i="4"/>
  <c r="Q248" i="4"/>
  <c r="Q166" i="4"/>
  <c r="Q29" i="4"/>
  <c r="Q101" i="4"/>
  <c r="Q229" i="4"/>
  <c r="Q76" i="4"/>
  <c r="Q40" i="4"/>
  <c r="Q315" i="4"/>
  <c r="Q111" i="4"/>
  <c r="Q57" i="4"/>
  <c r="Q149" i="4"/>
  <c r="Q120" i="4"/>
  <c r="Q249" i="4"/>
  <c r="Q25" i="4"/>
  <c r="Q168" i="4"/>
  <c r="Q75" i="4"/>
  <c r="Q85" i="4"/>
  <c r="Q236" i="4"/>
  <c r="Q289" i="4"/>
  <c r="Q37" i="4"/>
  <c r="Q129" i="4"/>
  <c r="Q105" i="4"/>
  <c r="Q208" i="4"/>
  <c r="Q202" i="4"/>
  <c r="Q94" i="4"/>
  <c r="Q161" i="4"/>
  <c r="Q323" i="4"/>
  <c r="Q305" i="4"/>
  <c r="Q255" i="4"/>
  <c r="Q190" i="4"/>
  <c r="Q116" i="4"/>
  <c r="Q303" i="4"/>
  <c r="Q65" i="4"/>
  <c r="Q200" i="4"/>
  <c r="Q294" i="4"/>
  <c r="Q97" i="4"/>
  <c r="Q138" i="4"/>
  <c r="Q90" i="4"/>
  <c r="Q279" i="4"/>
  <c r="Q167" i="4"/>
  <c r="Q198" i="4"/>
  <c r="Q36" i="4"/>
  <c r="Q280" i="4"/>
  <c r="Q134" i="4"/>
  <c r="Q287" i="4"/>
  <c r="Q39" i="4"/>
  <c r="Q151" i="4"/>
  <c r="Q122" i="4"/>
  <c r="Q223" i="4"/>
  <c r="Q306" i="4"/>
  <c r="Q148" i="4"/>
  <c r="Q48" i="4"/>
  <c r="Q329" i="4"/>
  <c r="Q152" i="4"/>
  <c r="Q264" i="4"/>
  <c r="Q159" i="4"/>
  <c r="Q156" i="4"/>
  <c r="Q298" i="4"/>
  <c r="Q324" i="4"/>
  <c r="Q203" i="4"/>
  <c r="Q312" i="4"/>
  <c r="Q38" i="4"/>
  <c r="Q141" i="4"/>
  <c r="Q256" i="4"/>
  <c r="Q243" i="4"/>
  <c r="Q219" i="4"/>
  <c r="Q82" i="4"/>
  <c r="Q240" i="4"/>
  <c r="Q260" i="4"/>
  <c r="Q297" i="4"/>
  <c r="Q176" i="4"/>
  <c r="Q99" i="4"/>
  <c r="Q136" i="4"/>
  <c r="Q228" i="4"/>
  <c r="Q288" i="4"/>
  <c r="Q206" i="4"/>
  <c r="Q135" i="4"/>
  <c r="Q225" i="4"/>
  <c r="Q42" i="4"/>
  <c r="Q195" i="4"/>
  <c r="Q96" i="4"/>
  <c r="Q137" i="4"/>
  <c r="Q252" i="4"/>
  <c r="Q331" i="4"/>
  <c r="Q291" i="4"/>
  <c r="Q313" i="4"/>
  <c r="Q158" i="4"/>
  <c r="Q247" i="4"/>
  <c r="Q68" i="4"/>
  <c r="Q175" i="4"/>
  <c r="Q162" i="4"/>
  <c r="Q318" i="4"/>
  <c r="Q109" i="4"/>
  <c r="Q201" i="4"/>
  <c r="Q53" i="4"/>
  <c r="Q62" i="4"/>
  <c r="Q268" i="4"/>
  <c r="Q77" i="4"/>
  <c r="Q165" i="4"/>
  <c r="Q147" i="4"/>
  <c r="Q173" i="4"/>
  <c r="Q174" i="4"/>
  <c r="Q262" i="4"/>
  <c r="Q21" i="4"/>
  <c r="Q56" i="4"/>
  <c r="Q93" i="4"/>
  <c r="Q30" i="4"/>
  <c r="Q155" i="4"/>
  <c r="Q322" i="4"/>
  <c r="Q286" i="4"/>
  <c r="Q213" i="4"/>
  <c r="Q187" i="4"/>
  <c r="Q321" i="4"/>
  <c r="Q66" i="4"/>
  <c r="Q113" i="4"/>
  <c r="Q86" i="4"/>
  <c r="Q207" i="4"/>
  <c r="Q27" i="4"/>
  <c r="Q142" i="4"/>
  <c r="Q35" i="4"/>
  <c r="Q143" i="4"/>
  <c r="Q69" i="4"/>
  <c r="Q26" i="4"/>
  <c r="Q150" i="4"/>
  <c r="Q226" i="4"/>
  <c r="Q70" i="4"/>
  <c r="Q309" i="4"/>
  <c r="Q231" i="4"/>
  <c r="Q50" i="4"/>
  <c r="Q182" i="4"/>
  <c r="Q139" i="4"/>
  <c r="Q271" i="4"/>
  <c r="Q242" i="4"/>
  <c r="Q145" i="4"/>
  <c r="Q259" i="4"/>
  <c r="Q278" i="4"/>
  <c r="Q193" i="4"/>
  <c r="Q258" i="4"/>
  <c r="Q308" i="4"/>
  <c r="Q71" i="4"/>
  <c r="Q290" i="4"/>
  <c r="Q192" i="4"/>
  <c r="Q304" i="4"/>
  <c r="Q104" i="4"/>
  <c r="Q267" i="4"/>
  <c r="Q214" i="4"/>
  <c r="Q34" i="4"/>
  <c r="Q95" i="4"/>
  <c r="Q80" i="4"/>
  <c r="Q125" i="4"/>
  <c r="Q263" i="4"/>
  <c r="Q92" i="4"/>
  <c r="Q33" i="4"/>
  <c r="Q254" i="4"/>
  <c r="Q88" i="4"/>
  <c r="Q117" i="4"/>
  <c r="Q63" i="4"/>
  <c r="Q181" i="4"/>
  <c r="Q216" i="4"/>
  <c r="Q251" i="4"/>
  <c r="Q212" i="4"/>
  <c r="Q300" i="4"/>
  <c r="Q194" i="4"/>
  <c r="Q253" i="4"/>
  <c r="Q47" i="4"/>
  <c r="Q121" i="4"/>
  <c r="Q245" i="4"/>
  <c r="Q209" i="4"/>
  <c r="Q327" i="4"/>
  <c r="Q60" i="4"/>
  <c r="Q241" i="4"/>
  <c r="Q22" i="4"/>
  <c r="Q51" i="4"/>
  <c r="Q118" i="4"/>
  <c r="Q84" i="4"/>
  <c r="Q133" i="4"/>
  <c r="Q196" i="4"/>
  <c r="Q328" i="4"/>
  <c r="Q157" i="4"/>
  <c r="Q107" i="4"/>
  <c r="Q191" i="4"/>
  <c r="Q127" i="4"/>
  <c r="Q74" i="4"/>
  <c r="Q112" i="4"/>
  <c r="Q285" i="4"/>
  <c r="Q124" i="4"/>
  <c r="Q270" i="4"/>
  <c r="Q276" i="4"/>
  <c r="Q314" i="4"/>
  <c r="Q274" i="4"/>
  <c r="Q64" i="4"/>
  <c r="Q31" i="4"/>
  <c r="Q172" i="4"/>
  <c r="Q330" i="4"/>
  <c r="Q234" i="4"/>
  <c r="Q184" i="4"/>
  <c r="Q292" i="4"/>
  <c r="Q326" i="4"/>
  <c r="Q281" i="4"/>
  <c r="Q98" i="4"/>
  <c r="Q81" i="4"/>
  <c r="Q238" i="4"/>
  <c r="Q128" i="4"/>
  <c r="Q78" i="4"/>
  <c r="Q284" i="4"/>
  <c r="Q244" i="4"/>
  <c r="Q302" i="4"/>
  <c r="Q24" i="4"/>
  <c r="Q169" i="4"/>
  <c r="Q205" i="4"/>
  <c r="Q277" i="4"/>
  <c r="Q246" i="4"/>
  <c r="Q325" i="4"/>
  <c r="Q153" i="4"/>
  <c r="Q114" i="4"/>
  <c r="Q220" i="4"/>
  <c r="Q275" i="4"/>
  <c r="Q49" i="4"/>
  <c r="Q273" i="4"/>
  <c r="Q91" i="4"/>
  <c r="Q102" i="4"/>
  <c r="Q295" i="4"/>
  <c r="Q211" i="4"/>
  <c r="Q178" i="4"/>
  <c r="Q215" i="4"/>
  <c r="Q115" i="4"/>
  <c r="Q164" i="4"/>
  <c r="Q131" i="4"/>
  <c r="Q317" i="4"/>
  <c r="Q222" i="4"/>
  <c r="Q144" i="4"/>
  <c r="Q123" i="4"/>
  <c r="Q307" i="4"/>
  <c r="Q320" i="4"/>
  <c r="O76" i="4"/>
  <c r="O172" i="4"/>
  <c r="O306" i="4"/>
  <c r="O239" i="4"/>
  <c r="O301" i="4"/>
  <c r="O32" i="4"/>
  <c r="O112" i="4"/>
  <c r="O160" i="4"/>
  <c r="O208" i="4"/>
  <c r="O321" i="4"/>
  <c r="O104" i="4"/>
  <c r="O194" i="4"/>
  <c r="O107" i="4"/>
  <c r="O245" i="4"/>
  <c r="O46" i="4"/>
  <c r="O131" i="4"/>
  <c r="O209" i="4"/>
  <c r="O214" i="4"/>
  <c r="O292" i="4"/>
  <c r="O74" i="4"/>
  <c r="O218" i="4"/>
  <c r="O151" i="4"/>
  <c r="O279" i="4"/>
  <c r="O62" i="4"/>
  <c r="O147" i="4"/>
  <c r="O225" i="4"/>
  <c r="O230" i="4"/>
  <c r="O285" i="4"/>
  <c r="O330" i="4"/>
  <c r="O21" i="4"/>
  <c r="O299" i="4"/>
  <c r="O176" i="4"/>
  <c r="O75" i="4"/>
  <c r="O325" i="4"/>
  <c r="O248" i="4"/>
  <c r="O233" i="4"/>
  <c r="O98" i="4"/>
  <c r="O316" i="4"/>
  <c r="O113" i="4"/>
  <c r="O29" i="4"/>
  <c r="O236" i="4"/>
  <c r="O110" i="4"/>
  <c r="O121" i="4"/>
  <c r="O303" i="4"/>
  <c r="O96" i="4"/>
  <c r="O186" i="4"/>
  <c r="O102" i="4"/>
  <c r="O240" i="4"/>
  <c r="O28" i="4"/>
  <c r="O120" i="4"/>
  <c r="O258" i="4"/>
  <c r="O191" i="4"/>
  <c r="O165" i="4"/>
  <c r="O106" i="4"/>
  <c r="O195" i="4"/>
  <c r="O273" i="4"/>
  <c r="O278" i="4"/>
  <c r="O52" i="4"/>
  <c r="O148" i="4"/>
  <c r="O282" i="4"/>
  <c r="O215" i="4"/>
  <c r="O277" i="4"/>
  <c r="O23" i="4"/>
  <c r="O211" i="4"/>
  <c r="O289" i="4"/>
  <c r="O294" i="4"/>
  <c r="O329" i="4"/>
  <c r="O122" i="4"/>
  <c r="O95" i="4"/>
  <c r="O291" i="4"/>
  <c r="O142" i="4"/>
  <c r="O170" i="4"/>
  <c r="O38" i="4"/>
  <c r="O324" i="4"/>
  <c r="O167" i="4"/>
  <c r="O93" i="4"/>
  <c r="O109" i="4"/>
  <c r="O177" i="4"/>
  <c r="O78" i="4"/>
  <c r="O163" i="4"/>
  <c r="O241" i="4"/>
  <c r="O246" i="4"/>
  <c r="O84" i="4"/>
  <c r="O180" i="4"/>
  <c r="O314" i="4"/>
  <c r="O247" i="4"/>
  <c r="O305" i="4"/>
  <c r="O45" i="4"/>
  <c r="O252" i="4"/>
  <c r="O129" i="4"/>
  <c r="O134" i="4"/>
  <c r="O181" i="4"/>
  <c r="O56" i="4"/>
  <c r="O146" i="4"/>
  <c r="O184" i="4"/>
  <c r="O221" i="4"/>
  <c r="O69" i="4"/>
  <c r="O34" i="4"/>
  <c r="O153" i="4"/>
  <c r="O158" i="4"/>
  <c r="O263" i="4"/>
  <c r="O72" i="4"/>
  <c r="O162" i="4"/>
  <c r="O43" i="4"/>
  <c r="O229" i="4"/>
  <c r="O272" i="4"/>
  <c r="O157" i="4"/>
  <c r="O58" i="4"/>
  <c r="O53" i="4"/>
  <c r="O255" i="4"/>
  <c r="O66" i="4"/>
  <c r="O126" i="4"/>
  <c r="O327" i="4"/>
  <c r="O39" i="4"/>
  <c r="O227" i="4"/>
  <c r="O42" i="4"/>
  <c r="O310" i="4"/>
  <c r="O37" i="4"/>
  <c r="O244" i="4"/>
  <c r="O119" i="4"/>
  <c r="O127" i="4"/>
  <c r="O328" i="4"/>
  <c r="O30" i="4"/>
  <c r="O123" i="4"/>
  <c r="O193" i="4"/>
  <c r="O198" i="4"/>
  <c r="O320" i="4"/>
  <c r="O51" i="4"/>
  <c r="O210" i="4"/>
  <c r="O143" i="4"/>
  <c r="O276" i="4"/>
  <c r="O54" i="4"/>
  <c r="O139" i="4"/>
  <c r="O217" i="4"/>
  <c r="O222" i="4"/>
  <c r="O27" i="4"/>
  <c r="O97" i="4"/>
  <c r="O226" i="4"/>
  <c r="O159" i="4"/>
  <c r="O293" i="4"/>
  <c r="O100" i="4"/>
  <c r="O295" i="4"/>
  <c r="O101" i="4"/>
  <c r="O48" i="4"/>
  <c r="O308" i="4"/>
  <c r="O174" i="4"/>
  <c r="O202" i="4"/>
  <c r="O70" i="4"/>
  <c r="O312" i="4"/>
  <c r="O265" i="4"/>
  <c r="O296" i="4"/>
  <c r="O298" i="4"/>
  <c r="O24" i="4"/>
  <c r="O175" i="4"/>
  <c r="O47" i="4"/>
  <c r="O65" i="4"/>
  <c r="O271" i="4"/>
  <c r="O130" i="4"/>
  <c r="O213" i="4"/>
  <c r="O268" i="4"/>
  <c r="O150" i="4"/>
  <c r="O64" i="4"/>
  <c r="O25" i="4"/>
  <c r="O77" i="4"/>
  <c r="O161" i="4"/>
  <c r="O264" i="4"/>
  <c r="O319" i="4"/>
  <c r="O137" i="4"/>
  <c r="O91" i="4"/>
  <c r="O234" i="4"/>
  <c r="O266" i="4"/>
  <c r="O133" i="4"/>
  <c r="O88" i="4"/>
  <c r="O182" i="4"/>
  <c r="O115" i="4"/>
  <c r="O183" i="4"/>
  <c r="O92" i="4"/>
  <c r="O322" i="4"/>
  <c r="O307" i="4"/>
  <c r="O259" i="4"/>
  <c r="O189" i="4"/>
  <c r="O212" i="4"/>
  <c r="O90" i="4"/>
  <c r="O87" i="4"/>
  <c r="O136" i="4"/>
  <c r="O275" i="4"/>
  <c r="O228" i="4"/>
  <c r="O216" i="4"/>
  <c r="O33" i="4"/>
  <c r="O238" i="4"/>
  <c r="O199" i="4"/>
  <c r="O164" i="4"/>
  <c r="O105" i="4"/>
  <c r="O205" i="4"/>
  <c r="O117" i="4"/>
  <c r="O190" i="4"/>
  <c r="O94" i="4"/>
  <c r="O257" i="4"/>
  <c r="O44" i="4"/>
  <c r="O274" i="4"/>
  <c r="O261" i="4"/>
  <c r="O203" i="4"/>
  <c r="O286" i="4"/>
  <c r="O156" i="4"/>
  <c r="O223" i="4"/>
  <c r="O63" i="4"/>
  <c r="O144" i="4"/>
  <c r="O304" i="4"/>
  <c r="O201" i="4"/>
  <c r="O309" i="4"/>
  <c r="O270" i="4"/>
  <c r="O302" i="4"/>
  <c r="O81" i="4"/>
  <c r="O237" i="4"/>
  <c r="O171" i="4"/>
  <c r="O254" i="4"/>
  <c r="O55" i="4"/>
  <c r="O83" i="4"/>
  <c r="O108" i="4"/>
  <c r="O41" i="4"/>
  <c r="O317" i="4"/>
  <c r="O267" i="4"/>
  <c r="O192" i="4"/>
  <c r="O220" i="4"/>
  <c r="O111" i="4"/>
  <c r="O196" i="4"/>
  <c r="O118" i="4"/>
  <c r="O85" i="4"/>
  <c r="O135" i="4"/>
  <c r="O323" i="4"/>
  <c r="O253" i="4"/>
  <c r="O219" i="4"/>
  <c r="O242" i="4"/>
  <c r="O284" i="4"/>
  <c r="O250" i="4"/>
  <c r="O315" i="4"/>
  <c r="O188" i="4"/>
  <c r="O26" i="4"/>
  <c r="O71" i="4"/>
  <c r="O125" i="4"/>
  <c r="O116" i="4"/>
  <c r="O59" i="4"/>
  <c r="O173" i="4"/>
  <c r="O35" i="4"/>
  <c r="O197" i="4"/>
  <c r="O49" i="4"/>
  <c r="O300" i="4"/>
  <c r="O169" i="4"/>
  <c r="O149" i="4"/>
  <c r="O36" i="4"/>
  <c r="O99" i="4"/>
  <c r="O297" i="4"/>
  <c r="O152" i="4"/>
  <c r="O22" i="4"/>
  <c r="O185" i="4"/>
  <c r="O287" i="4"/>
  <c r="O179" i="4"/>
  <c r="O262" i="4"/>
  <c r="O140" i="4"/>
  <c r="O207" i="4"/>
  <c r="O114" i="4"/>
  <c r="O281" i="4"/>
  <c r="O60" i="4"/>
  <c r="O290" i="4"/>
  <c r="O283" i="4"/>
  <c r="O288" i="4"/>
  <c r="O260" i="4"/>
  <c r="O232" i="4"/>
  <c r="O103" i="4"/>
  <c r="O132" i="4"/>
  <c r="O68" i="4"/>
  <c r="O231" i="4"/>
  <c r="O235" i="4"/>
  <c r="O61" i="4"/>
  <c r="O224" i="4"/>
  <c r="O200" i="4"/>
  <c r="O73" i="4"/>
  <c r="O249" i="4"/>
  <c r="O204" i="4"/>
  <c r="O124" i="4"/>
  <c r="O138" i="4"/>
  <c r="O31" i="4"/>
  <c r="O318" i="4"/>
  <c r="O145" i="4"/>
  <c r="O57" i="4"/>
  <c r="O80" i="4"/>
  <c r="O313" i="4"/>
  <c r="O50" i="4"/>
  <c r="O67" i="4"/>
  <c r="O82" i="4"/>
  <c r="O269" i="4"/>
  <c r="O178" i="4"/>
  <c r="O40" i="4"/>
  <c r="O256" i="4"/>
  <c r="O166" i="4"/>
  <c r="O206" i="4"/>
  <c r="O311" i="4"/>
  <c r="O168" i="4"/>
  <c r="O154" i="4"/>
  <c r="O251" i="4"/>
  <c r="O331" i="4"/>
  <c r="O86" i="4"/>
  <c r="O326" i="4"/>
  <c r="O128" i="4"/>
  <c r="O141" i="4"/>
  <c r="O187" i="4"/>
  <c r="O155" i="4"/>
  <c r="O89" i="4"/>
  <c r="O79" i="4"/>
  <c r="O280" i="4"/>
  <c r="O243" i="4"/>
  <c r="O7" i="4"/>
  <c r="E5" i="4" s="1"/>
  <c r="E14" i="10"/>
  <c r="P18" i="4"/>
  <c r="Q18" i="4"/>
  <c r="O18" i="4"/>
  <c r="AC191" i="9" l="1"/>
  <c r="AD191" i="9"/>
  <c r="Z190" i="9"/>
  <c r="AA190" i="9"/>
  <c r="AG189" i="9"/>
  <c r="AA186" i="9"/>
  <c r="Z186" i="9"/>
  <c r="AA188" i="9"/>
  <c r="AC188" i="9"/>
  <c r="AD188" i="9"/>
  <c r="AG187" i="9"/>
  <c r="Z185" i="9"/>
  <c r="AA185" i="9"/>
  <c r="E14" i="9"/>
  <c r="E4" i="4"/>
  <c r="E6" i="4"/>
  <c r="E9" i="4" s="1"/>
  <c r="E10" i="4" s="1"/>
  <c r="Z189" i="9" l="1"/>
  <c r="AA189" i="9"/>
  <c r="AD190" i="9"/>
  <c r="AC190" i="9"/>
  <c r="AC186" i="9"/>
  <c r="AD186" i="9"/>
  <c r="AC185" i="9"/>
  <c r="AD185" i="9"/>
  <c r="AA187" i="9"/>
  <c r="Z187" i="9"/>
  <c r="M245" i="4"/>
  <c r="R245" i="4" s="1"/>
  <c r="M191" i="4"/>
  <c r="R191" i="4" s="1"/>
  <c r="M296" i="4"/>
  <c r="N296" i="4" s="1"/>
  <c r="M305" i="4"/>
  <c r="N305" i="4" s="1"/>
  <c r="M34" i="4"/>
  <c r="N34" i="4" s="1"/>
  <c r="M160" i="4"/>
  <c r="R160" i="4" s="1"/>
  <c r="M169" i="4"/>
  <c r="R169" i="4" s="1"/>
  <c r="M96" i="4"/>
  <c r="V7" i="4"/>
  <c r="M58" i="4"/>
  <c r="M87" i="4"/>
  <c r="M327" i="4"/>
  <c r="M318" i="4"/>
  <c r="M211" i="4"/>
  <c r="M153" i="4"/>
  <c r="M225" i="4"/>
  <c r="M221" i="4"/>
  <c r="M290" i="4"/>
  <c r="M268" i="4"/>
  <c r="M143" i="4"/>
  <c r="M320" i="4"/>
  <c r="M141" i="4"/>
  <c r="M270" i="4"/>
  <c r="M203" i="4"/>
  <c r="V25" i="4"/>
  <c r="M226" i="4"/>
  <c r="M219" i="4"/>
  <c r="M275" i="4"/>
  <c r="M279" i="4"/>
  <c r="M242" i="4"/>
  <c r="M310" i="4"/>
  <c r="M129" i="4"/>
  <c r="M39" i="4"/>
  <c r="M201" i="4"/>
  <c r="M65" i="4"/>
  <c r="M78" i="4"/>
  <c r="M88" i="4"/>
  <c r="M164" i="4"/>
  <c r="M93" i="4"/>
  <c r="M105" i="4"/>
  <c r="M182" i="4"/>
  <c r="M224" i="4"/>
  <c r="M230" i="4"/>
  <c r="M184" i="4"/>
  <c r="M256" i="4"/>
  <c r="M210" i="4"/>
  <c r="M151" i="4"/>
  <c r="M216" i="4"/>
  <c r="M102" i="4"/>
  <c r="M131" i="4"/>
  <c r="M223" i="4"/>
  <c r="M249" i="4"/>
  <c r="M328" i="4"/>
  <c r="M100" i="4"/>
  <c r="M239" i="4"/>
  <c r="M206" i="4"/>
  <c r="M205" i="4"/>
  <c r="M269" i="4"/>
  <c r="M265" i="4"/>
  <c r="M125" i="4"/>
  <c r="M134" i="4"/>
  <c r="M253" i="4"/>
  <c r="M112" i="4"/>
  <c r="V24" i="4"/>
  <c r="M163" i="4"/>
  <c r="M200" i="4"/>
  <c r="M295" i="4"/>
  <c r="M166" i="4"/>
  <c r="M273" i="4"/>
  <c r="M82" i="4"/>
  <c r="M304" i="4"/>
  <c r="M81" i="4"/>
  <c r="M323" i="4"/>
  <c r="M196" i="4"/>
  <c r="M130" i="4"/>
  <c r="M29" i="4"/>
  <c r="M28" i="4"/>
  <c r="M145" i="4"/>
  <c r="M222" i="4"/>
  <c r="M45" i="4"/>
  <c r="M252" i="4"/>
  <c r="M288" i="4"/>
  <c r="M307" i="4"/>
  <c r="M111" i="4"/>
  <c r="M202" i="4"/>
  <c r="M21" i="4"/>
  <c r="M43" i="4"/>
  <c r="V19" i="4"/>
  <c r="M324" i="4"/>
  <c r="M289" i="4"/>
  <c r="M115" i="4"/>
  <c r="M80" i="4"/>
  <c r="V20" i="4"/>
  <c r="M55" i="4"/>
  <c r="M32" i="4"/>
  <c r="M49" i="4"/>
  <c r="V8" i="4"/>
  <c r="M276" i="4"/>
  <c r="M123" i="4"/>
  <c r="M217" i="4"/>
  <c r="V26" i="4"/>
  <c r="M319" i="4"/>
  <c r="M27" i="4"/>
  <c r="M158" i="4"/>
  <c r="M109" i="4"/>
  <c r="M118" i="4"/>
  <c r="M74" i="4"/>
  <c r="M215" i="4"/>
  <c r="M183" i="4"/>
  <c r="M66" i="4"/>
  <c r="M154" i="4"/>
  <c r="M194" i="4"/>
  <c r="M192" i="4"/>
  <c r="M175" i="4"/>
  <c r="M147" i="4"/>
  <c r="M128" i="4"/>
  <c r="M22" i="4"/>
  <c r="V18" i="4"/>
  <c r="M213" i="4"/>
  <c r="M257" i="4"/>
  <c r="M91" i="4"/>
  <c r="M240" i="4"/>
  <c r="M263" i="4"/>
  <c r="M227" i="4"/>
  <c r="M209" i="4"/>
  <c r="M234" i="4"/>
  <c r="M139" i="4"/>
  <c r="M281" i="4"/>
  <c r="M159" i="4"/>
  <c r="M291" i="4"/>
  <c r="M50" i="4"/>
  <c r="M228" i="4"/>
  <c r="M181" i="4"/>
  <c r="M235" i="4"/>
  <c r="M264" i="4"/>
  <c r="M71" i="4"/>
  <c r="M267" i="4"/>
  <c r="M30" i="4"/>
  <c r="M126" i="4"/>
  <c r="M165" i="4"/>
  <c r="M24" i="4"/>
  <c r="M117" i="4"/>
  <c r="M255" i="4"/>
  <c r="M179" i="4"/>
  <c r="M197" i="4"/>
  <c r="M298" i="4"/>
  <c r="M23" i="4"/>
  <c r="M90" i="4"/>
  <c r="M272" i="4"/>
  <c r="M271" i="4"/>
  <c r="M292" i="4"/>
  <c r="M248" i="4"/>
  <c r="M103" i="4"/>
  <c r="M51" i="4"/>
  <c r="M46" i="4"/>
  <c r="M282" i="4"/>
  <c r="M297" i="4"/>
  <c r="M47" i="4"/>
  <c r="M75" i="4"/>
  <c r="M104" i="4"/>
  <c r="M94" i="4"/>
  <c r="M162" i="4"/>
  <c r="M186" i="4"/>
  <c r="M171" i="4"/>
  <c r="M173" i="4"/>
  <c r="M306" i="4"/>
  <c r="M172" i="4"/>
  <c r="M59" i="4"/>
  <c r="M300" i="4"/>
  <c r="M193" i="4"/>
  <c r="M108" i="4"/>
  <c r="M89" i="4"/>
  <c r="M110" i="4"/>
  <c r="V5" i="4"/>
  <c r="M294" i="4"/>
  <c r="M330" i="4"/>
  <c r="M286" i="4"/>
  <c r="M204" i="4"/>
  <c r="M33" i="4"/>
  <c r="M283" i="4"/>
  <c r="M266" i="4"/>
  <c r="V4" i="4"/>
  <c r="M233" i="4"/>
  <c r="V21" i="4"/>
  <c r="M198" i="4"/>
  <c r="V11" i="4"/>
  <c r="V23" i="4"/>
  <c r="M76" i="4"/>
  <c r="M313" i="4"/>
  <c r="M38" i="4"/>
  <c r="M63" i="4"/>
  <c r="M67" i="4"/>
  <c r="M284" i="4"/>
  <c r="M232" i="4"/>
  <c r="V17" i="4"/>
  <c r="M64" i="4"/>
  <c r="M329" i="4"/>
  <c r="M98" i="4"/>
  <c r="M208" i="4"/>
  <c r="M36" i="4"/>
  <c r="M247" i="4"/>
  <c r="M280" i="4"/>
  <c r="M176" i="4"/>
  <c r="M278" i="4"/>
  <c r="V15" i="4"/>
  <c r="V22" i="4"/>
  <c r="M120" i="4"/>
  <c r="M243" i="4"/>
  <c r="M262" i="4"/>
  <c r="M85" i="4"/>
  <c r="M301" i="4"/>
  <c r="M44" i="4"/>
  <c r="M260" i="4"/>
  <c r="M315" i="4"/>
  <c r="M31" i="4"/>
  <c r="M303" i="4"/>
  <c r="M317" i="4"/>
  <c r="M229" i="4"/>
  <c r="M321" i="4"/>
  <c r="M122" i="4"/>
  <c r="M168" i="4"/>
  <c r="M207" i="4"/>
  <c r="M299" i="4"/>
  <c r="M114" i="4"/>
  <c r="M167" i="4"/>
  <c r="M237" i="4"/>
  <c r="M101" i="4"/>
  <c r="M135" i="4"/>
  <c r="M79" i="4"/>
  <c r="V6" i="4"/>
  <c r="V3" i="4"/>
  <c r="M72" i="4"/>
  <c r="V13" i="4"/>
  <c r="M251" i="4"/>
  <c r="M244" i="4"/>
  <c r="M199" i="4"/>
  <c r="M161" i="4"/>
  <c r="V12" i="4"/>
  <c r="M83" i="4"/>
  <c r="M212" i="4"/>
  <c r="M40" i="4"/>
  <c r="M150" i="4"/>
  <c r="M42" i="4"/>
  <c r="M73" i="4"/>
  <c r="M274" i="4"/>
  <c r="M113" i="4"/>
  <c r="M220" i="4"/>
  <c r="M70" i="4"/>
  <c r="M312" i="4"/>
  <c r="M60" i="4"/>
  <c r="M293" i="4"/>
  <c r="M116" i="4"/>
  <c r="M152" i="4"/>
  <c r="M238" i="4"/>
  <c r="M214" i="4"/>
  <c r="M277" i="4"/>
  <c r="M322" i="4"/>
  <c r="M92" i="4"/>
  <c r="M25" i="4"/>
  <c r="M84" i="4"/>
  <c r="M309" i="4"/>
  <c r="M54" i="4"/>
  <c r="M325" i="4"/>
  <c r="M189" i="4"/>
  <c r="M259" i="4"/>
  <c r="M156" i="4"/>
  <c r="M170" i="4"/>
  <c r="M127" i="4"/>
  <c r="M178" i="4"/>
  <c r="M41" i="4"/>
  <c r="M190" i="4"/>
  <c r="M144" i="4"/>
  <c r="M106" i="4"/>
  <c r="M250" i="4"/>
  <c r="M246" i="4"/>
  <c r="M86" i="4"/>
  <c r="M314" i="4"/>
  <c r="V10" i="4"/>
  <c r="M308" i="4"/>
  <c r="M69" i="4"/>
  <c r="M185" i="4"/>
  <c r="M311" i="4"/>
  <c r="V14" i="4"/>
  <c r="M56" i="4"/>
  <c r="M140" i="4"/>
  <c r="M53" i="4"/>
  <c r="M48" i="4"/>
  <c r="V16" i="4"/>
  <c r="M62" i="4"/>
  <c r="M124" i="4"/>
  <c r="M174" i="4"/>
  <c r="V27" i="4"/>
  <c r="M61" i="4"/>
  <c r="M331" i="4"/>
  <c r="M137" i="4"/>
  <c r="M77" i="4"/>
  <c r="M52" i="4"/>
  <c r="M195" i="4"/>
  <c r="M258" i="4"/>
  <c r="M231" i="4"/>
  <c r="M287" i="4"/>
  <c r="M68" i="4"/>
  <c r="M285" i="4"/>
  <c r="M119" i="4"/>
  <c r="M261" i="4"/>
  <c r="M218" i="4"/>
  <c r="M133" i="4"/>
  <c r="M180" i="4"/>
  <c r="M132" i="4"/>
  <c r="M35" i="4"/>
  <c r="M241" i="4"/>
  <c r="M107" i="4"/>
  <c r="M142" i="4"/>
  <c r="M302" i="4"/>
  <c r="V2" i="4"/>
  <c r="M26" i="4"/>
  <c r="M149" i="4"/>
  <c r="V9" i="4"/>
  <c r="M148" i="4"/>
  <c r="M236" i="4"/>
  <c r="M316" i="4"/>
  <c r="M177" i="4"/>
  <c r="M138" i="4"/>
  <c r="M326" i="4"/>
  <c r="M188" i="4"/>
  <c r="M95" i="4"/>
  <c r="M99" i="4"/>
  <c r="M157" i="4"/>
  <c r="M121" i="4"/>
  <c r="M37" i="4"/>
  <c r="M57" i="4"/>
  <c r="M254" i="4"/>
  <c r="M97" i="4"/>
  <c r="M136" i="4"/>
  <c r="M187" i="4"/>
  <c r="M155" i="4"/>
  <c r="M146" i="4"/>
  <c r="AC189" i="9" l="1"/>
  <c r="AD189" i="9"/>
  <c r="N245" i="4"/>
  <c r="AC187" i="9"/>
  <c r="AD187" i="9"/>
  <c r="R34" i="4"/>
  <c r="R305" i="4"/>
  <c r="N191" i="4"/>
  <c r="N169" i="4"/>
  <c r="R296" i="4"/>
  <c r="N160" i="4"/>
  <c r="R188" i="4"/>
  <c r="N188" i="4"/>
  <c r="N231" i="4"/>
  <c r="R231" i="4"/>
  <c r="R84" i="4"/>
  <c r="N84" i="4"/>
  <c r="R135" i="4"/>
  <c r="N135" i="4"/>
  <c r="N278" i="4"/>
  <c r="R278" i="4"/>
  <c r="N59" i="4"/>
  <c r="R59" i="4"/>
  <c r="R179" i="4"/>
  <c r="N179" i="4"/>
  <c r="N227" i="4"/>
  <c r="R227" i="4"/>
  <c r="R217" i="4"/>
  <c r="N217" i="4"/>
  <c r="N210" i="4"/>
  <c r="R210" i="4"/>
  <c r="N146" i="4"/>
  <c r="R146" i="4"/>
  <c r="N121" i="4"/>
  <c r="R121" i="4"/>
  <c r="R316" i="4"/>
  <c r="N316" i="4"/>
  <c r="R142" i="4"/>
  <c r="N142" i="4"/>
  <c r="N133" i="4"/>
  <c r="R133" i="4"/>
  <c r="N258" i="4"/>
  <c r="R258" i="4"/>
  <c r="N174" i="4"/>
  <c r="R174" i="4"/>
  <c r="R246" i="4"/>
  <c r="N246" i="4"/>
  <c r="R170" i="4"/>
  <c r="N170" i="4"/>
  <c r="N25" i="4"/>
  <c r="R25" i="4"/>
  <c r="R293" i="4"/>
  <c r="N293" i="4"/>
  <c r="R42" i="4"/>
  <c r="N42" i="4"/>
  <c r="R244" i="4"/>
  <c r="N244" i="4"/>
  <c r="N101" i="4"/>
  <c r="R101" i="4"/>
  <c r="N321" i="4"/>
  <c r="R321" i="4"/>
  <c r="N301" i="4"/>
  <c r="R301" i="4"/>
  <c r="N176" i="4"/>
  <c r="R176" i="4"/>
  <c r="N313" i="4"/>
  <c r="R313" i="4"/>
  <c r="N266" i="4"/>
  <c r="R266" i="4"/>
  <c r="N294" i="4"/>
  <c r="R294" i="4"/>
  <c r="R172" i="4"/>
  <c r="N172" i="4"/>
  <c r="N75" i="4"/>
  <c r="R75" i="4"/>
  <c r="R292" i="4"/>
  <c r="N292" i="4"/>
  <c r="N255" i="4"/>
  <c r="R255" i="4"/>
  <c r="N264" i="4"/>
  <c r="R264" i="4"/>
  <c r="N263" i="4"/>
  <c r="R263" i="4"/>
  <c r="R147" i="4"/>
  <c r="N147" i="4"/>
  <c r="N74" i="4"/>
  <c r="R74" i="4"/>
  <c r="N123" i="4"/>
  <c r="R123" i="4"/>
  <c r="N115" i="4"/>
  <c r="R115" i="4"/>
  <c r="N307" i="4"/>
  <c r="R307" i="4"/>
  <c r="N28" i="4"/>
  <c r="R28" i="4"/>
  <c r="N273" i="4"/>
  <c r="R273" i="4"/>
  <c r="N134" i="4"/>
  <c r="R134" i="4"/>
  <c r="R328" i="4"/>
  <c r="N328" i="4"/>
  <c r="N256" i="4"/>
  <c r="R256" i="4"/>
  <c r="N88" i="4"/>
  <c r="R88" i="4"/>
  <c r="N279" i="4"/>
  <c r="R279" i="4"/>
  <c r="N320" i="4"/>
  <c r="R320" i="4"/>
  <c r="N318" i="4"/>
  <c r="R318" i="4"/>
  <c r="R37" i="4"/>
  <c r="N37" i="4"/>
  <c r="N116" i="4"/>
  <c r="R116" i="4"/>
  <c r="R44" i="4"/>
  <c r="N44" i="4"/>
  <c r="N64" i="4"/>
  <c r="R64" i="4"/>
  <c r="R330" i="4"/>
  <c r="N330" i="4"/>
  <c r="N248" i="4"/>
  <c r="R248" i="4"/>
  <c r="N71" i="4"/>
  <c r="R71" i="4"/>
  <c r="N128" i="4"/>
  <c r="R128" i="4"/>
  <c r="N80" i="4"/>
  <c r="R80" i="4"/>
  <c r="N100" i="4"/>
  <c r="R100" i="4"/>
  <c r="R155" i="4"/>
  <c r="N155" i="4"/>
  <c r="N157" i="4"/>
  <c r="R157" i="4"/>
  <c r="R236" i="4"/>
  <c r="N236" i="4"/>
  <c r="R107" i="4"/>
  <c r="N107" i="4"/>
  <c r="R218" i="4"/>
  <c r="N218" i="4"/>
  <c r="N195" i="4"/>
  <c r="R195" i="4"/>
  <c r="R124" i="4"/>
  <c r="N124" i="4"/>
  <c r="N311" i="4"/>
  <c r="R311" i="4"/>
  <c r="N250" i="4"/>
  <c r="R250" i="4"/>
  <c r="N156" i="4"/>
  <c r="R156" i="4"/>
  <c r="R92" i="4"/>
  <c r="N92" i="4"/>
  <c r="N60" i="4"/>
  <c r="R60" i="4"/>
  <c r="N150" i="4"/>
  <c r="R150" i="4"/>
  <c r="N251" i="4"/>
  <c r="R251" i="4"/>
  <c r="R237" i="4"/>
  <c r="N237" i="4"/>
  <c r="N229" i="4"/>
  <c r="R229" i="4"/>
  <c r="N85" i="4"/>
  <c r="R85" i="4"/>
  <c r="R280" i="4"/>
  <c r="N280" i="4"/>
  <c r="R232" i="4"/>
  <c r="N232" i="4"/>
  <c r="N76" i="4"/>
  <c r="R76" i="4"/>
  <c r="R283" i="4"/>
  <c r="N283" i="4"/>
  <c r="R306" i="4"/>
  <c r="N306" i="4"/>
  <c r="R47" i="4"/>
  <c r="N47" i="4"/>
  <c r="R271" i="4"/>
  <c r="N271" i="4"/>
  <c r="R117" i="4"/>
  <c r="N117" i="4"/>
  <c r="N235" i="4"/>
  <c r="R235" i="4"/>
  <c r="N240" i="4"/>
  <c r="R240" i="4"/>
  <c r="N175" i="4"/>
  <c r="R175" i="4"/>
  <c r="N118" i="4"/>
  <c r="R118" i="4"/>
  <c r="R276" i="4"/>
  <c r="N276" i="4"/>
  <c r="N289" i="4"/>
  <c r="R289" i="4"/>
  <c r="N288" i="4"/>
  <c r="R288" i="4"/>
  <c r="N29" i="4"/>
  <c r="R29" i="4"/>
  <c r="N166" i="4"/>
  <c r="R166" i="4"/>
  <c r="N125" i="4"/>
  <c r="R125" i="4"/>
  <c r="N249" i="4"/>
  <c r="R249" i="4"/>
  <c r="N184" i="4"/>
  <c r="R184" i="4"/>
  <c r="N78" i="4"/>
  <c r="R78" i="4"/>
  <c r="R275" i="4"/>
  <c r="N275" i="4"/>
  <c r="N143" i="4"/>
  <c r="R143" i="4"/>
  <c r="R327" i="4"/>
  <c r="N327" i="4"/>
  <c r="N302" i="4"/>
  <c r="R302" i="4"/>
  <c r="R86" i="4"/>
  <c r="N86" i="4"/>
  <c r="N73" i="4"/>
  <c r="R73" i="4"/>
  <c r="N187" i="4"/>
  <c r="R187" i="4"/>
  <c r="R99" i="4"/>
  <c r="N99" i="4"/>
  <c r="N148" i="4"/>
  <c r="R148" i="4"/>
  <c r="R241" i="4"/>
  <c r="N241" i="4"/>
  <c r="N261" i="4"/>
  <c r="R261" i="4"/>
  <c r="N52" i="4"/>
  <c r="R52" i="4"/>
  <c r="N62" i="4"/>
  <c r="R62" i="4"/>
  <c r="R185" i="4"/>
  <c r="N185" i="4"/>
  <c r="N106" i="4"/>
  <c r="R106" i="4"/>
  <c r="R259" i="4"/>
  <c r="N259" i="4"/>
  <c r="N322" i="4"/>
  <c r="R322" i="4"/>
  <c r="R312" i="4"/>
  <c r="N312" i="4"/>
  <c r="N40" i="4"/>
  <c r="R40" i="4"/>
  <c r="R167" i="4"/>
  <c r="N167" i="4"/>
  <c r="N317" i="4"/>
  <c r="R317" i="4"/>
  <c r="N262" i="4"/>
  <c r="R262" i="4"/>
  <c r="N247" i="4"/>
  <c r="R247" i="4"/>
  <c r="N33" i="4"/>
  <c r="R33" i="4"/>
  <c r="R110" i="4"/>
  <c r="N110" i="4"/>
  <c r="N173" i="4"/>
  <c r="R173" i="4"/>
  <c r="R297" i="4"/>
  <c r="N297" i="4"/>
  <c r="R272" i="4"/>
  <c r="N272" i="4"/>
  <c r="R24" i="4"/>
  <c r="N24" i="4"/>
  <c r="N181" i="4"/>
  <c r="R181" i="4"/>
  <c r="N91" i="4"/>
  <c r="R91" i="4"/>
  <c r="R192" i="4"/>
  <c r="N192" i="4"/>
  <c r="N109" i="4"/>
  <c r="R109" i="4"/>
  <c r="N324" i="4"/>
  <c r="R324" i="4"/>
  <c r="N252" i="4"/>
  <c r="R252" i="4"/>
  <c r="N130" i="4"/>
  <c r="R130" i="4"/>
  <c r="R295" i="4"/>
  <c r="N295" i="4"/>
  <c r="N265" i="4"/>
  <c r="R265" i="4"/>
  <c r="N223" i="4"/>
  <c r="R223" i="4"/>
  <c r="N230" i="4"/>
  <c r="R230" i="4"/>
  <c r="R65" i="4"/>
  <c r="N65" i="4"/>
  <c r="R219" i="4"/>
  <c r="N219" i="4"/>
  <c r="R268" i="4"/>
  <c r="N268" i="4"/>
  <c r="R87" i="4"/>
  <c r="N87" i="4"/>
  <c r="N177" i="4"/>
  <c r="R177" i="4"/>
  <c r="R56" i="4"/>
  <c r="N56" i="4"/>
  <c r="R199" i="4"/>
  <c r="N199" i="4"/>
  <c r="N136" i="4"/>
  <c r="R136" i="4"/>
  <c r="N95" i="4"/>
  <c r="R95" i="4"/>
  <c r="N35" i="4"/>
  <c r="R35" i="4"/>
  <c r="N119" i="4"/>
  <c r="R119" i="4"/>
  <c r="N77" i="4"/>
  <c r="R77" i="4"/>
  <c r="R69" i="4"/>
  <c r="N69" i="4"/>
  <c r="N144" i="4"/>
  <c r="R144" i="4"/>
  <c r="R189" i="4"/>
  <c r="N189" i="4"/>
  <c r="N277" i="4"/>
  <c r="R277" i="4"/>
  <c r="R70" i="4"/>
  <c r="N70" i="4"/>
  <c r="N212" i="4"/>
  <c r="R212" i="4"/>
  <c r="N72" i="4"/>
  <c r="R72" i="4"/>
  <c r="R114" i="4"/>
  <c r="N114" i="4"/>
  <c r="R303" i="4"/>
  <c r="N303" i="4"/>
  <c r="R243" i="4"/>
  <c r="N243" i="4"/>
  <c r="N36" i="4"/>
  <c r="R36" i="4"/>
  <c r="N204" i="4"/>
  <c r="R204" i="4"/>
  <c r="N89" i="4"/>
  <c r="R89" i="4"/>
  <c r="N171" i="4"/>
  <c r="R171" i="4"/>
  <c r="R282" i="4"/>
  <c r="N282" i="4"/>
  <c r="R90" i="4"/>
  <c r="N90" i="4"/>
  <c r="N165" i="4"/>
  <c r="R165" i="4"/>
  <c r="N228" i="4"/>
  <c r="R228" i="4"/>
  <c r="R257" i="4"/>
  <c r="N257" i="4"/>
  <c r="N194" i="4"/>
  <c r="R194" i="4"/>
  <c r="R158" i="4"/>
  <c r="N158" i="4"/>
  <c r="N49" i="4"/>
  <c r="R49" i="4"/>
  <c r="N45" i="4"/>
  <c r="R45" i="4"/>
  <c r="R196" i="4"/>
  <c r="N196" i="4"/>
  <c r="N200" i="4"/>
  <c r="R200" i="4"/>
  <c r="R269" i="4"/>
  <c r="N269" i="4"/>
  <c r="R131" i="4"/>
  <c r="N131" i="4"/>
  <c r="N224" i="4"/>
  <c r="R224" i="4"/>
  <c r="R201" i="4"/>
  <c r="N201" i="4"/>
  <c r="N226" i="4"/>
  <c r="R226" i="4"/>
  <c r="N290" i="4"/>
  <c r="R290" i="4"/>
  <c r="N58" i="4"/>
  <c r="R58" i="4"/>
  <c r="N149" i="4"/>
  <c r="R149" i="4"/>
  <c r="N137" i="4"/>
  <c r="R137" i="4"/>
  <c r="N325" i="4"/>
  <c r="R325" i="4"/>
  <c r="R83" i="4"/>
  <c r="N83" i="4"/>
  <c r="R208" i="4"/>
  <c r="N208" i="4"/>
  <c r="N46" i="4"/>
  <c r="R46" i="4"/>
  <c r="R139" i="4"/>
  <c r="N139" i="4"/>
  <c r="N27" i="4"/>
  <c r="R27" i="4"/>
  <c r="R323" i="4"/>
  <c r="N323" i="4"/>
  <c r="N163" i="4"/>
  <c r="R163" i="4"/>
  <c r="R205" i="4"/>
  <c r="N205" i="4"/>
  <c r="N102" i="4"/>
  <c r="R102" i="4"/>
  <c r="R221" i="4"/>
  <c r="N221" i="4"/>
  <c r="N97" i="4"/>
  <c r="R97" i="4"/>
  <c r="N285" i="4"/>
  <c r="R285" i="4"/>
  <c r="N308" i="4"/>
  <c r="R308" i="4"/>
  <c r="N214" i="4"/>
  <c r="R214" i="4"/>
  <c r="R299" i="4"/>
  <c r="N299" i="4"/>
  <c r="N120" i="4"/>
  <c r="R120" i="4"/>
  <c r="N198" i="4"/>
  <c r="R198" i="4"/>
  <c r="N186" i="4"/>
  <c r="R186" i="4"/>
  <c r="R126" i="4"/>
  <c r="N126" i="4"/>
  <c r="R213" i="4"/>
  <c r="N213" i="4"/>
  <c r="N32" i="4"/>
  <c r="R32" i="4"/>
  <c r="N39" i="4"/>
  <c r="R39" i="4"/>
  <c r="R326" i="4"/>
  <c r="N326" i="4"/>
  <c r="N26" i="4"/>
  <c r="R26" i="4"/>
  <c r="N180" i="4"/>
  <c r="R180" i="4"/>
  <c r="N68" i="4"/>
  <c r="R68" i="4"/>
  <c r="R331" i="4"/>
  <c r="N331" i="4"/>
  <c r="R53" i="4"/>
  <c r="N53" i="4"/>
  <c r="R41" i="4"/>
  <c r="N41" i="4"/>
  <c r="N54" i="4"/>
  <c r="R54" i="4"/>
  <c r="N238" i="4"/>
  <c r="R238" i="4"/>
  <c r="R113" i="4"/>
  <c r="N113" i="4"/>
  <c r="N207" i="4"/>
  <c r="R207" i="4"/>
  <c r="N315" i="4"/>
  <c r="R315" i="4"/>
  <c r="R98" i="4"/>
  <c r="N98" i="4"/>
  <c r="N67" i="4"/>
  <c r="R67" i="4"/>
  <c r="N193" i="4"/>
  <c r="R193" i="4"/>
  <c r="N162" i="4"/>
  <c r="R162" i="4"/>
  <c r="R51" i="4"/>
  <c r="N51" i="4"/>
  <c r="R298" i="4"/>
  <c r="N298" i="4"/>
  <c r="N30" i="4"/>
  <c r="R30" i="4"/>
  <c r="N291" i="4"/>
  <c r="R291" i="4"/>
  <c r="R234" i="4"/>
  <c r="N234" i="4"/>
  <c r="N66" i="4"/>
  <c r="R66" i="4"/>
  <c r="N319" i="4"/>
  <c r="R319" i="4"/>
  <c r="N55" i="4"/>
  <c r="R55" i="4"/>
  <c r="R21" i="4"/>
  <c r="N21" i="4"/>
  <c r="N81" i="4"/>
  <c r="R81" i="4"/>
  <c r="N206" i="4"/>
  <c r="R206" i="4"/>
  <c r="R216" i="4"/>
  <c r="N216" i="4"/>
  <c r="R105" i="4"/>
  <c r="N105" i="4"/>
  <c r="R129" i="4"/>
  <c r="N129" i="4"/>
  <c r="N203" i="4"/>
  <c r="R203" i="4"/>
  <c r="R225" i="4"/>
  <c r="N225" i="4"/>
  <c r="R96" i="4"/>
  <c r="N96" i="4"/>
  <c r="N132" i="4"/>
  <c r="R132" i="4"/>
  <c r="R48" i="4"/>
  <c r="N48" i="4"/>
  <c r="R190" i="4"/>
  <c r="N190" i="4"/>
  <c r="N220" i="4"/>
  <c r="R220" i="4"/>
  <c r="N31" i="4"/>
  <c r="R31" i="4"/>
  <c r="R284" i="4"/>
  <c r="N284" i="4"/>
  <c r="R108" i="4"/>
  <c r="N108" i="4"/>
  <c r="R23" i="4"/>
  <c r="N23" i="4"/>
  <c r="R50" i="4"/>
  <c r="N50" i="4"/>
  <c r="N154" i="4"/>
  <c r="R154" i="4"/>
  <c r="R43" i="4"/>
  <c r="N43" i="4"/>
  <c r="N182" i="4"/>
  <c r="R182" i="4"/>
  <c r="N254" i="4"/>
  <c r="R254" i="4"/>
  <c r="N57" i="4"/>
  <c r="R57" i="4"/>
  <c r="R138" i="4"/>
  <c r="N138" i="4"/>
  <c r="R287" i="4"/>
  <c r="N287" i="4"/>
  <c r="N61" i="4"/>
  <c r="R61" i="4"/>
  <c r="R140" i="4"/>
  <c r="N140" i="4"/>
  <c r="N314" i="4"/>
  <c r="R314" i="4"/>
  <c r="R178" i="4"/>
  <c r="N178" i="4"/>
  <c r="N309" i="4"/>
  <c r="R309" i="4"/>
  <c r="N152" i="4"/>
  <c r="R152" i="4"/>
  <c r="N274" i="4"/>
  <c r="R274" i="4"/>
  <c r="R161" i="4"/>
  <c r="N161" i="4"/>
  <c r="N79" i="4"/>
  <c r="R79" i="4"/>
  <c r="R168" i="4"/>
  <c r="N168" i="4"/>
  <c r="R260" i="4"/>
  <c r="N260" i="4"/>
  <c r="N329" i="4"/>
  <c r="R329" i="4"/>
  <c r="N63" i="4"/>
  <c r="R63" i="4"/>
  <c r="N233" i="4"/>
  <c r="R233" i="4"/>
  <c r="R286" i="4"/>
  <c r="N286" i="4"/>
  <c r="R300" i="4"/>
  <c r="N300" i="4"/>
  <c r="N94" i="4"/>
  <c r="R94" i="4"/>
  <c r="N103" i="4"/>
  <c r="R103" i="4"/>
  <c r="R197" i="4"/>
  <c r="N197" i="4"/>
  <c r="N267" i="4"/>
  <c r="R267" i="4"/>
  <c r="N159" i="4"/>
  <c r="R159" i="4"/>
  <c r="R209" i="4"/>
  <c r="N209" i="4"/>
  <c r="R22" i="4"/>
  <c r="N22" i="4"/>
  <c r="N183" i="4"/>
  <c r="R183" i="4"/>
  <c r="R202" i="4"/>
  <c r="N202" i="4"/>
  <c r="R222" i="4"/>
  <c r="N222" i="4"/>
  <c r="N304" i="4"/>
  <c r="R304" i="4"/>
  <c r="N112" i="4"/>
  <c r="R112" i="4"/>
  <c r="R239" i="4"/>
  <c r="N239" i="4"/>
  <c r="N151" i="4"/>
  <c r="R151" i="4"/>
  <c r="R93" i="4"/>
  <c r="N93" i="4"/>
  <c r="N310" i="4"/>
  <c r="R310" i="4"/>
  <c r="N270" i="4"/>
  <c r="R270" i="4"/>
  <c r="R153" i="4"/>
  <c r="N153" i="4"/>
  <c r="N127" i="4"/>
  <c r="R127" i="4"/>
  <c r="R122" i="4"/>
  <c r="N122" i="4"/>
  <c r="N38" i="4"/>
  <c r="R38" i="4"/>
  <c r="N104" i="4"/>
  <c r="R104" i="4"/>
  <c r="R281" i="4"/>
  <c r="N281" i="4"/>
  <c r="R215" i="4"/>
  <c r="N215" i="4"/>
  <c r="R111" i="4"/>
  <c r="N111" i="4"/>
  <c r="N145" i="4"/>
  <c r="R145" i="4"/>
  <c r="N82" i="4"/>
  <c r="R82" i="4"/>
  <c r="R253" i="4"/>
  <c r="N253" i="4"/>
  <c r="R164" i="4"/>
  <c r="N164" i="4"/>
  <c r="R242" i="4"/>
  <c r="N242" i="4"/>
  <c r="N141" i="4"/>
  <c r="R141" i="4"/>
  <c r="N211" i="4"/>
  <c r="R211" i="4"/>
  <c r="N18" i="4"/>
  <c r="AB11" i="9" l="1"/>
  <c r="E7" i="4"/>
  <c r="F4" i="4" l="1"/>
  <c r="H4" i="4" s="1"/>
  <c r="F6" i="4"/>
  <c r="H6" i="4" s="1"/>
  <c r="F9" i="4" s="1"/>
  <c r="F5" i="4"/>
  <c r="H5" i="4" s="1"/>
  <c r="F8" i="4"/>
  <c r="G9" i="4" l="1"/>
</calcChain>
</file>

<file path=xl/sharedStrings.xml><?xml version="1.0" encoding="utf-8"?>
<sst xmlns="http://schemas.openxmlformats.org/spreadsheetml/2006/main" count="4356" uniqueCount="788">
  <si>
    <t>VSB-059</t>
  </si>
  <si>
    <t>IBVS 6244</t>
  </si>
  <si>
    <t>Elapsed days</t>
  </si>
  <si>
    <t>Elapsed years</t>
  </si>
  <si>
    <t>Cycles</t>
  </si>
  <si>
    <t>JAVSO..44…69</t>
  </si>
  <si>
    <t>IBVS 6196</t>
  </si>
  <si>
    <t>Q. resid</t>
  </si>
  <si>
    <t>AU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</si>
  <si>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</si>
  <si>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</si>
  <si>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</si>
  <si>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</si>
  <si>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</si>
  <si>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</si>
  <si>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</si>
  <si>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</si>
  <si>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</si>
  <si>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</si>
  <si>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</si>
  <si>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</si>
  <si>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IBVS 5801</t>
  </si>
  <si>
    <t>IBVS 6086</t>
  </si>
  <si>
    <t>IBVS 6087</t>
  </si>
  <si>
    <t>IBVS 6088</t>
  </si>
  <si>
    <t>IBVS 6089</t>
  </si>
  <si>
    <t>IBVS 6090</t>
  </si>
  <si>
    <t>IBVS 6091</t>
  </si>
  <si>
    <t>Nothing new</t>
  </si>
  <si>
    <t>Quad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</si>
  <si>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</si>
  <si>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</si>
  <si>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</si>
  <si>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</si>
  <si>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</si>
  <si>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</si>
  <si>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</si>
  <si>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</si>
  <si>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</si>
  <si>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</si>
  <si>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</si>
  <si>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</si>
  <si>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</si>
  <si>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</si>
  <si>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</si>
  <si>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</si>
  <si>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Slope</t>
  </si>
  <si>
    <t xml:space="preserve">A (ampl) = </t>
  </si>
  <si>
    <t>rad/cycle</t>
  </si>
  <si>
    <t>e sin nu_o</t>
  </si>
  <si>
    <t>dP/dt =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</si>
  <si>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</si>
  <si>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</si>
  <si>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</si>
  <si>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</si>
  <si>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</si>
  <si>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</si>
  <si>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</si>
  <si>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</si>
  <si>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Q.+LTE fit</t>
  </si>
  <si>
    <t>Q resid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</si>
  <si>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</si>
  <si>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</si>
  <si>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</si>
  <si>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</si>
  <si>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</si>
  <si>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</si>
  <si>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</si>
  <si>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</si>
  <si>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</si>
  <si>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</si>
  <si>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</si>
  <si>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</si>
  <si>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</si>
  <si>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</si>
  <si>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</si>
  <si>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</si>
  <si>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</si>
  <si>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</si>
  <si>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</si>
  <si>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</si>
  <si>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</si>
  <si>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</si>
  <si>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</si>
  <si>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</si>
  <si>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Sum diff² =</t>
  </si>
  <si>
    <t>System Type:</t>
  </si>
  <si>
    <t>S4</t>
  </si>
  <si>
    <t>S5</t>
  </si>
  <si>
    <t>Misc</t>
  </si>
  <si>
    <t>Diethelm R</t>
  </si>
  <si>
    <t>BBSAG Bull...31</t>
  </si>
  <si>
    <t>B</t>
  </si>
  <si>
    <t>BBSAG Bull.29</t>
  </si>
  <si>
    <t>BBSAG Bull.39</t>
  </si>
  <si>
    <t>BBSAG Bull.49</t>
  </si>
  <si>
    <t>BBSAG Bull.50</t>
  </si>
  <si>
    <t>BBSAG Bull.56</t>
  </si>
  <si>
    <t>BBSAG Bull.73</t>
  </si>
  <si>
    <t>Paschke A</t>
  </si>
  <si>
    <t>BBSAG Bull.81</t>
  </si>
  <si>
    <t>BBSAG Bull.82</t>
  </si>
  <si>
    <t>BBSAG Bull.89</t>
  </si>
  <si>
    <t>BBSAG Bull.90</t>
  </si>
  <si>
    <t>BBSAG Bull.96</t>
  </si>
  <si>
    <t>BBSAG Bull.99</t>
  </si>
  <si>
    <t>BBSAG Bull.102</t>
  </si>
  <si>
    <t>BBSAG Bull.108</t>
  </si>
  <si>
    <t>Martignoni M</t>
  </si>
  <si>
    <t>BBSAG Bull.113</t>
  </si>
  <si>
    <t>BBSAG Bull.114</t>
  </si>
  <si>
    <t>II</t>
  </si>
  <si>
    <t>BBSAG</t>
  </si>
  <si>
    <t>Samec 1997</t>
  </si>
  <si>
    <t>Samec</t>
  </si>
  <si>
    <t>Samec 1997AJ….113..401S</t>
  </si>
  <si>
    <t>IBVS 5106</t>
  </si>
  <si>
    <t>IBVS</t>
  </si>
  <si>
    <t>IBVS 4711</t>
  </si>
  <si>
    <t>IBVS 4472</t>
  </si>
  <si>
    <t>IBVS 2344</t>
  </si>
  <si>
    <t>IBVS 2439</t>
  </si>
  <si>
    <t>I</t>
  </si>
  <si>
    <t>See page B for alternate cycle count</t>
  </si>
  <si>
    <t>IBVS 5296</t>
  </si>
  <si>
    <t>IBVS 4222</t>
  </si>
  <si>
    <t>IBVS 4383</t>
  </si>
  <si>
    <t>IBVS 5594</t>
  </si>
  <si>
    <t>IBVS 5603</t>
  </si>
  <si>
    <t>IBVS 5676</t>
  </si>
  <si>
    <t>V417 Aql / GSC 0490-4531</t>
  </si>
  <si>
    <t># of data points:</t>
  </si>
  <si>
    <t>IBVS 5731</t>
  </si>
  <si>
    <t>EW/KW:</t>
  </si>
  <si>
    <t>IBVS 5438</t>
  </si>
  <si>
    <t>IBVS 5741</t>
  </si>
  <si>
    <t>My time zone &gt;&gt;&gt;&gt;&gt;</t>
  </si>
  <si>
    <t>(PST=8, PDT=MDT=7, MDT=CST=6, etc.)</t>
  </si>
  <si>
    <t>JD today</t>
  </si>
  <si>
    <t>New Cycle</t>
  </si>
  <si>
    <t>Next ToM</t>
  </si>
  <si>
    <t>IBVS 5761</t>
  </si>
  <si>
    <t>IBVS 5802</t>
  </si>
  <si>
    <t>Start of linear fit &gt;&gt;&gt;&gt;&gt;&gt;&gt;&gt;&gt;&gt;&gt;&gt;&gt;&gt;&gt;&gt;&gt;&gt;&gt;&gt;&gt;</t>
  </si>
  <si>
    <t>OEJV 0074</t>
  </si>
  <si>
    <t>IBVS 5364</t>
  </si>
  <si>
    <t>BAD</t>
  </si>
  <si>
    <t>Add cycle</t>
  </si>
  <si>
    <t>Old Cycle</t>
  </si>
  <si>
    <t>IBVS 5918</t>
  </si>
  <si>
    <t>JAVSO..38...85</t>
  </si>
  <si>
    <t>Linear Ephemeris =</t>
  </si>
  <si>
    <t>Quad. Ephemeris =</t>
  </si>
  <si>
    <t>diff²</t>
  </si>
  <si>
    <t>V</t>
  </si>
  <si>
    <t>K</t>
  </si>
  <si>
    <t>Quad Fit</t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</si>
  <si>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</si>
  <si>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</si>
  <si>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</si>
  <si>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</si>
  <si>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</si>
  <si>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</si>
  <si>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</si>
  <si>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</si>
  <si>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</si>
  <si>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</si>
  <si>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</si>
  <si>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</si>
  <si>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</si>
  <si>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</si>
  <si>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</si>
  <si>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</si>
  <si>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</si>
  <si>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</si>
  <si>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</si>
  <si>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</si>
  <si>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</si>
  <si>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</si>
  <si>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</si>
  <si>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</si>
  <si>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</si>
  <si>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</si>
  <si>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</si>
  <si>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</si>
  <si>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</si>
  <si>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</si>
  <si>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</si>
  <si>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</si>
  <si>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</si>
  <si>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</si>
  <si>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</si>
  <si>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</si>
  <si>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</si>
  <si>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</si>
  <si>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</si>
  <si>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</si>
  <si>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</si>
  <si>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</si>
  <si>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</si>
  <si>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</si>
  <si>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</si>
  <si>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</si>
  <si>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</si>
  <si>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</si>
  <si>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</si>
  <si>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</si>
  <si>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</si>
  <si>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</si>
  <si>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</si>
  <si>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</si>
  <si>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</si>
  <si>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</si>
  <si>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</si>
  <si>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t>Q.Fit</t>
  </si>
  <si>
    <t>for δA</t>
  </si>
  <si>
    <t>for δB</t>
  </si>
  <si>
    <t>for δC</t>
  </si>
  <si>
    <t>Dev'n</t>
  </si>
  <si>
    <t>T</t>
  </si>
  <si>
    <t>U</t>
  </si>
  <si>
    <t>W</t>
  </si>
  <si>
    <t>Z</t>
  </si>
  <si>
    <t xml:space="preserve">Correlation = </t>
  </si>
  <si>
    <t>wt*diff²</t>
  </si>
  <si>
    <t>dP/dt</t>
  </si>
  <si>
    <t>days/year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</si>
  <si>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</si>
  <si>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</si>
  <si>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</si>
  <si>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</si>
  <si>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</si>
  <si>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</si>
  <si>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</si>
  <si>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</si>
  <si>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</si>
  <si>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</si>
  <si>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t>wt</t>
  </si>
  <si>
    <r>
      <t>Y = A + B.X + C.X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</si>
  <si>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</si>
  <si>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</si>
  <si>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</si>
  <si>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</si>
  <si>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r>
      <t>err</t>
    </r>
    <r>
      <rPr>
        <b/>
        <vertAlign val="superscript"/>
        <sz val="10"/>
        <rFont val="Arial"/>
        <family val="2"/>
      </rPr>
      <t>2</t>
    </r>
  </si>
  <si>
    <t>OEJV 0160</t>
  </si>
  <si>
    <t>IBVS 6084</t>
  </si>
  <si>
    <t>V0417 Aql / GSC 0490-4531</t>
  </si>
  <si>
    <t>Residuals</t>
  </si>
  <si>
    <t>Qian et al 2003 A&amp;A, 400, 649</t>
  </si>
  <si>
    <t> CTAD 22 </t>
  </si>
  <si>
    <t> PZ 6.287 </t>
  </si>
  <si>
    <t> IODE 1.1.38 </t>
  </si>
  <si>
    <t> IODE 1.1.41 </t>
  </si>
  <si>
    <t> AJ 61.47 </t>
  </si>
  <si>
    <t>BAVM 34 </t>
  </si>
  <si>
    <t> W.Quester </t>
  </si>
  <si>
    <t> BAVR 33.152 </t>
  </si>
  <si>
    <t>BAVM 38 </t>
  </si>
  <si>
    <t> BAVR 33.157 </t>
  </si>
  <si>
    <t>BAVM 39 </t>
  </si>
  <si>
    <t> F.Agerer </t>
  </si>
  <si>
    <t>VSB 47 </t>
  </si>
  <si>
    <t> A.Paschke </t>
  </si>
  <si>
    <t>BAVM 46 </t>
  </si>
  <si>
    <t>BAVM 50 </t>
  </si>
  <si>
    <t>BAVM 60 </t>
  </si>
  <si>
    <t> B.Pauley et al. </t>
  </si>
  <si>
    <t> W.Kleikamp </t>
  </si>
  <si>
    <t> M.Martignoni </t>
  </si>
  <si>
    <t>BAVM 132 </t>
  </si>
  <si>
    <t> Sarounova &amp; Wolf </t>
  </si>
  <si>
    <t>IBVS 5594 </t>
  </si>
  <si>
    <t> Nagai </t>
  </si>
  <si>
    <t>VSB 40 </t>
  </si>
  <si>
    <t> O.Demircan et al. </t>
  </si>
  <si>
    <t> L.Kotková &amp; M.Wolf </t>
  </si>
  <si>
    <t> S.Dvorak </t>
  </si>
  <si>
    <t> K.Nagai </t>
  </si>
  <si>
    <t>VSB 43 </t>
  </si>
  <si>
    <t> M.Zejda et al. </t>
  </si>
  <si>
    <t>VSB 44 </t>
  </si>
  <si>
    <t> K.v.Poschinger </t>
  </si>
  <si>
    <t> M.&amp; C.Rätz </t>
  </si>
  <si>
    <t> K.Nagai et al. </t>
  </si>
  <si>
    <t>VSB 45 </t>
  </si>
  <si>
    <t> T.Kilicoglu et al. </t>
  </si>
  <si>
    <t>IBVS 5801 </t>
  </si>
  <si>
    <t> R.Ehrenberger </t>
  </si>
  <si>
    <t>VSB 46 </t>
  </si>
  <si>
    <t>BAVM 193 </t>
  </si>
  <si>
    <t> H.Maehara </t>
  </si>
  <si>
    <t>VSB 48 </t>
  </si>
  <si>
    <t>BAVM 203 </t>
  </si>
  <si>
    <t>VSB 50 </t>
  </si>
  <si>
    <t> F.Walter </t>
  </si>
  <si>
    <t> Y.Ogmen </t>
  </si>
  <si>
    <t>BAVM 215 </t>
  </si>
  <si>
    <t>BAVM 225 </t>
  </si>
  <si>
    <t> R.Auer </t>
  </si>
  <si>
    <t> </t>
  </si>
  <si>
    <t>Sin fit</t>
  </si>
  <si>
    <t>Cnst</t>
  </si>
  <si>
    <t>Sin Ampl</t>
  </si>
  <si>
    <t>Ang Freq</t>
  </si>
  <si>
    <t>Ph. Cnst</t>
  </si>
  <si>
    <r>
      <t>diff</t>
    </r>
    <r>
      <rPr>
        <vertAlign val="superscript"/>
        <sz val="10"/>
        <rFont val="Arial"/>
        <family val="2"/>
      </rPr>
      <t>2</t>
    </r>
  </si>
  <si>
    <t xml:space="preserve">period = </t>
  </si>
  <si>
    <t>cycles</t>
  </si>
  <si>
    <t>days</t>
  </si>
  <si>
    <t>years</t>
  </si>
  <si>
    <t>Qian</t>
  </si>
  <si>
    <t>Best fit</t>
  </si>
  <si>
    <r>
      <t>wt.diff</t>
    </r>
    <r>
      <rPr>
        <vertAlign val="superscript"/>
        <sz val="10"/>
        <rFont val="Arial"/>
        <family val="2"/>
      </rPr>
      <t>2</t>
    </r>
  </si>
  <si>
    <t>pg</t>
  </si>
  <si>
    <t>vis</t>
  </si>
  <si>
    <t>pe/CCD</t>
  </si>
  <si>
    <t>IBVS 6118</t>
  </si>
  <si>
    <t>IBVS 6125</t>
  </si>
  <si>
    <t>Minima from the Lichtenknecker Database of the BAV</t>
  </si>
  <si>
    <t>CCD</t>
  </si>
  <si>
    <t>PE</t>
  </si>
  <si>
    <t>http://www.bav-astro.de/LkDB/index.php?lang=en&amp;sprache_dial=en</t>
  </si>
  <si>
    <t> -0.003 </t>
  </si>
  <si>
    <t>F </t>
  </si>
  <si>
    <t>2428427.127 </t>
  </si>
  <si>
    <t> 15.09.1936 15:02 </t>
  </si>
  <si>
    <t> -0.004 </t>
  </si>
  <si>
    <t>V </t>
  </si>
  <si>
    <t> A.Soloviev </t>
  </si>
  <si>
    <t>2428428.241 </t>
  </si>
  <si>
    <t> 16.09.1936 17:47 </t>
  </si>
  <si>
    <t> -0.001 </t>
  </si>
  <si>
    <t>2428429.344 </t>
  </si>
  <si>
    <t> 17.09.1936 20:15 </t>
  </si>
  <si>
    <t> -0.009 </t>
  </si>
  <si>
    <t>2428431.196 </t>
  </si>
  <si>
    <t> 19.09.1936 16:42 </t>
  </si>
  <si>
    <t> -0.008 </t>
  </si>
  <si>
    <t>2428775.223 </t>
  </si>
  <si>
    <t> 29.08.1937 17:21 </t>
  </si>
  <si>
    <t> Soloviev(Kämper) </t>
  </si>
  <si>
    <t>2428776.146 </t>
  </si>
  <si>
    <t> 30.08.1937 15:30 </t>
  </si>
  <si>
    <t> -0.005 </t>
  </si>
  <si>
    <t>2430583.266 </t>
  </si>
  <si>
    <t> 11.08.1942 18:23 </t>
  </si>
  <si>
    <t> -0.016 </t>
  </si>
  <si>
    <t>2430583.460 </t>
  </si>
  <si>
    <t> 11.08.1942 23:02 </t>
  </si>
  <si>
    <t> -0.007 </t>
  </si>
  <si>
    <t>2431328.352 </t>
  </si>
  <si>
    <t> 25.08.1944 20:26 </t>
  </si>
  <si>
    <t> Zessewit.(Kämper) </t>
  </si>
  <si>
    <t>2431329.270 </t>
  </si>
  <si>
    <t> 26.08.1944 18:28 </t>
  </si>
  <si>
    <t>2431340.200 </t>
  </si>
  <si>
    <t> 06.09.1944 16:48 </t>
  </si>
  <si>
    <t>2431342.229 </t>
  </si>
  <si>
    <t> 08.09.1944 17:29 </t>
  </si>
  <si>
    <t> -0.011 </t>
  </si>
  <si>
    <t>2431344.271 </t>
  </si>
  <si>
    <t> 10.09.1944 18:30 </t>
  </si>
  <si>
    <t> -0.006 </t>
  </si>
  <si>
    <t>2431345.200 </t>
  </si>
  <si>
    <t> 11.09.1944 16:48 </t>
  </si>
  <si>
    <t>2431346.306 </t>
  </si>
  <si>
    <t> 12.09.1944 19:20 </t>
  </si>
  <si>
    <t>2431347.232 </t>
  </si>
  <si>
    <t> 13.09.1944 17:34 </t>
  </si>
  <si>
    <t>2432385.409 </t>
  </si>
  <si>
    <t> 18.07.1947 21:48 </t>
  </si>
  <si>
    <t> E.Kramer(Kämper) </t>
  </si>
  <si>
    <t>2432392.441 </t>
  </si>
  <si>
    <t> 25.07.1947 22:35 </t>
  </si>
  <si>
    <t>2432415.399 </t>
  </si>
  <si>
    <t> 17.08.1947 21:34 </t>
  </si>
  <si>
    <t> -0.010 </t>
  </si>
  <si>
    <t>2434922.819 </t>
  </si>
  <si>
    <t> 29.06.1954 07:39 </t>
  </si>
  <si>
    <t> 0.016 </t>
  </si>
  <si>
    <t> R.H.Koch </t>
  </si>
  <si>
    <t>2441135.405 </t>
  </si>
  <si>
    <t> 02.07.1971 21:43 </t>
  </si>
  <si>
    <t> 0.034 </t>
  </si>
  <si>
    <t> R.Diethelm </t>
  </si>
  <si>
    <t> ORI 126 </t>
  </si>
  <si>
    <t>2442990.498 </t>
  </si>
  <si>
    <t> 30.07.1976 23:57 </t>
  </si>
  <si>
    <t> 0.040 </t>
  </si>
  <si>
    <t> BBS 29 </t>
  </si>
  <si>
    <t>2443016.414 </t>
  </si>
  <si>
    <t> 25.08.1976 21:56 </t>
  </si>
  <si>
    <t>2443765.379 </t>
  </si>
  <si>
    <t> 13.09.1978 21:05 </t>
  </si>
  <si>
    <t> BBS 39 </t>
  </si>
  <si>
    <t>2444476.350 </t>
  </si>
  <si>
    <t> 24.08.1980 20:24 </t>
  </si>
  <si>
    <t> 0.009 </t>
  </si>
  <si>
    <t> BBS 49 </t>
  </si>
  <si>
    <t>2444486.367 </t>
  </si>
  <si>
    <t> 03.09.1980 20:48 </t>
  </si>
  <si>
    <t> 0.027 </t>
  </si>
  <si>
    <t> BBS 50 </t>
  </si>
  <si>
    <t>2444815.397 </t>
  </si>
  <si>
    <t> 29.07.1981 21:31 </t>
  </si>
  <si>
    <t>E </t>
  </si>
  <si>
    <t>?</t>
  </si>
  <si>
    <t> BBS 56 </t>
  </si>
  <si>
    <t>2444852.4300 </t>
  </si>
  <si>
    <t> 04.09.1981 22:19 </t>
  </si>
  <si>
    <t> 0.0351 </t>
  </si>
  <si>
    <t>ns</t>
  </si>
  <si>
    <t> E.Heiser </t>
  </si>
  <si>
    <t>2444875.384 </t>
  </si>
  <si>
    <t> 27.09.1981 21:12 </t>
  </si>
  <si>
    <t> 0.030 </t>
  </si>
  <si>
    <t> D.Lichtenknecker </t>
  </si>
  <si>
    <t>2444878.347 </t>
  </si>
  <si>
    <t> 30.09.1981 20:19 </t>
  </si>
  <si>
    <t>2444885.383 </t>
  </si>
  <si>
    <t> 07.10.1981 21:11 </t>
  </si>
  <si>
    <t>2445196.4471 </t>
  </si>
  <si>
    <t> 14.08.1982 22:43 </t>
  </si>
  <si>
    <t> 0.0308 </t>
  </si>
  <si>
    <t> M.Fernandes </t>
  </si>
  <si>
    <t>BAVM 36 </t>
  </si>
  <si>
    <t>2445225.333 </t>
  </si>
  <si>
    <t> 12.09.1982 19:59 </t>
  </si>
  <si>
    <t> 0.032 </t>
  </si>
  <si>
    <t>o</t>
  </si>
  <si>
    <t> M.Hoffmann[Kämper] </t>
  </si>
  <si>
    <t>2445542.6894 </t>
  </si>
  <si>
    <t> 27.07.1983 04:32 </t>
  </si>
  <si>
    <t> 0.0298 </t>
  </si>
  <si>
    <t> D.R.Faulkner </t>
  </si>
  <si>
    <t>IBVS 2439 </t>
  </si>
  <si>
    <t>2445550.6508 </t>
  </si>
  <si>
    <t> 04.08.1983 03:37 </t>
  </si>
  <si>
    <t> 0.0295 </t>
  </si>
  <si>
    <t>2445554.7234 </t>
  </si>
  <si>
    <t> 08.08.1983 05:21 </t>
  </si>
  <si>
    <t> 0.0286 </t>
  </si>
  <si>
    <t>2445558.438 </t>
  </si>
  <si>
    <t> 11.08.1983 22:30 </t>
  </si>
  <si>
    <t> H.Zimmermann </t>
  </si>
  <si>
    <t>2445575.6468 </t>
  </si>
  <si>
    <t> 29.08.1983 03:31 </t>
  </si>
  <si>
    <t> 0.0293 </t>
  </si>
  <si>
    <t>2445583.434 </t>
  </si>
  <si>
    <t> 05.09.1983 22:24 </t>
  </si>
  <si>
    <t>2445605.6416 </t>
  </si>
  <si>
    <t> 28.09.1983 03:23 </t>
  </si>
  <si>
    <t> 0.0287 </t>
  </si>
  <si>
    <t>2445892.447 </t>
  </si>
  <si>
    <t> 10.07.1984 22:43 </t>
  </si>
  <si>
    <t> 0.026 </t>
  </si>
  <si>
    <t> BBS 73 </t>
  </si>
  <si>
    <t>2445911.518 </t>
  </si>
  <si>
    <t> 30.07.1984 00:25 </t>
  </si>
  <si>
    <t> H.Vielmetter </t>
  </si>
  <si>
    <t>2445935.4036 </t>
  </si>
  <si>
    <t> 22.08.1984 21:41 </t>
  </si>
  <si>
    <t> 0.0263 </t>
  </si>
  <si>
    <t>2445945.399 </t>
  </si>
  <si>
    <t> 01.09.1984 21:34 </t>
  </si>
  <si>
    <t> 0.023 </t>
  </si>
  <si>
    <t> P.Frank </t>
  </si>
  <si>
    <t>2445962.6221 </t>
  </si>
  <si>
    <t> 19.09.1984 02:55 </t>
  </si>
  <si>
    <t> 0.0268 </t>
  </si>
  <si>
    <t> PASP 98.691 </t>
  </si>
  <si>
    <t>2446263.13 </t>
  </si>
  <si>
    <t> 16.07.1985 15:07 </t>
  </si>
  <si>
    <t> 0.03 </t>
  </si>
  <si>
    <t> T.Kato </t>
  </si>
  <si>
    <t>2446676.379 </t>
  </si>
  <si>
    <t> 02.09.1986 21:05 </t>
  </si>
  <si>
    <t> 0.004 </t>
  </si>
  <si>
    <t> BBS 81 </t>
  </si>
  <si>
    <t>2446679.347 </t>
  </si>
  <si>
    <t> 05.09.1986 20:19 </t>
  </si>
  <si>
    <t> 0.010 </t>
  </si>
  <si>
    <t>2446696.390 </t>
  </si>
  <si>
    <t> 22.09.1986 21:21 </t>
  </si>
  <si>
    <t> 0.018 </t>
  </si>
  <si>
    <t> BBS 82 </t>
  </si>
  <si>
    <t>2446702.311 </t>
  </si>
  <si>
    <t> 28.09.1986 19:27 </t>
  </si>
  <si>
    <t> 0.014 </t>
  </si>
  <si>
    <t>2446977.4543 </t>
  </si>
  <si>
    <t> 30.06.1987 22:54 </t>
  </si>
  <si>
    <t> 0.0143 </t>
  </si>
  <si>
    <t>2446982.4565 </t>
  </si>
  <si>
    <t> 05.07.1987 22:57 </t>
  </si>
  <si>
    <t> 0.0172 </t>
  </si>
  <si>
    <t>2447407.397 </t>
  </si>
  <si>
    <t> 02.09.1988 21:31 </t>
  </si>
  <si>
    <t> BBS 89 </t>
  </si>
  <si>
    <t>2447412.397 </t>
  </si>
  <si>
    <t> 07.09.1988 21:31 </t>
  </si>
  <si>
    <t> 0.024 </t>
  </si>
  <si>
    <t>2447432.386 </t>
  </si>
  <si>
    <t> 27.09.1988 21:15 </t>
  </si>
  <si>
    <t> BBS 90 </t>
  </si>
  <si>
    <t>2448163.382 </t>
  </si>
  <si>
    <t> 28.09.1990 21:10 </t>
  </si>
  <si>
    <t> 0.012 </t>
  </si>
  <si>
    <t> BBS 96 </t>
  </si>
  <si>
    <t>2448448.5217 </t>
  </si>
  <si>
    <t> 11.07.1991 00:31 </t>
  </si>
  <si>
    <t> 0.0105 </t>
  </si>
  <si>
    <t>2448476.490 </t>
  </si>
  <si>
    <t> 07.08.1991 23:45 </t>
  </si>
  <si>
    <t> 0.020 </t>
  </si>
  <si>
    <t>2448490.365 </t>
  </si>
  <si>
    <t> 21.08.1991 20:45 </t>
  </si>
  <si>
    <t> 0.008 </t>
  </si>
  <si>
    <t> BBS 99 </t>
  </si>
  <si>
    <t>2448500.3659 </t>
  </si>
  <si>
    <t> 31.08.1991 20:46 </t>
  </si>
  <si>
    <t> 0.0108 </t>
  </si>
  <si>
    <t>2448500.3661 </t>
  </si>
  <si>
    <t> 31.08.1991 20:47 </t>
  </si>
  <si>
    <t> 0.0110 </t>
  </si>
  <si>
    <t>B;V</t>
  </si>
  <si>
    <t>2448843.460 </t>
  </si>
  <si>
    <t> 08.08.1992 23:02 </t>
  </si>
  <si>
    <t> BBS 102 </t>
  </si>
  <si>
    <t>2449546.4975 </t>
  </si>
  <si>
    <t> 12.07.1994 23:56 </t>
  </si>
  <si>
    <t> 0.0062 </t>
  </si>
  <si>
    <t>BAVM 80 </t>
  </si>
  <si>
    <t>2449546.4983 </t>
  </si>
  <si>
    <t> 12.07.1994 23:57 </t>
  </si>
  <si>
    <t> 0.0070 </t>
  </si>
  <si>
    <t>2449568.5313 </t>
  </si>
  <si>
    <t> 04.08.1994 00:45 </t>
  </si>
  <si>
    <t> 0.0063 </t>
  </si>
  <si>
    <t>2449568.5314 </t>
  </si>
  <si>
    <t> 0.0064 </t>
  </si>
  <si>
    <t>2449571.495 </t>
  </si>
  <si>
    <t> 06.08.1994 23:52 </t>
  </si>
  <si>
    <t> BBS 108 </t>
  </si>
  <si>
    <t>2449917.9200 </t>
  </si>
  <si>
    <t> 19.07.1995 10:04 </t>
  </si>
  <si>
    <t> 0.0040 </t>
  </si>
  <si>
    <t>IBVS 4358 </t>
  </si>
  <si>
    <t>2449918.8454 </t>
  </si>
  <si>
    <t> 20.07.1995 08:17 </t>
  </si>
  <si>
    <t> 0.0037 </t>
  </si>
  <si>
    <t>2449919.9563 </t>
  </si>
  <si>
    <t> 21.07.1995 10:57 </t>
  </si>
  <si>
    <t> 0.0036 </t>
  </si>
  <si>
    <t>2449920.6964 </t>
  </si>
  <si>
    <t> 22.07.1995 04:42 </t>
  </si>
  <si>
    <t> 0.0031 </t>
  </si>
  <si>
    <t>2449920.8826 </t>
  </si>
  <si>
    <t> 22.07.1995 09:10 </t>
  </si>
  <si>
    <t> 0.0041 </t>
  </si>
  <si>
    <t>2449921.4385 </t>
  </si>
  <si>
    <t> 22.07.1995 22:31 </t>
  </si>
  <si>
    <t> 0.0046 </t>
  </si>
  <si>
    <t>BAVM 91 </t>
  </si>
  <si>
    <t>2449921.8081 </t>
  </si>
  <si>
    <t> 23.07.1995 07:23 </t>
  </si>
  <si>
    <t> 0.0039 </t>
  </si>
  <si>
    <t>2449922.9183 </t>
  </si>
  <si>
    <t> 24.07.1995 10:02 </t>
  </si>
  <si>
    <t>2449959.382 </t>
  </si>
  <si>
    <t> 29.08.1995 21:10 </t>
  </si>
  <si>
    <t> BBS 113 </t>
  </si>
  <si>
    <t>2449962.361 </t>
  </si>
  <si>
    <t> 01.09.1995 20:39 </t>
  </si>
  <si>
    <t> 0.007 </t>
  </si>
  <si>
    <t>2450303.4155 </t>
  </si>
  <si>
    <t> 07.08.1996 21:58 </t>
  </si>
  <si>
    <t> 0.0030 </t>
  </si>
  <si>
    <t>BAVM 99 </t>
  </si>
  <si>
    <t>2450312.488 </t>
  </si>
  <si>
    <t> 16.08.1996 23:42 </t>
  </si>
  <si>
    <t> 0.003 </t>
  </si>
  <si>
    <t> BBS 114 </t>
  </si>
  <si>
    <t>2450315.4511 </t>
  </si>
  <si>
    <t> 19.08.1996 22:49 </t>
  </si>
  <si>
    <t> 0.0034 </t>
  </si>
  <si>
    <t>2450315.4517 </t>
  </si>
  <si>
    <t> 19.08.1996 22:50 </t>
  </si>
  <si>
    <t>2451016.4534 </t>
  </si>
  <si>
    <t> 21.07.1998 22:52 </t>
  </si>
  <si>
    <t> 0.0019 </t>
  </si>
  <si>
    <t>BAVM 117 </t>
  </si>
  <si>
    <t>2451378.4354 </t>
  </si>
  <si>
    <t> 18.07.1999 22:26 </t>
  </si>
  <si>
    <t> 0.0022 </t>
  </si>
  <si>
    <t>2451378.4359 </t>
  </si>
  <si>
    <t> 18.07.1999 22:27 </t>
  </si>
  <si>
    <t> 0.0027 </t>
  </si>
  <si>
    <t>2451388.4348 </t>
  </si>
  <si>
    <t> 28.07.1999 22:26 </t>
  </si>
  <si>
    <t>-I</t>
  </si>
  <si>
    <t>2451747.4526 </t>
  </si>
  <si>
    <t> 21.07.2000 22:51 </t>
  </si>
  <si>
    <t>-10931.5</t>
  </si>
  <si>
    <t> 0.0018 </t>
  </si>
  <si>
    <t>BAVM 152 </t>
  </si>
  <si>
    <t>2452448.4567 </t>
  </si>
  <si>
    <t> 22.06.2002 22:57 </t>
  </si>
  <si>
    <t>-9038.5</t>
  </si>
  <si>
    <t> 0.0021 </t>
  </si>
  <si>
    <t>2452489.3758 </t>
  </si>
  <si>
    <t> 02.08.2002 21:01 </t>
  </si>
  <si>
    <t>-8928</t>
  </si>
  <si>
    <t> 0.0015 </t>
  </si>
  <si>
    <t>2452498.0779 </t>
  </si>
  <si>
    <t> 11.08.2002 13:52 </t>
  </si>
  <si>
    <t>-8904.5</t>
  </si>
  <si>
    <t> 0.0012 </t>
  </si>
  <si>
    <t>2452498.4486 </t>
  </si>
  <si>
    <t> 11.08.2002 22:45 </t>
  </si>
  <si>
    <t>-8903.5</t>
  </si>
  <si>
    <t> 0.0016 </t>
  </si>
  <si>
    <t>IBVS 5364 </t>
  </si>
  <si>
    <t>2452504.378 </t>
  </si>
  <si>
    <t> 17.08.2002 21:04 </t>
  </si>
  <si>
    <t>-8887.5</t>
  </si>
  <si>
    <t> 0.006 </t>
  </si>
  <si>
    <t> BBS 129 </t>
  </si>
  <si>
    <t>2452511.4103 </t>
  </si>
  <si>
    <t> 24.08.2002 21:50 </t>
  </si>
  <si>
    <t>-8868.5</t>
  </si>
  <si>
    <t> 0.0023 </t>
  </si>
  <si>
    <t>2452847.4692 </t>
  </si>
  <si>
    <t> 26.07.2003 23:15 </t>
  </si>
  <si>
    <t>-7961</t>
  </si>
  <si>
    <t>IBVS 5676 </t>
  </si>
  <si>
    <t>2452950.2309 </t>
  </si>
  <si>
    <t> 06.11.2003 17:32 </t>
  </si>
  <si>
    <t>-7683.5</t>
  </si>
  <si>
    <t>2453099.8376 </t>
  </si>
  <si>
    <t> 04.04.2004 08:06 </t>
  </si>
  <si>
    <t>-7279.5</t>
  </si>
  <si>
    <t>IBVS 5603 </t>
  </si>
  <si>
    <t>2453194.0827 </t>
  </si>
  <si>
    <t> 07.07.2004 13:59 </t>
  </si>
  <si>
    <t>-7025</t>
  </si>
  <si>
    <t> 0.0014 </t>
  </si>
  <si>
    <t>2453222.4121 </t>
  </si>
  <si>
    <t> 04.08.2004 21:53 </t>
  </si>
  <si>
    <t>-6948.5</t>
  </si>
  <si>
    <t>IBVS 5741 </t>
  </si>
  <si>
    <t>2453547.1744 </t>
  </si>
  <si>
    <t> 25.06.2005 16:11 </t>
  </si>
  <si>
    <t>-6071.5</t>
  </si>
  <si>
    <t> -0.0010 </t>
  </si>
  <si>
    <t>2453584.0220 </t>
  </si>
  <si>
    <t> 01.08.2005 12:31 </t>
  </si>
  <si>
    <t>-5972</t>
  </si>
  <si>
    <t> 0.0004 </t>
  </si>
  <si>
    <t>2453601.0569 </t>
  </si>
  <si>
    <t> 18.08.2005 13:21 </t>
  </si>
  <si>
    <t>-5926</t>
  </si>
  <si>
    <t> 0.0009 </t>
  </si>
  <si>
    <t>2453648.2723 </t>
  </si>
  <si>
    <t> 04.10.2005 18:32 </t>
  </si>
  <si>
    <t>-5798.5</t>
  </si>
  <si>
    <t> 0.0013 </t>
  </si>
  <si>
    <t>C </t>
  </si>
  <si>
    <t>BAVM 178 </t>
  </si>
  <si>
    <t>2453910.4523 </t>
  </si>
  <si>
    <t> 23.06.2006 22:51 </t>
  </si>
  <si>
    <t>-5090.5</t>
  </si>
  <si>
    <t> -0.0008 </t>
  </si>
  <si>
    <t>BAVM 186 </t>
  </si>
  <si>
    <t>2453933.4135 </t>
  </si>
  <si>
    <t> 16.07.2006 21:55 </t>
  </si>
  <si>
    <t>-5028.5</t>
  </si>
  <si>
    <t>BAVM 183 </t>
  </si>
  <si>
    <t>2453971.0014 </t>
  </si>
  <si>
    <t> 23.08.2006 12:02 </t>
  </si>
  <si>
    <t>-4927</t>
  </si>
  <si>
    <t> 0.0020 </t>
  </si>
  <si>
    <t>2453973.0367 </t>
  </si>
  <si>
    <t> 25.08.2006 12:52 </t>
  </si>
  <si>
    <t>-4921.5</t>
  </si>
  <si>
    <t> 0.0006 </t>
  </si>
  <si>
    <t>2454297.4312 </t>
  </si>
  <si>
    <t> 15.07.2007 22:20 </t>
  </si>
  <si>
    <t>-4045.5</t>
  </si>
  <si>
    <t> 0.0003 </t>
  </si>
  <si>
    <t>m</t>
  </si>
  <si>
    <t>2454299.4671 </t>
  </si>
  <si>
    <t> 17.07.2007 23:12 </t>
  </si>
  <si>
    <t>-4040</t>
  </si>
  <si>
    <t> -0.0006 </t>
  </si>
  <si>
    <t>2454307.43180 </t>
  </si>
  <si>
    <t> 25.07.2007 22:21 </t>
  </si>
  <si>
    <t>-4018.5</t>
  </si>
  <si>
    <t> 0.00240 </t>
  </si>
  <si>
    <t>OEJV 0074 </t>
  </si>
  <si>
    <t>2454317.0617 </t>
  </si>
  <si>
    <t> 04.08.2007 13:28 </t>
  </si>
  <si>
    <t>-3992.5</t>
  </si>
  <si>
    <t>Rc</t>
  </si>
  <si>
    <t>2454326.5044 </t>
  </si>
  <si>
    <t> 14.08.2007 00:06 </t>
  </si>
  <si>
    <t>-3967</t>
  </si>
  <si>
    <t> 0.0038 </t>
  </si>
  <si>
    <t>2454327.4272 </t>
  </si>
  <si>
    <t> 14.08.2007 22:15 </t>
  </si>
  <si>
    <t>-3964.5</t>
  </si>
  <si>
    <t>2454607.2010 </t>
  </si>
  <si>
    <t> 20.05.2008 16:49 </t>
  </si>
  <si>
    <t>-3209</t>
  </si>
  <si>
    <t>2454706.4446 </t>
  </si>
  <si>
    <t> 27.08.2008 22:40 </t>
  </si>
  <si>
    <t>-2941</t>
  </si>
  <si>
    <t>2454707.3698 </t>
  </si>
  <si>
    <t> 28.08.2008 20:52 </t>
  </si>
  <si>
    <t>-2938.5</t>
  </si>
  <si>
    <t>2455028.0597 </t>
  </si>
  <si>
    <t> 15.07.2009 13:25 </t>
  </si>
  <si>
    <t>-2072.5</t>
  </si>
  <si>
    <t> -0.0002 </t>
  </si>
  <si>
    <t>2455041.3924 </t>
  </si>
  <si>
    <t> 28.07.2009 21:25 </t>
  </si>
  <si>
    <t>-2036.5</t>
  </si>
  <si>
    <t>BAVM 209 </t>
  </si>
  <si>
    <t>2455056.3893 </t>
  </si>
  <si>
    <t> 12.08.2009 21:20 </t>
  </si>
  <si>
    <t>-1996</t>
  </si>
  <si>
    <t> JAAVSO 38;85 </t>
  </si>
  <si>
    <t>2455385.4141 </t>
  </si>
  <si>
    <t> 07.07.2010 21:56 </t>
  </si>
  <si>
    <t>-1107.5</t>
  </si>
  <si>
    <t>2455418.3713 </t>
  </si>
  <si>
    <t> 09.08.2010 20:54 </t>
  </si>
  <si>
    <t>-1018.5</t>
  </si>
  <si>
    <t> 0.0008 </t>
  </si>
  <si>
    <t>2455418.5566 </t>
  </si>
  <si>
    <t> 10.08.2010 01:21 </t>
  </si>
  <si>
    <t>-1018</t>
  </si>
  <si>
    <t>2455795.5348 </t>
  </si>
  <si>
    <t> 22.08.2011 00:50 </t>
  </si>
  <si>
    <t>0</t>
  </si>
  <si>
    <t>2456154.37026 </t>
  </si>
  <si>
    <t> 14.08.2012 20:53 </t>
  </si>
  <si>
    <t>969</t>
  </si>
  <si>
    <t> 0.00128 </t>
  </si>
  <si>
    <t>OEJV 0160 </t>
  </si>
  <si>
    <t>2456489.5025 </t>
  </si>
  <si>
    <t> 16.07.2013 00:03 </t>
  </si>
  <si>
    <t>1874</t>
  </si>
  <si>
    <t> -0.0004 </t>
  </si>
  <si>
    <t>BAVM 232 </t>
  </si>
  <si>
    <t>2456525.4214 </t>
  </si>
  <si>
    <t> 20.08.2013 22:06 </t>
  </si>
  <si>
    <t>1971</t>
  </si>
  <si>
    <t> -0.0019 </t>
  </si>
  <si>
    <t>2456560.4176 </t>
  </si>
  <si>
    <t> 24.09.2013 22:01 </t>
  </si>
  <si>
    <t>2065.5</t>
  </si>
  <si>
    <t> -0.0003 </t>
  </si>
  <si>
    <t>BAVM 234 </t>
  </si>
  <si>
    <t>2456891.47788 </t>
  </si>
  <si>
    <t> 21.08.2014 23:28 </t>
  </si>
  <si>
    <t>2959.5</t>
  </si>
  <si>
    <t> -0.00052 </t>
  </si>
  <si>
    <t> A.Ulus Uludag </t>
  </si>
  <si>
    <t>IBVS 6125 </t>
  </si>
  <si>
    <t>s5</t>
  </si>
  <si>
    <t>LiTE Resid</t>
  </si>
  <si>
    <t>LiTE fit</t>
  </si>
  <si>
    <t>IBVS 5984</t>
  </si>
  <si>
    <t>IBVS 6149</t>
  </si>
  <si>
    <t>IBVS 6152</t>
  </si>
  <si>
    <t>IBVS 6158</t>
  </si>
  <si>
    <t>Ic</t>
  </si>
  <si>
    <t>I think we can reject this one</t>
  </si>
  <si>
    <t>Interesting though, but with e~1….</t>
  </si>
  <si>
    <t>Several disparate solutions</t>
  </si>
  <si>
    <t>Preferred</t>
  </si>
  <si>
    <t>OEJV 0203</t>
  </si>
  <si>
    <t>JAVSO..46..184</t>
  </si>
  <si>
    <t>VSB 067</t>
  </si>
  <si>
    <t>JAVSO, 50, 133</t>
  </si>
  <si>
    <t>VSB, 108</t>
  </si>
  <si>
    <t>Ir</t>
  </si>
  <si>
    <t>VBS 108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</si>
</sst>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_);\(&quot;$&quot;#,##0\)"/>
    <numFmt numFmtId="165" formatCode="0E+00"/>
    <numFmt numFmtId="166" formatCode="0.00000"/>
    <numFmt numFmtId="167" formatCode="0.E+00"/>
    <numFmt numFmtId="168" formatCode="0.0%"/>
    <numFmt numFmtId="169" formatCode="0.000E+00"/>
  </numFmts>
  <fonts count="58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 Unicode MS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20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7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8"/>
      <name val="Arial"/>
      <family val="2"/>
    </font>
    <font>
      <i/>
      <sz val="10"/>
      <color indexed="2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12"/>
      <name val="Arial"/>
      <family val="2"/>
    </font>
    <font>
      <vertAlign val="superscript"/>
      <sz val="10"/>
      <name val="Arial"/>
      <family val="2"/>
    </font>
    <font>
      <u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sz val="10"/>
      <color indexed="14"/>
      <name val="Arial"/>
      <family val="2"/>
    </font>
    <font>
      <sz val="12"/>
      <color indexed="13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42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24"/>
      </patternFill>
    </fill>
    <fill>
      <patternFill patternType="solid">
        <fgColor indexed="8"/>
        <bgColor indexed="8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ck">
        <color indexed="0"/>
      </left>
      <right style="thick">
        <color indexed="0"/>
      </right>
      <top style="thick">
        <color indexed="0"/>
      </top>
      <bottom/>
      <diagonal/>
    </border>
    <border>
      <left style="thick">
        <color indexed="0"/>
      </left>
      <right style="thick">
        <color indexed="0"/>
      </right>
      <top/>
      <bottom/>
      <diagonal/>
    </border>
    <border>
      <left style="thick">
        <color indexed="0"/>
      </left>
      <right style="thick">
        <color indexed="0"/>
      </right>
      <top/>
      <bottom style="thick">
        <color indexed="0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ck">
        <color indexed="0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49">
    <xf numFmtId="0" fontId="0" fillId="0" borderId="0">
      <alignment vertical="top"/>
    </xf>
    <xf numFmtId="0" fontId="41" fillId="2" borderId="0" applyNumberFormat="0" applyBorder="0" applyAlignment="0" applyProtection="0"/>
    <xf numFmtId="0" fontId="41" fillId="3" borderId="0" applyNumberFormat="0" applyBorder="0" applyAlignment="0" applyProtection="0"/>
    <xf numFmtId="0" fontId="41" fillId="4" borderId="0" applyNumberFormat="0" applyBorder="0" applyAlignment="0" applyProtection="0"/>
    <xf numFmtId="0" fontId="41" fillId="5" borderId="0" applyNumberFormat="0" applyBorder="0" applyAlignment="0" applyProtection="0"/>
    <xf numFmtId="0" fontId="41" fillId="6" borderId="0" applyNumberFormat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5" borderId="0" applyNumberFormat="0" applyBorder="0" applyAlignment="0" applyProtection="0"/>
    <xf numFmtId="0" fontId="41" fillId="8" borderId="0" applyNumberFormat="0" applyBorder="0" applyAlignment="0" applyProtection="0"/>
    <xf numFmtId="0" fontId="41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9" borderId="0" applyNumberFormat="0" applyBorder="0" applyAlignment="0" applyProtection="0"/>
    <xf numFmtId="0" fontId="43" fillId="3" borderId="0" applyNumberFormat="0" applyBorder="0" applyAlignment="0" applyProtection="0"/>
    <xf numFmtId="0" fontId="44" fillId="20" borderId="1" applyNumberFormat="0" applyAlignment="0" applyProtection="0"/>
    <xf numFmtId="0" fontId="45" fillId="21" borderId="2" applyNumberFormat="0" applyAlignment="0" applyProtection="0"/>
    <xf numFmtId="3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46" fillId="0" borderId="0" applyNumberFormat="0" applyFill="0" applyBorder="0" applyAlignment="0" applyProtection="0"/>
    <xf numFmtId="2" fontId="56" fillId="0" borderId="0" applyFont="0" applyFill="0" applyBorder="0" applyAlignment="0" applyProtection="0"/>
    <xf numFmtId="0" fontId="47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8" fillId="0" borderId="3" applyNumberFormat="0" applyFill="0" applyAlignment="0" applyProtection="0"/>
    <xf numFmtId="0" fontId="48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49" fillId="7" borderId="1" applyNumberFormat="0" applyAlignment="0" applyProtection="0"/>
    <xf numFmtId="0" fontId="50" fillId="0" borderId="4" applyNumberFormat="0" applyFill="0" applyAlignment="0" applyProtection="0"/>
    <xf numFmtId="0" fontId="51" fillId="22" borderId="0" applyNumberFormat="0" applyBorder="0" applyAlignment="0" applyProtection="0"/>
    <xf numFmtId="0" fontId="6" fillId="0" borderId="0"/>
    <xf numFmtId="0" fontId="14" fillId="0" borderId="0"/>
    <xf numFmtId="0" fontId="14" fillId="23" borderId="5" applyNumberFormat="0" applyFont="0" applyAlignment="0" applyProtection="0"/>
    <xf numFmtId="0" fontId="52" fillId="20" borderId="6" applyNumberFormat="0" applyAlignment="0" applyProtection="0"/>
    <xf numFmtId="0" fontId="53" fillId="0" borderId="0" applyNumberFormat="0" applyFill="0" applyBorder="0" applyAlignment="0" applyProtection="0"/>
    <xf numFmtId="0" fontId="56" fillId="0" borderId="7" applyNumberFormat="0" applyFont="0" applyFill="0" applyAlignment="0" applyProtection="0"/>
    <xf numFmtId="0" fontId="54" fillId="0" borderId="0" applyNumberFormat="0" applyFill="0" applyBorder="0" applyAlignment="0" applyProtection="0"/>
  </cellStyleXfs>
  <cellXfs count="323">
    <xf numFmtId="0" fontId="0" fillId="0" borderId="0" xfId="0" applyAlignment="1"/>
    <xf numFmtId="0" fontId="3" fillId="0" borderId="0" xfId="0" applyFont="1" applyAlignment="1"/>
    <xf numFmtId="0" fontId="0" fillId="0" borderId="8" xfId="0" applyBorder="1" applyAlignment="1"/>
    <xf numFmtId="0" fontId="0" fillId="0" borderId="9" xfId="0" applyBorder="1" applyAlignment="1"/>
    <xf numFmtId="0" fontId="4" fillId="0" borderId="0" xfId="0" applyFont="1" applyAlignmen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7" fillId="0" borderId="0" xfId="0" applyFont="1" applyAlignment="1"/>
    <xf numFmtId="0" fontId="7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10" fillId="0" borderId="0" xfId="0" applyFont="1" applyAlignment="1"/>
    <xf numFmtId="0" fontId="13" fillId="0" borderId="0" xfId="0" applyFont="1" applyAlignment="1"/>
    <xf numFmtId="0" fontId="0" fillId="0" borderId="0" xfId="0" applyAlignment="1">
      <alignment horizontal="right"/>
    </xf>
    <xf numFmtId="0" fontId="5" fillId="0" borderId="0" xfId="0" applyFont="1" applyAlignment="1">
      <alignment horizontal="left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quotePrefix="1" applyFont="1" applyAlignment="1">
      <alignment horizontal="center"/>
    </xf>
    <xf numFmtId="0" fontId="10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2" fillId="0" borderId="0" xfId="0" applyFont="1" applyAlignment="1"/>
    <xf numFmtId="0" fontId="0" fillId="0" borderId="0" xfId="0" applyAlignment="1">
      <alignment horizontal="left"/>
    </xf>
    <xf numFmtId="0" fontId="5" fillId="0" borderId="0" xfId="0" applyFont="1" applyAlignment="1">
      <alignment horizontal="center"/>
    </xf>
    <xf numFmtId="0" fontId="10" fillId="0" borderId="0" xfId="0" applyFont="1">
      <alignment vertical="top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5" fillId="0" borderId="0" xfId="0" applyFont="1">
      <alignment vertical="top"/>
    </xf>
    <xf numFmtId="0" fontId="5" fillId="0" borderId="11" xfId="0" applyFont="1" applyBorder="1" applyAlignment="1">
      <alignment horizontal="left"/>
    </xf>
    <xf numFmtId="0" fontId="14" fillId="0" borderId="0" xfId="0" applyFont="1" applyAlignme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/>
    </xf>
    <xf numFmtId="14" fontId="0" fillId="0" borderId="0" xfId="0" applyNumberFormat="1" applyAlignment="1">
      <alignment vertical="center"/>
    </xf>
    <xf numFmtId="0" fontId="14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24" borderId="0" xfId="0" applyFont="1" applyFill="1" applyAlignment="1">
      <alignment vertical="center"/>
    </xf>
    <xf numFmtId="0" fontId="12" fillId="24" borderId="0" xfId="0" applyFont="1" applyFill="1" applyAlignment="1">
      <alignment vertical="center"/>
    </xf>
    <xf numFmtId="0" fontId="16" fillId="0" borderId="0" xfId="0" applyFont="1">
      <alignment vertical="top"/>
    </xf>
    <xf numFmtId="0" fontId="0" fillId="0" borderId="0" xfId="0">
      <alignment vertical="top"/>
    </xf>
    <xf numFmtId="0" fontId="17" fillId="0" borderId="0" xfId="0" applyFont="1">
      <alignment vertical="top"/>
    </xf>
    <xf numFmtId="0" fontId="10" fillId="0" borderId="0" xfId="0" applyFont="1" applyAlignment="1">
      <alignment horizontal="left" vertical="top"/>
    </xf>
    <xf numFmtId="0" fontId="4" fillId="0" borderId="0" xfId="0" applyFont="1">
      <alignment vertical="top"/>
    </xf>
    <xf numFmtId="0" fontId="12" fillId="0" borderId="0" xfId="0" applyFont="1">
      <alignment vertical="top"/>
    </xf>
    <xf numFmtId="0" fontId="15" fillId="0" borderId="0" xfId="0" applyFont="1">
      <alignment vertical="top"/>
    </xf>
    <xf numFmtId="0" fontId="7" fillId="0" borderId="0" xfId="0" applyFont="1">
      <alignment vertical="top"/>
    </xf>
    <xf numFmtId="22" fontId="10" fillId="0" borderId="0" xfId="0" applyNumberFormat="1" applyFont="1">
      <alignment vertical="top"/>
    </xf>
    <xf numFmtId="0" fontId="18" fillId="0" borderId="0" xfId="0" applyFont="1">
      <alignment vertical="top"/>
    </xf>
    <xf numFmtId="0" fontId="17" fillId="0" borderId="0" xfId="0" applyFont="1" applyAlignment="1">
      <alignment horizontal="left"/>
    </xf>
    <xf numFmtId="0" fontId="13" fillId="0" borderId="10" xfId="0" applyFont="1" applyBorder="1" applyAlignment="1">
      <alignment horizontal="center"/>
    </xf>
    <xf numFmtId="0" fontId="19" fillId="0" borderId="0" xfId="0" applyFont="1">
      <alignment vertical="top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/>
    </xf>
    <xf numFmtId="0" fontId="15" fillId="0" borderId="0" xfId="0" applyFont="1" applyAlignment="1"/>
    <xf numFmtId="14" fontId="14" fillId="0" borderId="0" xfId="0" applyNumberFormat="1" applyFont="1" applyAlignment="1"/>
    <xf numFmtId="0" fontId="5" fillId="0" borderId="0" xfId="0" applyFont="1" applyAlignme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wrapText="1"/>
    </xf>
    <xf numFmtId="0" fontId="0" fillId="0" borderId="12" xfId="0" applyBorder="1" applyAlignment="1"/>
    <xf numFmtId="165" fontId="0" fillId="0" borderId="0" xfId="0" applyNumberFormat="1" applyAlignment="1"/>
    <xf numFmtId="0" fontId="0" fillId="0" borderId="13" xfId="0" applyBorder="1" applyAlignment="1"/>
    <xf numFmtId="0" fontId="0" fillId="0" borderId="14" xfId="0" applyBorder="1" applyAlignment="1"/>
    <xf numFmtId="0" fontId="10" fillId="0" borderId="0" xfId="0" applyFont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23" fillId="0" borderId="0" xfId="0" applyFont="1">
      <alignment vertical="top"/>
    </xf>
    <xf numFmtId="0" fontId="25" fillId="0" borderId="0" xfId="0" applyFont="1">
      <alignment vertical="top"/>
    </xf>
    <xf numFmtId="0" fontId="16" fillId="0" borderId="1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19" xfId="0" applyFont="1" applyBorder="1">
      <alignment vertical="top"/>
    </xf>
    <xf numFmtId="0" fontId="13" fillId="0" borderId="20" xfId="0" applyFont="1" applyBorder="1">
      <alignment vertical="top"/>
    </xf>
    <xf numFmtId="0" fontId="10" fillId="0" borderId="21" xfId="0" applyFont="1" applyBorder="1">
      <alignment vertical="top"/>
    </xf>
    <xf numFmtId="167" fontId="10" fillId="0" borderId="21" xfId="0" applyNumberFormat="1" applyFont="1" applyBorder="1" applyAlignment="1">
      <alignment horizontal="center"/>
    </xf>
    <xf numFmtId="168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22" xfId="0" applyFont="1" applyBorder="1">
      <alignment vertical="top"/>
    </xf>
    <xf numFmtId="0" fontId="13" fillId="0" borderId="23" xfId="0" applyFont="1" applyBorder="1">
      <alignment vertical="top"/>
    </xf>
    <xf numFmtId="0" fontId="10" fillId="0" borderId="24" xfId="0" applyFont="1" applyBorder="1">
      <alignment vertical="top"/>
    </xf>
    <xf numFmtId="167" fontId="10" fillId="0" borderId="24" xfId="0" applyNumberFormat="1" applyFont="1" applyBorder="1" applyAlignment="1">
      <alignment horizontal="center"/>
    </xf>
    <xf numFmtId="0" fontId="7" fillId="0" borderId="25" xfId="0" applyFont="1" applyBorder="1">
      <alignment vertical="top"/>
    </xf>
    <xf numFmtId="0" fontId="13" fillId="0" borderId="26" xfId="0" applyFont="1" applyBorder="1">
      <alignment vertical="top"/>
    </xf>
    <xf numFmtId="0" fontId="10" fillId="0" borderId="27" xfId="0" applyFont="1" applyBorder="1">
      <alignment vertical="top"/>
    </xf>
    <xf numFmtId="167" fontId="10" fillId="0" borderId="27" xfId="0" applyNumberFormat="1" applyFont="1" applyBorder="1" applyAlignment="1">
      <alignment horizontal="center"/>
    </xf>
    <xf numFmtId="0" fontId="25" fillId="0" borderId="10" xfId="0" applyFont="1" applyBorder="1">
      <alignment vertical="top"/>
    </xf>
    <xf numFmtId="0" fontId="0" fillId="0" borderId="10" xfId="0" applyBorder="1">
      <alignment vertical="top"/>
    </xf>
    <xf numFmtId="0" fontId="13" fillId="0" borderId="0" xfId="0" applyFont="1">
      <alignment vertical="top"/>
    </xf>
    <xf numFmtId="167" fontId="10" fillId="0" borderId="0" xfId="0" applyNumberFormat="1" applyFont="1" applyAlignment="1">
      <alignment horizontal="center"/>
    </xf>
    <xf numFmtId="0" fontId="17" fillId="0" borderId="0" xfId="0" applyFont="1" applyAlignment="1" applyProtection="1">
      <alignment horizontal="left"/>
      <protection locked="0"/>
    </xf>
    <xf numFmtId="10" fontId="7" fillId="0" borderId="0" xfId="0" applyNumberFormat="1" applyFont="1">
      <alignment vertical="top"/>
    </xf>
    <xf numFmtId="0" fontId="26" fillId="0" borderId="0" xfId="0" applyFont="1">
      <alignment vertical="top"/>
    </xf>
    <xf numFmtId="168" fontId="26" fillId="0" borderId="0" xfId="0" applyNumberFormat="1" applyFont="1">
      <alignment vertical="top"/>
    </xf>
    <xf numFmtId="10" fontId="26" fillId="0" borderId="0" xfId="0" applyNumberFormat="1" applyFont="1">
      <alignment vertical="top"/>
    </xf>
    <xf numFmtId="0" fontId="17" fillId="0" borderId="0" xfId="0" applyFont="1" applyAlignment="1">
      <alignment horizontal="center"/>
    </xf>
    <xf numFmtId="0" fontId="27" fillId="0" borderId="0" xfId="0" applyFont="1">
      <alignment vertical="top"/>
    </xf>
    <xf numFmtId="0" fontId="28" fillId="0" borderId="0" xfId="0" applyFont="1">
      <alignment vertical="top"/>
    </xf>
    <xf numFmtId="0" fontId="29" fillId="0" borderId="0" xfId="0" applyFont="1" applyAlignment="1">
      <alignment horizontal="center"/>
    </xf>
    <xf numFmtId="0" fontId="14" fillId="0" borderId="0" xfId="0" applyFont="1">
      <alignment vertical="top"/>
    </xf>
    <xf numFmtId="0" fontId="17" fillId="25" borderId="5" xfId="0" applyFont="1" applyFill="1" applyBorder="1">
      <alignment vertical="top"/>
    </xf>
    <xf numFmtId="0" fontId="17" fillId="25" borderId="28" xfId="0" applyFont="1" applyFill="1" applyBorder="1">
      <alignment vertical="top"/>
    </xf>
    <xf numFmtId="0" fontId="10" fillId="0" borderId="28" xfId="0" applyFont="1" applyBorder="1">
      <alignment vertical="top"/>
    </xf>
    <xf numFmtId="0" fontId="0" fillId="0" borderId="29" xfId="0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5" fillId="26" borderId="5" xfId="0" applyFont="1" applyFill="1" applyBorder="1" applyAlignment="1">
      <alignment horizontal="left" vertical="top" wrapText="1" indent="1"/>
    </xf>
    <xf numFmtId="0" fontId="5" fillId="26" borderId="5" xfId="0" applyFont="1" applyFill="1" applyBorder="1" applyAlignment="1">
      <alignment horizontal="right" vertical="top" wrapText="1"/>
    </xf>
    <xf numFmtId="0" fontId="21" fillId="26" borderId="5" xfId="0" applyFont="1" applyFill="1" applyBorder="1" applyAlignment="1">
      <alignment horizontal="left" vertical="top" wrapText="1"/>
    </xf>
    <xf numFmtId="0" fontId="21" fillId="26" borderId="5" xfId="0" applyFont="1" applyFill="1" applyBorder="1" applyAlignment="1">
      <alignment horizontal="left" vertical="top" wrapText="1" indent="1"/>
    </xf>
    <xf numFmtId="0" fontId="22" fillId="26" borderId="5" xfId="38" applyFont="1" applyFill="1" applyBorder="1" applyAlignment="1" applyProtection="1">
      <alignment horizontal="left" vertical="top" wrapText="1"/>
    </xf>
    <xf numFmtId="0" fontId="14" fillId="0" borderId="5" xfId="0" applyFont="1" applyBorder="1" applyAlignment="1"/>
    <xf numFmtId="0" fontId="22" fillId="26" borderId="0" xfId="38" applyFont="1" applyFill="1" applyBorder="1" applyAlignment="1" applyProtection="1">
      <alignment horizontal="left" vertical="top" wrapText="1"/>
    </xf>
    <xf numFmtId="0" fontId="14" fillId="0" borderId="5" xfId="0" applyFont="1" applyBorder="1" applyAlignment="1">
      <alignment horizontal="center"/>
    </xf>
    <xf numFmtId="0" fontId="21" fillId="26" borderId="0" xfId="0" applyFont="1" applyFill="1" applyAlignment="1">
      <alignment horizontal="left" vertical="top" wrapText="1" indent="1"/>
    </xf>
    <xf numFmtId="0" fontId="14" fillId="0" borderId="5" xfId="0" applyFont="1" applyBorder="1" applyAlignment="1">
      <alignment horizontal="left"/>
    </xf>
    <xf numFmtId="0" fontId="21" fillId="26" borderId="0" xfId="0" applyFont="1" applyFill="1" applyAlignment="1">
      <alignment horizontal="left" vertical="top" wrapText="1"/>
    </xf>
    <xf numFmtId="0" fontId="5" fillId="26" borderId="0" xfId="0" applyFont="1" applyFill="1" applyAlignment="1">
      <alignment horizontal="left" vertical="top" wrapText="1" indent="1"/>
    </xf>
    <xf numFmtId="0" fontId="0" fillId="0" borderId="5" xfId="0" applyBorder="1" applyAlignment="1"/>
    <xf numFmtId="0" fontId="5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vertical="center"/>
    </xf>
    <xf numFmtId="0" fontId="5" fillId="0" borderId="5" xfId="0" applyFont="1" applyBorder="1" applyAlignment="1">
      <alignment horizontal="left" vertical="center" wrapText="1"/>
    </xf>
    <xf numFmtId="0" fontId="5" fillId="0" borderId="5" xfId="0" applyFont="1" applyBorder="1">
      <alignment vertical="top"/>
    </xf>
    <xf numFmtId="0" fontId="19" fillId="0" borderId="5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19" fillId="0" borderId="5" xfId="0" applyFont="1" applyBorder="1">
      <alignment vertical="top"/>
    </xf>
    <xf numFmtId="0" fontId="5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 wrapText="1"/>
    </xf>
    <xf numFmtId="0" fontId="14" fillId="0" borderId="5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vertical="center"/>
    </xf>
    <xf numFmtId="0" fontId="5" fillId="26" borderId="0" xfId="0" applyFont="1" applyFill="1" applyAlignment="1">
      <alignment horizontal="right" vertical="top" wrapText="1"/>
    </xf>
    <xf numFmtId="0" fontId="12" fillId="27" borderId="0" xfId="0" applyFont="1" applyFill="1" applyAlignment="1">
      <alignment vertical="center"/>
    </xf>
    <xf numFmtId="0" fontId="30" fillId="28" borderId="0" xfId="0" applyFont="1" applyFill="1" applyAlignment="1">
      <alignment vertical="center"/>
    </xf>
    <xf numFmtId="0" fontId="0" fillId="0" borderId="21" xfId="0" applyBorder="1" applyAlignment="1"/>
    <xf numFmtId="0" fontId="0" fillId="0" borderId="24" xfId="0" applyBorder="1" applyAlignment="1"/>
    <xf numFmtId="0" fontId="0" fillId="0" borderId="27" xfId="0" applyBorder="1" applyAlignment="1"/>
    <xf numFmtId="0" fontId="14" fillId="0" borderId="5" xfId="0" applyFont="1" applyBorder="1" applyAlignment="1">
      <alignment vertical="center"/>
    </xf>
    <xf numFmtId="0" fontId="5" fillId="26" borderId="0" xfId="0" applyFont="1" applyFill="1" applyAlignment="1">
      <alignment horizontal="left" vertical="top" wrapText="1"/>
    </xf>
    <xf numFmtId="0" fontId="32" fillId="26" borderId="0" xfId="38" applyFont="1" applyFill="1" applyBorder="1" applyAlignment="1" applyProtection="1">
      <alignment horizontal="left" vertical="top" wrapText="1"/>
    </xf>
    <xf numFmtId="0" fontId="32" fillId="26" borderId="5" xfId="38" applyFont="1" applyFill="1" applyBorder="1" applyAlignment="1" applyProtection="1">
      <alignment horizontal="left" vertical="top" wrapText="1"/>
    </xf>
    <xf numFmtId="0" fontId="5" fillId="26" borderId="5" xfId="0" applyFont="1" applyFill="1" applyBorder="1" applyAlignment="1">
      <alignment horizontal="left" vertical="top" wrapText="1"/>
    </xf>
    <xf numFmtId="0" fontId="30" fillId="0" borderId="0" xfId="0" applyFont="1" applyAlignment="1">
      <alignment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left"/>
    </xf>
    <xf numFmtId="0" fontId="30" fillId="0" borderId="0" xfId="0" applyFont="1" applyAlignment="1">
      <alignment horizontal="left" wrapText="1"/>
    </xf>
    <xf numFmtId="0" fontId="30" fillId="0" borderId="0" xfId="0" applyFont="1" applyAlignment="1">
      <alignment horizontal="center"/>
    </xf>
    <xf numFmtId="0" fontId="33" fillId="0" borderId="0" xfId="0" applyFont="1" applyAlignment="1">
      <alignment horizontal="left"/>
    </xf>
    <xf numFmtId="0" fontId="0" fillId="0" borderId="19" xfId="0" applyBorder="1" applyAlignment="1">
      <alignment horizontal="center"/>
    </xf>
    <xf numFmtId="0" fontId="0" fillId="0" borderId="20" xfId="0" applyBorder="1">
      <alignment vertical="top"/>
    </xf>
    <xf numFmtId="0" fontId="0" fillId="0" borderId="22" xfId="0" applyBorder="1" applyAlignment="1">
      <alignment horizontal="center"/>
    </xf>
    <xf numFmtId="0" fontId="0" fillId="0" borderId="23" xfId="0" applyBorder="1">
      <alignment vertical="top"/>
    </xf>
    <xf numFmtId="0" fontId="20" fillId="0" borderId="0" xfId="38" applyAlignment="1" applyProtection="1">
      <alignment horizontal="left"/>
    </xf>
    <xf numFmtId="0" fontId="0" fillId="0" borderId="25" xfId="0" applyBorder="1" applyAlignment="1">
      <alignment horizontal="center"/>
    </xf>
    <xf numFmtId="0" fontId="0" fillId="0" borderId="26" xfId="0" applyBorder="1">
      <alignment vertical="top"/>
    </xf>
    <xf numFmtId="0" fontId="0" fillId="0" borderId="0" xfId="0" quotePrefix="1">
      <alignment vertical="top"/>
    </xf>
    <xf numFmtId="0" fontId="0" fillId="26" borderId="30" xfId="0" applyFill="1" applyBorder="1" applyAlignment="1">
      <alignment horizontal="left" wrapText="1" indent="1"/>
    </xf>
    <xf numFmtId="0" fontId="0" fillId="26" borderId="30" xfId="0" applyFill="1" applyBorder="1" applyAlignment="1">
      <alignment horizontal="center" wrapText="1"/>
    </xf>
    <xf numFmtId="0" fontId="0" fillId="26" borderId="30" xfId="0" applyFill="1" applyBorder="1" applyAlignment="1">
      <alignment horizontal="right" wrapText="1"/>
    </xf>
    <xf numFmtId="0" fontId="20" fillId="26" borderId="30" xfId="38" applyFill="1" applyBorder="1" applyAlignment="1" applyProtection="1">
      <alignment horizontal="right" wrapText="1"/>
    </xf>
    <xf numFmtId="0" fontId="0" fillId="26" borderId="31" xfId="0" applyFill="1" applyBorder="1" applyAlignment="1">
      <alignment horizontal="left" wrapText="1" indent="1"/>
    </xf>
    <xf numFmtId="0" fontId="0" fillId="26" borderId="31" xfId="0" applyFill="1" applyBorder="1" applyAlignment="1">
      <alignment horizontal="center" wrapText="1"/>
    </xf>
    <xf numFmtId="0" fontId="0" fillId="26" borderId="31" xfId="0" applyFill="1" applyBorder="1" applyAlignment="1">
      <alignment horizontal="right" wrapText="1"/>
    </xf>
    <xf numFmtId="0" fontId="20" fillId="26" borderId="31" xfId="38" applyFill="1" applyBorder="1" applyAlignment="1" applyProtection="1">
      <alignment horizontal="right" wrapText="1"/>
    </xf>
    <xf numFmtId="0" fontId="5" fillId="26" borderId="0" xfId="0" applyFont="1" applyFill="1" applyAlignment="1">
      <alignment horizontal="center" vertical="top" wrapText="1"/>
    </xf>
    <xf numFmtId="0" fontId="20" fillId="26" borderId="0" xfId="38" applyFill="1" applyBorder="1" applyAlignment="1" applyProtection="1">
      <alignment horizontal="right" vertical="top" wrapText="1"/>
    </xf>
    <xf numFmtId="0" fontId="7" fillId="0" borderId="17" xfId="0" applyFont="1" applyBorder="1" applyAlignment="1"/>
    <xf numFmtId="0" fontId="0" fillId="0" borderId="32" xfId="0" applyBorder="1" applyAlignment="1"/>
    <xf numFmtId="0" fontId="0" fillId="0" borderId="18" xfId="0" applyBorder="1" applyAlignment="1"/>
    <xf numFmtId="0" fontId="7" fillId="0" borderId="32" xfId="0" applyFont="1" applyBorder="1" applyAlignment="1">
      <alignment horizontal="center"/>
    </xf>
    <xf numFmtId="0" fontId="7" fillId="0" borderId="32" xfId="0" applyFont="1" applyBorder="1" applyAlignment="1">
      <alignment horizontal="left"/>
    </xf>
    <xf numFmtId="0" fontId="17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/>
    </xf>
    <xf numFmtId="0" fontId="0" fillId="0" borderId="19" xfId="0" applyBorder="1" applyAlignment="1"/>
    <xf numFmtId="0" fontId="10" fillId="0" borderId="33" xfId="0" applyFont="1" applyBorder="1" applyAlignment="1"/>
    <xf numFmtId="0" fontId="0" fillId="0" borderId="33" xfId="0" applyBorder="1" applyAlignment="1">
      <alignment horizontal="right"/>
    </xf>
    <xf numFmtId="0" fontId="0" fillId="0" borderId="20" xfId="0" applyBorder="1" applyAlignment="1"/>
    <xf numFmtId="0" fontId="0" fillId="29" borderId="19" xfId="0" applyFill="1" applyBorder="1" applyAlignment="1"/>
    <xf numFmtId="0" fontId="14" fillId="29" borderId="20" xfId="0" applyFont="1" applyFill="1" applyBorder="1" applyAlignment="1"/>
    <xf numFmtId="0" fontId="30" fillId="0" borderId="21" xfId="0" applyFont="1" applyBorder="1" applyAlignment="1"/>
    <xf numFmtId="0" fontId="0" fillId="0" borderId="23" xfId="0" applyBorder="1" applyAlignment="1"/>
    <xf numFmtId="0" fontId="0" fillId="29" borderId="22" xfId="0" applyFill="1" applyBorder="1" applyAlignment="1"/>
    <xf numFmtId="0" fontId="14" fillId="29" borderId="23" xfId="0" applyFont="1" applyFill="1" applyBorder="1" applyAlignment="1"/>
    <xf numFmtId="0" fontId="30" fillId="0" borderId="24" xfId="0" applyFont="1" applyBorder="1" applyAlignment="1"/>
    <xf numFmtId="11" fontId="0" fillId="0" borderId="0" xfId="0" applyNumberFormat="1" applyAlignment="1"/>
    <xf numFmtId="0" fontId="0" fillId="30" borderId="22" xfId="0" applyFill="1" applyBorder="1" applyAlignment="1"/>
    <xf numFmtId="0" fontId="14" fillId="31" borderId="23" xfId="0" applyFont="1" applyFill="1" applyBorder="1" applyAlignment="1"/>
    <xf numFmtId="0" fontId="14" fillId="30" borderId="22" xfId="0" applyFont="1" applyFill="1" applyBorder="1" applyAlignment="1"/>
    <xf numFmtId="0" fontId="0" fillId="29" borderId="25" xfId="0" applyFill="1" applyBorder="1" applyAlignment="1"/>
    <xf numFmtId="0" fontId="14" fillId="29" borderId="26" xfId="0" applyFont="1" applyFill="1" applyBorder="1" applyAlignment="1"/>
    <xf numFmtId="0" fontId="30" fillId="0" borderId="27" xfId="0" applyFont="1" applyBorder="1" applyAlignment="1"/>
    <xf numFmtId="0" fontId="0" fillId="0" borderId="22" xfId="0" applyBorder="1" applyAlignment="1"/>
    <xf numFmtId="0" fontId="0" fillId="0" borderId="22" xfId="0" applyBorder="1" applyAlignment="1">
      <alignment horizontal="left"/>
    </xf>
    <xf numFmtId="0" fontId="12" fillId="0" borderId="22" xfId="0" applyFont="1" applyBorder="1" applyAlignment="1"/>
    <xf numFmtId="2" fontId="10" fillId="0" borderId="0" xfId="0" applyNumberFormat="1" applyFont="1" applyAlignment="1"/>
    <xf numFmtId="1" fontId="10" fillId="0" borderId="0" xfId="0" applyNumberFormat="1" applyFont="1" applyAlignment="1"/>
    <xf numFmtId="169" fontId="10" fillId="0" borderId="0" xfId="0" applyNumberFormat="1" applyFont="1" applyAlignment="1"/>
    <xf numFmtId="0" fontId="14" fillId="0" borderId="25" xfId="0" applyFont="1" applyBorder="1" applyAlignment="1"/>
    <xf numFmtId="0" fontId="37" fillId="31" borderId="10" xfId="0" applyFont="1" applyFill="1" applyBorder="1" applyAlignment="1"/>
    <xf numFmtId="0" fontId="0" fillId="0" borderId="10" xfId="0" applyBorder="1" applyAlignment="1"/>
    <xf numFmtId="0" fontId="0" fillId="0" borderId="26" xfId="0" applyBorder="1" applyAlignment="1"/>
    <xf numFmtId="0" fontId="38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39" fillId="0" borderId="5" xfId="0" applyFont="1" applyBorder="1" applyAlignment="1">
      <alignment vertical="center"/>
    </xf>
    <xf numFmtId="0" fontId="28" fillId="0" borderId="10" xfId="0" applyFont="1" applyBorder="1" applyAlignment="1">
      <alignment horizontal="center"/>
    </xf>
    <xf numFmtId="0" fontId="39" fillId="0" borderId="0" xfId="0" applyFont="1" applyAlignment="1"/>
    <xf numFmtId="0" fontId="39" fillId="0" borderId="0" xfId="0" applyFont="1" applyAlignment="1">
      <alignment vertical="center"/>
    </xf>
    <xf numFmtId="0" fontId="39" fillId="0" borderId="5" xfId="0" applyFont="1" applyBorder="1" applyAlignment="1">
      <alignment horizontal="left"/>
    </xf>
    <xf numFmtId="0" fontId="39" fillId="0" borderId="0" xfId="0" applyFont="1" applyAlignment="1">
      <alignment horizontal="left"/>
    </xf>
    <xf numFmtId="0" fontId="38" fillId="32" borderId="0" xfId="0" applyFont="1" applyFill="1" applyAlignment="1">
      <alignment horizontal="left"/>
    </xf>
    <xf numFmtId="0" fontId="26" fillId="26" borderId="0" xfId="0" applyFont="1" applyFill="1" applyAlignment="1">
      <alignment horizontal="left" vertical="top" wrapText="1"/>
    </xf>
    <xf numFmtId="0" fontId="26" fillId="26" borderId="0" xfId="0" applyFont="1" applyFill="1" applyAlignment="1">
      <alignment horizontal="left" vertical="top" wrapText="1" indent="1"/>
    </xf>
    <xf numFmtId="0" fontId="7" fillId="0" borderId="0" xfId="0" applyFont="1" applyAlignment="1">
      <alignment vertical="center"/>
    </xf>
    <xf numFmtId="14" fontId="7" fillId="0" borderId="0" xfId="0" applyNumberFormat="1" applyFont="1" applyAlignment="1">
      <alignment vertical="center"/>
    </xf>
    <xf numFmtId="0" fontId="28" fillId="0" borderId="0" xfId="0" applyFont="1" applyAlignment="1"/>
    <xf numFmtId="0" fontId="40" fillId="33" borderId="0" xfId="0" applyFont="1" applyFill="1" applyAlignment="1"/>
    <xf numFmtId="0" fontId="5" fillId="0" borderId="0" xfId="0" applyFont="1" applyAlignment="1">
      <alignment horizontal="left" wrapText="1"/>
    </xf>
    <xf numFmtId="0" fontId="21" fillId="0" borderId="5" xfId="0" applyFont="1" applyBorder="1" applyAlignment="1">
      <alignment horizontal="left"/>
    </xf>
    <xf numFmtId="0" fontId="21" fillId="0" borderId="5" xfId="0" applyFont="1" applyBorder="1" applyAlignment="1">
      <alignment horizontal="center"/>
    </xf>
    <xf numFmtId="0" fontId="5" fillId="0" borderId="0" xfId="42" applyFont="1" applyAlignment="1">
      <alignment wrapText="1"/>
    </xf>
    <xf numFmtId="0" fontId="5" fillId="0" borderId="0" xfId="42" applyFont="1" applyAlignment="1">
      <alignment horizontal="center" wrapText="1"/>
    </xf>
    <xf numFmtId="0" fontId="5" fillId="0" borderId="0" xfId="42" applyFont="1" applyAlignment="1">
      <alignment horizontal="left" wrapText="1"/>
    </xf>
    <xf numFmtId="0" fontId="5" fillId="0" borderId="0" xfId="42" applyFont="1" applyAlignment="1">
      <alignment horizontal="left" vertical="center"/>
    </xf>
    <xf numFmtId="0" fontId="5" fillId="0" borderId="0" xfId="42" applyFont="1" applyAlignment="1">
      <alignment horizontal="center" vertical="center"/>
    </xf>
    <xf numFmtId="0" fontId="5" fillId="0" borderId="0" xfId="42" applyFont="1" applyAlignment="1">
      <alignment horizontal="left"/>
    </xf>
    <xf numFmtId="0" fontId="17" fillId="0" borderId="0" xfId="0" applyFont="1" applyAlignment="1">
      <alignment horizontal="center" vertical="top"/>
    </xf>
    <xf numFmtId="0" fontId="5" fillId="0" borderId="0" xfId="43" applyFont="1"/>
    <xf numFmtId="0" fontId="5" fillId="0" borderId="0" xfId="43" applyFont="1" applyAlignment="1">
      <alignment horizontal="center" wrapText="1"/>
    </xf>
    <xf numFmtId="0" fontId="5" fillId="0" borderId="0" xfId="43" applyFont="1" applyAlignment="1">
      <alignment horizontal="left" wrapText="1"/>
    </xf>
    <xf numFmtId="0" fontId="55" fillId="0" borderId="0" xfId="43" applyFont="1" applyAlignment="1">
      <alignment horizontal="left"/>
    </xf>
    <xf numFmtId="0" fontId="55" fillId="0" borderId="0" xfId="43" applyFont="1" applyAlignment="1">
      <alignment horizontal="center"/>
    </xf>
    <xf numFmtId="14" fontId="14" fillId="0" borderId="0" xfId="0" applyNumberFormat="1" applyFont="1" applyAlignment="1">
      <alignment vertical="center"/>
    </xf>
    <xf numFmtId="0" fontId="0" fillId="33" borderId="0" xfId="0" applyFill="1" applyAlignment="1"/>
    <xf numFmtId="0" fontId="5" fillId="0" borderId="0" xfId="43" applyFont="1" applyAlignment="1">
      <alignment horizontal="left"/>
    </xf>
    <xf numFmtId="0" fontId="5" fillId="0" borderId="0" xfId="43" applyFont="1" applyAlignment="1">
      <alignment horizontal="center"/>
    </xf>
    <xf numFmtId="0" fontId="55" fillId="0" borderId="0" xfId="0" applyFont="1">
      <alignment vertical="top"/>
    </xf>
    <xf numFmtId="0" fontId="55" fillId="0" borderId="0" xfId="0" applyFont="1" applyAlignment="1">
      <alignment horizontal="center"/>
    </xf>
    <xf numFmtId="0" fontId="55" fillId="0" borderId="0" xfId="0" applyFont="1" applyAlignment="1">
      <alignment horizontal="left"/>
    </xf>
    <xf numFmtId="0" fontId="21" fillId="0" borderId="0" xfId="42" applyFont="1" applyAlignment="1">
      <alignment horizontal="left"/>
    </xf>
    <xf numFmtId="0" fontId="21" fillId="0" borderId="0" xfId="42" applyFont="1" applyAlignment="1">
      <alignment horizontal="center" wrapText="1"/>
    </xf>
    <xf numFmtId="0" fontId="21" fillId="0" borderId="0" xfId="42" applyFont="1" applyAlignment="1">
      <alignment horizontal="left" wrapText="1"/>
    </xf>
    <xf numFmtId="0" fontId="57" fillId="0" borderId="0" xfId="0" applyFont="1" applyAlignment="1">
      <alignment horizontal="left" vertical="center" wrapText="1"/>
    </xf>
    <xf numFmtId="0" fontId="57" fillId="0" borderId="0" xfId="0" applyFont="1" applyAlignment="1">
      <alignment horizontal="center" vertical="center" wrapText="1"/>
    </xf>
    <xf numFmtId="0" fontId="57" fillId="0" borderId="0" xfId="0" applyFont="1" applyAlignment="1" applyProtection="1">
      <alignment horizontal="left"/>
      <protection locked="0"/>
    </xf>
    <xf numFmtId="0" fontId="57" fillId="0" borderId="0" xfId="0" applyFont="1" applyAlignment="1" applyProtection="1">
      <alignment horizontal="center"/>
      <protection locked="0"/>
    </xf>
    <xf numFmtId="0" fontId="57" fillId="0" borderId="0" xfId="0" applyFont="1" applyAlignment="1" applyProtection="1">
      <alignment horizontal="left" vertical="center" wrapText="1"/>
      <protection locked="0"/>
    </xf>
    <xf numFmtId="0" fontId="57" fillId="0" borderId="0" xfId="0" applyFont="1" applyAlignment="1" applyProtection="1">
      <alignment horizontal="center" vertical="center" wrapText="1"/>
      <protection locked="0"/>
    </xf>
    <xf numFmtId="166" fontId="57" fillId="0" borderId="0" xfId="0" applyNumberFormat="1" applyFont="1" applyAlignment="1">
      <alignment horizontal="left" vertical="center" wrapText="1"/>
    </xf>
    <xf numFmtId="166" fontId="57" fillId="0" borderId="0" xfId="0" applyNumberFormat="1" applyFont="1" applyAlignment="1" applyProtection="1">
      <alignment horizontal="left" vertical="center" wrapText="1"/>
      <protection locked="0"/>
    </xf>
    <xf numFmtId="0" fontId="5" fillId="0" borderId="11" xfId="0" applyFont="1" applyBorder="1" applyAlignment="1">
      <alignment horizontal="left" vertical="center"/>
    </xf>
    <xf numFmtId="0" fontId="13" fillId="0" borderId="0" xfId="0" applyFont="1" applyAlignment="1">
      <alignment vertical="center"/>
    </xf>
    <xf numFmtId="0" fontId="0" fillId="0" borderId="19" xfId="0" applyBorder="1" applyAlignment="1">
      <alignment vertical="center"/>
    </xf>
    <xf numFmtId="0" fontId="10" fillId="0" borderId="33" xfId="0" applyFont="1" applyBorder="1" applyAlignment="1">
      <alignment vertical="center"/>
    </xf>
    <xf numFmtId="0" fontId="0" fillId="0" borderId="33" xfId="0" applyBorder="1" applyAlignment="1">
      <alignment horizontal="right" vertical="center"/>
    </xf>
    <xf numFmtId="0" fontId="0" fillId="0" borderId="20" xfId="0" applyBorder="1" applyAlignment="1">
      <alignment vertical="center"/>
    </xf>
    <xf numFmtId="0" fontId="0" fillId="29" borderId="19" xfId="0" applyFill="1" applyBorder="1" applyAlignment="1">
      <alignment vertical="center"/>
    </xf>
    <xf numFmtId="0" fontId="14" fillId="29" borderId="20" xfId="0" applyFont="1" applyFill="1" applyBorder="1" applyAlignment="1">
      <alignment vertical="center"/>
    </xf>
    <xf numFmtId="0" fontId="30" fillId="0" borderId="21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29" borderId="22" xfId="0" applyFill="1" applyBorder="1" applyAlignment="1">
      <alignment vertical="center"/>
    </xf>
    <xf numFmtId="0" fontId="14" fillId="29" borderId="23" xfId="0" applyFont="1" applyFill="1" applyBorder="1" applyAlignment="1">
      <alignment vertical="center"/>
    </xf>
    <xf numFmtId="0" fontId="30" fillId="0" borderId="24" xfId="0" applyFont="1" applyBorder="1" applyAlignment="1">
      <alignment vertical="center"/>
    </xf>
    <xf numFmtId="11" fontId="0" fillId="0" borderId="0" xfId="0" applyNumberFormat="1" applyAlignment="1">
      <alignment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0" fillId="30" borderId="22" xfId="0" applyFill="1" applyBorder="1" applyAlignment="1">
      <alignment vertical="center"/>
    </xf>
    <xf numFmtId="0" fontId="14" fillId="31" borderId="23" xfId="0" applyFont="1" applyFill="1" applyBorder="1" applyAlignment="1">
      <alignment vertical="center"/>
    </xf>
    <xf numFmtId="0" fontId="18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4" fillId="30" borderId="22" xfId="0" applyFont="1" applyFill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29" borderId="25" xfId="0" applyFill="1" applyBorder="1" applyAlignment="1">
      <alignment vertical="center"/>
    </xf>
    <xf numFmtId="0" fontId="14" fillId="29" borderId="26" xfId="0" applyFont="1" applyFill="1" applyBorder="1" applyAlignment="1">
      <alignment vertical="center"/>
    </xf>
    <xf numFmtId="0" fontId="30" fillId="0" borderId="27" xfId="0" applyFont="1" applyBorder="1" applyAlignment="1">
      <alignment vertical="center"/>
    </xf>
    <xf numFmtId="0" fontId="0" fillId="0" borderId="12" xfId="0" applyBorder="1" applyAlignment="1">
      <alignment vertical="center"/>
    </xf>
    <xf numFmtId="165" fontId="0" fillId="0" borderId="0" xfId="0" applyNumberFormat="1" applyAlignment="1">
      <alignment vertical="center"/>
    </xf>
    <xf numFmtId="0" fontId="0" fillId="0" borderId="2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22" xfId="0" applyBorder="1" applyAlignment="1">
      <alignment horizontal="left" vertical="center"/>
    </xf>
    <xf numFmtId="0" fontId="0" fillId="0" borderId="14" xfId="0" applyBorder="1" applyAlignment="1">
      <alignment vertical="center"/>
    </xf>
    <xf numFmtId="0" fontId="12" fillId="0" borderId="22" xfId="0" applyFont="1" applyBorder="1" applyAlignment="1">
      <alignment vertical="center"/>
    </xf>
    <xf numFmtId="2" fontId="10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1" fontId="10" fillId="0" borderId="0" xfId="0" applyNumberFormat="1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169" fontId="10" fillId="0" borderId="0" xfId="0" applyNumberFormat="1" applyFont="1" applyAlignment="1">
      <alignment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4" fillId="0" borderId="25" xfId="0" applyFont="1" applyBorder="1" applyAlignment="1">
      <alignment vertical="center"/>
    </xf>
    <xf numFmtId="0" fontId="37" fillId="31" borderId="10" xfId="0" applyFont="1" applyFill="1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22" fontId="10" fillId="0" borderId="0" xfId="0" applyNumberFormat="1" applyFont="1" applyAlignment="1">
      <alignment vertical="center"/>
    </xf>
    <xf numFmtId="0" fontId="38" fillId="0" borderId="0" xfId="0" applyFont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5" fillId="26" borderId="0" xfId="0" applyFont="1" applyFill="1" applyAlignment="1">
      <alignment horizontal="left" vertical="center" wrapText="1"/>
    </xf>
    <xf numFmtId="0" fontId="39" fillId="0" borderId="0" xfId="0" applyFont="1" applyAlignment="1">
      <alignment horizontal="left" vertical="center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8831168831168833"/>
          <c:y val="3.38983050847457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48051948051948"/>
          <c:y val="0.14124332749417234"/>
          <c:w val="0.83766233766233766"/>
          <c:h val="0.666668505772493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  <c:pt idx="165">
                  <c:v>27643</c:v>
                </c:pt>
                <c:pt idx="166">
                  <c:v>27751</c:v>
                </c:pt>
                <c:pt idx="167">
                  <c:v>27751</c:v>
                </c:pt>
                <c:pt idx="168">
                  <c:v>27643</c:v>
                </c:pt>
                <c:pt idx="169">
                  <c:v>27751</c:v>
                </c:pt>
                <c:pt idx="170">
                  <c:v>27751</c:v>
                </c:pt>
              </c:numCache>
            </c:numRef>
          </c:xVal>
          <c:yVal>
            <c:numRef>
              <c:f>'Active 1'!$H$21:$H$923</c:f>
              <c:numCache>
                <c:formatCode>General</c:formatCode>
                <c:ptCount val="903"/>
                <c:pt idx="1">
                  <c:v>-0.11517481999908341</c:v>
                </c:pt>
                <c:pt idx="3">
                  <c:v>-0.11888960999931442</c:v>
                </c:pt>
                <c:pt idx="5">
                  <c:v>-0.12882494999939809</c:v>
                </c:pt>
                <c:pt idx="7">
                  <c:v>-0.13707912999961991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08-4C74-A7E6-9A32D1E07096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  <c:pt idx="158">
                    <c:v>8.0000000000000007E-5</c:v>
                  </c:pt>
                  <c:pt idx="159">
                    <c:v>9.0000000000000006E-5</c:v>
                  </c:pt>
                  <c:pt idx="160">
                    <c:v>8.0000000000000007E-5</c:v>
                  </c:pt>
                  <c:pt idx="161">
                    <c:v>9.0000000000000006E-5</c:v>
                  </c:pt>
                  <c:pt idx="162">
                    <c:v>1E-4</c:v>
                  </c:pt>
                  <c:pt idx="163">
                    <c:v>0</c:v>
                  </c:pt>
                  <c:pt idx="164">
                    <c:v>0</c:v>
                  </c:pt>
                </c:numCache>
              </c:numRef>
            </c:plus>
            <c:minus>
              <c:numRef>
                <c:f>'Active 1'!$D$21:$D$923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  <c:pt idx="158">
                    <c:v>8.0000000000000007E-5</c:v>
                  </c:pt>
                  <c:pt idx="159">
                    <c:v>9.0000000000000006E-5</c:v>
                  </c:pt>
                  <c:pt idx="160">
                    <c:v>8.0000000000000007E-5</c:v>
                  </c:pt>
                  <c:pt idx="161">
                    <c:v>9.0000000000000006E-5</c:v>
                  </c:pt>
                  <c:pt idx="162">
                    <c:v>1E-4</c:v>
                  </c:pt>
                  <c:pt idx="163">
                    <c:v>0</c:v>
                  </c:pt>
                  <c:pt idx="16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  <c:pt idx="165">
                  <c:v>27643</c:v>
                </c:pt>
                <c:pt idx="166">
                  <c:v>27751</c:v>
                </c:pt>
                <c:pt idx="167">
                  <c:v>27751</c:v>
                </c:pt>
                <c:pt idx="168">
                  <c:v>27643</c:v>
                </c:pt>
                <c:pt idx="169">
                  <c:v>27751</c:v>
                </c:pt>
                <c:pt idx="170">
                  <c:v>27751</c:v>
                </c:pt>
              </c:numCache>
            </c:numRef>
          </c:xVal>
          <c:yVal>
            <c:numRef>
              <c:f>'Active 1'!$I$21:$I$923</c:f>
              <c:numCache>
                <c:formatCode>General</c:formatCode>
                <c:ptCount val="903"/>
                <c:pt idx="0">
                  <c:v>-0.12017482000010205</c:v>
                </c:pt>
                <c:pt idx="2">
                  <c:v>-0.11711015999753727</c:v>
                </c:pt>
                <c:pt idx="4">
                  <c:v>-0.12504550000085146</c:v>
                </c:pt>
                <c:pt idx="6">
                  <c:v>-0.12460439999995288</c:v>
                </c:pt>
                <c:pt idx="8">
                  <c:v>-0.11724802000026102</c:v>
                </c:pt>
                <c:pt idx="9">
                  <c:v>-0.12002746999860392</c:v>
                </c:pt>
                <c:pt idx="10">
                  <c:v>-0.1215138699990348</c:v>
                </c:pt>
                <c:pt idx="11">
                  <c:v>-0.11266976000115392</c:v>
                </c:pt>
                <c:pt idx="12">
                  <c:v>-0.10281523000230663</c:v>
                </c:pt>
                <c:pt idx="13">
                  <c:v>-0.11059468000166817</c:v>
                </c:pt>
                <c:pt idx="14">
                  <c:v>-0.10479218999898876</c:v>
                </c:pt>
                <c:pt idx="15">
                  <c:v>-0.11250698000003467</c:v>
                </c:pt>
                <c:pt idx="16">
                  <c:v>-0.10722176999843214</c:v>
                </c:pt>
                <c:pt idx="17">
                  <c:v>-0.10400121999919065</c:v>
                </c:pt>
                <c:pt idx="18">
                  <c:v>-0.10893655999825569</c:v>
                </c:pt>
                <c:pt idx="19">
                  <c:v>-0.10871600999962538</c:v>
                </c:pt>
                <c:pt idx="20">
                  <c:v>-0.10079124000185402</c:v>
                </c:pt>
                <c:pt idx="21">
                  <c:v>-0.10471506000249065</c:v>
                </c:pt>
                <c:pt idx="22">
                  <c:v>-0.10604541999782668</c:v>
                </c:pt>
                <c:pt idx="23">
                  <c:v>-6.7107800001394935E-2</c:v>
                </c:pt>
                <c:pt idx="24">
                  <c:v>-1.6684970003552735E-2</c:v>
                </c:pt>
                <c:pt idx="25">
                  <c:v>-1.6684970003552735E-2</c:v>
                </c:pt>
                <c:pt idx="26">
                  <c:v>-5.4688000091118738E-4</c:v>
                </c:pt>
                <c:pt idx="27">
                  <c:v>-1.6371480000088923E-2</c:v>
                </c:pt>
                <c:pt idx="28">
                  <c:v>-6.3714800053276122E-3</c:v>
                </c:pt>
                <c:pt idx="29">
                  <c:v>3.0534699981217273E-3</c:v>
                </c:pt>
                <c:pt idx="30">
                  <c:v>-2.4564129998907447E-2</c:v>
                </c:pt>
                <c:pt idx="31">
                  <c:v>-5.9821899994858541E-3</c:v>
                </c:pt>
                <c:pt idx="32">
                  <c:v>2.0012799941468984E-3</c:v>
                </c:pt>
                <c:pt idx="33">
                  <c:v>3.823279999778606E-3</c:v>
                </c:pt>
                <c:pt idx="34">
                  <c:v>-1.5070800000103191E-3</c:v>
                </c:pt>
                <c:pt idx="35">
                  <c:v>-1.0013200007961132E-3</c:v>
                </c:pt>
                <c:pt idx="36">
                  <c:v>-9.2513999697985128E-4</c:v>
                </c:pt>
                <c:pt idx="38">
                  <c:v>2.8608200009330176E-3</c:v>
                </c:pt>
                <c:pt idx="43">
                  <c:v>1.241470999957528E-2</c:v>
                </c:pt>
                <c:pt idx="45">
                  <c:v>1.2369559997750912E-2</c:v>
                </c:pt>
                <c:pt idx="47">
                  <c:v>1.8914999964181334E-4</c:v>
                </c:pt>
                <c:pt idx="48">
                  <c:v>1.3247999595478177E-4</c:v>
                </c:pt>
                <c:pt idx="50">
                  <c:v>-2.395390001765918E-3</c:v>
                </c:pt>
                <c:pt idx="52">
                  <c:v>1.0973699972964823E-3</c:v>
                </c:pt>
                <c:pt idx="53">
                  <c:v>-1.7849110001407098E-2</c:v>
                </c:pt>
                <c:pt idx="54">
                  <c:v>-1.2343349997536279E-2</c:v>
                </c:pt>
                <c:pt idx="55">
                  <c:v>-3.6852299963356927E-3</c:v>
                </c:pt>
                <c:pt idx="56">
                  <c:v>-7.6737099952879362E-3</c:v>
                </c:pt>
                <c:pt idx="59">
                  <c:v>4.6971699994173832E-3</c:v>
                </c:pt>
                <c:pt idx="60">
                  <c:v>5.4881399992154911E-3</c:v>
                </c:pt>
                <c:pt idx="61">
                  <c:v>-2.3479800001950935E-3</c:v>
                </c:pt>
                <c:pt idx="62">
                  <c:v>-1.8017000038526021E-3</c:v>
                </c:pt>
                <c:pt idx="65">
                  <c:v>-4.1034399982891046E-3</c:v>
                </c:pt>
                <c:pt idx="69">
                  <c:v>-1.385670002491679E-3</c:v>
                </c:pt>
                <c:pt idx="76">
                  <c:v>6.5485000232001767E-4</c:v>
                </c:pt>
                <c:pt idx="85">
                  <c:v>-1.3934700000390876E-2</c:v>
                </c:pt>
                <c:pt idx="86">
                  <c:v>2.5710599948070012E-3</c:v>
                </c:pt>
                <c:pt idx="88">
                  <c:v>-2.1692999871447682E-4</c:v>
                </c:pt>
                <c:pt idx="105">
                  <c:v>1.4357249994645827E-2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08-4C74-A7E6-9A32D1E07096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  <c:pt idx="165">
                  <c:v>27643</c:v>
                </c:pt>
                <c:pt idx="166">
                  <c:v>27751</c:v>
                </c:pt>
                <c:pt idx="167">
                  <c:v>27751</c:v>
                </c:pt>
                <c:pt idx="168">
                  <c:v>27643</c:v>
                </c:pt>
                <c:pt idx="169">
                  <c:v>27751</c:v>
                </c:pt>
                <c:pt idx="170">
                  <c:v>27751</c:v>
                </c:pt>
              </c:numCache>
            </c:numRef>
          </c:xVal>
          <c:yVal>
            <c:numRef>
              <c:f>'Active 1'!$J$21:$J$923</c:f>
              <c:numCache>
                <c:formatCode>General</c:formatCode>
                <c:ptCount val="903"/>
                <c:pt idx="37">
                  <c:v>1.2796599985449575E-3</c:v>
                </c:pt>
                <c:pt idx="39">
                  <c:v>1.9860820000758395E-2</c:v>
                </c:pt>
                <c:pt idx="40">
                  <c:v>2.0653600004152395E-3</c:v>
                </c:pt>
                <c:pt idx="41">
                  <c:v>1.7620900034671649E-3</c:v>
                </c:pt>
                <c:pt idx="42">
                  <c:v>9.3251000362215564E-4</c:v>
                </c:pt>
                <c:pt idx="44">
                  <c:v>1.7169400016427971E-3</c:v>
                </c:pt>
                <c:pt idx="46">
                  <c:v>1.2627600008272566E-3</c:v>
                </c:pt>
                <c:pt idx="49">
                  <c:v>6.2266999884741381E-4</c:v>
                </c:pt>
                <c:pt idx="51">
                  <c:v>1.2068400028510951E-3</c:v>
                </c:pt>
                <c:pt idx="57">
                  <c:v>-6.0262500046519563E-3</c:v>
                </c:pt>
                <c:pt idx="58">
                  <c:v>-3.0352800022228621E-3</c:v>
                </c:pt>
                <c:pt idx="63">
                  <c:v>-2.1723000027122907E-3</c:v>
                </c:pt>
                <c:pt idx="64">
                  <c:v>7.5883099998463877E-3</c:v>
                </c:pt>
                <c:pt idx="66">
                  <c:v>-1.6214999996009283E-3</c:v>
                </c:pt>
                <c:pt idx="67">
                  <c:v>-1.5214999948511831E-3</c:v>
                </c:pt>
                <c:pt idx="68">
                  <c:v>-1.4214999973773956E-3</c:v>
                </c:pt>
                <c:pt idx="70">
                  <c:v>-8.0000000161817297E-4</c:v>
                </c:pt>
                <c:pt idx="71">
                  <c:v>-3.9999999717110768E-4</c:v>
                </c:pt>
                <c:pt idx="72">
                  <c:v>0</c:v>
                </c:pt>
                <c:pt idx="73">
                  <c:v>-5.5090999376261607E-4</c:v>
                </c:pt>
                <c:pt idx="74">
                  <c:v>-4.5090999628882855E-4</c:v>
                </c:pt>
                <c:pt idx="75">
                  <c:v>-4.5090999628882855E-4</c:v>
                </c:pt>
                <c:pt idx="77">
                  <c:v>-1.0153399998671375E-3</c:v>
                </c:pt>
                <c:pt idx="78">
                  <c:v>-1.394790000631474E-3</c:v>
                </c:pt>
                <c:pt idx="79">
                  <c:v>-1.430130003427621E-3</c:v>
                </c:pt>
                <c:pt idx="80">
                  <c:v>-1.9536899999366142E-3</c:v>
                </c:pt>
                <c:pt idx="81">
                  <c:v>-9.0958000509999692E-4</c:v>
                </c:pt>
                <c:pt idx="82">
                  <c:v>-4.7725000331411138E-4</c:v>
                </c:pt>
                <c:pt idx="83">
                  <c:v>-1.1890299938386306E-3</c:v>
                </c:pt>
                <c:pt idx="84">
                  <c:v>-1.9243700007791631E-3</c:v>
                </c:pt>
                <c:pt idx="87">
                  <c:v>-7.8319993917830288E-5</c:v>
                </c:pt>
                <c:pt idx="89">
                  <c:v>3.8882999797351658E-4</c:v>
                </c:pt>
                <c:pt idx="90">
                  <c:v>9.8882999736815691E-4</c:v>
                </c:pt>
                <c:pt idx="91">
                  <c:v>2.4892899964470416E-3</c:v>
                </c:pt>
                <c:pt idx="93">
                  <c:v>5.0243400037288666E-3</c:v>
                </c:pt>
                <c:pt idx="95">
                  <c:v>5.7062800042331219E-3</c:v>
                </c:pt>
                <c:pt idx="96">
                  <c:v>6.2355699992622249E-3</c:v>
                </c:pt>
                <c:pt idx="104">
                  <c:v>9.9457300020731054E-3</c:v>
                </c:pt>
                <c:pt idx="106">
                  <c:v>1.0733430004620459E-2</c:v>
                </c:pt>
                <c:pt idx="116">
                  <c:v>1.4828589999524411E-2</c:v>
                </c:pt>
                <c:pt idx="117">
                  <c:v>1.4828589999524411E-2</c:v>
                </c:pt>
                <c:pt idx="118">
                  <c:v>1.6698230007023085E-2</c:v>
                </c:pt>
                <c:pt idx="122">
                  <c:v>1.7918489997100551E-2</c:v>
                </c:pt>
                <c:pt idx="123">
                  <c:v>1.7103700003644917E-2</c:v>
                </c:pt>
                <c:pt idx="132">
                  <c:v>2.275246999488445E-2</c:v>
                </c:pt>
                <c:pt idx="139">
                  <c:v>2.8636779999942519E-2</c:v>
                </c:pt>
                <c:pt idx="140">
                  <c:v>2.7294120001897682E-2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08-4C74-A7E6-9A32D1E07096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'Active 1'!$D$21:$D$92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  <c:pt idx="165">
                  <c:v>27643</c:v>
                </c:pt>
                <c:pt idx="166">
                  <c:v>27751</c:v>
                </c:pt>
                <c:pt idx="167">
                  <c:v>27751</c:v>
                </c:pt>
                <c:pt idx="168">
                  <c:v>27643</c:v>
                </c:pt>
                <c:pt idx="169">
                  <c:v>27751</c:v>
                </c:pt>
                <c:pt idx="170">
                  <c:v>27751</c:v>
                </c:pt>
              </c:numCache>
            </c:numRef>
          </c:xVal>
          <c:yVal>
            <c:numRef>
              <c:f>'Active 1'!$K$21:$K$923</c:f>
              <c:numCache>
                <c:formatCode>General</c:formatCode>
                <c:ptCount val="903"/>
                <c:pt idx="92">
                  <c:v>4.7243400040315464E-3</c:v>
                </c:pt>
                <c:pt idx="94">
                  <c:v>5.2243399986764416E-3</c:v>
                </c:pt>
                <c:pt idx="97">
                  <c:v>1.0136030003195629E-2</c:v>
                </c:pt>
                <c:pt idx="98">
                  <c:v>8.0204600017168559E-3</c:v>
                </c:pt>
                <c:pt idx="99">
                  <c:v>8.5645699946326204E-3</c:v>
                </c:pt>
                <c:pt idx="100">
                  <c:v>8.085120003670454E-3</c:v>
                </c:pt>
                <c:pt idx="101">
                  <c:v>9.7643400004017167E-3</c:v>
                </c:pt>
                <c:pt idx="102">
                  <c:v>9.7843399998964742E-3</c:v>
                </c:pt>
                <c:pt idx="103">
                  <c:v>9.5575099985580891E-3</c:v>
                </c:pt>
                <c:pt idx="107">
                  <c:v>1.1693079999531619E-2</c:v>
                </c:pt>
                <c:pt idx="110">
                  <c:v>1.3366999999561813E-2</c:v>
                </c:pt>
                <c:pt idx="111">
                  <c:v>1.3915830000769347E-2</c:v>
                </c:pt>
                <c:pt idx="112">
                  <c:v>1.2784770005964674E-2</c:v>
                </c:pt>
                <c:pt idx="113">
                  <c:v>1.4362659996550065E-2</c:v>
                </c:pt>
                <c:pt idx="114">
                  <c:v>1.4920780005923007E-2</c:v>
                </c:pt>
                <c:pt idx="119">
                  <c:v>1.7952560003323015E-2</c:v>
                </c:pt>
                <c:pt idx="120">
                  <c:v>1.6537769995920826E-2</c:v>
                </c:pt>
                <c:pt idx="124">
                  <c:v>2.0100429996091407E-2</c:v>
                </c:pt>
                <c:pt idx="125">
                  <c:v>2.1894149998843204E-2</c:v>
                </c:pt>
                <c:pt idx="126">
                  <c:v>2.1643759995640721E-2</c:v>
                </c:pt>
                <c:pt idx="127">
                  <c:v>1.8664310002350248E-2</c:v>
                </c:pt>
                <c:pt idx="128">
                  <c:v>2.1914520002610516E-2</c:v>
                </c:pt>
                <c:pt idx="129">
                  <c:v>2.1957480006676633E-2</c:v>
                </c:pt>
                <c:pt idx="130">
                  <c:v>2.1378030003688764E-2</c:v>
                </c:pt>
                <c:pt idx="131">
                  <c:v>2.1276549996400718E-2</c:v>
                </c:pt>
                <c:pt idx="133">
                  <c:v>2.2025379999831785E-2</c:v>
                </c:pt>
                <c:pt idx="134">
                  <c:v>2.4808850001136307E-2</c:v>
                </c:pt>
                <c:pt idx="135">
                  <c:v>2.4260430000140332E-2</c:v>
                </c:pt>
                <c:pt idx="136">
                  <c:v>2.4404540003160946E-2</c:v>
                </c:pt>
                <c:pt idx="137">
                  <c:v>2.5212500004272442E-2</c:v>
                </c:pt>
                <c:pt idx="138">
                  <c:v>2.8557680001540575E-2</c:v>
                </c:pt>
                <c:pt idx="141">
                  <c:v>2.9030910001893062E-2</c:v>
                </c:pt>
                <c:pt idx="142">
                  <c:v>3.0213710000680294E-2</c:v>
                </c:pt>
                <c:pt idx="143">
                  <c:v>3.0889890003891196E-2</c:v>
                </c:pt>
                <c:pt idx="144">
                  <c:v>3.0610440000600647E-2</c:v>
                </c:pt>
                <c:pt idx="145">
                  <c:v>3.0077590003202204E-2</c:v>
                </c:pt>
                <c:pt idx="146">
                  <c:v>3.088335000211373E-2</c:v>
                </c:pt>
                <c:pt idx="147">
                  <c:v>3.0671309890749399E-2</c:v>
                </c:pt>
                <c:pt idx="148">
                  <c:v>3.1071310142579023E-2</c:v>
                </c:pt>
                <c:pt idx="149">
                  <c:v>3.1271309802832548E-2</c:v>
                </c:pt>
                <c:pt idx="150">
                  <c:v>3.057958999852417E-2</c:v>
                </c:pt>
                <c:pt idx="151">
                  <c:v>3.005117000429891E-2</c:v>
                </c:pt>
                <c:pt idx="152">
                  <c:v>3.0277480007498525E-2</c:v>
                </c:pt>
                <c:pt idx="153">
                  <c:v>3.0642140001873486E-2</c:v>
                </c:pt>
                <c:pt idx="154">
                  <c:v>3.2276930003718007E-2</c:v>
                </c:pt>
                <c:pt idx="155">
                  <c:v>3.2132899999851361E-2</c:v>
                </c:pt>
                <c:pt idx="156">
                  <c:v>3.4562190005090088E-2</c:v>
                </c:pt>
                <c:pt idx="157">
                  <c:v>3.3939040004042909E-2</c:v>
                </c:pt>
                <c:pt idx="158">
                  <c:v>3.8187500002095476E-2</c:v>
                </c:pt>
                <c:pt idx="159">
                  <c:v>3.564203000132693E-2</c:v>
                </c:pt>
                <c:pt idx="160">
                  <c:v>3.8187500002095476E-2</c:v>
                </c:pt>
                <c:pt idx="161">
                  <c:v>3.564203000132693E-2</c:v>
                </c:pt>
                <c:pt idx="162">
                  <c:v>3.4241269997437485E-2</c:v>
                </c:pt>
                <c:pt idx="163">
                  <c:v>3.7186729998211376E-2</c:v>
                </c:pt>
                <c:pt idx="164">
                  <c:v>3.8985810002486687E-2</c:v>
                </c:pt>
                <c:pt idx="165">
                  <c:v>3.8465459903818555E-2</c:v>
                </c:pt>
                <c:pt idx="166">
                  <c:v>4.1693220045999624E-2</c:v>
                </c:pt>
                <c:pt idx="167">
                  <c:v>4.2493220083997585E-2</c:v>
                </c:pt>
                <c:pt idx="168">
                  <c:v>3.8465459903818555E-2</c:v>
                </c:pt>
                <c:pt idx="169">
                  <c:v>4.1693220045999624E-2</c:v>
                </c:pt>
                <c:pt idx="170">
                  <c:v>4.2493220083997585E-2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08-4C74-A7E6-9A32D1E07096}"/>
            </c:ext>
          </c:extLst>
        </c:ser>
        <c:ser>
          <c:idx val="6"/>
          <c:order val="4"/>
          <c:tx>
            <c:strRef>
              <c:f>'Active 1'!$M$20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'Active 1'!$D$21:$D$92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  <c:pt idx="165">
                  <c:v>27643</c:v>
                </c:pt>
                <c:pt idx="166">
                  <c:v>27751</c:v>
                </c:pt>
                <c:pt idx="167">
                  <c:v>27751</c:v>
                </c:pt>
                <c:pt idx="168">
                  <c:v>27643</c:v>
                </c:pt>
                <c:pt idx="169">
                  <c:v>27751</c:v>
                </c:pt>
                <c:pt idx="170">
                  <c:v>27751</c:v>
                </c:pt>
              </c:numCache>
            </c:numRef>
          </c:xVal>
          <c:yVal>
            <c:numRef>
              <c:f>'Active 1'!$M$21:$M$923</c:f>
              <c:numCache>
                <c:formatCode>General</c:formatCode>
                <c:ptCount val="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E08-4C74-A7E6-9A32D1E07096}"/>
            </c:ext>
          </c:extLst>
        </c:ser>
        <c:ser>
          <c:idx val="8"/>
          <c:order val="5"/>
          <c:tx>
            <c:strRef>
              <c:f>'Active 1'!$AW$1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1'!$AV$2:$AV$100</c:f>
              <c:numCache>
                <c:formatCode>General</c:formatCode>
                <c:ptCount val="99"/>
                <c:pt idx="0">
                  <c:v>-54000</c:v>
                </c:pt>
                <c:pt idx="1">
                  <c:v>-53000</c:v>
                </c:pt>
                <c:pt idx="2">
                  <c:v>-52000</c:v>
                </c:pt>
                <c:pt idx="3">
                  <c:v>-51000</c:v>
                </c:pt>
                <c:pt idx="4">
                  <c:v>-50000</c:v>
                </c:pt>
                <c:pt idx="5">
                  <c:v>-49000</c:v>
                </c:pt>
                <c:pt idx="6">
                  <c:v>-48000</c:v>
                </c:pt>
                <c:pt idx="7">
                  <c:v>-47000</c:v>
                </c:pt>
                <c:pt idx="8">
                  <c:v>-46000</c:v>
                </c:pt>
                <c:pt idx="9">
                  <c:v>-45000</c:v>
                </c:pt>
                <c:pt idx="10">
                  <c:v>-44000</c:v>
                </c:pt>
                <c:pt idx="11">
                  <c:v>-43000</c:v>
                </c:pt>
                <c:pt idx="12">
                  <c:v>-42000</c:v>
                </c:pt>
                <c:pt idx="13">
                  <c:v>-41000</c:v>
                </c:pt>
                <c:pt idx="14">
                  <c:v>-40000</c:v>
                </c:pt>
                <c:pt idx="15">
                  <c:v>-39000</c:v>
                </c:pt>
                <c:pt idx="16">
                  <c:v>-38000</c:v>
                </c:pt>
                <c:pt idx="17">
                  <c:v>-37000</c:v>
                </c:pt>
                <c:pt idx="18">
                  <c:v>-36000</c:v>
                </c:pt>
                <c:pt idx="19">
                  <c:v>-35000</c:v>
                </c:pt>
                <c:pt idx="20">
                  <c:v>-34000</c:v>
                </c:pt>
                <c:pt idx="21">
                  <c:v>-33000</c:v>
                </c:pt>
                <c:pt idx="22">
                  <c:v>-32000</c:v>
                </c:pt>
                <c:pt idx="23">
                  <c:v>-31000</c:v>
                </c:pt>
                <c:pt idx="24">
                  <c:v>-30000</c:v>
                </c:pt>
                <c:pt idx="25">
                  <c:v>-29000</c:v>
                </c:pt>
                <c:pt idx="26">
                  <c:v>-28000</c:v>
                </c:pt>
                <c:pt idx="27">
                  <c:v>-27000</c:v>
                </c:pt>
                <c:pt idx="28">
                  <c:v>-26000</c:v>
                </c:pt>
                <c:pt idx="29">
                  <c:v>-25000</c:v>
                </c:pt>
                <c:pt idx="30">
                  <c:v>-24000</c:v>
                </c:pt>
                <c:pt idx="31">
                  <c:v>-23000</c:v>
                </c:pt>
                <c:pt idx="32">
                  <c:v>-22000</c:v>
                </c:pt>
                <c:pt idx="33">
                  <c:v>-21000</c:v>
                </c:pt>
                <c:pt idx="34">
                  <c:v>-20000</c:v>
                </c:pt>
                <c:pt idx="35">
                  <c:v>-19000</c:v>
                </c:pt>
                <c:pt idx="36">
                  <c:v>-18000</c:v>
                </c:pt>
                <c:pt idx="37">
                  <c:v>-17000</c:v>
                </c:pt>
                <c:pt idx="38">
                  <c:v>-16000</c:v>
                </c:pt>
                <c:pt idx="39">
                  <c:v>-15000</c:v>
                </c:pt>
                <c:pt idx="40">
                  <c:v>-14000</c:v>
                </c:pt>
                <c:pt idx="41">
                  <c:v>-13000</c:v>
                </c:pt>
                <c:pt idx="42">
                  <c:v>-12000</c:v>
                </c:pt>
                <c:pt idx="43">
                  <c:v>-11000</c:v>
                </c:pt>
                <c:pt idx="44">
                  <c:v>-10000</c:v>
                </c:pt>
                <c:pt idx="45">
                  <c:v>-9000</c:v>
                </c:pt>
                <c:pt idx="46">
                  <c:v>-8000</c:v>
                </c:pt>
                <c:pt idx="47">
                  <c:v>-7000</c:v>
                </c:pt>
                <c:pt idx="48">
                  <c:v>-6000</c:v>
                </c:pt>
                <c:pt idx="49">
                  <c:v>-5000</c:v>
                </c:pt>
                <c:pt idx="50">
                  <c:v>-4000</c:v>
                </c:pt>
                <c:pt idx="51">
                  <c:v>-3000</c:v>
                </c:pt>
                <c:pt idx="52">
                  <c:v>-2000</c:v>
                </c:pt>
                <c:pt idx="53">
                  <c:v>-1000</c:v>
                </c:pt>
                <c:pt idx="54">
                  <c:v>0</c:v>
                </c:pt>
                <c:pt idx="55">
                  <c:v>1000</c:v>
                </c:pt>
                <c:pt idx="56">
                  <c:v>2000</c:v>
                </c:pt>
                <c:pt idx="57">
                  <c:v>3000</c:v>
                </c:pt>
                <c:pt idx="58">
                  <c:v>4000</c:v>
                </c:pt>
                <c:pt idx="59">
                  <c:v>5000</c:v>
                </c:pt>
                <c:pt idx="60">
                  <c:v>6000</c:v>
                </c:pt>
                <c:pt idx="61">
                  <c:v>7000</c:v>
                </c:pt>
                <c:pt idx="62">
                  <c:v>8000</c:v>
                </c:pt>
                <c:pt idx="63">
                  <c:v>9000</c:v>
                </c:pt>
                <c:pt idx="64">
                  <c:v>10000</c:v>
                </c:pt>
                <c:pt idx="65">
                  <c:v>11000</c:v>
                </c:pt>
                <c:pt idx="66">
                  <c:v>12000</c:v>
                </c:pt>
                <c:pt idx="67">
                  <c:v>13000</c:v>
                </c:pt>
                <c:pt idx="68">
                  <c:v>14000</c:v>
                </c:pt>
                <c:pt idx="69">
                  <c:v>15000</c:v>
                </c:pt>
                <c:pt idx="70">
                  <c:v>16000</c:v>
                </c:pt>
                <c:pt idx="71">
                  <c:v>17000</c:v>
                </c:pt>
                <c:pt idx="72">
                  <c:v>18000</c:v>
                </c:pt>
                <c:pt idx="73">
                  <c:v>19000</c:v>
                </c:pt>
                <c:pt idx="74">
                  <c:v>20000</c:v>
                </c:pt>
                <c:pt idx="75">
                  <c:v>21000</c:v>
                </c:pt>
                <c:pt idx="76">
                  <c:v>22000</c:v>
                </c:pt>
                <c:pt idx="77">
                  <c:v>23000</c:v>
                </c:pt>
                <c:pt idx="78">
                  <c:v>24000</c:v>
                </c:pt>
                <c:pt idx="79">
                  <c:v>25000</c:v>
                </c:pt>
                <c:pt idx="80">
                  <c:v>26000</c:v>
                </c:pt>
                <c:pt idx="81">
                  <c:v>27000</c:v>
                </c:pt>
                <c:pt idx="82">
                  <c:v>28000</c:v>
                </c:pt>
                <c:pt idx="83">
                  <c:v>29000</c:v>
                </c:pt>
                <c:pt idx="84">
                  <c:v>30000</c:v>
                </c:pt>
                <c:pt idx="85">
                  <c:v>31000</c:v>
                </c:pt>
                <c:pt idx="86">
                  <c:v>32000</c:v>
                </c:pt>
                <c:pt idx="87">
                  <c:v>33000</c:v>
                </c:pt>
                <c:pt idx="88">
                  <c:v>34000</c:v>
                </c:pt>
                <c:pt idx="89">
                  <c:v>35000</c:v>
                </c:pt>
                <c:pt idx="90">
                  <c:v>36000</c:v>
                </c:pt>
                <c:pt idx="91">
                  <c:v>37000</c:v>
                </c:pt>
                <c:pt idx="92">
                  <c:v>38000</c:v>
                </c:pt>
                <c:pt idx="93">
                  <c:v>39000</c:v>
                </c:pt>
                <c:pt idx="94">
                  <c:v>40000</c:v>
                </c:pt>
                <c:pt idx="95">
                  <c:v>41000</c:v>
                </c:pt>
                <c:pt idx="96">
                  <c:v>42000</c:v>
                </c:pt>
                <c:pt idx="97">
                  <c:v>43000</c:v>
                </c:pt>
                <c:pt idx="98">
                  <c:v>44000</c:v>
                </c:pt>
              </c:numCache>
            </c:numRef>
          </c:xVal>
          <c:yVal>
            <c:numRef>
              <c:f>'Active 1'!$AW$2:$AW$100</c:f>
              <c:numCache>
                <c:formatCode>General</c:formatCode>
                <c:ptCount val="99"/>
                <c:pt idx="0">
                  <c:v>-0.11880983105054781</c:v>
                </c:pt>
                <c:pt idx="1">
                  <c:v>-0.11673173881758044</c:v>
                </c:pt>
                <c:pt idx="2">
                  <c:v>-0.11450238895883313</c:v>
                </c:pt>
                <c:pt idx="3">
                  <c:v>-0.11214429312036317</c:v>
                </c:pt>
                <c:pt idx="4">
                  <c:v>-0.10967528476740111</c:v>
                </c:pt>
                <c:pt idx="5">
                  <c:v>-0.10710934763976762</c:v>
                </c:pt>
                <c:pt idx="6">
                  <c:v>-0.10445714964093475</c:v>
                </c:pt>
                <c:pt idx="7">
                  <c:v>-0.10172672584761319</c:v>
                </c:pt>
                <c:pt idx="8">
                  <c:v>-9.8924455783691259E-2</c:v>
                </c:pt>
                <c:pt idx="9">
                  <c:v>-9.6056199509424581E-2</c:v>
                </c:pt>
                <c:pt idx="10">
                  <c:v>-9.3128301898064342E-2</c:v>
                </c:pt>
                <c:pt idx="11">
                  <c:v>-9.0148168256680275E-2</c:v>
                </c:pt>
                <c:pt idx="12">
                  <c:v>-8.7124230431474062E-2</c:v>
                </c:pt>
                <c:pt idx="13">
                  <c:v>-8.4065306394978556E-2</c:v>
                </c:pt>
                <c:pt idx="14">
                  <c:v>-8.097954200376592E-2</c:v>
                </c:pt>
                <c:pt idx="15">
                  <c:v>-7.7873250838879013E-2</c:v>
                </c:pt>
                <c:pt idx="16">
                  <c:v>-7.4749999347816773E-2</c:v>
                </c:pt>
                <c:pt idx="17">
                  <c:v>-7.1610215283862688E-2</c:v>
                </c:pt>
                <c:pt idx="18">
                  <c:v>-6.8451454343915016E-2</c:v>
                </c:pt>
                <c:pt idx="19">
                  <c:v>-6.5269288414954857E-2</c:v>
                </c:pt>
                <c:pt idx="20">
                  <c:v>-6.2058625643803947E-2</c:v>
                </c:pt>
                <c:pt idx="21">
                  <c:v>-5.8815171338966396E-2</c:v>
                </c:pt>
                <c:pt idx="22">
                  <c:v>-5.5536705548339942E-2</c:v>
                </c:pt>
                <c:pt idx="23">
                  <c:v>-5.2223890342631772E-2</c:v>
                </c:pt>
                <c:pt idx="24">
                  <c:v>-4.8880421130148739E-2</c:v>
                </c:pt>
                <c:pt idx="25">
                  <c:v>-4.5512487157017563E-2</c:v>
                </c:pt>
                <c:pt idx="26">
                  <c:v>-4.2127679975152849E-2</c:v>
                </c:pt>
                <c:pt idx="27">
                  <c:v>-3.8733644999694013E-2</c:v>
                </c:pt>
                <c:pt idx="28">
                  <c:v>-3.5336863738593592E-2</c:v>
                </c:pt>
                <c:pt idx="29">
                  <c:v>-3.194194399838781E-2</c:v>
                </c:pt>
                <c:pt idx="30">
                  <c:v>-2.8551667083048758E-2</c:v>
                </c:pt>
                <c:pt idx="31">
                  <c:v>-2.5167815160769352E-2</c:v>
                </c:pt>
                <c:pt idx="32">
                  <c:v>-2.179254292020006E-2</c:v>
                </c:pt>
                <c:pt idx="33">
                  <c:v>-1.8429878822561981E-2</c:v>
                </c:pt>
                <c:pt idx="34">
                  <c:v>-1.5086993463402462E-2</c:v>
                </c:pt>
                <c:pt idx="35">
                  <c:v>-1.1775276352722052E-2</c:v>
                </c:pt>
                <c:pt idx="36">
                  <c:v>-8.5119607762750033E-3</c:v>
                </c:pt>
                <c:pt idx="37">
                  <c:v>-5.323677577736172E-3</c:v>
                </c:pt>
                <c:pt idx="38">
                  <c:v>-2.253652604879669E-3</c:v>
                </c:pt>
                <c:pt idx="39">
                  <c:v>6.23624429571739E-4</c:v>
                </c:pt>
                <c:pt idx="40">
                  <c:v>3.1625798228404108E-3</c:v>
                </c:pt>
                <c:pt idx="41">
                  <c:v>5.0280448193087638E-3</c:v>
                </c:pt>
                <c:pt idx="42">
                  <c:v>5.521106243870753E-3</c:v>
                </c:pt>
                <c:pt idx="43">
                  <c:v>4.0087074469764795E-3</c:v>
                </c:pt>
                <c:pt idx="44">
                  <c:v>1.2521509551504518E-3</c:v>
                </c:pt>
                <c:pt idx="45">
                  <c:v>-1.2037522629144708E-3</c:v>
                </c:pt>
                <c:pt idx="46">
                  <c:v>-2.7952077296568628E-3</c:v>
                </c:pt>
                <c:pt idx="47">
                  <c:v>-3.6750670086874628E-3</c:v>
                </c:pt>
                <c:pt idx="48">
                  <c:v>-4.0558336689781958E-3</c:v>
                </c:pt>
                <c:pt idx="49">
                  <c:v>-4.0710197278685661E-3</c:v>
                </c:pt>
                <c:pt idx="50">
                  <c:v>-3.8028945713192838E-3</c:v>
                </c:pt>
                <c:pt idx="51">
                  <c:v>-3.3074488364072258E-3</c:v>
                </c:pt>
                <c:pt idx="52">
                  <c:v>-2.6252347377933548E-3</c:v>
                </c:pt>
                <c:pt idx="53">
                  <c:v>-1.7866858076881591E-3</c:v>
                </c:pt>
                <c:pt idx="54">
                  <c:v>-8.1539129038143976E-4</c:v>
                </c:pt>
                <c:pt idx="55">
                  <c:v>2.6998432281263515E-4</c:v>
                </c:pt>
                <c:pt idx="56">
                  <c:v>1.454747352637677E-3</c:v>
                </c:pt>
                <c:pt idx="57">
                  <c:v>2.7276260266527047E-3</c:v>
                </c:pt>
                <c:pt idx="58">
                  <c:v>4.0801381901990237E-3</c:v>
                </c:pt>
                <c:pt idx="59">
                  <c:v>5.5056683616656592E-3</c:v>
                </c:pt>
                <c:pt idx="60">
                  <c:v>6.9983425696477312E-3</c:v>
                </c:pt>
                <c:pt idx="61">
                  <c:v>8.5519731191169429E-3</c:v>
                </c:pt>
                <c:pt idx="62">
                  <c:v>1.015937986341729E-2</c:v>
                </c:pt>
                <c:pt idx="63">
                  <c:v>1.1812298848143046E-2</c:v>
                </c:pt>
                <c:pt idx="64">
                  <c:v>1.3501913558738261E-2</c:v>
                </c:pt>
                <c:pt idx="65">
                  <c:v>1.5219853482328712E-2</c:v>
                </c:pt>
                <c:pt idx="66">
                  <c:v>1.6959362160855678E-2</c:v>
                </c:pt>
                <c:pt idx="67">
                  <c:v>1.8716285388200866E-2</c:v>
                </c:pt>
                <c:pt idx="68">
                  <c:v>2.0489580990650649E-2</c:v>
                </c:pt>
                <c:pt idx="69">
                  <c:v>2.2281183497996456E-2</c:v>
                </c:pt>
                <c:pt idx="70">
                  <c:v>2.4095226830295122E-2</c:v>
                </c:pt>
                <c:pt idx="71">
                  <c:v>2.5936788093886394E-2</c:v>
                </c:pt>
                <c:pt idx="72">
                  <c:v>2.781042875821451E-2</c:v>
                </c:pt>
                <c:pt idx="73">
                  <c:v>2.97188564871252E-2</c:v>
                </c:pt>
                <c:pt idx="74">
                  <c:v>3.166200721377363E-2</c:v>
                </c:pt>
                <c:pt idx="75">
                  <c:v>3.3636757456814763E-2</c:v>
                </c:pt>
                <c:pt idx="76">
                  <c:v>3.5637334072960235E-2</c:v>
                </c:pt>
                <c:pt idx="77">
                  <c:v>3.7656316698781549E-2</c:v>
                </c:pt>
                <c:pt idx="78">
                  <c:v>3.9685964781307863E-2</c:v>
                </c:pt>
                <c:pt idx="79">
                  <c:v>4.1719492600497433E-2</c:v>
                </c:pt>
                <c:pt idx="80">
                  <c:v>4.3751903715003898E-2</c:v>
                </c:pt>
                <c:pt idx="81">
                  <c:v>4.5780101814261315E-2</c:v>
                </c:pt>
                <c:pt idx="82">
                  <c:v>4.780220529883053E-2</c:v>
                </c:pt>
                <c:pt idx="83">
                  <c:v>4.9816252830498349E-2</c:v>
                </c:pt>
                <c:pt idx="84">
                  <c:v>5.1818692775413303E-2</c:v>
                </c:pt>
                <c:pt idx="85">
                  <c:v>5.3803054527865636E-2</c:v>
                </c:pt>
                <c:pt idx="86">
                  <c:v>5.5758868333984253E-2</c:v>
                </c:pt>
                <c:pt idx="87">
                  <c:v>5.7670241012590343E-2</c:v>
                </c:pt>
                <c:pt idx="88">
                  <c:v>5.9512805288635132E-2</c:v>
                </c:pt>
                <c:pt idx="89">
                  <c:v>6.1247400252501284E-2</c:v>
                </c:pt>
                <c:pt idx="90">
                  <c:v>6.2807515252146173E-2</c:v>
                </c:pt>
                <c:pt idx="91">
                  <c:v>6.4067289927662391E-2</c:v>
                </c:pt>
                <c:pt idx="92">
                  <c:v>6.4743734545044618E-2</c:v>
                </c:pt>
                <c:pt idx="93">
                  <c:v>6.4211362400657279E-2</c:v>
                </c:pt>
                <c:pt idx="94">
                  <c:v>6.1725726785945387E-2</c:v>
                </c:pt>
                <c:pt idx="95">
                  <c:v>5.7718564123993323E-2</c:v>
                </c:pt>
                <c:pt idx="96">
                  <c:v>5.3757965603543241E-2</c:v>
                </c:pt>
                <c:pt idx="97">
                  <c:v>5.0636887443107223E-2</c:v>
                </c:pt>
                <c:pt idx="98">
                  <c:v>4.827368621368102E-2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08-4C74-A7E6-9A32D1E07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19048"/>
        <c:axId val="1"/>
      </c:scatterChart>
      <c:valAx>
        <c:axId val="246519048"/>
        <c:scaling>
          <c:orientation val="minMax"/>
          <c:max val="35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07792207792203"/>
              <c:y val="0.861584293488737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753246753246755E-2"/>
              <c:y val="0.389831694766967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19048"/>
        <c:crosses val="autoZero"/>
        <c:crossBetween val="midCat"/>
        <c:maj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818181818181818"/>
          <c:y val="0.92655634147426491"/>
          <c:w val="0.44285714285714278"/>
          <c:h val="5.649747171434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V417 Aql - O-C Diagr.</a:t>
            </a:r>
          </a:p>
        </c:rich>
      </c:tx>
      <c:layout>
        <c:manualLayout>
          <c:xMode val="edge"/>
          <c:yMode val="edge"/>
          <c:x val="0.36287660530727972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48506862480129"/>
          <c:y val="0.14848528789443624"/>
          <c:w val="0.79933175635235643"/>
          <c:h val="0.663638327528194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(2)'!$H$21:$H$992</c:f>
              <c:numCache>
                <c:formatCode>General</c:formatCode>
                <c:ptCount val="972"/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05D-4CA8-A11D-6FB39698BE23}"/>
            </c:ext>
          </c:extLst>
        </c:ser>
        <c:ser>
          <c:idx val="1"/>
          <c:order val="1"/>
          <c:tx>
            <c:strRef>
              <c:f>'B (2)'!$I$20:$I$20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plus>
            <c:minus>
              <c:numRef>
                <c:f>'B (2)'!$D$21:$D$992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(2)'!$I$21:$I$992</c:f>
              <c:numCache>
                <c:formatCode>General</c:formatCode>
                <c:ptCount val="972"/>
                <c:pt idx="4">
                  <c:v>-4.4384000066202134E-3</c:v>
                </c:pt>
                <c:pt idx="5">
                  <c:v>-4.4384000066202134E-3</c:v>
                </c:pt>
                <c:pt idx="6">
                  <c:v>3.0159999951138161E-3</c:v>
                </c:pt>
                <c:pt idx="8">
                  <c:v>9.9999999947613105E-3</c:v>
                </c:pt>
                <c:pt idx="9">
                  <c:v>1.9373199997062329E-2</c:v>
                </c:pt>
                <c:pt idx="10">
                  <c:v>-2.7051600001868792E-2</c:v>
                </c:pt>
                <c:pt idx="11">
                  <c:v>-3.5292000029585324E-3</c:v>
                </c:pt>
                <c:pt idx="12">
                  <c:v>-1.8032400002994109E-2</c:v>
                </c:pt>
                <c:pt idx="25">
                  <c:v>-2.0654799998737872E-2</c:v>
                </c:pt>
                <c:pt idx="28">
                  <c:v>-2.6757600004202686E-2</c:v>
                </c:pt>
                <c:pt idx="29">
                  <c:v>-2.4712800004635938E-2</c:v>
                </c:pt>
                <c:pt idx="30">
                  <c:v>-3.3092800003942102E-2</c:v>
                </c:pt>
                <c:pt idx="32">
                  <c:v>-5.8887600003799889E-2</c:v>
                </c:pt>
                <c:pt idx="33">
                  <c:v>-5.1365200000873301E-2</c:v>
                </c:pt>
                <c:pt idx="34">
                  <c:v>-6.6762800001015421E-2</c:v>
                </c:pt>
                <c:pt idx="35">
                  <c:v>-8.8918400004331488E-2</c:v>
                </c:pt>
                <c:pt idx="37">
                  <c:v>-8.8118400002713315E-2</c:v>
                </c:pt>
                <c:pt idx="39">
                  <c:v>-7.768200000282377E-2</c:v>
                </c:pt>
                <c:pt idx="42">
                  <c:v>-9.0669200006232131E-2</c:v>
                </c:pt>
                <c:pt idx="50">
                  <c:v>-8.3094800007529557E-2</c:v>
                </c:pt>
                <c:pt idx="51">
                  <c:v>-6.5125200002512429E-2</c:v>
                </c:pt>
                <c:pt idx="53">
                  <c:v>-7.9970000006142072E-2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05D-4CA8-A11D-6FB39698BE23}"/>
            </c:ext>
          </c:extLst>
        </c:ser>
        <c:ser>
          <c:idx val="3"/>
          <c:order val="2"/>
          <c:tx>
            <c:strRef>
              <c:f>'B (2)'!$J$20</c:f>
              <c:strCache>
                <c:ptCount val="1"/>
                <c:pt idx="0">
                  <c:v>Samec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plus>
            <c:minus>
              <c:numRef>
                <c:f>'B (2)'!$D$21:$D$44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(2)'!$J$21:$J$992</c:f>
              <c:numCache>
                <c:formatCode>General</c:formatCode>
                <c:ptCount val="972"/>
                <c:pt idx="0">
                  <c:v>0.46503839999786578</c:v>
                </c:pt>
                <c:pt idx="1">
                  <c:v>0.4623299999984738</c:v>
                </c:pt>
                <c:pt idx="2">
                  <c:v>0.45294359999752487</c:v>
                </c:pt>
                <c:pt idx="3">
                  <c:v>0.45951079999576905</c:v>
                </c:pt>
                <c:pt idx="13">
                  <c:v>-1.5532000004895963E-2</c:v>
                </c:pt>
                <c:pt idx="15">
                  <c:v>-2.8724399999191519E-2</c:v>
                </c:pt>
                <c:pt idx="17">
                  <c:v>-2.3910399999294896E-2</c:v>
                </c:pt>
                <c:pt idx="19">
                  <c:v>1.5796000006957911E-3</c:v>
                </c:pt>
                <c:pt idx="21">
                  <c:v>-2.1181200005230494E-2</c:v>
                </c:pt>
                <c:pt idx="23">
                  <c:v>-4.3638800001644995E-2</c:v>
                </c:pt>
                <c:pt idx="26">
                  <c:v>-6.8117600007099099E-2</c:v>
                </c:pt>
                <c:pt idx="27">
                  <c:v>-3.0018800003745127E-2</c:v>
                </c:pt>
                <c:pt idx="31">
                  <c:v>-7.7633200002310332E-2</c:v>
                </c:pt>
                <c:pt idx="36">
                  <c:v>-8.8518399999884423E-2</c:v>
                </c:pt>
                <c:pt idx="38">
                  <c:v>-7.7782000000297558E-2</c:v>
                </c:pt>
                <c:pt idx="40">
                  <c:v>-7.768200000282377E-2</c:v>
                </c:pt>
                <c:pt idx="41">
                  <c:v>-7.5112400001671631E-2</c:v>
                </c:pt>
                <c:pt idx="43">
                  <c:v>-9.0591200001654215E-2</c:v>
                </c:pt>
                <c:pt idx="44">
                  <c:v>-9.0077600005315617E-2</c:v>
                </c:pt>
                <c:pt idx="45">
                  <c:v>-9.0235199997550808E-2</c:v>
                </c:pt>
                <c:pt idx="46">
                  <c:v>-8.909960000164574E-2</c:v>
                </c:pt>
                <c:pt idx="47">
                  <c:v>-8.8392800003930461E-2</c:v>
                </c:pt>
                <c:pt idx="48">
                  <c:v>-8.8921599999594036E-2</c:v>
                </c:pt>
                <c:pt idx="49">
                  <c:v>-8.9108000007399824E-2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05D-4CA8-A11D-6FB39698BE23}"/>
            </c:ext>
          </c:extLst>
        </c:ser>
        <c:ser>
          <c:idx val="4"/>
          <c:order val="3"/>
          <c:tx>
            <c:strRef>
              <c:f>'B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(2)'!$K$21:$K$992</c:f>
              <c:numCache>
                <c:formatCode>General</c:formatCode>
                <c:ptCount val="972"/>
                <c:pt idx="14">
                  <c:v>1.7321599996648729E-2</c:v>
                </c:pt>
                <c:pt idx="16">
                  <c:v>-2.5093600001127925E-2</c:v>
                </c:pt>
                <c:pt idx="18">
                  <c:v>-1.2787599996954668E-2</c:v>
                </c:pt>
                <c:pt idx="20">
                  <c:v>-4.2840400004934054E-2</c:v>
                </c:pt>
                <c:pt idx="22">
                  <c:v>-7.1480000042356551E-3</c:v>
                </c:pt>
                <c:pt idx="24">
                  <c:v>-1.9594000004872214E-2</c:v>
                </c:pt>
                <c:pt idx="52">
                  <c:v>-8.431439999549184E-2</c:v>
                </c:pt>
                <c:pt idx="54">
                  <c:v>-7.7900399999634828E-2</c:v>
                </c:pt>
                <c:pt idx="55">
                  <c:v>-7.7300400000240188E-2</c:v>
                </c:pt>
                <c:pt idx="56">
                  <c:v>-9.9547600002551917E-2</c:v>
                </c:pt>
                <c:pt idx="57">
                  <c:v>-0.10321400000248104</c:v>
                </c:pt>
                <c:pt idx="58">
                  <c:v>-9.7591600002488121E-2</c:v>
                </c:pt>
                <c:pt idx="59">
                  <c:v>-0.10472760000266135</c:v>
                </c:pt>
                <c:pt idx="60">
                  <c:v>-0.12457480000011856</c:v>
                </c:pt>
                <c:pt idx="61">
                  <c:v>-0.10472719999961555</c:v>
                </c:pt>
                <c:pt idx="62">
                  <c:v>-0.10006279999652179</c:v>
                </c:pt>
                <c:pt idx="63">
                  <c:v>-9.272360000613844E-2</c:v>
                </c:pt>
                <c:pt idx="64">
                  <c:v>-9.2870799999218434E-2</c:v>
                </c:pt>
                <c:pt idx="65">
                  <c:v>-0.11092120000103023</c:v>
                </c:pt>
                <c:pt idx="68">
                  <c:v>-0.10849559999769554</c:v>
                </c:pt>
                <c:pt idx="70">
                  <c:v>-0.13773480000236304</c:v>
                </c:pt>
                <c:pt idx="71">
                  <c:v>-0.13773480000236304</c:v>
                </c:pt>
                <c:pt idx="72">
                  <c:v>-0.1245204000006197</c:v>
                </c:pt>
                <c:pt idx="73">
                  <c:v>-0.12351880000642268</c:v>
                </c:pt>
                <c:pt idx="75">
                  <c:v>-0.12618320000183303</c:v>
                </c:pt>
                <c:pt idx="76">
                  <c:v>-0.11949959999765269</c:v>
                </c:pt>
                <c:pt idx="77">
                  <c:v>-0.12562479999905918</c:v>
                </c:pt>
                <c:pt idx="78">
                  <c:v>-0.14501320000272244</c:v>
                </c:pt>
                <c:pt idx="79">
                  <c:v>-0.12860680000449065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05D-4CA8-A11D-6FB39698BE23}"/>
            </c:ext>
          </c:extLst>
        </c:ser>
        <c:ser>
          <c:idx val="2"/>
          <c:order val="4"/>
          <c:tx>
            <c:strRef>
              <c:f>'B (2)'!$L$20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(2)'!$L$21:$L$992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05D-4CA8-A11D-6FB39698BE23}"/>
            </c:ext>
          </c:extLst>
        </c:ser>
        <c:ser>
          <c:idx val="5"/>
          <c:order val="5"/>
          <c:tx>
            <c:strRef>
              <c:f>'B (2)'!$M$20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(2)'!$M$21:$M$992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05D-4CA8-A11D-6FB39698BE23}"/>
            </c:ext>
          </c:extLst>
        </c:ser>
        <c:ser>
          <c:idx val="6"/>
          <c:order val="6"/>
          <c:tx>
            <c:strRef>
              <c:f>'B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(2)'!$N$21:$N$992</c:f>
              <c:numCache>
                <c:formatCode>General</c:formatCode>
                <c:ptCount val="972"/>
                <c:pt idx="74">
                  <c:v>-0.12137280000752071</c:v>
                </c:pt>
                <c:pt idx="80">
                  <c:v>8.9909599999373313E-2</c:v>
                </c:pt>
                <c:pt idx="81">
                  <c:v>9.3523199997434858E-2</c:v>
                </c:pt>
                <c:pt idx="82">
                  <c:v>8.6136800000531366E-2</c:v>
                </c:pt>
                <c:pt idx="83">
                  <c:v>8.7492799997562543E-2</c:v>
                </c:pt>
                <c:pt idx="84">
                  <c:v>7.9773199999181088E-2</c:v>
                </c:pt>
                <c:pt idx="85">
                  <c:v>7.7451199998904485E-2</c:v>
                </c:pt>
                <c:pt idx="86">
                  <c:v>4.3585199997323798E-2</c:v>
                </c:pt>
                <c:pt idx="87">
                  <c:v>5.2520799996273126E-2</c:v>
                </c:pt>
                <c:pt idx="88">
                  <c:v>6.031079999593203E-2</c:v>
                </c:pt>
                <c:pt idx="89">
                  <c:v>5.2988799998274771E-2</c:v>
                </c:pt>
                <c:pt idx="90">
                  <c:v>6.4189199998509139E-2</c:v>
                </c:pt>
                <c:pt idx="91">
                  <c:v>5.7480799994664267E-2</c:v>
                </c:pt>
                <c:pt idx="92">
                  <c:v>6.3772399997105822E-2</c:v>
                </c:pt>
                <c:pt idx="93">
                  <c:v>6.745039999805158E-2</c:v>
                </c:pt>
                <c:pt idx="94">
                  <c:v>6.306399999812129E-2</c:v>
                </c:pt>
                <c:pt idx="95">
                  <c:v>6.3741999994817888E-2</c:v>
                </c:pt>
                <c:pt idx="96">
                  <c:v>2.9457999997248407E-2</c:v>
                </c:pt>
                <c:pt idx="97">
                  <c:v>2.9010799997195136E-2</c:v>
                </c:pt>
                <c:pt idx="98">
                  <c:v>3.9025199996103765E-2</c:v>
                </c:pt>
                <c:pt idx="99">
                  <c:v>2.1469600003911182E-2</c:v>
                </c:pt>
                <c:pt idx="100">
                  <c:v>2.0875999980489723E-3</c:v>
                </c:pt>
                <c:pt idx="101">
                  <c:v>8.1019999925047159E-3</c:v>
                </c:pt>
                <c:pt idx="102">
                  <c:v>1.0071600001538172E-2</c:v>
                </c:pt>
                <c:pt idx="103">
                  <c:v>1.3624400002299808E-2</c:v>
                </c:pt>
                <c:pt idx="104">
                  <c:v>3.2159999682335183E-4</c:v>
                </c:pt>
                <c:pt idx="105">
                  <c:v>-1.0598400003800634E-2</c:v>
                </c:pt>
                <c:pt idx="106">
                  <c:v>1.7076000003726222E-3</c:v>
                </c:pt>
                <c:pt idx="107">
                  <c:v>-3.3473600007710047E-2</c:v>
                </c:pt>
                <c:pt idx="108">
                  <c:v>-1.9258800006355159E-2</c:v>
                </c:pt>
                <c:pt idx="109">
                  <c:v>-4.3833600007928908E-2</c:v>
                </c:pt>
                <c:pt idx="110">
                  <c:v>-3.6669200002506841E-2</c:v>
                </c:pt>
                <c:pt idx="111">
                  <c:v>-6.2656400004925672E-2</c:v>
                </c:pt>
                <c:pt idx="112">
                  <c:v>-5.4057600005762652E-2</c:v>
                </c:pt>
                <c:pt idx="113">
                  <c:v>-5.1465200005623046E-2</c:v>
                </c:pt>
                <c:pt idx="114">
                  <c:v>-5.1265200003399514E-2</c:v>
                </c:pt>
                <c:pt idx="115">
                  <c:v>-0.10351400000217836</c:v>
                </c:pt>
                <c:pt idx="116">
                  <c:v>-0.10301400000753347</c:v>
                </c:pt>
                <c:pt idx="117">
                  <c:v>-0.10470720000012079</c:v>
                </c:pt>
                <c:pt idx="118">
                  <c:v>-0.10063400000944966</c:v>
                </c:pt>
                <c:pt idx="119">
                  <c:v>-0.12304240000230493</c:v>
                </c:pt>
                <c:pt idx="120">
                  <c:v>-0.13421759999619098</c:v>
                </c:pt>
                <c:pt idx="121">
                  <c:v>-0.11443320000398671</c:v>
                </c:pt>
                <c:pt idx="122">
                  <c:v>-0.10545799999817973</c:v>
                </c:pt>
                <c:pt idx="123">
                  <c:v>-0.10469359999842709</c:v>
                </c:pt>
                <c:pt idx="124">
                  <c:v>-0.10510200000135228</c:v>
                </c:pt>
                <c:pt idx="125">
                  <c:v>-0.12849520000600023</c:v>
                </c:pt>
                <c:pt idx="126">
                  <c:v>-0.12830360000225483</c:v>
                </c:pt>
                <c:pt idx="127">
                  <c:v>-0.11482160000741715</c:v>
                </c:pt>
                <c:pt idx="128">
                  <c:v>-0.1104059999997844</c:v>
                </c:pt>
                <c:pt idx="129">
                  <c:v>-0.11292800000228453</c:v>
                </c:pt>
                <c:pt idx="130">
                  <c:v>-0.15650080000341404</c:v>
                </c:pt>
                <c:pt idx="131">
                  <c:v>-0.1074192000014591</c:v>
                </c:pt>
                <c:pt idx="132">
                  <c:v>-0.10754119999910472</c:v>
                </c:pt>
                <c:pt idx="133">
                  <c:v>-0.13424640000448562</c:v>
                </c:pt>
                <c:pt idx="134">
                  <c:v>-0.13920279999729246</c:v>
                </c:pt>
                <c:pt idx="135">
                  <c:v>-0.1234660000045551</c:v>
                </c:pt>
                <c:pt idx="136">
                  <c:v>-0.12323040000046603</c:v>
                </c:pt>
                <c:pt idx="137">
                  <c:v>-0.12121320000005653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05D-4CA8-A11D-6FB39698BE23}"/>
            </c:ext>
          </c:extLst>
        </c:ser>
        <c:ser>
          <c:idx val="7"/>
          <c:order val="7"/>
          <c:tx>
            <c:strRef>
              <c:f>'B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(2)'!$O$21:$O$992</c:f>
              <c:numCache>
                <c:formatCode>General</c:formatCode>
                <c:ptCount val="972"/>
                <c:pt idx="0">
                  <c:v>0.15733866806002134</c:v>
                </c:pt>
                <c:pt idx="1">
                  <c:v>0.15731665640419579</c:v>
                </c:pt>
                <c:pt idx="2">
                  <c:v>0.15730465004647273</c:v>
                </c:pt>
                <c:pt idx="3">
                  <c:v>0.15698047838795098</c:v>
                </c:pt>
                <c:pt idx="4">
                  <c:v>1.9921901800717377E-2</c:v>
                </c:pt>
                <c:pt idx="5">
                  <c:v>1.9921901800717377E-2</c:v>
                </c:pt>
                <c:pt idx="6">
                  <c:v>-1.3671983522249223E-4</c:v>
                </c:pt>
                <c:pt idx="7">
                  <c:v>-4.1686818209316079E-4</c:v>
                </c:pt>
                <c:pt idx="8">
                  <c:v>-4.1686818209316079E-4</c:v>
                </c:pt>
                <c:pt idx="9">
                  <c:v>-8.5151564662759877E-3</c:v>
                </c:pt>
                <c:pt idx="10">
                  <c:v>-1.6203227528255336E-2</c:v>
                </c:pt>
                <c:pt idx="11">
                  <c:v>-1.6311284747762594E-2</c:v>
                </c:pt>
                <c:pt idx="12">
                  <c:v>-1.9869168753020083E-2</c:v>
                </c:pt>
                <c:pt idx="13">
                  <c:v>-2.3989350511639418E-2</c:v>
                </c:pt>
                <c:pt idx="14">
                  <c:v>-2.4301515812438161E-2</c:v>
                </c:pt>
                <c:pt idx="15">
                  <c:v>-2.7733333061603853E-2</c:v>
                </c:pt>
                <c:pt idx="16">
                  <c:v>-2.7819378625285558E-2</c:v>
                </c:pt>
                <c:pt idx="17">
                  <c:v>-2.7863401936936663E-2</c:v>
                </c:pt>
                <c:pt idx="18">
                  <c:v>-2.8089521674053701E-2</c:v>
                </c:pt>
                <c:pt idx="19">
                  <c:v>-2.8413693332575474E-2</c:v>
                </c:pt>
                <c:pt idx="20">
                  <c:v>-3.1515335744357879E-2</c:v>
                </c:pt>
                <c:pt idx="21">
                  <c:v>-3.1979581576314989E-2</c:v>
                </c:pt>
                <c:pt idx="22">
                  <c:v>-3.2273737340529185E-2</c:v>
                </c:pt>
                <c:pt idx="23">
                  <c:v>-3.9991824296816109E-2</c:v>
                </c:pt>
                <c:pt idx="24">
                  <c:v>-4.0207938735830624E-2</c:v>
                </c:pt>
                <c:pt idx="25">
                  <c:v>-4.0271972643686774E-2</c:v>
                </c:pt>
                <c:pt idx="26">
                  <c:v>-4.3247548299377374E-2</c:v>
                </c:pt>
                <c:pt idx="27">
                  <c:v>-4.7896009797809974E-2</c:v>
                </c:pt>
                <c:pt idx="28">
                  <c:v>-4.7950038407563601E-2</c:v>
                </c:pt>
                <c:pt idx="29">
                  <c:v>-4.8166152846578117E-2</c:v>
                </c:pt>
                <c:pt idx="30">
                  <c:v>-5.6070338347571982E-2</c:v>
                </c:pt>
                <c:pt idx="31">
                  <c:v>-5.9153971222769837E-2</c:v>
                </c:pt>
                <c:pt idx="32">
                  <c:v>-5.960621069700392E-2</c:v>
                </c:pt>
                <c:pt idx="33">
                  <c:v>-5.9714267916511174E-2</c:v>
                </c:pt>
                <c:pt idx="34">
                  <c:v>-6.3424232452927026E-2</c:v>
                </c:pt>
                <c:pt idx="35">
                  <c:v>-7.1026257951224678E-2</c:v>
                </c:pt>
                <c:pt idx="36">
                  <c:v>-7.1026257951224678E-2</c:v>
                </c:pt>
                <c:pt idx="37">
                  <c:v>-7.1026257951224678E-2</c:v>
                </c:pt>
                <c:pt idx="38">
                  <c:v>-7.1264384046064735E-2</c:v>
                </c:pt>
                <c:pt idx="39">
                  <c:v>-7.1264384046064735E-2</c:v>
                </c:pt>
                <c:pt idx="40">
                  <c:v>-7.1264384046064735E-2</c:v>
                </c:pt>
                <c:pt idx="41">
                  <c:v>-7.1296400999992821E-2</c:v>
                </c:pt>
                <c:pt idx="42">
                  <c:v>-7.5042384609577753E-2</c:v>
                </c:pt>
                <c:pt idx="43">
                  <c:v>-7.5052389907680275E-2</c:v>
                </c:pt>
                <c:pt idx="44">
                  <c:v>-7.5064396265403302E-2</c:v>
                </c:pt>
                <c:pt idx="45">
                  <c:v>-7.5072400503885334E-2</c:v>
                </c:pt>
                <c:pt idx="46">
                  <c:v>-7.5074401563505838E-2</c:v>
                </c:pt>
                <c:pt idx="47">
                  <c:v>-7.5080404742367352E-2</c:v>
                </c:pt>
                <c:pt idx="48">
                  <c:v>-7.508440686160836E-2</c:v>
                </c:pt>
                <c:pt idx="49">
                  <c:v>-7.5096413219331387E-2</c:v>
                </c:pt>
                <c:pt idx="50">
                  <c:v>-7.549062196457082E-2</c:v>
                </c:pt>
                <c:pt idx="51">
                  <c:v>-7.5522638918498905E-2</c:v>
                </c:pt>
                <c:pt idx="52">
                  <c:v>-7.9210591799089208E-2</c:v>
                </c:pt>
                <c:pt idx="53">
                  <c:v>-7.930864372049394E-2</c:v>
                </c:pt>
                <c:pt idx="54">
                  <c:v>-7.9340660674422012E-2</c:v>
                </c:pt>
                <c:pt idx="55">
                  <c:v>-7.9340660674422012E-2</c:v>
                </c:pt>
                <c:pt idx="56">
                  <c:v>-8.69206745168941E-2</c:v>
                </c:pt>
                <c:pt idx="57">
                  <c:v>-9.0834747134601448E-2</c:v>
                </c:pt>
                <c:pt idx="58">
                  <c:v>-9.0942804354108703E-2</c:v>
                </c:pt>
                <c:pt idx="59">
                  <c:v>-9.4824860017887966E-2</c:v>
                </c:pt>
                <c:pt idx="60">
                  <c:v>-0.10240487386036005</c:v>
                </c:pt>
                <c:pt idx="61">
                  <c:v>-0.10284710803649161</c:v>
                </c:pt>
                <c:pt idx="62">
                  <c:v>-0.10294515995789634</c:v>
                </c:pt>
                <c:pt idx="63">
                  <c:v>-0.1030091938657525</c:v>
                </c:pt>
                <c:pt idx="64">
                  <c:v>-0.10308523413133168</c:v>
                </c:pt>
                <c:pt idx="65">
                  <c:v>-0.10671915840216835</c:v>
                </c:pt>
                <c:pt idx="66">
                  <c:v>-0.107831747551169</c:v>
                </c:pt>
                <c:pt idx="67">
                  <c:v>-0.10944860372453687</c:v>
                </c:pt>
                <c:pt idx="68">
                  <c:v>-0.11077330519331102</c:v>
                </c:pt>
                <c:pt idx="69">
                  <c:v>-0.11537974443971302</c:v>
                </c:pt>
                <c:pt idx="70">
                  <c:v>-0.11821324486234779</c:v>
                </c:pt>
                <c:pt idx="71">
                  <c:v>-0.11821324486234779</c:v>
                </c:pt>
                <c:pt idx="72">
                  <c:v>-0.11846137625529038</c:v>
                </c:pt>
                <c:pt idx="73">
                  <c:v>-0.1194338912308557</c:v>
                </c:pt>
                <c:pt idx="74">
                  <c:v>-0.12250551774833053</c:v>
                </c:pt>
                <c:pt idx="75">
                  <c:v>-0.13044172020325248</c:v>
                </c:pt>
                <c:pt idx="76">
                  <c:v>-0.13060380603251334</c:v>
                </c:pt>
                <c:pt idx="77">
                  <c:v>-0.14247609276096818</c:v>
                </c:pt>
                <c:pt idx="78">
                  <c:v>-0.14610001173370232</c:v>
                </c:pt>
                <c:pt idx="79">
                  <c:v>-0.14648821730008027</c:v>
                </c:pt>
                <c:pt idx="80">
                  <c:v>0.15733466594078033</c:v>
                </c:pt>
                <c:pt idx="81">
                  <c:v>0.1573226595830573</c:v>
                </c:pt>
                <c:pt idx="82">
                  <c:v>0.15731065322533425</c:v>
                </c:pt>
                <c:pt idx="83">
                  <c:v>0.1572906426291292</c:v>
                </c:pt>
                <c:pt idx="84">
                  <c:v>0.15357067279461084</c:v>
                </c:pt>
                <c:pt idx="85">
                  <c:v>0.15356066749650832</c:v>
                </c:pt>
                <c:pt idx="86">
                  <c:v>0.13402032030227917</c:v>
                </c:pt>
                <c:pt idx="87">
                  <c:v>0.13401831924265867</c:v>
                </c:pt>
                <c:pt idx="88">
                  <c:v>0.12596405427012694</c:v>
                </c:pt>
                <c:pt idx="89">
                  <c:v>0.12595404897202442</c:v>
                </c:pt>
                <c:pt idx="90">
                  <c:v>0.12583598645441466</c:v>
                </c:pt>
                <c:pt idx="91">
                  <c:v>0.12581397479858908</c:v>
                </c:pt>
                <c:pt idx="92">
                  <c:v>0.12579196314276353</c:v>
                </c:pt>
                <c:pt idx="93">
                  <c:v>0.12578195784466101</c:v>
                </c:pt>
                <c:pt idx="94">
                  <c:v>0.12576995148693798</c:v>
                </c:pt>
                <c:pt idx="95">
                  <c:v>0.12575994618883546</c:v>
                </c:pt>
                <c:pt idx="96">
                  <c:v>0.11453400171780367</c:v>
                </c:pt>
                <c:pt idx="97">
                  <c:v>0.11445796145222449</c:v>
                </c:pt>
                <c:pt idx="98">
                  <c:v>0.1142098300592819</c:v>
                </c:pt>
                <c:pt idx="99">
                  <c:v>8.7097473261062694E-2</c:v>
                </c:pt>
                <c:pt idx="100">
                  <c:v>-2.026938067712104E-2</c:v>
                </c:pt>
                <c:pt idx="101">
                  <c:v>-2.051751207006363E-2</c:v>
                </c:pt>
                <c:pt idx="102">
                  <c:v>-2.0549529023991708E-2</c:v>
                </c:pt>
                <c:pt idx="103">
                  <c:v>-2.0625569289570888E-2</c:v>
                </c:pt>
                <c:pt idx="104">
                  <c:v>-2.4301515812438161E-2</c:v>
                </c:pt>
                <c:pt idx="105">
                  <c:v>-2.7903423129346759E-2</c:v>
                </c:pt>
                <c:pt idx="106">
                  <c:v>-2.8173566178114902E-2</c:v>
                </c:pt>
                <c:pt idx="107">
                  <c:v>-3.1721444885269873E-2</c:v>
                </c:pt>
                <c:pt idx="108">
                  <c:v>-3.2087638795822243E-2</c:v>
                </c:pt>
                <c:pt idx="109">
                  <c:v>-3.5523458164228944E-2</c:v>
                </c:pt>
                <c:pt idx="110">
                  <c:v>-4.0023841250744187E-2</c:v>
                </c:pt>
                <c:pt idx="111">
                  <c:v>-4.3301576909131008E-2</c:v>
                </c:pt>
                <c:pt idx="112">
                  <c:v>-5.9456131225466058E-2</c:v>
                </c:pt>
                <c:pt idx="113">
                  <c:v>-5.9714267916511174E-2</c:v>
                </c:pt>
                <c:pt idx="114">
                  <c:v>-5.9714267916511174E-2</c:v>
                </c:pt>
                <c:pt idx="115">
                  <c:v>-9.0834747134601448E-2</c:v>
                </c:pt>
                <c:pt idx="116">
                  <c:v>-9.0834747134601448E-2</c:v>
                </c:pt>
                <c:pt idx="117">
                  <c:v>-0.10284710803649161</c:v>
                </c:pt>
                <c:pt idx="118">
                  <c:v>-0.10294115783865533</c:v>
                </c:pt>
                <c:pt idx="119">
                  <c:v>-0.1104671430713738</c:v>
                </c:pt>
                <c:pt idx="120">
                  <c:v>-0.11428516482729691</c:v>
                </c:pt>
                <c:pt idx="121">
                  <c:v>-0.11468337569177736</c:v>
                </c:pt>
                <c:pt idx="122">
                  <c:v>-0.1148674731768638</c:v>
                </c:pt>
                <c:pt idx="123">
                  <c:v>-0.11886759135825285</c:v>
                </c:pt>
                <c:pt idx="124">
                  <c:v>-0.1188896030140784</c:v>
                </c:pt>
                <c:pt idx="125">
                  <c:v>-0.12239746052882328</c:v>
                </c:pt>
                <c:pt idx="126">
                  <c:v>-0.12241947218464883</c:v>
                </c:pt>
                <c:pt idx="127">
                  <c:v>-0.12260957284859678</c:v>
                </c:pt>
                <c:pt idx="128">
                  <c:v>-0.12271162688924252</c:v>
                </c:pt>
                <c:pt idx="129">
                  <c:v>-0.12272163218734504</c:v>
                </c:pt>
                <c:pt idx="130">
                  <c:v>-0.12574723433354826</c:v>
                </c:pt>
                <c:pt idx="131">
                  <c:v>-0.12681980229013881</c:v>
                </c:pt>
                <c:pt idx="132">
                  <c:v>-0.12682980758824136</c:v>
                </c:pt>
                <c:pt idx="133">
                  <c:v>-0.13029764391057613</c:v>
                </c:pt>
                <c:pt idx="134">
                  <c:v>-0.13416169003777084</c:v>
                </c:pt>
                <c:pt idx="135">
                  <c:v>-0.13451787865022069</c:v>
                </c:pt>
                <c:pt idx="136">
                  <c:v>-0.13451987970984119</c:v>
                </c:pt>
                <c:pt idx="137">
                  <c:v>-0.13859603815680943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05D-4CA8-A11D-6FB39698BE23}"/>
            </c:ext>
          </c:extLst>
        </c:ser>
        <c:ser>
          <c:idx val="8"/>
          <c:order val="8"/>
          <c:tx>
            <c:strRef>
              <c:f>'B (2)'!$R$20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(2)'!$R$21:$R$992</c:f>
              <c:numCache>
                <c:formatCode>General</c:formatCode>
                <c:ptCount val="972"/>
                <c:pt idx="66">
                  <c:v>-0.24502760000177659</c:v>
                </c:pt>
                <c:pt idx="67">
                  <c:v>-0.17036280000320403</c:v>
                </c:pt>
                <c:pt idx="69">
                  <c:v>-0.26654440000129398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05D-4CA8-A11D-6FB39698B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471808"/>
        <c:axId val="1"/>
      </c:scatterChart>
      <c:valAx>
        <c:axId val="443471808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41172236413591"/>
              <c:y val="0.87272981786367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839464882943144E-2"/>
              <c:y val="0.387880060446989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4718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8"/>
        <c:txPr>
          <a:bodyPr/>
          <a:lstStyle/>
          <a:p>
            <a:pPr>
              <a:defRPr sz="735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wMode val="edge"/>
          <c:hMode val="edge"/>
          <c:x val="7.5250836120401343E-2"/>
          <c:y val="0.92121498449057504"/>
          <c:w val="0.99331173904265313"/>
          <c:h val="0.981821363238686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8041987408916539"/>
          <c:y val="3.4383954154727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48259771265687"/>
          <c:y val="0.14040134256545286"/>
          <c:w val="0.83636420752581919"/>
          <c:h val="0.664757377044593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(2)'!$H$21:$H$992</c:f>
              <c:numCache>
                <c:formatCode>General</c:formatCode>
                <c:ptCount val="972"/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E5-4EFB-B5F8-C48908AA4A2C}"/>
            </c:ext>
          </c:extLst>
        </c:ser>
        <c:ser>
          <c:idx val="1"/>
          <c:order val="1"/>
          <c:tx>
            <c:strRef>
              <c:f>'B (2)'!$I$20:$I$20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plus>
            <c:minus>
              <c:numRef>
                <c:f>'B (2)'!$D$21:$D$992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(2)'!$I$21:$I$992</c:f>
              <c:numCache>
                <c:formatCode>General</c:formatCode>
                <c:ptCount val="972"/>
                <c:pt idx="4">
                  <c:v>-4.4384000066202134E-3</c:v>
                </c:pt>
                <c:pt idx="5">
                  <c:v>-4.4384000066202134E-3</c:v>
                </c:pt>
                <c:pt idx="6">
                  <c:v>3.0159999951138161E-3</c:v>
                </c:pt>
                <c:pt idx="8">
                  <c:v>9.9999999947613105E-3</c:v>
                </c:pt>
                <c:pt idx="9">
                  <c:v>1.9373199997062329E-2</c:v>
                </c:pt>
                <c:pt idx="10">
                  <c:v>-2.7051600001868792E-2</c:v>
                </c:pt>
                <c:pt idx="11">
                  <c:v>-3.5292000029585324E-3</c:v>
                </c:pt>
                <c:pt idx="12">
                  <c:v>-1.8032400002994109E-2</c:v>
                </c:pt>
                <c:pt idx="25">
                  <c:v>-2.0654799998737872E-2</c:v>
                </c:pt>
                <c:pt idx="28">
                  <c:v>-2.6757600004202686E-2</c:v>
                </c:pt>
                <c:pt idx="29">
                  <c:v>-2.4712800004635938E-2</c:v>
                </c:pt>
                <c:pt idx="30">
                  <c:v>-3.3092800003942102E-2</c:v>
                </c:pt>
                <c:pt idx="32">
                  <c:v>-5.8887600003799889E-2</c:v>
                </c:pt>
                <c:pt idx="33">
                  <c:v>-5.1365200000873301E-2</c:v>
                </c:pt>
                <c:pt idx="34">
                  <c:v>-6.6762800001015421E-2</c:v>
                </c:pt>
                <c:pt idx="35">
                  <c:v>-8.8918400004331488E-2</c:v>
                </c:pt>
                <c:pt idx="37">
                  <c:v>-8.8118400002713315E-2</c:v>
                </c:pt>
                <c:pt idx="39">
                  <c:v>-7.768200000282377E-2</c:v>
                </c:pt>
                <c:pt idx="42">
                  <c:v>-9.0669200006232131E-2</c:v>
                </c:pt>
                <c:pt idx="50">
                  <c:v>-8.3094800007529557E-2</c:v>
                </c:pt>
                <c:pt idx="51">
                  <c:v>-6.5125200002512429E-2</c:v>
                </c:pt>
                <c:pt idx="53">
                  <c:v>-7.9970000006142072E-2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E5-4EFB-B5F8-C48908AA4A2C}"/>
            </c:ext>
          </c:extLst>
        </c:ser>
        <c:ser>
          <c:idx val="3"/>
          <c:order val="2"/>
          <c:tx>
            <c:strRef>
              <c:f>'B (2)'!$J$20</c:f>
              <c:strCache>
                <c:ptCount val="1"/>
                <c:pt idx="0">
                  <c:v>Samec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plus>
            <c:minus>
              <c:numRef>
                <c:f>'B (2)'!$D$21:$D$44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(2)'!$J$21:$J$992</c:f>
              <c:numCache>
                <c:formatCode>General</c:formatCode>
                <c:ptCount val="972"/>
                <c:pt idx="0">
                  <c:v>0.46503839999786578</c:v>
                </c:pt>
                <c:pt idx="1">
                  <c:v>0.4623299999984738</c:v>
                </c:pt>
                <c:pt idx="2">
                  <c:v>0.45294359999752487</c:v>
                </c:pt>
                <c:pt idx="3">
                  <c:v>0.45951079999576905</c:v>
                </c:pt>
                <c:pt idx="13">
                  <c:v>-1.5532000004895963E-2</c:v>
                </c:pt>
                <c:pt idx="15">
                  <c:v>-2.8724399999191519E-2</c:v>
                </c:pt>
                <c:pt idx="17">
                  <c:v>-2.3910399999294896E-2</c:v>
                </c:pt>
                <c:pt idx="19">
                  <c:v>1.5796000006957911E-3</c:v>
                </c:pt>
                <c:pt idx="21">
                  <c:v>-2.1181200005230494E-2</c:v>
                </c:pt>
                <c:pt idx="23">
                  <c:v>-4.3638800001644995E-2</c:v>
                </c:pt>
                <c:pt idx="26">
                  <c:v>-6.8117600007099099E-2</c:v>
                </c:pt>
                <c:pt idx="27">
                  <c:v>-3.0018800003745127E-2</c:v>
                </c:pt>
                <c:pt idx="31">
                  <c:v>-7.7633200002310332E-2</c:v>
                </c:pt>
                <c:pt idx="36">
                  <c:v>-8.8518399999884423E-2</c:v>
                </c:pt>
                <c:pt idx="38">
                  <c:v>-7.7782000000297558E-2</c:v>
                </c:pt>
                <c:pt idx="40">
                  <c:v>-7.768200000282377E-2</c:v>
                </c:pt>
                <c:pt idx="41">
                  <c:v>-7.5112400001671631E-2</c:v>
                </c:pt>
                <c:pt idx="43">
                  <c:v>-9.0591200001654215E-2</c:v>
                </c:pt>
                <c:pt idx="44">
                  <c:v>-9.0077600005315617E-2</c:v>
                </c:pt>
                <c:pt idx="45">
                  <c:v>-9.0235199997550808E-2</c:v>
                </c:pt>
                <c:pt idx="46">
                  <c:v>-8.909960000164574E-2</c:v>
                </c:pt>
                <c:pt idx="47">
                  <c:v>-8.8392800003930461E-2</c:v>
                </c:pt>
                <c:pt idx="48">
                  <c:v>-8.8921599999594036E-2</c:v>
                </c:pt>
                <c:pt idx="49">
                  <c:v>-8.9108000007399824E-2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5E5-4EFB-B5F8-C48908AA4A2C}"/>
            </c:ext>
          </c:extLst>
        </c:ser>
        <c:ser>
          <c:idx val="4"/>
          <c:order val="3"/>
          <c:tx>
            <c:strRef>
              <c:f>'B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(2)'!$K$21:$K$992</c:f>
              <c:numCache>
                <c:formatCode>General</c:formatCode>
                <c:ptCount val="972"/>
                <c:pt idx="14">
                  <c:v>1.7321599996648729E-2</c:v>
                </c:pt>
                <c:pt idx="16">
                  <c:v>-2.5093600001127925E-2</c:v>
                </c:pt>
                <c:pt idx="18">
                  <c:v>-1.2787599996954668E-2</c:v>
                </c:pt>
                <c:pt idx="20">
                  <c:v>-4.2840400004934054E-2</c:v>
                </c:pt>
                <c:pt idx="22">
                  <c:v>-7.1480000042356551E-3</c:v>
                </c:pt>
                <c:pt idx="24">
                  <c:v>-1.9594000004872214E-2</c:v>
                </c:pt>
                <c:pt idx="52">
                  <c:v>-8.431439999549184E-2</c:v>
                </c:pt>
                <c:pt idx="54">
                  <c:v>-7.7900399999634828E-2</c:v>
                </c:pt>
                <c:pt idx="55">
                  <c:v>-7.7300400000240188E-2</c:v>
                </c:pt>
                <c:pt idx="56">
                  <c:v>-9.9547600002551917E-2</c:v>
                </c:pt>
                <c:pt idx="57">
                  <c:v>-0.10321400000248104</c:v>
                </c:pt>
                <c:pt idx="58">
                  <c:v>-9.7591600002488121E-2</c:v>
                </c:pt>
                <c:pt idx="59">
                  <c:v>-0.10472760000266135</c:v>
                </c:pt>
                <c:pt idx="60">
                  <c:v>-0.12457480000011856</c:v>
                </c:pt>
                <c:pt idx="61">
                  <c:v>-0.10472719999961555</c:v>
                </c:pt>
                <c:pt idx="62">
                  <c:v>-0.10006279999652179</c:v>
                </c:pt>
                <c:pt idx="63">
                  <c:v>-9.272360000613844E-2</c:v>
                </c:pt>
                <c:pt idx="64">
                  <c:v>-9.2870799999218434E-2</c:v>
                </c:pt>
                <c:pt idx="65">
                  <c:v>-0.11092120000103023</c:v>
                </c:pt>
                <c:pt idx="68">
                  <c:v>-0.10849559999769554</c:v>
                </c:pt>
                <c:pt idx="70">
                  <c:v>-0.13773480000236304</c:v>
                </c:pt>
                <c:pt idx="71">
                  <c:v>-0.13773480000236304</c:v>
                </c:pt>
                <c:pt idx="72">
                  <c:v>-0.1245204000006197</c:v>
                </c:pt>
                <c:pt idx="73">
                  <c:v>-0.12351880000642268</c:v>
                </c:pt>
                <c:pt idx="75">
                  <c:v>-0.12618320000183303</c:v>
                </c:pt>
                <c:pt idx="76">
                  <c:v>-0.11949959999765269</c:v>
                </c:pt>
                <c:pt idx="77">
                  <c:v>-0.12562479999905918</c:v>
                </c:pt>
                <c:pt idx="78">
                  <c:v>-0.14501320000272244</c:v>
                </c:pt>
                <c:pt idx="79">
                  <c:v>-0.12860680000449065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5E5-4EFB-B5F8-C48908AA4A2C}"/>
            </c:ext>
          </c:extLst>
        </c:ser>
        <c:ser>
          <c:idx val="2"/>
          <c:order val="4"/>
          <c:tx>
            <c:strRef>
              <c:f>'B (2)'!$L$20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(2)'!$L$21:$L$992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5E5-4EFB-B5F8-C48908AA4A2C}"/>
            </c:ext>
          </c:extLst>
        </c:ser>
        <c:ser>
          <c:idx val="5"/>
          <c:order val="5"/>
          <c:tx>
            <c:strRef>
              <c:f>'B (2)'!$M$20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(2)'!$M$21:$M$992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5E5-4EFB-B5F8-C48908AA4A2C}"/>
            </c:ext>
          </c:extLst>
        </c:ser>
        <c:ser>
          <c:idx val="6"/>
          <c:order val="6"/>
          <c:tx>
            <c:strRef>
              <c:f>'B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(2)'!$D$21:$D$92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(2)'!$N$21:$N$992</c:f>
              <c:numCache>
                <c:formatCode>General</c:formatCode>
                <c:ptCount val="972"/>
                <c:pt idx="74">
                  <c:v>-0.12137280000752071</c:v>
                </c:pt>
                <c:pt idx="80">
                  <c:v>8.9909599999373313E-2</c:v>
                </c:pt>
                <c:pt idx="81">
                  <c:v>9.3523199997434858E-2</c:v>
                </c:pt>
                <c:pt idx="82">
                  <c:v>8.6136800000531366E-2</c:v>
                </c:pt>
                <c:pt idx="83">
                  <c:v>8.7492799997562543E-2</c:v>
                </c:pt>
                <c:pt idx="84">
                  <c:v>7.9773199999181088E-2</c:v>
                </c:pt>
                <c:pt idx="85">
                  <c:v>7.7451199998904485E-2</c:v>
                </c:pt>
                <c:pt idx="86">
                  <c:v>4.3585199997323798E-2</c:v>
                </c:pt>
                <c:pt idx="87">
                  <c:v>5.2520799996273126E-2</c:v>
                </c:pt>
                <c:pt idx="88">
                  <c:v>6.031079999593203E-2</c:v>
                </c:pt>
                <c:pt idx="89">
                  <c:v>5.2988799998274771E-2</c:v>
                </c:pt>
                <c:pt idx="90">
                  <c:v>6.4189199998509139E-2</c:v>
                </c:pt>
                <c:pt idx="91">
                  <c:v>5.7480799994664267E-2</c:v>
                </c:pt>
                <c:pt idx="92">
                  <c:v>6.3772399997105822E-2</c:v>
                </c:pt>
                <c:pt idx="93">
                  <c:v>6.745039999805158E-2</c:v>
                </c:pt>
                <c:pt idx="94">
                  <c:v>6.306399999812129E-2</c:v>
                </c:pt>
                <c:pt idx="95">
                  <c:v>6.3741999994817888E-2</c:v>
                </c:pt>
                <c:pt idx="96">
                  <c:v>2.9457999997248407E-2</c:v>
                </c:pt>
                <c:pt idx="97">
                  <c:v>2.9010799997195136E-2</c:v>
                </c:pt>
                <c:pt idx="98">
                  <c:v>3.9025199996103765E-2</c:v>
                </c:pt>
                <c:pt idx="99">
                  <c:v>2.1469600003911182E-2</c:v>
                </c:pt>
                <c:pt idx="100">
                  <c:v>2.0875999980489723E-3</c:v>
                </c:pt>
                <c:pt idx="101">
                  <c:v>8.1019999925047159E-3</c:v>
                </c:pt>
                <c:pt idx="102">
                  <c:v>1.0071600001538172E-2</c:v>
                </c:pt>
                <c:pt idx="103">
                  <c:v>1.3624400002299808E-2</c:v>
                </c:pt>
                <c:pt idx="104">
                  <c:v>3.2159999682335183E-4</c:v>
                </c:pt>
                <c:pt idx="105">
                  <c:v>-1.0598400003800634E-2</c:v>
                </c:pt>
                <c:pt idx="106">
                  <c:v>1.7076000003726222E-3</c:v>
                </c:pt>
                <c:pt idx="107">
                  <c:v>-3.3473600007710047E-2</c:v>
                </c:pt>
                <c:pt idx="108">
                  <c:v>-1.9258800006355159E-2</c:v>
                </c:pt>
                <c:pt idx="109">
                  <c:v>-4.3833600007928908E-2</c:v>
                </c:pt>
                <c:pt idx="110">
                  <c:v>-3.6669200002506841E-2</c:v>
                </c:pt>
                <c:pt idx="111">
                  <c:v>-6.2656400004925672E-2</c:v>
                </c:pt>
                <c:pt idx="112">
                  <c:v>-5.4057600005762652E-2</c:v>
                </c:pt>
                <c:pt idx="113">
                  <c:v>-5.1465200005623046E-2</c:v>
                </c:pt>
                <c:pt idx="114">
                  <c:v>-5.1265200003399514E-2</c:v>
                </c:pt>
                <c:pt idx="115">
                  <c:v>-0.10351400000217836</c:v>
                </c:pt>
                <c:pt idx="116">
                  <c:v>-0.10301400000753347</c:v>
                </c:pt>
                <c:pt idx="117">
                  <c:v>-0.10470720000012079</c:v>
                </c:pt>
                <c:pt idx="118">
                  <c:v>-0.10063400000944966</c:v>
                </c:pt>
                <c:pt idx="119">
                  <c:v>-0.12304240000230493</c:v>
                </c:pt>
                <c:pt idx="120">
                  <c:v>-0.13421759999619098</c:v>
                </c:pt>
                <c:pt idx="121">
                  <c:v>-0.11443320000398671</c:v>
                </c:pt>
                <c:pt idx="122">
                  <c:v>-0.10545799999817973</c:v>
                </c:pt>
                <c:pt idx="123">
                  <c:v>-0.10469359999842709</c:v>
                </c:pt>
                <c:pt idx="124">
                  <c:v>-0.10510200000135228</c:v>
                </c:pt>
                <c:pt idx="125">
                  <c:v>-0.12849520000600023</c:v>
                </c:pt>
                <c:pt idx="126">
                  <c:v>-0.12830360000225483</c:v>
                </c:pt>
                <c:pt idx="127">
                  <c:v>-0.11482160000741715</c:v>
                </c:pt>
                <c:pt idx="128">
                  <c:v>-0.1104059999997844</c:v>
                </c:pt>
                <c:pt idx="129">
                  <c:v>-0.11292800000228453</c:v>
                </c:pt>
                <c:pt idx="130">
                  <c:v>-0.15650080000341404</c:v>
                </c:pt>
                <c:pt idx="131">
                  <c:v>-0.1074192000014591</c:v>
                </c:pt>
                <c:pt idx="132">
                  <c:v>-0.10754119999910472</c:v>
                </c:pt>
                <c:pt idx="133">
                  <c:v>-0.13424640000448562</c:v>
                </c:pt>
                <c:pt idx="134">
                  <c:v>-0.13920279999729246</c:v>
                </c:pt>
                <c:pt idx="135">
                  <c:v>-0.1234660000045551</c:v>
                </c:pt>
                <c:pt idx="136">
                  <c:v>-0.12323040000046603</c:v>
                </c:pt>
                <c:pt idx="137">
                  <c:v>-0.12121320000005653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5E5-4EFB-B5F8-C48908AA4A2C}"/>
            </c:ext>
          </c:extLst>
        </c:ser>
        <c:ser>
          <c:idx val="7"/>
          <c:order val="7"/>
          <c:tx>
            <c:strRef>
              <c:f>'B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(2)'!$O$21:$O$992</c:f>
              <c:numCache>
                <c:formatCode>General</c:formatCode>
                <c:ptCount val="972"/>
                <c:pt idx="0">
                  <c:v>0.15733866806002134</c:v>
                </c:pt>
                <c:pt idx="1">
                  <c:v>0.15731665640419579</c:v>
                </c:pt>
                <c:pt idx="2">
                  <c:v>0.15730465004647273</c:v>
                </c:pt>
                <c:pt idx="3">
                  <c:v>0.15698047838795098</c:v>
                </c:pt>
                <c:pt idx="4">
                  <c:v>1.9921901800717377E-2</c:v>
                </c:pt>
                <c:pt idx="5">
                  <c:v>1.9921901800717377E-2</c:v>
                </c:pt>
                <c:pt idx="6">
                  <c:v>-1.3671983522249223E-4</c:v>
                </c:pt>
                <c:pt idx="7">
                  <c:v>-4.1686818209316079E-4</c:v>
                </c:pt>
                <c:pt idx="8">
                  <c:v>-4.1686818209316079E-4</c:v>
                </c:pt>
                <c:pt idx="9">
                  <c:v>-8.5151564662759877E-3</c:v>
                </c:pt>
                <c:pt idx="10">
                  <c:v>-1.6203227528255336E-2</c:v>
                </c:pt>
                <c:pt idx="11">
                  <c:v>-1.6311284747762594E-2</c:v>
                </c:pt>
                <c:pt idx="12">
                  <c:v>-1.9869168753020083E-2</c:v>
                </c:pt>
                <c:pt idx="13">
                  <c:v>-2.3989350511639418E-2</c:v>
                </c:pt>
                <c:pt idx="14">
                  <c:v>-2.4301515812438161E-2</c:v>
                </c:pt>
                <c:pt idx="15">
                  <c:v>-2.7733333061603853E-2</c:v>
                </c:pt>
                <c:pt idx="16">
                  <c:v>-2.7819378625285558E-2</c:v>
                </c:pt>
                <c:pt idx="17">
                  <c:v>-2.7863401936936663E-2</c:v>
                </c:pt>
                <c:pt idx="18">
                  <c:v>-2.8089521674053701E-2</c:v>
                </c:pt>
                <c:pt idx="19">
                  <c:v>-2.8413693332575474E-2</c:v>
                </c:pt>
                <c:pt idx="20">
                  <c:v>-3.1515335744357879E-2</c:v>
                </c:pt>
                <c:pt idx="21">
                  <c:v>-3.1979581576314989E-2</c:v>
                </c:pt>
                <c:pt idx="22">
                  <c:v>-3.2273737340529185E-2</c:v>
                </c:pt>
                <c:pt idx="23">
                  <c:v>-3.9991824296816109E-2</c:v>
                </c:pt>
                <c:pt idx="24">
                  <c:v>-4.0207938735830624E-2</c:v>
                </c:pt>
                <c:pt idx="25">
                  <c:v>-4.0271972643686774E-2</c:v>
                </c:pt>
                <c:pt idx="26">
                  <c:v>-4.3247548299377374E-2</c:v>
                </c:pt>
                <c:pt idx="27">
                  <c:v>-4.7896009797809974E-2</c:v>
                </c:pt>
                <c:pt idx="28">
                  <c:v>-4.7950038407563601E-2</c:v>
                </c:pt>
                <c:pt idx="29">
                  <c:v>-4.8166152846578117E-2</c:v>
                </c:pt>
                <c:pt idx="30">
                  <c:v>-5.6070338347571982E-2</c:v>
                </c:pt>
                <c:pt idx="31">
                  <c:v>-5.9153971222769837E-2</c:v>
                </c:pt>
                <c:pt idx="32">
                  <c:v>-5.960621069700392E-2</c:v>
                </c:pt>
                <c:pt idx="33">
                  <c:v>-5.9714267916511174E-2</c:v>
                </c:pt>
                <c:pt idx="34">
                  <c:v>-6.3424232452927026E-2</c:v>
                </c:pt>
                <c:pt idx="35">
                  <c:v>-7.1026257951224678E-2</c:v>
                </c:pt>
                <c:pt idx="36">
                  <c:v>-7.1026257951224678E-2</c:v>
                </c:pt>
                <c:pt idx="37">
                  <c:v>-7.1026257951224678E-2</c:v>
                </c:pt>
                <c:pt idx="38">
                  <c:v>-7.1264384046064735E-2</c:v>
                </c:pt>
                <c:pt idx="39">
                  <c:v>-7.1264384046064735E-2</c:v>
                </c:pt>
                <c:pt idx="40">
                  <c:v>-7.1264384046064735E-2</c:v>
                </c:pt>
                <c:pt idx="41">
                  <c:v>-7.1296400999992821E-2</c:v>
                </c:pt>
                <c:pt idx="42">
                  <c:v>-7.5042384609577753E-2</c:v>
                </c:pt>
                <c:pt idx="43">
                  <c:v>-7.5052389907680275E-2</c:v>
                </c:pt>
                <c:pt idx="44">
                  <c:v>-7.5064396265403302E-2</c:v>
                </c:pt>
                <c:pt idx="45">
                  <c:v>-7.5072400503885334E-2</c:v>
                </c:pt>
                <c:pt idx="46">
                  <c:v>-7.5074401563505838E-2</c:v>
                </c:pt>
                <c:pt idx="47">
                  <c:v>-7.5080404742367352E-2</c:v>
                </c:pt>
                <c:pt idx="48">
                  <c:v>-7.508440686160836E-2</c:v>
                </c:pt>
                <c:pt idx="49">
                  <c:v>-7.5096413219331387E-2</c:v>
                </c:pt>
                <c:pt idx="50">
                  <c:v>-7.549062196457082E-2</c:v>
                </c:pt>
                <c:pt idx="51">
                  <c:v>-7.5522638918498905E-2</c:v>
                </c:pt>
                <c:pt idx="52">
                  <c:v>-7.9210591799089208E-2</c:v>
                </c:pt>
                <c:pt idx="53">
                  <c:v>-7.930864372049394E-2</c:v>
                </c:pt>
                <c:pt idx="54">
                  <c:v>-7.9340660674422012E-2</c:v>
                </c:pt>
                <c:pt idx="55">
                  <c:v>-7.9340660674422012E-2</c:v>
                </c:pt>
                <c:pt idx="56">
                  <c:v>-8.69206745168941E-2</c:v>
                </c:pt>
                <c:pt idx="57">
                  <c:v>-9.0834747134601448E-2</c:v>
                </c:pt>
                <c:pt idx="58">
                  <c:v>-9.0942804354108703E-2</c:v>
                </c:pt>
                <c:pt idx="59">
                  <c:v>-9.4824860017887966E-2</c:v>
                </c:pt>
                <c:pt idx="60">
                  <c:v>-0.10240487386036005</c:v>
                </c:pt>
                <c:pt idx="61">
                  <c:v>-0.10284710803649161</c:v>
                </c:pt>
                <c:pt idx="62">
                  <c:v>-0.10294515995789634</c:v>
                </c:pt>
                <c:pt idx="63">
                  <c:v>-0.1030091938657525</c:v>
                </c:pt>
                <c:pt idx="64">
                  <c:v>-0.10308523413133168</c:v>
                </c:pt>
                <c:pt idx="65">
                  <c:v>-0.10671915840216835</c:v>
                </c:pt>
                <c:pt idx="66">
                  <c:v>-0.107831747551169</c:v>
                </c:pt>
                <c:pt idx="67">
                  <c:v>-0.10944860372453687</c:v>
                </c:pt>
                <c:pt idx="68">
                  <c:v>-0.11077330519331102</c:v>
                </c:pt>
                <c:pt idx="69">
                  <c:v>-0.11537974443971302</c:v>
                </c:pt>
                <c:pt idx="70">
                  <c:v>-0.11821324486234779</c:v>
                </c:pt>
                <c:pt idx="71">
                  <c:v>-0.11821324486234779</c:v>
                </c:pt>
                <c:pt idx="72">
                  <c:v>-0.11846137625529038</c:v>
                </c:pt>
                <c:pt idx="73">
                  <c:v>-0.1194338912308557</c:v>
                </c:pt>
                <c:pt idx="74">
                  <c:v>-0.12250551774833053</c:v>
                </c:pt>
                <c:pt idx="75">
                  <c:v>-0.13044172020325248</c:v>
                </c:pt>
                <c:pt idx="76">
                  <c:v>-0.13060380603251334</c:v>
                </c:pt>
                <c:pt idx="77">
                  <c:v>-0.14247609276096818</c:v>
                </c:pt>
                <c:pt idx="78">
                  <c:v>-0.14610001173370232</c:v>
                </c:pt>
                <c:pt idx="79">
                  <c:v>-0.14648821730008027</c:v>
                </c:pt>
                <c:pt idx="80">
                  <c:v>0.15733466594078033</c:v>
                </c:pt>
                <c:pt idx="81">
                  <c:v>0.1573226595830573</c:v>
                </c:pt>
                <c:pt idx="82">
                  <c:v>0.15731065322533425</c:v>
                </c:pt>
                <c:pt idx="83">
                  <c:v>0.1572906426291292</c:v>
                </c:pt>
                <c:pt idx="84">
                  <c:v>0.15357067279461084</c:v>
                </c:pt>
                <c:pt idx="85">
                  <c:v>0.15356066749650832</c:v>
                </c:pt>
                <c:pt idx="86">
                  <c:v>0.13402032030227917</c:v>
                </c:pt>
                <c:pt idx="87">
                  <c:v>0.13401831924265867</c:v>
                </c:pt>
                <c:pt idx="88">
                  <c:v>0.12596405427012694</c:v>
                </c:pt>
                <c:pt idx="89">
                  <c:v>0.12595404897202442</c:v>
                </c:pt>
                <c:pt idx="90">
                  <c:v>0.12583598645441466</c:v>
                </c:pt>
                <c:pt idx="91">
                  <c:v>0.12581397479858908</c:v>
                </c:pt>
                <c:pt idx="92">
                  <c:v>0.12579196314276353</c:v>
                </c:pt>
                <c:pt idx="93">
                  <c:v>0.12578195784466101</c:v>
                </c:pt>
                <c:pt idx="94">
                  <c:v>0.12576995148693798</c:v>
                </c:pt>
                <c:pt idx="95">
                  <c:v>0.12575994618883546</c:v>
                </c:pt>
                <c:pt idx="96">
                  <c:v>0.11453400171780367</c:v>
                </c:pt>
                <c:pt idx="97">
                  <c:v>0.11445796145222449</c:v>
                </c:pt>
                <c:pt idx="98">
                  <c:v>0.1142098300592819</c:v>
                </c:pt>
                <c:pt idx="99">
                  <c:v>8.7097473261062694E-2</c:v>
                </c:pt>
                <c:pt idx="100">
                  <c:v>-2.026938067712104E-2</c:v>
                </c:pt>
                <c:pt idx="101">
                  <c:v>-2.051751207006363E-2</c:v>
                </c:pt>
                <c:pt idx="102">
                  <c:v>-2.0549529023991708E-2</c:v>
                </c:pt>
                <c:pt idx="103">
                  <c:v>-2.0625569289570888E-2</c:v>
                </c:pt>
                <c:pt idx="104">
                  <c:v>-2.4301515812438161E-2</c:v>
                </c:pt>
                <c:pt idx="105">
                  <c:v>-2.7903423129346759E-2</c:v>
                </c:pt>
                <c:pt idx="106">
                  <c:v>-2.8173566178114902E-2</c:v>
                </c:pt>
                <c:pt idx="107">
                  <c:v>-3.1721444885269873E-2</c:v>
                </c:pt>
                <c:pt idx="108">
                  <c:v>-3.2087638795822243E-2</c:v>
                </c:pt>
                <c:pt idx="109">
                  <c:v>-3.5523458164228944E-2</c:v>
                </c:pt>
                <c:pt idx="110">
                  <c:v>-4.0023841250744187E-2</c:v>
                </c:pt>
                <c:pt idx="111">
                  <c:v>-4.3301576909131008E-2</c:v>
                </c:pt>
                <c:pt idx="112">
                  <c:v>-5.9456131225466058E-2</c:v>
                </c:pt>
                <c:pt idx="113">
                  <c:v>-5.9714267916511174E-2</c:v>
                </c:pt>
                <c:pt idx="114">
                  <c:v>-5.9714267916511174E-2</c:v>
                </c:pt>
                <c:pt idx="115">
                  <c:v>-9.0834747134601448E-2</c:v>
                </c:pt>
                <c:pt idx="116">
                  <c:v>-9.0834747134601448E-2</c:v>
                </c:pt>
                <c:pt idx="117">
                  <c:v>-0.10284710803649161</c:v>
                </c:pt>
                <c:pt idx="118">
                  <c:v>-0.10294115783865533</c:v>
                </c:pt>
                <c:pt idx="119">
                  <c:v>-0.1104671430713738</c:v>
                </c:pt>
                <c:pt idx="120">
                  <c:v>-0.11428516482729691</c:v>
                </c:pt>
                <c:pt idx="121">
                  <c:v>-0.11468337569177736</c:v>
                </c:pt>
                <c:pt idx="122">
                  <c:v>-0.1148674731768638</c:v>
                </c:pt>
                <c:pt idx="123">
                  <c:v>-0.11886759135825285</c:v>
                </c:pt>
                <c:pt idx="124">
                  <c:v>-0.1188896030140784</c:v>
                </c:pt>
                <c:pt idx="125">
                  <c:v>-0.12239746052882328</c:v>
                </c:pt>
                <c:pt idx="126">
                  <c:v>-0.12241947218464883</c:v>
                </c:pt>
                <c:pt idx="127">
                  <c:v>-0.12260957284859678</c:v>
                </c:pt>
                <c:pt idx="128">
                  <c:v>-0.12271162688924252</c:v>
                </c:pt>
                <c:pt idx="129">
                  <c:v>-0.12272163218734504</c:v>
                </c:pt>
                <c:pt idx="130">
                  <c:v>-0.12574723433354826</c:v>
                </c:pt>
                <c:pt idx="131">
                  <c:v>-0.12681980229013881</c:v>
                </c:pt>
                <c:pt idx="132">
                  <c:v>-0.12682980758824136</c:v>
                </c:pt>
                <c:pt idx="133">
                  <c:v>-0.13029764391057613</c:v>
                </c:pt>
                <c:pt idx="134">
                  <c:v>-0.13416169003777084</c:v>
                </c:pt>
                <c:pt idx="135">
                  <c:v>-0.13451787865022069</c:v>
                </c:pt>
                <c:pt idx="136">
                  <c:v>-0.13451987970984119</c:v>
                </c:pt>
                <c:pt idx="137">
                  <c:v>-0.13859603815680943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5E5-4EFB-B5F8-C48908AA4A2C}"/>
            </c:ext>
          </c:extLst>
        </c:ser>
        <c:ser>
          <c:idx val="8"/>
          <c:order val="8"/>
          <c:tx>
            <c:strRef>
              <c:f>'B (2)'!$W$1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(2)'!$V$2:$V$17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'B (2)'!$W$2:$W$17</c:f>
              <c:numCache>
                <c:formatCode>General</c:formatCode>
                <c:ptCount val="16"/>
                <c:pt idx="0">
                  <c:v>0.46844672949519839</c:v>
                </c:pt>
                <c:pt idx="1">
                  <c:v>0.39837778353019659</c:v>
                </c:pt>
                <c:pt idx="2">
                  <c:v>0.33259653279260398</c:v>
                </c:pt>
                <c:pt idx="3">
                  <c:v>0.27110297728242055</c:v>
                </c:pt>
                <c:pt idx="4">
                  <c:v>0.21389711699964631</c:v>
                </c:pt>
                <c:pt idx="5">
                  <c:v>0.16097895194428122</c:v>
                </c:pt>
                <c:pt idx="6">
                  <c:v>0.11234848211632525</c:v>
                </c:pt>
                <c:pt idx="7">
                  <c:v>6.8005707515778474E-2</c:v>
                </c:pt>
                <c:pt idx="8">
                  <c:v>2.7950628142640852E-2</c:v>
                </c:pt>
                <c:pt idx="9">
                  <c:v>-7.8167560030876077E-3</c:v>
                </c:pt>
                <c:pt idx="10">
                  <c:v>-3.9296444921406909E-2</c:v>
                </c:pt>
                <c:pt idx="11">
                  <c:v>-6.6488438612317041E-2</c:v>
                </c:pt>
                <c:pt idx="12">
                  <c:v>-8.9392737075818018E-2</c:v>
                </c:pt>
                <c:pt idx="13">
                  <c:v>-0.10800934031190981</c:v>
                </c:pt>
                <c:pt idx="14">
                  <c:v>-0.12233824832059247</c:v>
                </c:pt>
                <c:pt idx="15">
                  <c:v>-0.13237946110186594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5E5-4EFB-B5F8-C48908AA4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467872"/>
        <c:axId val="1"/>
      </c:scatterChart>
      <c:valAx>
        <c:axId val="44346787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88141255070386"/>
              <c:y val="0.859600057156179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552447552447551E-2"/>
              <c:y val="0.386820085884679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4678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104909788374354"/>
          <c:y val="0.92550263595274085"/>
          <c:w val="0.92307765725088553"/>
          <c:h val="0.982809226210620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Residuals</a:t>
            </a:r>
          </a:p>
        </c:rich>
      </c:tx>
      <c:layout>
        <c:manualLayout>
          <c:xMode val="edge"/>
          <c:yMode val="edge"/>
          <c:x val="0.38128491620111732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69832402234637"/>
          <c:y val="0.14000000000000001"/>
          <c:w val="0.82821229050279332"/>
          <c:h val="0.6657142857142857"/>
        </c:manualLayout>
      </c:layout>
      <c:scatterChart>
        <c:scatterStyle val="lineMarker"/>
        <c:varyColors val="0"/>
        <c:ser>
          <c:idx val="1"/>
          <c:order val="0"/>
          <c:tx>
            <c:strRef>
              <c:f>'B (2)'!$V$20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(2)'!$D$21:$D$992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plus>
            <c:minus>
              <c:numRef>
                <c:f>'B (2)'!$D$21:$D$992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(2)'!$F$21:$F$992</c:f>
              <c:numCache>
                <c:formatCode>General</c:formatCode>
                <c:ptCount val="972"/>
                <c:pt idx="0">
                  <c:v>-39418</c:v>
                </c:pt>
                <c:pt idx="1">
                  <c:v>-39412.5</c:v>
                </c:pt>
                <c:pt idx="2">
                  <c:v>-39409.5</c:v>
                </c:pt>
                <c:pt idx="3">
                  <c:v>-39328.5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'B (2)'!$V$21:$V$992</c:f>
              <c:numCache>
                <c:formatCode>General</c:formatCode>
                <c:ptCount val="972"/>
                <c:pt idx="0">
                  <c:v>4.9681927696646477E-3</c:v>
                </c:pt>
                <c:pt idx="1">
                  <c:v>2.3386752526566301E-3</c:v>
                </c:pt>
                <c:pt idx="2">
                  <c:v>-7.0047001264437192E-3</c:v>
                </c:pt>
                <c:pt idx="3">
                  <c:v>7.2358119214477323E-4</c:v>
                </c:pt>
                <c:pt idx="4">
                  <c:v>-7.3136746534237088E-2</c:v>
                </c:pt>
                <c:pt idx="5">
                  <c:v>-7.3136746534237088E-2</c:v>
                </c:pt>
                <c:pt idx="6">
                  <c:v>-2.5465805586291385E-2</c:v>
                </c:pt>
                <c:pt idx="7">
                  <c:v>-2.7950628142640852E-2</c:v>
                </c:pt>
                <c:pt idx="8">
                  <c:v>-1.7950628147879542E-2</c:v>
                </c:pt>
                <c:pt idx="9">
                  <c:v>6.4141235046499788E-3</c:v>
                </c:pt>
                <c:pt idx="10">
                  <c:v>-2.6428309292108942E-2</c:v>
                </c:pt>
                <c:pt idx="11">
                  <c:v>-2.7195169952246357E-3</c:v>
                </c:pt>
                <c:pt idx="12">
                  <c:v>-1.1155409461570953E-2</c:v>
                </c:pt>
                <c:pt idx="13">
                  <c:v>-1.7981801669007241E-3</c:v>
                </c:pt>
                <c:pt idx="14">
                  <c:v>3.1567519205680801E-2</c:v>
                </c:pt>
                <c:pt idx="15">
                  <c:v>-8.9174614289120636E-3</c:v>
                </c:pt>
                <c:pt idx="16">
                  <c:v>-5.1488512448715079E-3</c:v>
                </c:pt>
                <c:pt idx="17">
                  <c:v>-3.8951743630478916E-3</c:v>
                </c:pt>
                <c:pt idx="18">
                  <c:v>7.589293478926902E-3</c:v>
                </c:pt>
                <c:pt idx="19">
                  <c:v>2.2474035649286697E-2</c:v>
                </c:pt>
                <c:pt idx="20">
                  <c:v>-1.7051061103413846E-2</c:v>
                </c:pt>
                <c:pt idx="21">
                  <c:v>5.3319322026212923E-3</c:v>
                </c:pt>
                <c:pt idx="22">
                  <c:v>1.9822548215720728E-2</c:v>
                </c:pt>
                <c:pt idx="23">
                  <c:v>-4.9976104553108094E-3</c:v>
                </c:pt>
                <c:pt idx="24">
                  <c:v>1.9364799217684706E-2</c:v>
                </c:pt>
                <c:pt idx="25">
                  <c:v>1.8398009750178627E-2</c:v>
                </c:pt>
                <c:pt idx="26">
                  <c:v>-2.4744662833701254E-2</c:v>
                </c:pt>
                <c:pt idx="27">
                  <c:v>1.9913321197394238E-2</c:v>
                </c:pt>
                <c:pt idx="28">
                  <c:v>2.324939767497966E-2</c:v>
                </c:pt>
                <c:pt idx="29">
                  <c:v>2.5593391013736186E-2</c:v>
                </c:pt>
                <c:pt idx="30">
                  <c:v>2.7812470886578525E-2</c:v>
                </c:pt>
                <c:pt idx="31">
                  <c:v>-1.2774350780245747E-2</c:v>
                </c:pt>
                <c:pt idx="32">
                  <c:v>6.542511881717783E-3</c:v>
                </c:pt>
                <c:pt idx="33">
                  <c:v>1.4201084123497867E-2</c:v>
                </c:pt>
                <c:pt idx="34">
                  <c:v>3.4028938391406083E-3</c:v>
                </c:pt>
                <c:pt idx="35">
                  <c:v>-9.7885409023757974E-3</c:v>
                </c:pt>
                <c:pt idx="36">
                  <c:v>-9.3885408979287321E-3</c:v>
                </c:pt>
                <c:pt idx="37">
                  <c:v>-8.9885409007576245E-3</c:v>
                </c:pt>
                <c:pt idx="38">
                  <c:v>1.618657388919531E-3</c:v>
                </c:pt>
                <c:pt idx="39">
                  <c:v>1.7186573863933186E-3</c:v>
                </c:pt>
                <c:pt idx="40">
                  <c:v>1.7186573863933186E-3</c:v>
                </c:pt>
                <c:pt idx="41">
                  <c:v>4.3246209341864239E-3</c:v>
                </c:pt>
                <c:pt idx="42">
                  <c:v>-7.0534148913763695E-3</c:v>
                </c:pt>
                <c:pt idx="43">
                  <c:v>-6.9644548577864479E-3</c:v>
                </c:pt>
                <c:pt idx="44">
                  <c:v>-6.4377042415728336E-3</c:v>
                </c:pt>
                <c:pt idx="45">
                  <c:v>-6.5865380114304012E-3</c:v>
                </c:pt>
                <c:pt idx="46">
                  <c:v>-5.4487465671232971E-3</c:v>
                </c:pt>
                <c:pt idx="47">
                  <c:v>-4.7353724814636622E-3</c:v>
                </c:pt>
                <c:pt idx="48">
                  <c:v>-5.2597899662157471E-3</c:v>
                </c:pt>
                <c:pt idx="49">
                  <c:v>-5.4330434703339647E-3</c:v>
                </c:pt>
                <c:pt idx="50">
                  <c:v>1.0109427211795197E-3</c:v>
                </c:pt>
                <c:pt idx="51">
                  <c:v>1.9015457374866374E-2</c:v>
                </c:pt>
                <c:pt idx="52">
                  <c:v>3.7745373192145382E-3</c:v>
                </c:pt>
                <c:pt idx="53">
                  <c:v>8.2219230496398399E-3</c:v>
                </c:pt>
                <c:pt idx="54">
                  <c:v>1.0325128757217777E-2</c:v>
                </c:pt>
                <c:pt idx="55">
                  <c:v>1.0925128756612418E-2</c:v>
                </c:pt>
                <c:pt idx="56">
                  <c:v>-3.6748403539074576E-3</c:v>
                </c:pt>
                <c:pt idx="57">
                  <c:v>-3.6333259771690607E-3</c:v>
                </c:pt>
                <c:pt idx="58">
                  <c:v>2.0891128249491131E-3</c:v>
                </c:pt>
                <c:pt idx="59">
                  <c:v>-1.5358323239030858E-3</c:v>
                </c:pt>
                <c:pt idx="60">
                  <c:v>-1.4992591102736402E-2</c:v>
                </c:pt>
                <c:pt idx="61">
                  <c:v>5.2088466155686963E-3</c:v>
                </c:pt>
                <c:pt idx="62">
                  <c:v>9.95141569428519E-3</c:v>
                </c:pt>
                <c:pt idx="63">
                  <c:v>1.7341609308381772E-2</c:v>
                </c:pt>
                <c:pt idx="64">
                  <c:v>1.7254907217114784E-2</c:v>
                </c:pt>
                <c:pt idx="65">
                  <c:v>2.0234896684230841E-3</c:v>
                </c:pt>
                <c:pt idx="68">
                  <c:v>7.4271809957024287E-3</c:v>
                </c:pt>
                <c:pt idx="70">
                  <c:v>-1.6804639360515461E-2</c:v>
                </c:pt>
                <c:pt idx="71">
                  <c:v>-1.6804639360515461E-2</c:v>
                </c:pt>
                <c:pt idx="72">
                  <c:v>-3.4334503791045856E-3</c:v>
                </c:pt>
                <c:pt idx="73">
                  <c:v>-1.8236943894268526E-3</c:v>
                </c:pt>
                <c:pt idx="74">
                  <c:v>2.176620338338639E-3</c:v>
                </c:pt>
                <c:pt idx="75">
                  <c:v>1.6895155684810703E-3</c:v>
                </c:pt>
                <c:pt idx="76">
                  <c:v>8.4543851450767371E-3</c:v>
                </c:pt>
                <c:pt idx="77">
                  <c:v>7.5169828948482842E-3</c:v>
                </c:pt>
                <c:pt idx="78">
                  <c:v>-1.0588545456646753E-2</c:v>
                </c:pt>
                <c:pt idx="79">
                  <c:v>5.9469408524864542E-3</c:v>
                </c:pt>
                <c:pt idx="80">
                  <c:v>-0.37014626457341088</c:v>
                </c:pt>
                <c:pt idx="81">
                  <c:v>-0.3664896376381454</c:v>
                </c:pt>
                <c:pt idx="82">
                  <c:v>-0.37383301224141519</c:v>
                </c:pt>
                <c:pt idx="83">
                  <c:v>-0.37240530668515071</c:v>
                </c:pt>
                <c:pt idx="84">
                  <c:v>-0.36686933058568333</c:v>
                </c:pt>
                <c:pt idx="85">
                  <c:v>-0.36915587795550037</c:v>
                </c:pt>
                <c:pt idx="86">
                  <c:v>-0.3358282081188747</c:v>
                </c:pt>
                <c:pt idx="87">
                  <c:v>-0.3268859364159033</c:v>
                </c:pt>
                <c:pt idx="88">
                  <c:v>-0.29258973072963629</c:v>
                </c:pt>
                <c:pt idx="89">
                  <c:v>-0.29987923574900183</c:v>
                </c:pt>
                <c:pt idx="90">
                  <c:v>-0.28829547595661142</c:v>
                </c:pt>
                <c:pt idx="91">
                  <c:v>-0.29493241860852842</c:v>
                </c:pt>
                <c:pt idx="92">
                  <c:v>-0.28856936644227021</c:v>
                </c:pt>
                <c:pt idx="93">
                  <c:v>-0.28485888990012226</c:v>
                </c:pt>
                <c:pt idx="94">
                  <c:v>-0.28920631946554931</c:v>
                </c:pt>
                <c:pt idx="95">
                  <c:v>-0.2884958452858829</c:v>
                </c:pt>
                <c:pt idx="96">
                  <c:v>-0.28701912720538675</c:v>
                </c:pt>
                <c:pt idx="97">
                  <c:v>-0.28722869895402509</c:v>
                </c:pt>
                <c:pt idx="98">
                  <c:v>-0.27643931110660791</c:v>
                </c:pt>
                <c:pt idx="99">
                  <c:v>-0.21328658396815639</c:v>
                </c:pt>
                <c:pt idx="100">
                  <c:v>9.638596265004018E-3</c:v>
                </c:pt>
                <c:pt idx="101">
                  <c:v>1.607001849707225E-2</c:v>
                </c:pt>
                <c:pt idx="102">
                  <c:v>1.809337980490142E-2</c:v>
                </c:pt>
                <c:pt idx="103">
                  <c:v>2.1773818898549836E-2</c:v>
                </c:pt>
                <c:pt idx="104">
                  <c:v>1.4567519205855424E-2</c:v>
                </c:pt>
                <c:pt idx="105">
                  <c:v>9.4808775150269572E-3</c:v>
                </c:pt>
                <c:pt idx="106">
                  <c:v>2.2218779126505973E-2</c:v>
                </c:pt>
                <c:pt idx="107">
                  <c:v>-7.3626369835360535E-3</c:v>
                </c:pt>
                <c:pt idx="108">
                  <c:v>7.4224702373173156E-3</c:v>
                </c:pt>
                <c:pt idx="109">
                  <c:v>-1.1871353226931565E-2</c:v>
                </c:pt>
                <c:pt idx="110">
                  <c:v>2.0190743866305427E-3</c:v>
                </c:pt>
                <c:pt idx="111">
                  <c:v>-1.9205897068161268E-2</c:v>
                </c:pt>
                <c:pt idx="112">
                  <c:v>1.1183176352979662E-2</c:v>
                </c:pt>
                <c:pt idx="113">
                  <c:v>1.4101084118748122E-2</c:v>
                </c:pt>
                <c:pt idx="114">
                  <c:v>1.4301084120971655E-2</c:v>
                </c:pt>
                <c:pt idx="115">
                  <c:v>-3.9333259768663809E-3</c:v>
                </c:pt>
                <c:pt idx="116">
                  <c:v>-3.4333259822214857E-3</c:v>
                </c:pt>
                <c:pt idx="117">
                  <c:v>5.2288466150634538E-3</c:v>
                </c:pt>
                <c:pt idx="118">
                  <c:v>9.3770271220588453E-3</c:v>
                </c:pt>
                <c:pt idx="119">
                  <c:v>-7.3383756888467239E-3</c:v>
                </c:pt>
                <c:pt idx="120">
                  <c:v>-1.5857338798368162E-2</c:v>
                </c:pt>
                <c:pt idx="121">
                  <c:v>4.1951115724065402E-3</c:v>
                </c:pt>
                <c:pt idx="122">
                  <c:v>1.3293660415413217E-2</c:v>
                </c:pt>
                <c:pt idx="123">
                  <c:v>1.6648605248446399E-2</c:v>
                </c:pt>
                <c:pt idx="124">
                  <c:v>1.6253986364958908E-2</c:v>
                </c:pt>
                <c:pt idx="125">
                  <c:v>-5.0092983611823017E-3</c:v>
                </c:pt>
                <c:pt idx="126">
                  <c:v>-4.8047492223810967E-3</c:v>
                </c:pt>
                <c:pt idx="127">
                  <c:v>8.78886832612015E-3</c:v>
                </c:pt>
                <c:pt idx="128">
                  <c:v>1.326422970535264E-2</c:v>
                </c:pt>
                <c:pt idx="129">
                  <c:v>1.0748082658079167E-2</c:v>
                </c:pt>
                <c:pt idx="130">
                  <c:v>-3.1103957200978555E-2</c:v>
                </c:pt>
                <c:pt idx="131">
                  <c:v>1.856411410353237E-2</c:v>
                </c:pt>
                <c:pt idx="132">
                  <c:v>1.8447526929198321E-2</c:v>
                </c:pt>
                <c:pt idx="133">
                  <c:v>-6.446160220349384E-3</c:v>
                </c:pt>
                <c:pt idx="134">
                  <c:v>-9.535758211696499E-3</c:v>
                </c:pt>
                <c:pt idx="135">
                  <c:v>6.3650759487533515E-3</c:v>
                </c:pt>
                <c:pt idx="136">
                  <c:v>6.6015936556232113E-3</c:v>
                </c:pt>
                <c:pt idx="137">
                  <c:v>1.0399154402094657E-2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CD-4A33-B3EC-9C91839B5D7B}"/>
            </c:ext>
          </c:extLst>
        </c:ser>
        <c:ser>
          <c:idx val="8"/>
          <c:order val="1"/>
          <c:tx>
            <c:strRef>
              <c:f>'B (2)'!$W$1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(2)'!$V$2:$V$17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'B (2)'!$W$2:$W$17</c:f>
              <c:numCache>
                <c:formatCode>General</c:formatCode>
                <c:ptCount val="16"/>
                <c:pt idx="0">
                  <c:v>0.46844672949519839</c:v>
                </c:pt>
                <c:pt idx="1">
                  <c:v>0.39837778353019659</c:v>
                </c:pt>
                <c:pt idx="2">
                  <c:v>0.33259653279260398</c:v>
                </c:pt>
                <c:pt idx="3">
                  <c:v>0.27110297728242055</c:v>
                </c:pt>
                <c:pt idx="4">
                  <c:v>0.21389711699964631</c:v>
                </c:pt>
                <c:pt idx="5">
                  <c:v>0.16097895194428122</c:v>
                </c:pt>
                <c:pt idx="6">
                  <c:v>0.11234848211632525</c:v>
                </c:pt>
                <c:pt idx="7">
                  <c:v>6.8005707515778474E-2</c:v>
                </c:pt>
                <c:pt idx="8">
                  <c:v>2.7950628142640852E-2</c:v>
                </c:pt>
                <c:pt idx="9">
                  <c:v>-7.8167560030876077E-3</c:v>
                </c:pt>
                <c:pt idx="10">
                  <c:v>-3.9296444921406909E-2</c:v>
                </c:pt>
                <c:pt idx="11">
                  <c:v>-6.6488438612317041E-2</c:v>
                </c:pt>
                <c:pt idx="12">
                  <c:v>-8.9392737075818018E-2</c:v>
                </c:pt>
                <c:pt idx="13">
                  <c:v>-0.10800934031190981</c:v>
                </c:pt>
                <c:pt idx="14">
                  <c:v>-0.12233824832059247</c:v>
                </c:pt>
                <c:pt idx="15">
                  <c:v>-0.13237946110186594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CD-4A33-B3EC-9C91839B5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461640"/>
        <c:axId val="1"/>
      </c:scatterChart>
      <c:valAx>
        <c:axId val="443461640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4636871508378"/>
              <c:y val="0.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486033519553071E-2"/>
              <c:y val="0.38571428571428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4616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134078212290501"/>
          <c:y val="0.92571428571428571"/>
          <c:w val="0.6438547486033519"/>
          <c:h val="0.982857142857142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-- O-C Diagr</a:t>
            </a:r>
          </a:p>
        </c:rich>
      </c:tx>
      <c:layout>
        <c:manualLayout>
          <c:xMode val="edge"/>
          <c:yMode val="edge"/>
          <c:x val="0.39438390713981264"/>
          <c:y val="3.16742081447963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271136522169424E-2"/>
          <c:y val="0.11085985097463033"/>
          <c:w val="0.9120889996482463"/>
          <c:h val="0.778281402760670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'Q_fit (2)'!$E$20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(2)'!$D$21:$D$105</c:f>
              <c:numCache>
                <c:formatCode>General</c:formatCode>
                <c:ptCount val="85"/>
                <c:pt idx="0">
                  <c:v>-3.9418000000000002</c:v>
                </c:pt>
                <c:pt idx="1">
                  <c:v>-3.9412500000000001</c:v>
                </c:pt>
                <c:pt idx="2">
                  <c:v>-3.94095</c:v>
                </c:pt>
                <c:pt idx="3">
                  <c:v>-3.9328500000000002</c:v>
                </c:pt>
                <c:pt idx="4">
                  <c:v>-0.50819999999999999</c:v>
                </c:pt>
                <c:pt idx="5">
                  <c:v>-0.50819999999999999</c:v>
                </c:pt>
                <c:pt idx="6">
                  <c:v>-7.0000000000000001E-3</c:v>
                </c:pt>
                <c:pt idx="7">
                  <c:v>0</c:v>
                </c:pt>
                <c:pt idx="8">
                  <c:v>0</c:v>
                </c:pt>
                <c:pt idx="9">
                  <c:v>0.20235</c:v>
                </c:pt>
                <c:pt idx="10">
                  <c:v>0.39445000000000002</c:v>
                </c:pt>
                <c:pt idx="11">
                  <c:v>0.39715</c:v>
                </c:pt>
                <c:pt idx="12">
                  <c:v>0.48604999999999998</c:v>
                </c:pt>
                <c:pt idx="13">
                  <c:v>0.58899999999999997</c:v>
                </c:pt>
                <c:pt idx="14">
                  <c:v>0.5968</c:v>
                </c:pt>
                <c:pt idx="15">
                  <c:v>0.68254999999999999</c:v>
                </c:pt>
                <c:pt idx="16">
                  <c:v>0.68469999999999998</c:v>
                </c:pt>
                <c:pt idx="17">
                  <c:v>0.68579999999999997</c:v>
                </c:pt>
                <c:pt idx="18">
                  <c:v>0.69145000000000001</c:v>
                </c:pt>
                <c:pt idx="19">
                  <c:v>0.69955000000000001</c:v>
                </c:pt>
                <c:pt idx="20">
                  <c:v>0.77705000000000002</c:v>
                </c:pt>
                <c:pt idx="21">
                  <c:v>0.78864999999999996</c:v>
                </c:pt>
                <c:pt idx="22">
                  <c:v>0.79600000000000004</c:v>
                </c:pt>
                <c:pt idx="23">
                  <c:v>0.98885000000000001</c:v>
                </c:pt>
                <c:pt idx="24">
                  <c:v>0.99424999999999997</c:v>
                </c:pt>
                <c:pt idx="25">
                  <c:v>0.99585000000000001</c:v>
                </c:pt>
                <c:pt idx="26">
                  <c:v>1.0702</c:v>
                </c:pt>
                <c:pt idx="27">
                  <c:v>1.18635</c:v>
                </c:pt>
                <c:pt idx="28">
                  <c:v>1.1877</c:v>
                </c:pt>
                <c:pt idx="29">
                  <c:v>1.1931</c:v>
                </c:pt>
                <c:pt idx="30">
                  <c:v>1.3906000000000001</c:v>
                </c:pt>
                <c:pt idx="31">
                  <c:v>1.4676499999999999</c:v>
                </c:pt>
                <c:pt idx="32">
                  <c:v>1.47895</c:v>
                </c:pt>
                <c:pt idx="33">
                  <c:v>1.4816499999999999</c:v>
                </c:pt>
                <c:pt idx="34">
                  <c:v>1.5743499999999999</c:v>
                </c:pt>
                <c:pt idx="35">
                  <c:v>1.7643</c:v>
                </c:pt>
                <c:pt idx="36">
                  <c:v>1.7643</c:v>
                </c:pt>
                <c:pt idx="37">
                  <c:v>1.7643</c:v>
                </c:pt>
                <c:pt idx="38">
                  <c:v>1.7702500000000001</c:v>
                </c:pt>
                <c:pt idx="39">
                  <c:v>1.7702500000000001</c:v>
                </c:pt>
                <c:pt idx="40">
                  <c:v>1.7702500000000001</c:v>
                </c:pt>
                <c:pt idx="41">
                  <c:v>1.77105</c:v>
                </c:pt>
                <c:pt idx="42">
                  <c:v>1.8646499999999999</c:v>
                </c:pt>
                <c:pt idx="43">
                  <c:v>1.8649</c:v>
                </c:pt>
                <c:pt idx="44">
                  <c:v>1.8652</c:v>
                </c:pt>
                <c:pt idx="45">
                  <c:v>1.8653999999999999</c:v>
                </c:pt>
                <c:pt idx="46">
                  <c:v>1.8654500000000001</c:v>
                </c:pt>
                <c:pt idx="47">
                  <c:v>1.8655999999999999</c:v>
                </c:pt>
                <c:pt idx="48">
                  <c:v>1.8656999999999999</c:v>
                </c:pt>
                <c:pt idx="49">
                  <c:v>1.8660000000000001</c:v>
                </c:pt>
                <c:pt idx="50">
                  <c:v>1.87585</c:v>
                </c:pt>
                <c:pt idx="51">
                  <c:v>1.8766499999999999</c:v>
                </c:pt>
                <c:pt idx="52">
                  <c:v>1.9688000000000001</c:v>
                </c:pt>
                <c:pt idx="53">
                  <c:v>1.9712499999999999</c:v>
                </c:pt>
                <c:pt idx="54">
                  <c:v>1.9720500000000001</c:v>
                </c:pt>
                <c:pt idx="55">
                  <c:v>1.9720500000000001</c:v>
                </c:pt>
                <c:pt idx="56">
                  <c:v>2.1614499999999999</c:v>
                </c:pt>
                <c:pt idx="57">
                  <c:v>2.2592500000000002</c:v>
                </c:pt>
                <c:pt idx="58">
                  <c:v>2.2619500000000001</c:v>
                </c:pt>
                <c:pt idx="59">
                  <c:v>2.3589500000000001</c:v>
                </c:pt>
                <c:pt idx="60">
                  <c:v>2.5483500000000001</c:v>
                </c:pt>
                <c:pt idx="61">
                  <c:v>2.5594000000000001</c:v>
                </c:pt>
                <c:pt idx="62">
                  <c:v>2.5618500000000002</c:v>
                </c:pt>
                <c:pt idx="63">
                  <c:v>2.56345</c:v>
                </c:pt>
                <c:pt idx="64">
                  <c:v>2.56535</c:v>
                </c:pt>
                <c:pt idx="65">
                  <c:v>2.6561499999999998</c:v>
                </c:pt>
                <c:pt idx="66">
                  <c:v>2.75745</c:v>
                </c:pt>
                <c:pt idx="67">
                  <c:v>2.9433500000000001</c:v>
                </c:pt>
                <c:pt idx="68">
                  <c:v>2.9433500000000001</c:v>
                </c:pt>
                <c:pt idx="69">
                  <c:v>2.9495499999999999</c:v>
                </c:pt>
                <c:pt idx="70">
                  <c:v>2.9738500000000001</c:v>
                </c:pt>
                <c:pt idx="71">
                  <c:v>3.0506000000000002</c:v>
                </c:pt>
                <c:pt idx="72">
                  <c:v>3.2488999999999999</c:v>
                </c:pt>
                <c:pt idx="73">
                  <c:v>3.2529499999999998</c:v>
                </c:pt>
                <c:pt idx="74">
                  <c:v>3.5495999999999999</c:v>
                </c:pt>
                <c:pt idx="75">
                  <c:v>3.6401500000000002</c:v>
                </c:pt>
                <c:pt idx="76">
                  <c:v>3.6498499999999998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</c:numCache>
            </c:numRef>
          </c:xVal>
          <c:yVal>
            <c:numRef>
              <c:f>'Q_fit (2)'!$E$21:$E$105</c:f>
              <c:numCache>
                <c:formatCode>General</c:formatCode>
                <c:ptCount val="85"/>
                <c:pt idx="0">
                  <c:v>0.46503839999786578</c:v>
                </c:pt>
                <c:pt idx="1">
                  <c:v>0.4623299999984738</c:v>
                </c:pt>
                <c:pt idx="2">
                  <c:v>0.45294359999752487</c:v>
                </c:pt>
                <c:pt idx="3">
                  <c:v>0.45951079999576905</c:v>
                </c:pt>
                <c:pt idx="4">
                  <c:v>-4.4384000066202134E-3</c:v>
                </c:pt>
                <c:pt idx="5">
                  <c:v>-4.4384000066202134E-3</c:v>
                </c:pt>
                <c:pt idx="6">
                  <c:v>3.0159999951138161E-3</c:v>
                </c:pt>
                <c:pt idx="7">
                  <c:v>0</c:v>
                </c:pt>
                <c:pt idx="8">
                  <c:v>9.9999999947613105E-3</c:v>
                </c:pt>
                <c:pt idx="9">
                  <c:v>1.9373199997062329E-2</c:v>
                </c:pt>
                <c:pt idx="10">
                  <c:v>-2.7051600001868792E-2</c:v>
                </c:pt>
                <c:pt idx="11">
                  <c:v>-3.5292000029585324E-3</c:v>
                </c:pt>
                <c:pt idx="12">
                  <c:v>-1.8032400002994109E-2</c:v>
                </c:pt>
                <c:pt idx="13">
                  <c:v>-1.5532000004895963E-2</c:v>
                </c:pt>
                <c:pt idx="14">
                  <c:v>1.7321599996648729E-2</c:v>
                </c:pt>
                <c:pt idx="15">
                  <c:v>-2.8724399999191519E-2</c:v>
                </c:pt>
                <c:pt idx="16">
                  <c:v>-2.5093600001127925E-2</c:v>
                </c:pt>
                <c:pt idx="17">
                  <c:v>-2.3910399999294896E-2</c:v>
                </c:pt>
                <c:pt idx="18">
                  <c:v>-1.2787599996954668E-2</c:v>
                </c:pt>
                <c:pt idx="19">
                  <c:v>1.5796000006957911E-3</c:v>
                </c:pt>
                <c:pt idx="20">
                  <c:v>-4.2840400004934054E-2</c:v>
                </c:pt>
                <c:pt idx="21">
                  <c:v>-2.1181200005230494E-2</c:v>
                </c:pt>
                <c:pt idx="22">
                  <c:v>-7.1480000042356551E-3</c:v>
                </c:pt>
                <c:pt idx="23">
                  <c:v>-4.3638800001644995E-2</c:v>
                </c:pt>
                <c:pt idx="24">
                  <c:v>-1.9594000004872214E-2</c:v>
                </c:pt>
                <c:pt idx="25">
                  <c:v>-2.0654799998737872E-2</c:v>
                </c:pt>
                <c:pt idx="26">
                  <c:v>-6.8117600007099099E-2</c:v>
                </c:pt>
                <c:pt idx="27">
                  <c:v>-3.0018800003745127E-2</c:v>
                </c:pt>
                <c:pt idx="28">
                  <c:v>-2.6757600004202686E-2</c:v>
                </c:pt>
                <c:pt idx="29">
                  <c:v>-2.4712800004635938E-2</c:v>
                </c:pt>
                <c:pt idx="30">
                  <c:v>-3.3092800003942102E-2</c:v>
                </c:pt>
                <c:pt idx="31">
                  <c:v>-7.7633200002310332E-2</c:v>
                </c:pt>
                <c:pt idx="32">
                  <c:v>-5.8887600003799889E-2</c:v>
                </c:pt>
                <c:pt idx="33">
                  <c:v>-5.1365200000873301E-2</c:v>
                </c:pt>
                <c:pt idx="34">
                  <c:v>-6.6762800001015421E-2</c:v>
                </c:pt>
                <c:pt idx="35">
                  <c:v>-8.8918400004331488E-2</c:v>
                </c:pt>
                <c:pt idx="36">
                  <c:v>-8.8518399999884423E-2</c:v>
                </c:pt>
                <c:pt idx="37">
                  <c:v>-8.8118400002713315E-2</c:v>
                </c:pt>
                <c:pt idx="38">
                  <c:v>-7.7782000000297558E-2</c:v>
                </c:pt>
                <c:pt idx="39">
                  <c:v>-7.768200000282377E-2</c:v>
                </c:pt>
                <c:pt idx="40">
                  <c:v>-7.768200000282377E-2</c:v>
                </c:pt>
                <c:pt idx="41">
                  <c:v>-7.5112400001671631E-2</c:v>
                </c:pt>
                <c:pt idx="42">
                  <c:v>-9.0669200006232131E-2</c:v>
                </c:pt>
                <c:pt idx="43">
                  <c:v>-9.0591200001654215E-2</c:v>
                </c:pt>
                <c:pt idx="44">
                  <c:v>-9.0077600005315617E-2</c:v>
                </c:pt>
                <c:pt idx="45">
                  <c:v>-9.0235199997550808E-2</c:v>
                </c:pt>
                <c:pt idx="46">
                  <c:v>-8.909960000164574E-2</c:v>
                </c:pt>
                <c:pt idx="47">
                  <c:v>-8.8392800003930461E-2</c:v>
                </c:pt>
                <c:pt idx="48">
                  <c:v>-8.8921599999594036E-2</c:v>
                </c:pt>
                <c:pt idx="49">
                  <c:v>-8.9108000007399824E-2</c:v>
                </c:pt>
                <c:pt idx="50">
                  <c:v>-8.3094800007529557E-2</c:v>
                </c:pt>
                <c:pt idx="51">
                  <c:v>-6.5125200002512429E-2</c:v>
                </c:pt>
                <c:pt idx="52">
                  <c:v>-8.431439999549184E-2</c:v>
                </c:pt>
                <c:pt idx="53">
                  <c:v>-7.9970000006142072E-2</c:v>
                </c:pt>
                <c:pt idx="54">
                  <c:v>-7.7900399999634828E-2</c:v>
                </c:pt>
                <c:pt idx="55">
                  <c:v>-7.7300400000240188E-2</c:v>
                </c:pt>
                <c:pt idx="56">
                  <c:v>-9.9547600002551917E-2</c:v>
                </c:pt>
                <c:pt idx="57">
                  <c:v>-0.10321400000248104</c:v>
                </c:pt>
                <c:pt idx="58">
                  <c:v>-9.7591600002488121E-2</c:v>
                </c:pt>
                <c:pt idx="59">
                  <c:v>-0.10472760000266135</c:v>
                </c:pt>
                <c:pt idx="60">
                  <c:v>-0.12457480000011856</c:v>
                </c:pt>
                <c:pt idx="61">
                  <c:v>-0.10472719999961555</c:v>
                </c:pt>
                <c:pt idx="62">
                  <c:v>-0.10006279999652179</c:v>
                </c:pt>
                <c:pt idx="63">
                  <c:v>-9.272360000613844E-2</c:v>
                </c:pt>
                <c:pt idx="64">
                  <c:v>-9.2870799999218434E-2</c:v>
                </c:pt>
                <c:pt idx="65">
                  <c:v>-0.11092120000103023</c:v>
                </c:pt>
                <c:pt idx="66">
                  <c:v>-0.10849559999769554</c:v>
                </c:pt>
                <c:pt idx="67">
                  <c:v>-0.13773480000236304</c:v>
                </c:pt>
                <c:pt idx="68">
                  <c:v>-0.13773480000236304</c:v>
                </c:pt>
                <c:pt idx="69">
                  <c:v>-0.1245204000006197</c:v>
                </c:pt>
                <c:pt idx="70">
                  <c:v>-0.12351880000642268</c:v>
                </c:pt>
                <c:pt idx="71">
                  <c:v>-0.12137280000752071</c:v>
                </c:pt>
                <c:pt idx="72">
                  <c:v>-0.12618320000183303</c:v>
                </c:pt>
                <c:pt idx="73">
                  <c:v>-0.11949959999765269</c:v>
                </c:pt>
                <c:pt idx="74">
                  <c:v>-0.12562479999905918</c:v>
                </c:pt>
                <c:pt idx="75">
                  <c:v>-0.14501320000272244</c:v>
                </c:pt>
                <c:pt idx="76">
                  <c:v>-0.12860680000449065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C9-4854-9294-8AF2EFD6EF1C}"/>
            </c:ext>
          </c:extLst>
        </c:ser>
        <c:ser>
          <c:idx val="1"/>
          <c:order val="1"/>
          <c:tx>
            <c:strRef>
              <c:f>'Q_fit (2)'!$V$1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(2)'!$U$2:$U$27</c:f>
              <c:numCache>
                <c:formatCode>General</c:formatCode>
                <c:ptCount val="26"/>
                <c:pt idx="0">
                  <c:v>-4</c:v>
                </c:pt>
                <c:pt idx="1">
                  <c:v>-3.5</c:v>
                </c:pt>
                <c:pt idx="2">
                  <c:v>-3</c:v>
                </c:pt>
                <c:pt idx="3">
                  <c:v>-2.5</c:v>
                </c:pt>
                <c:pt idx="4">
                  <c:v>-2</c:v>
                </c:pt>
                <c:pt idx="5">
                  <c:v>-1.5</c:v>
                </c:pt>
                <c:pt idx="6">
                  <c:v>-1</c:v>
                </c:pt>
                <c:pt idx="7">
                  <c:v>-0.5</c:v>
                </c:pt>
                <c:pt idx="8">
                  <c:v>0</c:v>
                </c:pt>
                <c:pt idx="9">
                  <c:v>0.5</c:v>
                </c:pt>
                <c:pt idx="10">
                  <c:v>1</c:v>
                </c:pt>
                <c:pt idx="11">
                  <c:v>1.5</c:v>
                </c:pt>
                <c:pt idx="12">
                  <c:v>2</c:v>
                </c:pt>
                <c:pt idx="13">
                  <c:v>2.5</c:v>
                </c:pt>
                <c:pt idx="14">
                  <c:v>3</c:v>
                </c:pt>
                <c:pt idx="15">
                  <c:v>3.5</c:v>
                </c:pt>
                <c:pt idx="16">
                  <c:v>4</c:v>
                </c:pt>
                <c:pt idx="17">
                  <c:v>4.5</c:v>
                </c:pt>
                <c:pt idx="18">
                  <c:v>5</c:v>
                </c:pt>
                <c:pt idx="19">
                  <c:v>5.5</c:v>
                </c:pt>
                <c:pt idx="20">
                  <c:v>6</c:v>
                </c:pt>
                <c:pt idx="21">
                  <c:v>6.5</c:v>
                </c:pt>
                <c:pt idx="22">
                  <c:v>7</c:v>
                </c:pt>
                <c:pt idx="23">
                  <c:v>7.5</c:v>
                </c:pt>
                <c:pt idx="24">
                  <c:v>8</c:v>
                </c:pt>
                <c:pt idx="25">
                  <c:v>8.5</c:v>
                </c:pt>
              </c:numCache>
            </c:numRef>
          </c:xVal>
          <c:yVal>
            <c:numRef>
              <c:f>'Q_fit (2)'!$V$2:$V$27</c:f>
              <c:numCache>
                <c:formatCode>General</c:formatCode>
                <c:ptCount val="26"/>
                <c:pt idx="0">
                  <c:v>0.46844676423521209</c:v>
                </c:pt>
                <c:pt idx="1">
                  <c:v>0.39837781048967386</c:v>
                </c:pt>
                <c:pt idx="2">
                  <c:v>0.33259655295724277</c:v>
                </c:pt>
                <c:pt idx="3">
                  <c:v>0.27110299163791901</c:v>
                </c:pt>
                <c:pt idx="4">
                  <c:v>0.21389712653170243</c:v>
                </c:pt>
                <c:pt idx="5">
                  <c:v>0.16097895763859305</c:v>
                </c:pt>
                <c:pt idx="6">
                  <c:v>0.1123484849585909</c:v>
                </c:pt>
                <c:pt idx="7">
                  <c:v>6.8005708491695988E-2</c:v>
                </c:pt>
                <c:pt idx="8">
                  <c:v>2.7950628237908271E-2</c:v>
                </c:pt>
                <c:pt idx="9">
                  <c:v>-7.8167558027722149E-3</c:v>
                </c:pt>
                <c:pt idx="10">
                  <c:v>-3.9296443630345484E-2</c:v>
                </c:pt>
                <c:pt idx="11">
                  <c:v>-6.6488435244811517E-2</c:v>
                </c:pt>
                <c:pt idx="12">
                  <c:v>-8.9392730646170357E-2</c:v>
                </c:pt>
                <c:pt idx="13">
                  <c:v>-0.10800932983442196</c:v>
                </c:pt>
                <c:pt idx="14">
                  <c:v>-0.12233823280956632</c:v>
                </c:pt>
                <c:pt idx="15">
                  <c:v>-0.13237943957160353</c:v>
                </c:pt>
                <c:pt idx="16">
                  <c:v>-0.13813295012053345</c:v>
                </c:pt>
                <c:pt idx="17">
                  <c:v>-0.13959876445635616</c:v>
                </c:pt>
                <c:pt idx="18">
                  <c:v>-0.1367768825790717</c:v>
                </c:pt>
                <c:pt idx="19">
                  <c:v>-0.12966730448867997</c:v>
                </c:pt>
                <c:pt idx="20">
                  <c:v>-0.11827003018518101</c:v>
                </c:pt>
                <c:pt idx="21">
                  <c:v>-0.1025850596685749</c:v>
                </c:pt>
                <c:pt idx="22">
                  <c:v>-8.2612392938861579E-2</c:v>
                </c:pt>
                <c:pt idx="23">
                  <c:v>-5.8352029996040888E-2</c:v>
                </c:pt>
                <c:pt idx="24">
                  <c:v>-2.9803970840113103E-2</c:v>
                </c:pt>
                <c:pt idx="25">
                  <c:v>3.0317845289219436E-3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C9-4854-9294-8AF2EFD6E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854224"/>
        <c:axId val="1"/>
      </c:scatterChart>
      <c:valAx>
        <c:axId val="729854224"/>
        <c:scaling>
          <c:orientation val="minMax"/>
          <c:max val="4"/>
          <c:min val="-4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Cycle/10^n</a:t>
                </a:r>
              </a:p>
            </c:rich>
          </c:tx>
          <c:layout>
            <c:manualLayout>
              <c:xMode val="edge"/>
              <c:yMode val="edge"/>
              <c:x val="0.68131945045330866"/>
              <c:y val="0.938914977256802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5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7058871034785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9854224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647169103862015"/>
          <c:y val="0.93891497725680217"/>
          <c:w val="0.44444495720086269"/>
          <c:h val="0.9886887329129108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5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V417 Aql - O-C Diagr.</a:t>
            </a:r>
          </a:p>
        </c:rich>
      </c:tx>
      <c:layout>
        <c:manualLayout>
          <c:xMode val="edge"/>
          <c:yMode val="edge"/>
          <c:x val="0.35100586832496028"/>
          <c:y val="3.38461538461538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39319172866892"/>
          <c:y val="0.14769252958613219"/>
          <c:w val="0.78427857943057611"/>
          <c:h val="0.658462527738172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(old)'!$H$21:$H$991</c:f>
              <c:numCache>
                <c:formatCode>General</c:formatCode>
                <c:ptCount val="971"/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DF-4592-86B2-BAE65454646E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(old)'!$D$21:$D$991</c:f>
                <c:numCache>
                  <c:formatCode>General</c:formatCode>
                  <c:ptCount val="9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plus>
            <c:minus>
              <c:numRef>
                <c:f>'A (old)'!$D$21:$D$991</c:f>
                <c:numCache>
                  <c:formatCode>General</c:formatCode>
                  <c:ptCount val="9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(old)'!$I$21:$I$991</c:f>
              <c:numCache>
                <c:formatCode>General</c:formatCode>
                <c:ptCount val="971"/>
                <c:pt idx="4">
                  <c:v>-4.4384000066202134E-3</c:v>
                </c:pt>
                <c:pt idx="5">
                  <c:v>-4.4384000066202134E-3</c:v>
                </c:pt>
                <c:pt idx="6">
                  <c:v>3.0159999951138161E-3</c:v>
                </c:pt>
                <c:pt idx="8">
                  <c:v>9.9999999947613105E-3</c:v>
                </c:pt>
                <c:pt idx="9">
                  <c:v>1.9373199997062329E-2</c:v>
                </c:pt>
                <c:pt idx="10">
                  <c:v>-2.7051600001868792E-2</c:v>
                </c:pt>
                <c:pt idx="11">
                  <c:v>-3.5292000029585324E-3</c:v>
                </c:pt>
                <c:pt idx="12">
                  <c:v>-1.8032400002994109E-2</c:v>
                </c:pt>
                <c:pt idx="20">
                  <c:v>-4.2840400004934054E-2</c:v>
                </c:pt>
                <c:pt idx="23">
                  <c:v>-4.3638800001644995E-2</c:v>
                </c:pt>
                <c:pt idx="24">
                  <c:v>-1.9594000004872214E-2</c:v>
                </c:pt>
                <c:pt idx="25">
                  <c:v>-2.0654799998737872E-2</c:v>
                </c:pt>
                <c:pt idx="27">
                  <c:v>-3.0018800003745127E-2</c:v>
                </c:pt>
                <c:pt idx="28">
                  <c:v>-2.6757600004202686E-2</c:v>
                </c:pt>
                <c:pt idx="29">
                  <c:v>-2.4712800004635938E-2</c:v>
                </c:pt>
                <c:pt idx="30">
                  <c:v>-3.3092800003942102E-2</c:v>
                </c:pt>
                <c:pt idx="32">
                  <c:v>-5.8887600003799889E-2</c:v>
                </c:pt>
                <c:pt idx="34">
                  <c:v>-6.6762800001015421E-2</c:v>
                </c:pt>
                <c:pt idx="41">
                  <c:v>-7.5112400001671631E-2</c:v>
                </c:pt>
                <c:pt idx="50">
                  <c:v>-8.3094800007529557E-2</c:v>
                </c:pt>
                <c:pt idx="51">
                  <c:v>-6.5125200002512429E-2</c:v>
                </c:pt>
                <c:pt idx="53">
                  <c:v>-7.9970000006142072E-2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BDF-4592-86B2-BAE65454646E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Samec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plus>
            <c:minus>
              <c:numRef>
                <c:f>'A (old)'!$D$21:$D$44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(old)'!$J$21:$J$991</c:f>
              <c:numCache>
                <c:formatCode>General</c:formatCode>
                <c:ptCount val="971"/>
                <c:pt idx="0">
                  <c:v>9.4909600000391947E-2</c:v>
                </c:pt>
                <c:pt idx="1">
                  <c:v>9.2201199997361982E-2</c:v>
                </c:pt>
                <c:pt idx="2">
                  <c:v>8.2814799996413058E-2</c:v>
                </c:pt>
                <c:pt idx="3">
                  <c:v>8.9381999998295214E-2</c:v>
                </c:pt>
                <c:pt idx="13">
                  <c:v>-1.5532000004895963E-2</c:v>
                </c:pt>
                <c:pt idx="21">
                  <c:v>-2.1181200005230494E-2</c:v>
                </c:pt>
                <c:pt idx="22">
                  <c:v>-7.1480000042356551E-3</c:v>
                </c:pt>
                <c:pt idx="26">
                  <c:v>-6.8117600007099099E-2</c:v>
                </c:pt>
                <c:pt idx="31">
                  <c:v>-7.7633200002310332E-2</c:v>
                </c:pt>
                <c:pt idx="33">
                  <c:v>-5.1365200000873301E-2</c:v>
                </c:pt>
                <c:pt idx="36">
                  <c:v>-8.8518399999884423E-2</c:v>
                </c:pt>
                <c:pt idx="39">
                  <c:v>-7.768200000282377E-2</c:v>
                </c:pt>
                <c:pt idx="42">
                  <c:v>-9.0669200006232131E-2</c:v>
                </c:pt>
                <c:pt idx="43">
                  <c:v>-9.0591200001654215E-2</c:v>
                </c:pt>
                <c:pt idx="44">
                  <c:v>-9.0077600005315617E-2</c:v>
                </c:pt>
                <c:pt idx="45">
                  <c:v>-9.0235199997550808E-2</c:v>
                </c:pt>
                <c:pt idx="46">
                  <c:v>-8.909960000164574E-2</c:v>
                </c:pt>
                <c:pt idx="48">
                  <c:v>-8.8921599999594036E-2</c:v>
                </c:pt>
                <c:pt idx="49">
                  <c:v>-8.9108000007399824E-2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BDF-4592-86B2-BAE65454646E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plus>
            <c:min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(old)'!$K$21:$K$991</c:f>
              <c:numCache>
                <c:formatCode>General</c:formatCode>
                <c:ptCount val="971"/>
                <c:pt idx="14">
                  <c:v>1.7321599996648729E-2</c:v>
                </c:pt>
                <c:pt idx="15">
                  <c:v>-2.8724399999191519E-2</c:v>
                </c:pt>
                <c:pt idx="16">
                  <c:v>-2.5093600001127925E-2</c:v>
                </c:pt>
                <c:pt idx="17">
                  <c:v>-2.3910399999294896E-2</c:v>
                </c:pt>
                <c:pt idx="18">
                  <c:v>-1.2787599996954668E-2</c:v>
                </c:pt>
                <c:pt idx="19">
                  <c:v>1.5796000006957911E-3</c:v>
                </c:pt>
                <c:pt idx="35">
                  <c:v>-8.8918400004331488E-2</c:v>
                </c:pt>
                <c:pt idx="37">
                  <c:v>-8.8118400002713315E-2</c:v>
                </c:pt>
                <c:pt idx="38">
                  <c:v>-7.7782000000297558E-2</c:v>
                </c:pt>
                <c:pt idx="40">
                  <c:v>-7.768200000282377E-2</c:v>
                </c:pt>
                <c:pt idx="47">
                  <c:v>-8.8392800003930461E-2</c:v>
                </c:pt>
                <c:pt idx="52">
                  <c:v>-8.431439999549184E-2</c:v>
                </c:pt>
                <c:pt idx="54">
                  <c:v>-7.7900399999634828E-2</c:v>
                </c:pt>
                <c:pt idx="55">
                  <c:v>-7.7300400000240188E-2</c:v>
                </c:pt>
                <c:pt idx="56">
                  <c:v>-9.9547600002551917E-2</c:v>
                </c:pt>
                <c:pt idx="57">
                  <c:v>-0.10321400000248104</c:v>
                </c:pt>
                <c:pt idx="58">
                  <c:v>-9.7591600002488121E-2</c:v>
                </c:pt>
                <c:pt idx="59">
                  <c:v>-0.10472760000266135</c:v>
                </c:pt>
                <c:pt idx="60">
                  <c:v>-0.12457480000011856</c:v>
                </c:pt>
                <c:pt idx="61">
                  <c:v>-0.10472719999961555</c:v>
                </c:pt>
                <c:pt idx="62">
                  <c:v>-9.272360000613844E-2</c:v>
                </c:pt>
                <c:pt idx="63">
                  <c:v>-0.11092120000103023</c:v>
                </c:pt>
                <c:pt idx="64">
                  <c:v>-0.24502760000177659</c:v>
                </c:pt>
                <c:pt idx="65">
                  <c:v>-0.17036280000320403</c:v>
                </c:pt>
                <c:pt idx="66">
                  <c:v>-8.1480000008014031E-2</c:v>
                </c:pt>
                <c:pt idx="67">
                  <c:v>7.6568799995584413E-2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BDF-4592-86B2-BAE65454646E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plus>
            <c:min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(old)'!$L$21:$L$991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BDF-4592-86B2-BAE65454646E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plus>
            <c:min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(old)'!$M$21:$M$991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BDF-4592-86B2-BAE65454646E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plus>
            <c:min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(old)'!$N$21:$N$991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BDF-4592-86B2-BAE65454646E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(old)'!$O$21:$O$991</c:f>
              <c:numCache>
                <c:formatCode>General</c:formatCode>
                <c:ptCount val="971"/>
                <c:pt idx="4">
                  <c:v>1.8456151643235583E-2</c:v>
                </c:pt>
                <c:pt idx="5">
                  <c:v>1.8456151643235583E-2</c:v>
                </c:pt>
                <c:pt idx="6">
                  <c:v>-4.6327471316300945E-4</c:v>
                </c:pt>
                <c:pt idx="7">
                  <c:v>-7.2751251143673284E-4</c:v>
                </c:pt>
                <c:pt idx="8">
                  <c:v>-7.2751251143673284E-4</c:v>
                </c:pt>
                <c:pt idx="9">
                  <c:v>-8.3658722943921494E-3</c:v>
                </c:pt>
                <c:pt idx="10">
                  <c:v>-1.5617312444161044E-2</c:v>
                </c:pt>
                <c:pt idx="11">
                  <c:v>-1.5719232737780909E-2</c:v>
                </c:pt>
                <c:pt idx="12">
                  <c:v>-1.9075052775857197E-2</c:v>
                </c:pt>
                <c:pt idx="13">
                  <c:v>-2.2961235823325741E-2</c:v>
                </c:pt>
                <c:pt idx="14">
                  <c:v>-2.3255672227116463E-2</c:v>
                </c:pt>
                <c:pt idx="15">
                  <c:v>-2.6492585255969574E-2</c:v>
                </c:pt>
                <c:pt idx="16">
                  <c:v>-2.6573744008296502E-2</c:v>
                </c:pt>
                <c:pt idx="17">
                  <c:v>-2.6615267090882373E-2</c:v>
                </c:pt>
                <c:pt idx="18">
                  <c:v>-2.6828544742346166E-2</c:v>
                </c:pt>
                <c:pt idx="19">
                  <c:v>-2.7134305623205759E-2</c:v>
                </c:pt>
                <c:pt idx="20">
                  <c:v>-3.005979553266484E-2</c:v>
                </c:pt>
                <c:pt idx="21">
                  <c:v>-3.0497675312661295E-2</c:v>
                </c:pt>
                <c:pt idx="22">
                  <c:v>-3.0775125000848703E-2</c:v>
                </c:pt>
                <c:pt idx="23">
                  <c:v>-3.8054876343289787E-2</c:v>
                </c:pt>
                <c:pt idx="24">
                  <c:v>-3.8258716930529513E-2</c:v>
                </c:pt>
                <c:pt idx="25">
                  <c:v>-3.8319114141563505E-2</c:v>
                </c:pt>
                <c:pt idx="26">
                  <c:v>-4.1125697041799414E-2</c:v>
                </c:pt>
                <c:pt idx="27">
                  <c:v>-4.5510157080298409E-2</c:v>
                </c:pt>
                <c:pt idx="28">
                  <c:v>-4.5561117227108337E-2</c:v>
                </c:pt>
                <c:pt idx="29">
                  <c:v>-4.576495781434807E-2</c:v>
                </c:pt>
                <c:pt idx="30">
                  <c:v>-5.3220238551356693E-2</c:v>
                </c:pt>
                <c:pt idx="31">
                  <c:v>-5.6128741745212464E-2</c:v>
                </c:pt>
                <c:pt idx="32">
                  <c:v>-5.6555297048140045E-2</c:v>
                </c:pt>
                <c:pt idx="33">
                  <c:v>-5.6657217341759908E-2</c:v>
                </c:pt>
                <c:pt idx="34">
                  <c:v>-6.0156480756041929E-2</c:v>
                </c:pt>
                <c:pt idx="35">
                  <c:v>-6.7326762153483904E-2</c:v>
                </c:pt>
                <c:pt idx="36">
                  <c:v>-6.7326762153483904E-2</c:v>
                </c:pt>
                <c:pt idx="37">
                  <c:v>-6.7326762153483904E-2</c:v>
                </c:pt>
                <c:pt idx="38">
                  <c:v>-6.7551364282016552E-2</c:v>
                </c:pt>
                <c:pt idx="39">
                  <c:v>-6.7551364282016552E-2</c:v>
                </c:pt>
                <c:pt idx="40">
                  <c:v>-6.7551364282016552E-2</c:v>
                </c:pt>
                <c:pt idx="41">
                  <c:v>-6.7581562887533558E-2</c:v>
                </c:pt>
                <c:pt idx="42">
                  <c:v>-7.1114799733022205E-2</c:v>
                </c:pt>
                <c:pt idx="43">
                  <c:v>-7.1124236797246276E-2</c:v>
                </c:pt>
                <c:pt idx="44">
                  <c:v>-7.113556127431514E-2</c:v>
                </c:pt>
                <c:pt idx="45">
                  <c:v>-7.1143110925694392E-2</c:v>
                </c:pt>
                <c:pt idx="46">
                  <c:v>-7.1144998338539212E-2</c:v>
                </c:pt>
                <c:pt idx="47">
                  <c:v>-7.1150660577073643E-2</c:v>
                </c:pt>
                <c:pt idx="48">
                  <c:v>-7.1154435402763255E-2</c:v>
                </c:pt>
                <c:pt idx="49">
                  <c:v>-7.1165759879832147E-2</c:v>
                </c:pt>
                <c:pt idx="50">
                  <c:v>-7.153758021026016E-2</c:v>
                </c:pt>
                <c:pt idx="51">
                  <c:v>-7.1567778815777167E-2</c:v>
                </c:pt>
                <c:pt idx="52">
                  <c:v>-7.5046280688766231E-2</c:v>
                </c:pt>
                <c:pt idx="53">
                  <c:v>-7.5138763918162044E-2</c:v>
                </c:pt>
                <c:pt idx="54">
                  <c:v>-7.516896252367905E-2</c:v>
                </c:pt>
                <c:pt idx="55">
                  <c:v>-7.516896252367905E-2</c:v>
                </c:pt>
                <c:pt idx="56">
                  <c:v>-8.2318482379828084E-2</c:v>
                </c:pt>
                <c:pt idx="57">
                  <c:v>-8.601026190428096E-2</c:v>
                </c:pt>
                <c:pt idx="58">
                  <c:v>-8.6112182197900816E-2</c:v>
                </c:pt>
                <c:pt idx="59">
                  <c:v>-8.9773763116836686E-2</c:v>
                </c:pt>
                <c:pt idx="60">
                  <c:v>-9.6923282972985719E-2</c:v>
                </c:pt>
                <c:pt idx="61">
                  <c:v>-9.7340401211689243E-2</c:v>
                </c:pt>
                <c:pt idx="62">
                  <c:v>-9.749328165211904E-2</c:v>
                </c:pt>
                <c:pt idx="63">
                  <c:v>-0.10099254506640107</c:v>
                </c:pt>
                <c:pt idx="64">
                  <c:v>-0.10204194660811672</c:v>
                </c:pt>
                <c:pt idx="65">
                  <c:v>-0.10356697618672506</c:v>
                </c:pt>
                <c:pt idx="66">
                  <c:v>-0.10915938044590393</c:v>
                </c:pt>
                <c:pt idx="67">
                  <c:v>-0.10481455607714599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BDF-4592-86B2-BAE654546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06912"/>
        <c:axId val="1"/>
      </c:scatterChart>
      <c:valAx>
        <c:axId val="246506912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0241498606093"/>
              <c:y val="0.8676935998384817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3016453382084092E-2"/>
              <c:y val="0.384616030688471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069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9.3235831809872036E-2"/>
          <c:y val="0.92000129214617399"/>
          <c:w val="0.99268815346893335"/>
          <c:h val="0.9815397536846355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V417 Aql - O-C Diagr.</a:t>
            </a:r>
          </a:p>
        </c:rich>
      </c:tx>
      <c:layout>
        <c:manualLayout>
          <c:xMode val="edge"/>
          <c:yMode val="edge"/>
          <c:x val="0.35036496350364965"/>
          <c:y val="3.37423312883435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1094890510949"/>
          <c:y val="0.14723926380368099"/>
          <c:w val="0.78467153284671531"/>
          <c:h val="0.659509202453987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(old)'!$H$21:$H$991</c:f>
              <c:numCache>
                <c:formatCode>General</c:formatCode>
                <c:ptCount val="971"/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C5-42E3-8138-5070CF16E872}"/>
            </c:ext>
          </c:extLst>
        </c:ser>
        <c:ser>
          <c:idx val="1"/>
          <c:order val="1"/>
          <c:tx>
            <c:strRef>
              <c:f>'A (old)'!$I$20:$I$20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(old)'!$D$21:$D$991</c:f>
                <c:numCache>
                  <c:formatCode>General</c:formatCode>
                  <c:ptCount val="9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plus>
            <c:minus>
              <c:numRef>
                <c:f>'A (old)'!$D$21:$D$991</c:f>
                <c:numCache>
                  <c:formatCode>General</c:formatCode>
                  <c:ptCount val="9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(old)'!$I$21:$I$991</c:f>
              <c:numCache>
                <c:formatCode>General</c:formatCode>
                <c:ptCount val="971"/>
                <c:pt idx="4">
                  <c:v>-4.4384000066202134E-3</c:v>
                </c:pt>
                <c:pt idx="5">
                  <c:v>-4.4384000066202134E-3</c:v>
                </c:pt>
                <c:pt idx="6">
                  <c:v>3.0159999951138161E-3</c:v>
                </c:pt>
                <c:pt idx="8">
                  <c:v>9.9999999947613105E-3</c:v>
                </c:pt>
                <c:pt idx="9">
                  <c:v>1.9373199997062329E-2</c:v>
                </c:pt>
                <c:pt idx="10">
                  <c:v>-2.7051600001868792E-2</c:v>
                </c:pt>
                <c:pt idx="11">
                  <c:v>-3.5292000029585324E-3</c:v>
                </c:pt>
                <c:pt idx="12">
                  <c:v>-1.8032400002994109E-2</c:v>
                </c:pt>
                <c:pt idx="20">
                  <c:v>-4.2840400004934054E-2</c:v>
                </c:pt>
                <c:pt idx="23">
                  <c:v>-4.3638800001644995E-2</c:v>
                </c:pt>
                <c:pt idx="24">
                  <c:v>-1.9594000004872214E-2</c:v>
                </c:pt>
                <c:pt idx="25">
                  <c:v>-2.0654799998737872E-2</c:v>
                </c:pt>
                <c:pt idx="27">
                  <c:v>-3.0018800003745127E-2</c:v>
                </c:pt>
                <c:pt idx="28">
                  <c:v>-2.6757600004202686E-2</c:v>
                </c:pt>
                <c:pt idx="29">
                  <c:v>-2.4712800004635938E-2</c:v>
                </c:pt>
                <c:pt idx="30">
                  <c:v>-3.3092800003942102E-2</c:v>
                </c:pt>
                <c:pt idx="32">
                  <c:v>-5.8887600003799889E-2</c:v>
                </c:pt>
                <c:pt idx="34">
                  <c:v>-6.6762800001015421E-2</c:v>
                </c:pt>
                <c:pt idx="41">
                  <c:v>-7.5112400001671631E-2</c:v>
                </c:pt>
                <c:pt idx="50">
                  <c:v>-8.3094800007529557E-2</c:v>
                </c:pt>
                <c:pt idx="51">
                  <c:v>-6.5125200002512429E-2</c:v>
                </c:pt>
                <c:pt idx="53">
                  <c:v>-7.9970000006142072E-2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C5-42E3-8138-5070CF16E872}"/>
            </c:ext>
          </c:extLst>
        </c:ser>
        <c:ser>
          <c:idx val="3"/>
          <c:order val="2"/>
          <c:tx>
            <c:strRef>
              <c:f>'A (old)'!$J$20</c:f>
              <c:strCache>
                <c:ptCount val="1"/>
                <c:pt idx="0">
                  <c:v>Samec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plus>
            <c:minus>
              <c:numRef>
                <c:f>'A (old)'!$D$21:$D$44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(old)'!$J$21:$J$991</c:f>
              <c:numCache>
                <c:formatCode>General</c:formatCode>
                <c:ptCount val="971"/>
                <c:pt idx="0">
                  <c:v>9.4909600000391947E-2</c:v>
                </c:pt>
                <c:pt idx="1">
                  <c:v>9.2201199997361982E-2</c:v>
                </c:pt>
                <c:pt idx="2">
                  <c:v>8.2814799996413058E-2</c:v>
                </c:pt>
                <c:pt idx="3">
                  <c:v>8.9381999998295214E-2</c:v>
                </c:pt>
                <c:pt idx="13">
                  <c:v>-1.5532000004895963E-2</c:v>
                </c:pt>
                <c:pt idx="21">
                  <c:v>-2.1181200005230494E-2</c:v>
                </c:pt>
                <c:pt idx="22">
                  <c:v>-7.1480000042356551E-3</c:v>
                </c:pt>
                <c:pt idx="26">
                  <c:v>-6.8117600007099099E-2</c:v>
                </c:pt>
                <c:pt idx="31">
                  <c:v>-7.7633200002310332E-2</c:v>
                </c:pt>
                <c:pt idx="33">
                  <c:v>-5.1365200000873301E-2</c:v>
                </c:pt>
                <c:pt idx="36">
                  <c:v>-8.8518399999884423E-2</c:v>
                </c:pt>
                <c:pt idx="39">
                  <c:v>-7.768200000282377E-2</c:v>
                </c:pt>
                <c:pt idx="42">
                  <c:v>-9.0669200006232131E-2</c:v>
                </c:pt>
                <c:pt idx="43">
                  <c:v>-9.0591200001654215E-2</c:v>
                </c:pt>
                <c:pt idx="44">
                  <c:v>-9.0077600005315617E-2</c:v>
                </c:pt>
                <c:pt idx="45">
                  <c:v>-9.0235199997550808E-2</c:v>
                </c:pt>
                <c:pt idx="46">
                  <c:v>-8.909960000164574E-2</c:v>
                </c:pt>
                <c:pt idx="48">
                  <c:v>-8.8921599999594036E-2</c:v>
                </c:pt>
                <c:pt idx="49">
                  <c:v>-8.9108000007399824E-2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0C5-42E3-8138-5070CF16E872}"/>
            </c:ext>
          </c:extLst>
        </c:ser>
        <c:ser>
          <c:idx val="4"/>
          <c:order val="3"/>
          <c:tx>
            <c:strRef>
              <c:f>'A (old)'!$K$20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plus>
            <c:min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(old)'!$K$21:$K$991</c:f>
              <c:numCache>
                <c:formatCode>General</c:formatCode>
                <c:ptCount val="971"/>
                <c:pt idx="14">
                  <c:v>1.7321599996648729E-2</c:v>
                </c:pt>
                <c:pt idx="15">
                  <c:v>-2.8724399999191519E-2</c:v>
                </c:pt>
                <c:pt idx="16">
                  <c:v>-2.5093600001127925E-2</c:v>
                </c:pt>
                <c:pt idx="17">
                  <c:v>-2.3910399999294896E-2</c:v>
                </c:pt>
                <c:pt idx="18">
                  <c:v>-1.2787599996954668E-2</c:v>
                </c:pt>
                <c:pt idx="19">
                  <c:v>1.5796000006957911E-3</c:v>
                </c:pt>
                <c:pt idx="35">
                  <c:v>-8.8918400004331488E-2</c:v>
                </c:pt>
                <c:pt idx="37">
                  <c:v>-8.8118400002713315E-2</c:v>
                </c:pt>
                <c:pt idx="38">
                  <c:v>-7.7782000000297558E-2</c:v>
                </c:pt>
                <c:pt idx="40">
                  <c:v>-7.768200000282377E-2</c:v>
                </c:pt>
                <c:pt idx="47">
                  <c:v>-8.8392800003930461E-2</c:v>
                </c:pt>
                <c:pt idx="52">
                  <c:v>-8.431439999549184E-2</c:v>
                </c:pt>
                <c:pt idx="54">
                  <c:v>-7.7900399999634828E-2</c:v>
                </c:pt>
                <c:pt idx="55">
                  <c:v>-7.7300400000240188E-2</c:v>
                </c:pt>
                <c:pt idx="56">
                  <c:v>-9.9547600002551917E-2</c:v>
                </c:pt>
                <c:pt idx="57">
                  <c:v>-0.10321400000248104</c:v>
                </c:pt>
                <c:pt idx="58">
                  <c:v>-9.7591600002488121E-2</c:v>
                </c:pt>
                <c:pt idx="59">
                  <c:v>-0.10472760000266135</c:v>
                </c:pt>
                <c:pt idx="60">
                  <c:v>-0.12457480000011856</c:v>
                </c:pt>
                <c:pt idx="61">
                  <c:v>-0.10472719999961555</c:v>
                </c:pt>
                <c:pt idx="62">
                  <c:v>-9.272360000613844E-2</c:v>
                </c:pt>
                <c:pt idx="63">
                  <c:v>-0.11092120000103023</c:v>
                </c:pt>
                <c:pt idx="64">
                  <c:v>-0.24502760000177659</c:v>
                </c:pt>
                <c:pt idx="65">
                  <c:v>-0.17036280000320403</c:v>
                </c:pt>
                <c:pt idx="66">
                  <c:v>-8.1480000008014031E-2</c:v>
                </c:pt>
                <c:pt idx="67">
                  <c:v>7.6568799995584413E-2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0C5-42E3-8138-5070CF16E872}"/>
            </c:ext>
          </c:extLst>
        </c:ser>
        <c:ser>
          <c:idx val="2"/>
          <c:order val="4"/>
          <c:tx>
            <c:strRef>
              <c:f>'A (old)'!$L$20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plus>
            <c:min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(old)'!$L$21:$L$991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0C5-42E3-8138-5070CF16E872}"/>
            </c:ext>
          </c:extLst>
        </c:ser>
        <c:ser>
          <c:idx val="5"/>
          <c:order val="5"/>
          <c:tx>
            <c:strRef>
              <c:f>'A (old)'!$M$20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plus>
            <c:min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(old)'!$M$21:$M$991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0C5-42E3-8138-5070CF16E872}"/>
            </c:ext>
          </c:extLst>
        </c:ser>
        <c:ser>
          <c:idx val="6"/>
          <c:order val="6"/>
          <c:tx>
            <c:strRef>
              <c:f>'A (old)'!$N$20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plus>
            <c:minus>
              <c:numRef>
                <c:f>'A (old)'!$D$21:$D$91</c:f>
                <c:numCache>
                  <c:formatCode>General</c:formatCode>
                  <c:ptCount val="71"/>
                  <c:pt idx="7">
                    <c:v>0</c:v>
                  </c:pt>
                  <c:pt idx="32">
                    <c:v>5.0000000000000001E-3</c:v>
                  </c:pt>
                  <c:pt idx="34">
                    <c:v>4.0000000000000001E-3</c:v>
                  </c:pt>
                  <c:pt idx="41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4.0000000000000001E-3</c:v>
                  </c:pt>
                  <c:pt idx="63">
                    <c:v>1E-4</c:v>
                  </c:pt>
                  <c:pt idx="64">
                    <c:v>1E-4</c:v>
                  </c:pt>
                  <c:pt idx="65">
                    <c:v>2.9999999999999997E-4</c:v>
                  </c:pt>
                  <c:pt idx="66">
                    <c:v>3.3E-3</c:v>
                  </c:pt>
                  <c:pt idx="67">
                    <c:v>3.8999999999999998E-3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(old)'!$N$21:$N$991</c:f>
              <c:numCache>
                <c:formatCode>General</c:formatCode>
                <c:ptCount val="97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0C5-42E3-8138-5070CF16E872}"/>
            </c:ext>
          </c:extLst>
        </c:ser>
        <c:ser>
          <c:idx val="7"/>
          <c:order val="7"/>
          <c:tx>
            <c:strRef>
              <c:f>'A (old)'!$O$20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(old)'!$F$21:$F$991</c:f>
              <c:numCache>
                <c:formatCode>General</c:formatCode>
                <c:ptCount val="971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25634.5</c:v>
                </c:pt>
                <c:pt idx="63">
                  <c:v>26561.5</c:v>
                </c:pt>
                <c:pt idx="64">
                  <c:v>26839.5</c:v>
                </c:pt>
                <c:pt idx="65">
                  <c:v>27243.5</c:v>
                </c:pt>
                <c:pt idx="66">
                  <c:v>28725</c:v>
                </c:pt>
                <c:pt idx="67">
                  <c:v>27574</c:v>
                </c:pt>
              </c:numCache>
            </c:numRef>
          </c:xVal>
          <c:yVal>
            <c:numRef>
              <c:f>'A (old)'!$O$21:$O$991</c:f>
              <c:numCache>
                <c:formatCode>General</c:formatCode>
                <c:ptCount val="971"/>
                <c:pt idx="4">
                  <c:v>1.8456151643235583E-2</c:v>
                </c:pt>
                <c:pt idx="5">
                  <c:v>1.8456151643235583E-2</c:v>
                </c:pt>
                <c:pt idx="6">
                  <c:v>-4.6327471316300945E-4</c:v>
                </c:pt>
                <c:pt idx="7">
                  <c:v>-7.2751251143673284E-4</c:v>
                </c:pt>
                <c:pt idx="8">
                  <c:v>-7.2751251143673284E-4</c:v>
                </c:pt>
                <c:pt idx="9">
                  <c:v>-8.3658722943921494E-3</c:v>
                </c:pt>
                <c:pt idx="10">
                  <c:v>-1.5617312444161044E-2</c:v>
                </c:pt>
                <c:pt idx="11">
                  <c:v>-1.5719232737780909E-2</c:v>
                </c:pt>
                <c:pt idx="12">
                  <c:v>-1.9075052775857197E-2</c:v>
                </c:pt>
                <c:pt idx="13">
                  <c:v>-2.2961235823325741E-2</c:v>
                </c:pt>
                <c:pt idx="14">
                  <c:v>-2.3255672227116463E-2</c:v>
                </c:pt>
                <c:pt idx="15">
                  <c:v>-2.6492585255969574E-2</c:v>
                </c:pt>
                <c:pt idx="16">
                  <c:v>-2.6573744008296502E-2</c:v>
                </c:pt>
                <c:pt idx="17">
                  <c:v>-2.6615267090882373E-2</c:v>
                </c:pt>
                <c:pt idx="18">
                  <c:v>-2.6828544742346166E-2</c:v>
                </c:pt>
                <c:pt idx="19">
                  <c:v>-2.7134305623205759E-2</c:v>
                </c:pt>
                <c:pt idx="20">
                  <c:v>-3.005979553266484E-2</c:v>
                </c:pt>
                <c:pt idx="21">
                  <c:v>-3.0497675312661295E-2</c:v>
                </c:pt>
                <c:pt idx="22">
                  <c:v>-3.0775125000848703E-2</c:v>
                </c:pt>
                <c:pt idx="23">
                  <c:v>-3.8054876343289787E-2</c:v>
                </c:pt>
                <c:pt idx="24">
                  <c:v>-3.8258716930529513E-2</c:v>
                </c:pt>
                <c:pt idx="25">
                  <c:v>-3.8319114141563505E-2</c:v>
                </c:pt>
                <c:pt idx="26">
                  <c:v>-4.1125697041799414E-2</c:v>
                </c:pt>
                <c:pt idx="27">
                  <c:v>-4.5510157080298409E-2</c:v>
                </c:pt>
                <c:pt idx="28">
                  <c:v>-4.5561117227108337E-2</c:v>
                </c:pt>
                <c:pt idx="29">
                  <c:v>-4.576495781434807E-2</c:v>
                </c:pt>
                <c:pt idx="30">
                  <c:v>-5.3220238551356693E-2</c:v>
                </c:pt>
                <c:pt idx="31">
                  <c:v>-5.6128741745212464E-2</c:v>
                </c:pt>
                <c:pt idx="32">
                  <c:v>-5.6555297048140045E-2</c:v>
                </c:pt>
                <c:pt idx="33">
                  <c:v>-5.6657217341759908E-2</c:v>
                </c:pt>
                <c:pt idx="34">
                  <c:v>-6.0156480756041929E-2</c:v>
                </c:pt>
                <c:pt idx="35">
                  <c:v>-6.7326762153483904E-2</c:v>
                </c:pt>
                <c:pt idx="36">
                  <c:v>-6.7326762153483904E-2</c:v>
                </c:pt>
                <c:pt idx="37">
                  <c:v>-6.7326762153483904E-2</c:v>
                </c:pt>
                <c:pt idx="38">
                  <c:v>-6.7551364282016552E-2</c:v>
                </c:pt>
                <c:pt idx="39">
                  <c:v>-6.7551364282016552E-2</c:v>
                </c:pt>
                <c:pt idx="40">
                  <c:v>-6.7551364282016552E-2</c:v>
                </c:pt>
                <c:pt idx="41">
                  <c:v>-6.7581562887533558E-2</c:v>
                </c:pt>
                <c:pt idx="42">
                  <c:v>-7.1114799733022205E-2</c:v>
                </c:pt>
                <c:pt idx="43">
                  <c:v>-7.1124236797246276E-2</c:v>
                </c:pt>
                <c:pt idx="44">
                  <c:v>-7.113556127431514E-2</c:v>
                </c:pt>
                <c:pt idx="45">
                  <c:v>-7.1143110925694392E-2</c:v>
                </c:pt>
                <c:pt idx="46">
                  <c:v>-7.1144998338539212E-2</c:v>
                </c:pt>
                <c:pt idx="47">
                  <c:v>-7.1150660577073643E-2</c:v>
                </c:pt>
                <c:pt idx="48">
                  <c:v>-7.1154435402763255E-2</c:v>
                </c:pt>
                <c:pt idx="49">
                  <c:v>-7.1165759879832147E-2</c:v>
                </c:pt>
                <c:pt idx="50">
                  <c:v>-7.153758021026016E-2</c:v>
                </c:pt>
                <c:pt idx="51">
                  <c:v>-7.1567778815777167E-2</c:v>
                </c:pt>
                <c:pt idx="52">
                  <c:v>-7.5046280688766231E-2</c:v>
                </c:pt>
                <c:pt idx="53">
                  <c:v>-7.5138763918162044E-2</c:v>
                </c:pt>
                <c:pt idx="54">
                  <c:v>-7.516896252367905E-2</c:v>
                </c:pt>
                <c:pt idx="55">
                  <c:v>-7.516896252367905E-2</c:v>
                </c:pt>
                <c:pt idx="56">
                  <c:v>-8.2318482379828084E-2</c:v>
                </c:pt>
                <c:pt idx="57">
                  <c:v>-8.601026190428096E-2</c:v>
                </c:pt>
                <c:pt idx="58">
                  <c:v>-8.6112182197900816E-2</c:v>
                </c:pt>
                <c:pt idx="59">
                  <c:v>-8.9773763116836686E-2</c:v>
                </c:pt>
                <c:pt idx="60">
                  <c:v>-9.6923282972985719E-2</c:v>
                </c:pt>
                <c:pt idx="61">
                  <c:v>-9.7340401211689243E-2</c:v>
                </c:pt>
                <c:pt idx="62">
                  <c:v>-9.749328165211904E-2</c:v>
                </c:pt>
                <c:pt idx="63">
                  <c:v>-0.10099254506640107</c:v>
                </c:pt>
                <c:pt idx="64">
                  <c:v>-0.10204194660811672</c:v>
                </c:pt>
                <c:pt idx="65">
                  <c:v>-0.10356697618672506</c:v>
                </c:pt>
                <c:pt idx="66">
                  <c:v>-0.10915938044590393</c:v>
                </c:pt>
                <c:pt idx="67">
                  <c:v>-0.10481455607714599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0C5-42E3-8138-5070CF16E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10520"/>
        <c:axId val="1"/>
      </c:scatterChart>
      <c:valAx>
        <c:axId val="24651052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9781021897808"/>
              <c:y val="0.868098159509202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919708029197078E-2"/>
              <c:y val="0.383435582822085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105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9.4890510948905105E-2"/>
          <c:y val="0.92024539877300615"/>
          <c:w val="0.99270072992700731"/>
          <c:h val="0.981595092024539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8881691804129165"/>
          <c:y val="3.41614906832298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33557578809216"/>
          <c:y val="0.14906854902912253"/>
          <c:w val="0.83875215805845538"/>
          <c:h val="0.639752522916650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'C'!$F$21:$F$926</c:f>
              <c:numCache>
                <c:formatCode>General</c:formatCode>
                <c:ptCount val="906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'C'!$H$21:$H$926</c:f>
              <c:numCache>
                <c:formatCode>General</c:formatCode>
                <c:ptCount val="906"/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FB-4DDF-8DF7-146E16EA1377}"/>
            </c:ext>
          </c:extLst>
        </c:ser>
        <c:ser>
          <c:idx val="1"/>
          <c:order val="1"/>
          <c:tx>
            <c:strRef>
              <c:f>'C'!$I$20:$I$20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'C'!$D$21:$D$926</c:f>
                <c:numCache>
                  <c:formatCode>General</c:formatCode>
                  <c:ptCount val="906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plus>
            <c:minus>
              <c:numRef>
                <c:f>'C'!$D$21:$D$926</c:f>
                <c:numCache>
                  <c:formatCode>General</c:formatCode>
                  <c:ptCount val="906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'C'!$F$21:$F$926</c:f>
              <c:numCache>
                <c:formatCode>General</c:formatCode>
                <c:ptCount val="906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'C'!$I$21:$I$926</c:f>
              <c:numCache>
                <c:formatCode>General</c:formatCode>
                <c:ptCount val="906"/>
                <c:pt idx="4">
                  <c:v>-4.4384000066202134E-3</c:v>
                </c:pt>
                <c:pt idx="5">
                  <c:v>-4.4384000066202134E-3</c:v>
                </c:pt>
                <c:pt idx="6">
                  <c:v>3.0159999951138161E-3</c:v>
                </c:pt>
                <c:pt idx="8">
                  <c:v>9.9999999947613105E-3</c:v>
                </c:pt>
                <c:pt idx="9">
                  <c:v>1.9373199997062329E-2</c:v>
                </c:pt>
                <c:pt idx="10">
                  <c:v>-2.7051600001868792E-2</c:v>
                </c:pt>
                <c:pt idx="11">
                  <c:v>-3.5292000029585324E-3</c:v>
                </c:pt>
                <c:pt idx="12">
                  <c:v>-1.8032400002994109E-2</c:v>
                </c:pt>
                <c:pt idx="25">
                  <c:v>-2.0654799998737872E-2</c:v>
                </c:pt>
                <c:pt idx="28">
                  <c:v>-2.6757600004202686E-2</c:v>
                </c:pt>
                <c:pt idx="29">
                  <c:v>-2.4712800004635938E-2</c:v>
                </c:pt>
                <c:pt idx="30">
                  <c:v>-3.3092800003942102E-2</c:v>
                </c:pt>
                <c:pt idx="32">
                  <c:v>-5.8887600003799889E-2</c:v>
                </c:pt>
                <c:pt idx="33">
                  <c:v>-5.1365200000873301E-2</c:v>
                </c:pt>
                <c:pt idx="34">
                  <c:v>-6.6762800001015421E-2</c:v>
                </c:pt>
                <c:pt idx="35">
                  <c:v>-8.8918400004331488E-2</c:v>
                </c:pt>
                <c:pt idx="37">
                  <c:v>-8.8118400002713315E-2</c:v>
                </c:pt>
                <c:pt idx="39">
                  <c:v>-7.768200000282377E-2</c:v>
                </c:pt>
                <c:pt idx="42">
                  <c:v>-9.0669200006232131E-2</c:v>
                </c:pt>
                <c:pt idx="50">
                  <c:v>-8.3094800007529557E-2</c:v>
                </c:pt>
                <c:pt idx="51">
                  <c:v>-6.5125200002512429E-2</c:v>
                </c:pt>
                <c:pt idx="53">
                  <c:v>-7.9970000006142072E-2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FB-4DDF-8DF7-146E16EA1377}"/>
            </c:ext>
          </c:extLst>
        </c:ser>
        <c:ser>
          <c:idx val="3"/>
          <c:order val="2"/>
          <c:tx>
            <c:strRef>
              <c:f>'C'!$J$20</c:f>
              <c:strCache>
                <c:ptCount val="1"/>
                <c:pt idx="0">
                  <c:v>Samec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plus>
            <c:minus>
              <c:numRef>
                <c:f>'C'!$D$21:$D$44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'C'!$F$21:$F$926</c:f>
              <c:numCache>
                <c:formatCode>General</c:formatCode>
                <c:ptCount val="906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'C'!$J$21:$J$926</c:f>
              <c:numCache>
                <c:formatCode>General</c:formatCode>
                <c:ptCount val="906"/>
                <c:pt idx="0">
                  <c:v>9.4909600000391947E-2</c:v>
                </c:pt>
                <c:pt idx="1">
                  <c:v>9.2201199997361982E-2</c:v>
                </c:pt>
                <c:pt idx="2">
                  <c:v>8.2814799996413058E-2</c:v>
                </c:pt>
                <c:pt idx="3">
                  <c:v>8.9381999998295214E-2</c:v>
                </c:pt>
                <c:pt idx="13">
                  <c:v>-1.5532000004895963E-2</c:v>
                </c:pt>
                <c:pt idx="15">
                  <c:v>-2.8724399999191519E-2</c:v>
                </c:pt>
                <c:pt idx="17">
                  <c:v>-2.3910399999294896E-2</c:v>
                </c:pt>
                <c:pt idx="19">
                  <c:v>1.5796000006957911E-3</c:v>
                </c:pt>
                <c:pt idx="21">
                  <c:v>-2.1181200005230494E-2</c:v>
                </c:pt>
                <c:pt idx="23">
                  <c:v>-4.3638800001644995E-2</c:v>
                </c:pt>
                <c:pt idx="26">
                  <c:v>-6.8117600007099099E-2</c:v>
                </c:pt>
                <c:pt idx="27">
                  <c:v>-3.0018800003745127E-2</c:v>
                </c:pt>
                <c:pt idx="31">
                  <c:v>-7.7633200002310332E-2</c:v>
                </c:pt>
                <c:pt idx="36">
                  <c:v>-8.8518399999884423E-2</c:v>
                </c:pt>
                <c:pt idx="38">
                  <c:v>-7.7782000000297558E-2</c:v>
                </c:pt>
                <c:pt idx="40">
                  <c:v>-7.768200000282377E-2</c:v>
                </c:pt>
                <c:pt idx="41">
                  <c:v>-7.5112400001671631E-2</c:v>
                </c:pt>
                <c:pt idx="43">
                  <c:v>-9.0591200001654215E-2</c:v>
                </c:pt>
                <c:pt idx="44">
                  <c:v>-9.0077600005315617E-2</c:v>
                </c:pt>
                <c:pt idx="45">
                  <c:v>-9.0235199997550808E-2</c:v>
                </c:pt>
                <c:pt idx="46">
                  <c:v>-8.909960000164574E-2</c:v>
                </c:pt>
                <c:pt idx="47">
                  <c:v>-8.8392800003930461E-2</c:v>
                </c:pt>
                <c:pt idx="48">
                  <c:v>-8.8921599999594036E-2</c:v>
                </c:pt>
                <c:pt idx="49">
                  <c:v>-8.9108000007399824E-2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FB-4DDF-8DF7-146E16EA1377}"/>
            </c:ext>
          </c:extLst>
        </c:ser>
        <c:ser>
          <c:idx val="4"/>
          <c:order val="3"/>
          <c:tx>
            <c:strRef>
              <c:f>'C'!$K$20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'C'!$D$21:$D$92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'C'!$F$21:$F$926</c:f>
              <c:numCache>
                <c:formatCode>General</c:formatCode>
                <c:ptCount val="906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'C'!$K$21:$K$926</c:f>
              <c:numCache>
                <c:formatCode>General</c:formatCode>
                <c:ptCount val="906"/>
                <c:pt idx="14">
                  <c:v>1.7321599996648729E-2</c:v>
                </c:pt>
                <c:pt idx="16">
                  <c:v>-2.5093600001127925E-2</c:v>
                </c:pt>
                <c:pt idx="18">
                  <c:v>-1.2787599996954668E-2</c:v>
                </c:pt>
                <c:pt idx="20">
                  <c:v>-4.2840400004934054E-2</c:v>
                </c:pt>
                <c:pt idx="22">
                  <c:v>-7.1480000042356551E-3</c:v>
                </c:pt>
                <c:pt idx="24">
                  <c:v>-1.9594000004872214E-2</c:v>
                </c:pt>
                <c:pt idx="52">
                  <c:v>-8.431439999549184E-2</c:v>
                </c:pt>
                <c:pt idx="54">
                  <c:v>-7.7900399999634828E-2</c:v>
                </c:pt>
                <c:pt idx="55">
                  <c:v>-7.7300400000240188E-2</c:v>
                </c:pt>
                <c:pt idx="56">
                  <c:v>-9.9547600002551917E-2</c:v>
                </c:pt>
                <c:pt idx="57">
                  <c:v>-0.10321400000248104</c:v>
                </c:pt>
                <c:pt idx="58">
                  <c:v>-9.7591600002488121E-2</c:v>
                </c:pt>
                <c:pt idx="59">
                  <c:v>-0.10472760000266135</c:v>
                </c:pt>
                <c:pt idx="60">
                  <c:v>-0.12457480000011856</c:v>
                </c:pt>
                <c:pt idx="61">
                  <c:v>-0.10472719999961555</c:v>
                </c:pt>
                <c:pt idx="62">
                  <c:v>-0.10006279999652179</c:v>
                </c:pt>
                <c:pt idx="63">
                  <c:v>-9.272360000613844E-2</c:v>
                </c:pt>
                <c:pt idx="64">
                  <c:v>-9.2870799999218434E-2</c:v>
                </c:pt>
                <c:pt idx="65">
                  <c:v>-0.11092120000103023</c:v>
                </c:pt>
                <c:pt idx="68">
                  <c:v>-0.10849559999769554</c:v>
                </c:pt>
                <c:pt idx="70">
                  <c:v>-0.13773480000236304</c:v>
                </c:pt>
                <c:pt idx="71">
                  <c:v>-0.13773480000236304</c:v>
                </c:pt>
                <c:pt idx="72">
                  <c:v>-0.1245204000006197</c:v>
                </c:pt>
                <c:pt idx="73">
                  <c:v>-0.12351880000642268</c:v>
                </c:pt>
                <c:pt idx="74">
                  <c:v>-0.12137280000752071</c:v>
                </c:pt>
                <c:pt idx="75">
                  <c:v>-0.12618320000183303</c:v>
                </c:pt>
                <c:pt idx="76">
                  <c:v>-0.11949959999765269</c:v>
                </c:pt>
                <c:pt idx="77">
                  <c:v>-0.12562479999905918</c:v>
                </c:pt>
                <c:pt idx="78">
                  <c:v>-0.14501320000272244</c:v>
                </c:pt>
                <c:pt idx="79">
                  <c:v>-0.12860680000449065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DFB-4DDF-8DF7-146E16EA1377}"/>
            </c:ext>
          </c:extLst>
        </c:ser>
        <c:ser>
          <c:idx val="2"/>
          <c:order val="4"/>
          <c:tx>
            <c:strRef>
              <c:f>'C'!$L$20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'C'!$D$21:$D$92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'C'!$F$21:$F$926</c:f>
              <c:numCache>
                <c:formatCode>General</c:formatCode>
                <c:ptCount val="906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'C'!$L$21:$L$926</c:f>
              <c:numCache>
                <c:formatCode>General</c:formatCode>
                <c:ptCount val="9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DFB-4DDF-8DF7-146E16EA1377}"/>
            </c:ext>
          </c:extLst>
        </c:ser>
        <c:ser>
          <c:idx val="5"/>
          <c:order val="5"/>
          <c:tx>
            <c:strRef>
              <c:f>'C'!$M$20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'C'!$D$21:$D$92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'C'!$F$21:$F$926</c:f>
              <c:numCache>
                <c:formatCode>General</c:formatCode>
                <c:ptCount val="906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'C'!$M$21:$M$926</c:f>
              <c:numCache>
                <c:formatCode>General</c:formatCode>
                <c:ptCount val="9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DFB-4DDF-8DF7-146E16EA1377}"/>
            </c:ext>
          </c:extLst>
        </c:ser>
        <c:ser>
          <c:idx val="6"/>
          <c:order val="6"/>
          <c:tx>
            <c:strRef>
              <c:f>'C'!$N$20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'C'!$D$21:$D$92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'C'!$F$21:$F$926</c:f>
              <c:numCache>
                <c:formatCode>General</c:formatCode>
                <c:ptCount val="906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'C'!$N$21:$N$926</c:f>
              <c:numCache>
                <c:formatCode>General</c:formatCode>
                <c:ptCount val="906"/>
                <c:pt idx="80">
                  <c:v>8.9909599999373313E-2</c:v>
                </c:pt>
                <c:pt idx="81">
                  <c:v>9.3523199997434858E-2</c:v>
                </c:pt>
                <c:pt idx="82">
                  <c:v>8.6136800000531366E-2</c:v>
                </c:pt>
                <c:pt idx="83">
                  <c:v>8.7492799997562543E-2</c:v>
                </c:pt>
                <c:pt idx="84">
                  <c:v>7.9773199999181088E-2</c:v>
                </c:pt>
                <c:pt idx="85">
                  <c:v>7.7451199998904485E-2</c:v>
                </c:pt>
                <c:pt idx="86">
                  <c:v>4.3585199997323798E-2</c:v>
                </c:pt>
                <c:pt idx="87">
                  <c:v>5.2520799996273126E-2</c:v>
                </c:pt>
                <c:pt idx="88">
                  <c:v>6.031079999593203E-2</c:v>
                </c:pt>
                <c:pt idx="89">
                  <c:v>5.2988799998274771E-2</c:v>
                </c:pt>
                <c:pt idx="90">
                  <c:v>6.4189199998509139E-2</c:v>
                </c:pt>
                <c:pt idx="91">
                  <c:v>5.7480799994664267E-2</c:v>
                </c:pt>
                <c:pt idx="92">
                  <c:v>6.3772399997105822E-2</c:v>
                </c:pt>
                <c:pt idx="93">
                  <c:v>6.745039999805158E-2</c:v>
                </c:pt>
                <c:pt idx="94">
                  <c:v>6.306399999812129E-2</c:v>
                </c:pt>
                <c:pt idx="95">
                  <c:v>6.3741999994817888E-2</c:v>
                </c:pt>
                <c:pt idx="96">
                  <c:v>2.9457999997248407E-2</c:v>
                </c:pt>
                <c:pt idx="97">
                  <c:v>2.9010799997195136E-2</c:v>
                </c:pt>
                <c:pt idx="98">
                  <c:v>3.9025199996103765E-2</c:v>
                </c:pt>
                <c:pt idx="99">
                  <c:v>2.1469600003911182E-2</c:v>
                </c:pt>
                <c:pt idx="100">
                  <c:v>2.0875999980489723E-3</c:v>
                </c:pt>
                <c:pt idx="101">
                  <c:v>8.1019999925047159E-3</c:v>
                </c:pt>
                <c:pt idx="102">
                  <c:v>1.0071600001538172E-2</c:v>
                </c:pt>
                <c:pt idx="103">
                  <c:v>1.3624400002299808E-2</c:v>
                </c:pt>
                <c:pt idx="104">
                  <c:v>3.2159999682335183E-4</c:v>
                </c:pt>
                <c:pt idx="105">
                  <c:v>-1.0598400003800634E-2</c:v>
                </c:pt>
                <c:pt idx="106">
                  <c:v>1.7076000003726222E-3</c:v>
                </c:pt>
                <c:pt idx="107">
                  <c:v>-3.3473600007710047E-2</c:v>
                </c:pt>
                <c:pt idx="108">
                  <c:v>-1.9258800006355159E-2</c:v>
                </c:pt>
                <c:pt idx="109">
                  <c:v>-4.3833600007928908E-2</c:v>
                </c:pt>
                <c:pt idx="110">
                  <c:v>-3.6669200002506841E-2</c:v>
                </c:pt>
                <c:pt idx="111">
                  <c:v>-6.2656400004925672E-2</c:v>
                </c:pt>
                <c:pt idx="112">
                  <c:v>-5.4057600005762652E-2</c:v>
                </c:pt>
                <c:pt idx="113">
                  <c:v>-5.1465200005623046E-2</c:v>
                </c:pt>
                <c:pt idx="114">
                  <c:v>-5.1265200003399514E-2</c:v>
                </c:pt>
                <c:pt idx="115">
                  <c:v>-0.10351400000217836</c:v>
                </c:pt>
                <c:pt idx="116">
                  <c:v>-0.10301400000753347</c:v>
                </c:pt>
                <c:pt idx="117">
                  <c:v>-0.10470720000012079</c:v>
                </c:pt>
                <c:pt idx="118">
                  <c:v>-0.10063400000944966</c:v>
                </c:pt>
                <c:pt idx="119">
                  <c:v>-0.12304240000230493</c:v>
                </c:pt>
                <c:pt idx="120">
                  <c:v>-0.13421759999619098</c:v>
                </c:pt>
                <c:pt idx="121">
                  <c:v>-0.11443320000398671</c:v>
                </c:pt>
                <c:pt idx="122">
                  <c:v>-0.10545799999817973</c:v>
                </c:pt>
                <c:pt idx="123">
                  <c:v>-0.10469359999842709</c:v>
                </c:pt>
                <c:pt idx="124">
                  <c:v>-0.10510200000135228</c:v>
                </c:pt>
                <c:pt idx="125">
                  <c:v>-0.12849520000600023</c:v>
                </c:pt>
                <c:pt idx="126">
                  <c:v>-0.12830360000225483</c:v>
                </c:pt>
                <c:pt idx="127">
                  <c:v>-0.11482160000741715</c:v>
                </c:pt>
                <c:pt idx="128">
                  <c:v>-0.1104059999997844</c:v>
                </c:pt>
                <c:pt idx="129">
                  <c:v>-0.11292800000228453</c:v>
                </c:pt>
                <c:pt idx="130">
                  <c:v>-0.15650080000341404</c:v>
                </c:pt>
                <c:pt idx="131">
                  <c:v>-0.1074192000014591</c:v>
                </c:pt>
                <c:pt idx="132">
                  <c:v>-0.10754119999910472</c:v>
                </c:pt>
                <c:pt idx="133">
                  <c:v>-0.13424640000448562</c:v>
                </c:pt>
                <c:pt idx="134">
                  <c:v>-0.13920279999729246</c:v>
                </c:pt>
                <c:pt idx="135">
                  <c:v>-0.1234660000045551</c:v>
                </c:pt>
                <c:pt idx="136">
                  <c:v>-0.12323040000046603</c:v>
                </c:pt>
                <c:pt idx="137">
                  <c:v>-0.12121320000005653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DFB-4DDF-8DF7-146E16EA1377}"/>
            </c:ext>
          </c:extLst>
        </c:ser>
        <c:ser>
          <c:idx val="7"/>
          <c:order val="7"/>
          <c:tx>
            <c:strRef>
              <c:f>'C'!$O$20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'C'!$F$21:$F$926</c:f>
              <c:numCache>
                <c:formatCode>General</c:formatCode>
                <c:ptCount val="906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'C'!$O$21:$O$926</c:f>
              <c:numCache>
                <c:formatCode>General</c:formatCode>
                <c:ptCount val="906"/>
                <c:pt idx="0">
                  <c:v>9.4563377276606533E-2</c:v>
                </c:pt>
                <c:pt idx="1">
                  <c:v>9.4547262735510257E-2</c:v>
                </c:pt>
                <c:pt idx="2">
                  <c:v>9.4538472985821381E-2</c:v>
                </c:pt>
                <c:pt idx="3">
                  <c:v>9.4301149744221727E-2</c:v>
                </c:pt>
                <c:pt idx="4">
                  <c:v>-6.0353079125805894E-3</c:v>
                </c:pt>
                <c:pt idx="5">
                  <c:v>-6.0353079125805894E-3</c:v>
                </c:pt>
                <c:pt idx="6">
                  <c:v>-2.0720049726129616E-2</c:v>
                </c:pt>
                <c:pt idx="7">
                  <c:v>-2.0925143885536724E-2</c:v>
                </c:pt>
                <c:pt idx="8">
                  <c:v>-2.0925143885536724E-2</c:v>
                </c:pt>
                <c:pt idx="9">
                  <c:v>-2.6853830050683661E-2</c:v>
                </c:pt>
                <c:pt idx="10">
                  <c:v>-3.2482199768127336E-2</c:v>
                </c:pt>
                <c:pt idx="11">
                  <c:v>-3.2561307515327216E-2</c:v>
                </c:pt>
                <c:pt idx="12">
                  <c:v>-3.5166003339797504E-2</c:v>
                </c:pt>
                <c:pt idx="13">
                  <c:v>-3.818235244136349E-2</c:v>
                </c:pt>
                <c:pt idx="14">
                  <c:v>-3.8410885933274269E-2</c:v>
                </c:pt>
                <c:pt idx="15">
                  <c:v>-4.0923289386011363E-2</c:v>
                </c:pt>
                <c:pt idx="16">
                  <c:v>-4.0986282592114974E-2</c:v>
                </c:pt>
                <c:pt idx="17">
                  <c:v>-4.101851167430752E-2</c:v>
                </c:pt>
                <c:pt idx="18">
                  <c:v>-4.1184051960114682E-2</c:v>
                </c:pt>
                <c:pt idx="19">
                  <c:v>-4.1421375201714336E-2</c:v>
                </c:pt>
                <c:pt idx="20">
                  <c:v>-4.3692060538007338E-2</c:v>
                </c:pt>
                <c:pt idx="21">
                  <c:v>-4.403193085931055E-2</c:v>
                </c:pt>
                <c:pt idx="22">
                  <c:v>-4.4247279726688009E-2</c:v>
                </c:pt>
                <c:pt idx="23">
                  <c:v>-4.9897623818353873E-2</c:v>
                </c:pt>
                <c:pt idx="24">
                  <c:v>-5.005583931275364E-2</c:v>
                </c:pt>
                <c:pt idx="25">
                  <c:v>-5.0102717977760981E-2</c:v>
                </c:pt>
                <c:pt idx="26">
                  <c:v>-5.2281110942320783E-2</c:v>
                </c:pt>
                <c:pt idx="27">
                  <c:v>-5.5684209030197315E-2</c:v>
                </c:pt>
                <c:pt idx="28">
                  <c:v>-5.5723762903797255E-2</c:v>
                </c:pt>
                <c:pt idx="29">
                  <c:v>-5.588197839819703E-2</c:v>
                </c:pt>
                <c:pt idx="30">
                  <c:v>-6.1668563610040472E-2</c:v>
                </c:pt>
                <c:pt idx="31">
                  <c:v>-6.3926064321800147E-2</c:v>
                </c:pt>
                <c:pt idx="32">
                  <c:v>-6.4257144893414483E-2</c:v>
                </c:pt>
                <c:pt idx="33">
                  <c:v>-6.4336252640614364E-2</c:v>
                </c:pt>
                <c:pt idx="34">
                  <c:v>-6.7052285294477085E-2</c:v>
                </c:pt>
                <c:pt idx="35">
                  <c:v>-7.2617661805817149E-2</c:v>
                </c:pt>
                <c:pt idx="36">
                  <c:v>-7.2617661805817149E-2</c:v>
                </c:pt>
                <c:pt idx="37">
                  <c:v>-7.2617661805817149E-2</c:v>
                </c:pt>
                <c:pt idx="38">
                  <c:v>-7.2791991841313186E-2</c:v>
                </c:pt>
                <c:pt idx="39">
                  <c:v>-7.2791991841313186E-2</c:v>
                </c:pt>
                <c:pt idx="40">
                  <c:v>-7.2791991841313186E-2</c:v>
                </c:pt>
                <c:pt idx="41">
                  <c:v>-7.2815431173816864E-2</c:v>
                </c:pt>
                <c:pt idx="42">
                  <c:v>-7.5557833076746198E-2</c:v>
                </c:pt>
                <c:pt idx="43">
                  <c:v>-7.5565157868153598E-2</c:v>
                </c:pt>
                <c:pt idx="44">
                  <c:v>-7.5573947617842474E-2</c:v>
                </c:pt>
                <c:pt idx="45">
                  <c:v>-7.55798074509684E-2</c:v>
                </c:pt>
                <c:pt idx="46">
                  <c:v>-7.5581272409249875E-2</c:v>
                </c:pt>
                <c:pt idx="47">
                  <c:v>-7.5585667284094313E-2</c:v>
                </c:pt>
                <c:pt idx="48">
                  <c:v>-7.5588597200657276E-2</c:v>
                </c:pt>
                <c:pt idx="49">
                  <c:v>-7.5597386950346152E-2</c:v>
                </c:pt>
                <c:pt idx="50">
                  <c:v>-7.5885983731797585E-2</c:v>
                </c:pt>
                <c:pt idx="51">
                  <c:v>-7.5909423064301249E-2</c:v>
                </c:pt>
                <c:pt idx="52">
                  <c:v>-7.8609341177067693E-2</c:v>
                </c:pt>
                <c:pt idx="53">
                  <c:v>-7.8681124132860186E-2</c:v>
                </c:pt>
                <c:pt idx="54">
                  <c:v>-7.870456346536385E-2</c:v>
                </c:pt>
                <c:pt idx="55">
                  <c:v>-7.870456346536385E-2</c:v>
                </c:pt>
                <c:pt idx="56">
                  <c:v>-8.4253825435607638E-2</c:v>
                </c:pt>
                <c:pt idx="57">
                  <c:v>-8.7119283834181244E-2</c:v>
                </c:pt>
                <c:pt idx="58">
                  <c:v>-8.7198391581381138E-2</c:v>
                </c:pt>
                <c:pt idx="59">
                  <c:v>-9.004041064745108E-2</c:v>
                </c:pt>
                <c:pt idx="60">
                  <c:v>-9.5589672617694868E-2</c:v>
                </c:pt>
                <c:pt idx="61">
                  <c:v>-9.5913428397901804E-2</c:v>
                </c:pt>
                <c:pt idx="62">
                  <c:v>-9.5985211353694283E-2</c:v>
                </c:pt>
                <c:pt idx="63">
                  <c:v>-9.6032090018701624E-2</c:v>
                </c:pt>
                <c:pt idx="64">
                  <c:v>-9.6087758433397841E-2</c:v>
                </c:pt>
                <c:pt idx="65">
                  <c:v>-9.8748122672564345E-2</c:v>
                </c:pt>
                <c:pt idx="66">
                  <c:v>-9.9562639477066867E-2</c:v>
                </c:pt>
                <c:pt idx="67">
                  <c:v>-0.10074632576850218</c:v>
                </c:pt>
                <c:pt idx="68">
                  <c:v>-0.10171612815084151</c:v>
                </c:pt>
                <c:pt idx="69">
                  <c:v>-0.10508846211480698</c:v>
                </c:pt>
                <c:pt idx="70">
                  <c:v>-0.10716284304138174</c:v>
                </c:pt>
                <c:pt idx="71">
                  <c:v>-0.10716284304138174</c:v>
                </c:pt>
                <c:pt idx="72">
                  <c:v>-0.10734449786828519</c:v>
                </c:pt>
                <c:pt idx="73">
                  <c:v>-0.10805646759308415</c:v>
                </c:pt>
                <c:pt idx="74">
                  <c:v>-0.11030517855515495</c:v>
                </c:pt>
                <c:pt idx="75">
                  <c:v>-0.11611520309950206</c:v>
                </c:pt>
                <c:pt idx="76">
                  <c:v>-0.11623386472030189</c:v>
                </c:pt>
                <c:pt idx="77">
                  <c:v>-0.1249254622043189</c:v>
                </c:pt>
                <c:pt idx="78">
                  <c:v>-0.12757850165207801</c:v>
                </c:pt>
                <c:pt idx="79">
                  <c:v>-0.12786270355868501</c:v>
                </c:pt>
                <c:pt idx="80">
                  <c:v>9.4563377276606533E-2</c:v>
                </c:pt>
                <c:pt idx="81">
                  <c:v>9.4554587526917658E-2</c:v>
                </c:pt>
                <c:pt idx="82">
                  <c:v>9.4545797777228782E-2</c:v>
                </c:pt>
                <c:pt idx="83">
                  <c:v>9.453114819441398E-2</c:v>
                </c:pt>
                <c:pt idx="84">
                  <c:v>9.1807790749143872E-2</c:v>
                </c:pt>
                <c:pt idx="85">
                  <c:v>9.1800465957736471E-2</c:v>
                </c:pt>
                <c:pt idx="86">
                  <c:v>7.7495148339090603E-2</c:v>
                </c:pt>
                <c:pt idx="87">
                  <c:v>7.7493683380809114E-2</c:v>
                </c:pt>
                <c:pt idx="88">
                  <c:v>7.1597226297854727E-2</c:v>
                </c:pt>
                <c:pt idx="89">
                  <c:v>7.1589901506447326E-2</c:v>
                </c:pt>
                <c:pt idx="90">
                  <c:v>7.1503468967840045E-2</c:v>
                </c:pt>
                <c:pt idx="91">
                  <c:v>7.1487354426743768E-2</c:v>
                </c:pt>
                <c:pt idx="92">
                  <c:v>7.1471239885647506E-2</c:v>
                </c:pt>
                <c:pt idx="93">
                  <c:v>7.1463915094240105E-2</c:v>
                </c:pt>
                <c:pt idx="94">
                  <c:v>7.1455125344551229E-2</c:v>
                </c:pt>
                <c:pt idx="95">
                  <c:v>7.1447800553143828E-2</c:v>
                </c:pt>
                <c:pt idx="96">
                  <c:v>6.322938459404466E-2</c:v>
                </c:pt>
                <c:pt idx="97">
                  <c:v>6.3173716179348444E-2</c:v>
                </c:pt>
                <c:pt idx="98">
                  <c:v>6.2992061352445006E-2</c:v>
                </c:pt>
                <c:pt idx="99">
                  <c:v>4.3143341596681262E-2</c:v>
                </c:pt>
                <c:pt idx="100">
                  <c:v>-3.5458994996093375E-2</c:v>
                </c:pt>
                <c:pt idx="101">
                  <c:v>-3.564064982299682E-2</c:v>
                </c:pt>
                <c:pt idx="102">
                  <c:v>-3.5664089155500484E-2</c:v>
                </c:pt>
                <c:pt idx="103">
                  <c:v>-3.57197575701967E-2</c:v>
                </c:pt>
                <c:pt idx="104">
                  <c:v>-3.8410885933274269E-2</c:v>
                </c:pt>
                <c:pt idx="105">
                  <c:v>-4.104781083993711E-2</c:v>
                </c:pt>
                <c:pt idx="106">
                  <c:v>-4.1245580207936818E-2</c:v>
                </c:pt>
                <c:pt idx="107">
                  <c:v>-4.3842951240999711E-2</c:v>
                </c:pt>
                <c:pt idx="108">
                  <c:v>-4.411103860651043E-2</c:v>
                </c:pt>
                <c:pt idx="109">
                  <c:v>-4.6626371975810474E-2</c:v>
                </c:pt>
                <c:pt idx="110">
                  <c:v>-4.9921063150857536E-2</c:v>
                </c:pt>
                <c:pt idx="111">
                  <c:v>-5.2320664815920723E-2</c:v>
                </c:pt>
                <c:pt idx="112">
                  <c:v>-6.4147273022303525E-2</c:v>
                </c:pt>
                <c:pt idx="113">
                  <c:v>-6.4336252640614364E-2</c:v>
                </c:pt>
                <c:pt idx="114">
                  <c:v>-6.4336252640614364E-2</c:v>
                </c:pt>
                <c:pt idx="115">
                  <c:v>-8.7119283834181244E-2</c:v>
                </c:pt>
                <c:pt idx="116">
                  <c:v>-8.7119283834181244E-2</c:v>
                </c:pt>
                <c:pt idx="117">
                  <c:v>-9.5913428397901804E-2</c:v>
                </c:pt>
                <c:pt idx="118">
                  <c:v>-9.5982281437131334E-2</c:v>
                </c:pt>
                <c:pt idx="119">
                  <c:v>-0.10149198953377517</c:v>
                </c:pt>
                <c:pt idx="120">
                  <c:v>-0.10428712993483778</c:v>
                </c:pt>
                <c:pt idx="121">
                  <c:v>-0.10457865663285217</c:v>
                </c:pt>
                <c:pt idx="122">
                  <c:v>-0.10471343279474826</c:v>
                </c:pt>
                <c:pt idx="123">
                  <c:v>-0.10764188439942549</c:v>
                </c:pt>
                <c:pt idx="124">
                  <c:v>-0.10765799894052176</c:v>
                </c:pt>
                <c:pt idx="125">
                  <c:v>-0.11022607080795507</c:v>
                </c:pt>
                <c:pt idx="126">
                  <c:v>-0.11024218534905134</c:v>
                </c:pt>
                <c:pt idx="127">
                  <c:v>-0.11038135638579188</c:v>
                </c:pt>
                <c:pt idx="128">
                  <c:v>-0.11045606925814733</c:v>
                </c:pt>
                <c:pt idx="129">
                  <c:v>-0.11046339404955473</c:v>
                </c:pt>
                <c:pt idx="130">
                  <c:v>-0.1126784109711515</c:v>
                </c:pt>
                <c:pt idx="131">
                  <c:v>-0.11346362861002444</c:v>
                </c:pt>
                <c:pt idx="132">
                  <c:v>-0.11347095340143183</c:v>
                </c:pt>
                <c:pt idx="133">
                  <c:v>-0.11600972610323555</c:v>
                </c:pt>
                <c:pt idx="134">
                  <c:v>-0.11883856054477218</c:v>
                </c:pt>
                <c:pt idx="135">
                  <c:v>-0.1190993231188755</c:v>
                </c:pt>
                <c:pt idx="136">
                  <c:v>-0.11910078807715699</c:v>
                </c:pt>
                <c:pt idx="137">
                  <c:v>-0.12208490809653043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DFB-4DDF-8DF7-146E16EA1377}"/>
            </c:ext>
          </c:extLst>
        </c:ser>
        <c:ser>
          <c:idx val="8"/>
          <c:order val="8"/>
          <c:tx>
            <c:strRef>
              <c:f>'C'!$W$1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'C'!$V$2:$V$17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'C'!$W$2:$W$17</c:f>
              <c:numCache>
                <c:formatCode>General</c:formatCode>
                <c:ptCount val="16"/>
                <c:pt idx="0">
                  <c:v>0.46844672949519839</c:v>
                </c:pt>
                <c:pt idx="1">
                  <c:v>0.39837778353019659</c:v>
                </c:pt>
                <c:pt idx="2">
                  <c:v>0.33259653279260398</c:v>
                </c:pt>
                <c:pt idx="3">
                  <c:v>0.27110297728242055</c:v>
                </c:pt>
                <c:pt idx="4">
                  <c:v>0.21389711699964631</c:v>
                </c:pt>
                <c:pt idx="5">
                  <c:v>0.16097895194428122</c:v>
                </c:pt>
                <c:pt idx="6">
                  <c:v>0.11234848211632525</c:v>
                </c:pt>
                <c:pt idx="7">
                  <c:v>6.8005707515778474E-2</c:v>
                </c:pt>
                <c:pt idx="8">
                  <c:v>2.7950628142640852E-2</c:v>
                </c:pt>
                <c:pt idx="9">
                  <c:v>-7.8167560030876077E-3</c:v>
                </c:pt>
                <c:pt idx="10">
                  <c:v>-3.9296444921406909E-2</c:v>
                </c:pt>
                <c:pt idx="11">
                  <c:v>-6.6488438612317041E-2</c:v>
                </c:pt>
                <c:pt idx="12">
                  <c:v>-8.9392737075818018E-2</c:v>
                </c:pt>
                <c:pt idx="13">
                  <c:v>-0.10800934031190981</c:v>
                </c:pt>
                <c:pt idx="14">
                  <c:v>-0.12233824832059247</c:v>
                </c:pt>
                <c:pt idx="15">
                  <c:v>-0.13237946110186594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DFB-4DDF-8DF7-146E16EA1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232480"/>
        <c:axId val="1"/>
      </c:scatterChart>
      <c:valAx>
        <c:axId val="443232480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45670997887295"/>
              <c:y val="0.850932981203436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13654096228866E-2"/>
              <c:y val="0.3757770496079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2324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8075436279177717"/>
          <c:y val="0.91925596256989606"/>
          <c:w val="0.89857011696684863"/>
          <c:h val="0.9813677638121320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9113950629589023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86082677810199"/>
          <c:y val="0.14000000000000001"/>
          <c:w val="0.84936761358263302"/>
          <c:h val="0.6657142857142857"/>
        </c:manualLayout>
      </c:layout>
      <c:scatterChart>
        <c:scatterStyle val="lineMarker"/>
        <c:varyColors val="0"/>
        <c:ser>
          <c:idx val="1"/>
          <c:order val="0"/>
          <c:tx>
            <c:strRef>
              <c:f>'C'!$V$20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'C'!$D$21:$D$926</c:f>
                <c:numCache>
                  <c:formatCode>General</c:formatCode>
                  <c:ptCount val="906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plus>
            <c:minus>
              <c:numRef>
                <c:f>'C'!$D$21:$D$926</c:f>
                <c:numCache>
                  <c:formatCode>General</c:formatCode>
                  <c:ptCount val="906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'C'!$F$21:$F$926</c:f>
              <c:numCache>
                <c:formatCode>General</c:formatCode>
                <c:ptCount val="906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'C'!$V$21:$V$926</c:f>
              <c:numCache>
                <c:formatCode>General</c:formatCode>
                <c:ptCount val="906"/>
                <c:pt idx="0">
                  <c:v>-0.36514626457239224</c:v>
                </c:pt>
                <c:pt idx="1">
                  <c:v>-0.36777578303633118</c:v>
                </c:pt>
                <c:pt idx="2">
                  <c:v>-0.37711915892995496</c:v>
                </c:pt>
                <c:pt idx="3">
                  <c:v>-0.36939089149986104</c:v>
                </c:pt>
                <c:pt idx="4">
                  <c:v>-7.3136746534237088E-2</c:v>
                </c:pt>
                <c:pt idx="5">
                  <c:v>-7.3136746534237088E-2</c:v>
                </c:pt>
                <c:pt idx="6">
                  <c:v>-2.5465805586291385E-2</c:v>
                </c:pt>
                <c:pt idx="7">
                  <c:v>-2.7950628142640852E-2</c:v>
                </c:pt>
                <c:pt idx="8">
                  <c:v>-1.7950628147879542E-2</c:v>
                </c:pt>
                <c:pt idx="9">
                  <c:v>6.4141235046499788E-3</c:v>
                </c:pt>
                <c:pt idx="10">
                  <c:v>-2.6428309292108942E-2</c:v>
                </c:pt>
                <c:pt idx="11">
                  <c:v>-2.7195169952246357E-3</c:v>
                </c:pt>
                <c:pt idx="12">
                  <c:v>-1.1155409461570953E-2</c:v>
                </c:pt>
                <c:pt idx="13">
                  <c:v>-1.7981801669007241E-3</c:v>
                </c:pt>
                <c:pt idx="14">
                  <c:v>3.1567519205680801E-2</c:v>
                </c:pt>
                <c:pt idx="15">
                  <c:v>-8.9174614289120636E-3</c:v>
                </c:pt>
                <c:pt idx="16">
                  <c:v>-5.1488512448715079E-3</c:v>
                </c:pt>
                <c:pt idx="17">
                  <c:v>-3.8951743630478916E-3</c:v>
                </c:pt>
                <c:pt idx="18">
                  <c:v>7.589293478926902E-3</c:v>
                </c:pt>
                <c:pt idx="19">
                  <c:v>2.2474035649286697E-2</c:v>
                </c:pt>
                <c:pt idx="20">
                  <c:v>-1.7051061103413846E-2</c:v>
                </c:pt>
                <c:pt idx="21">
                  <c:v>5.3319322026212923E-3</c:v>
                </c:pt>
                <c:pt idx="22">
                  <c:v>1.9822548215720728E-2</c:v>
                </c:pt>
                <c:pt idx="23">
                  <c:v>-4.9976104553108094E-3</c:v>
                </c:pt>
                <c:pt idx="24">
                  <c:v>1.9364799217684706E-2</c:v>
                </c:pt>
                <c:pt idx="25">
                  <c:v>1.8398009750178627E-2</c:v>
                </c:pt>
                <c:pt idx="26">
                  <c:v>-2.4744662833701254E-2</c:v>
                </c:pt>
                <c:pt idx="27">
                  <c:v>1.9913321197394238E-2</c:v>
                </c:pt>
                <c:pt idx="28">
                  <c:v>2.324939767497966E-2</c:v>
                </c:pt>
                <c:pt idx="29">
                  <c:v>2.5593391013736186E-2</c:v>
                </c:pt>
                <c:pt idx="30">
                  <c:v>2.7812470886578525E-2</c:v>
                </c:pt>
                <c:pt idx="31">
                  <c:v>-1.2774350780245747E-2</c:v>
                </c:pt>
                <c:pt idx="32">
                  <c:v>6.542511881717783E-3</c:v>
                </c:pt>
                <c:pt idx="33">
                  <c:v>1.4201084123497867E-2</c:v>
                </c:pt>
                <c:pt idx="34">
                  <c:v>3.4028938391406083E-3</c:v>
                </c:pt>
                <c:pt idx="35">
                  <c:v>-9.7885409023757974E-3</c:v>
                </c:pt>
                <c:pt idx="36">
                  <c:v>-9.3885408979287321E-3</c:v>
                </c:pt>
                <c:pt idx="37">
                  <c:v>-8.9885409007576245E-3</c:v>
                </c:pt>
                <c:pt idx="38">
                  <c:v>1.618657388919531E-3</c:v>
                </c:pt>
                <c:pt idx="39">
                  <c:v>1.7186573863933186E-3</c:v>
                </c:pt>
                <c:pt idx="40">
                  <c:v>1.7186573863933186E-3</c:v>
                </c:pt>
                <c:pt idx="41">
                  <c:v>4.3246209341864239E-3</c:v>
                </c:pt>
                <c:pt idx="42">
                  <c:v>-7.0534148913763695E-3</c:v>
                </c:pt>
                <c:pt idx="43">
                  <c:v>-6.9644548577864479E-3</c:v>
                </c:pt>
                <c:pt idx="44">
                  <c:v>-6.4377042415728336E-3</c:v>
                </c:pt>
                <c:pt idx="45">
                  <c:v>-6.5865380114304012E-3</c:v>
                </c:pt>
                <c:pt idx="46">
                  <c:v>-5.4487465671232971E-3</c:v>
                </c:pt>
                <c:pt idx="47">
                  <c:v>-4.7353724814636622E-3</c:v>
                </c:pt>
                <c:pt idx="48">
                  <c:v>-5.2597899662157471E-3</c:v>
                </c:pt>
                <c:pt idx="49">
                  <c:v>-5.4330434703339647E-3</c:v>
                </c:pt>
                <c:pt idx="50">
                  <c:v>1.0109427211795197E-3</c:v>
                </c:pt>
                <c:pt idx="51">
                  <c:v>1.9015457374866374E-2</c:v>
                </c:pt>
                <c:pt idx="52">
                  <c:v>3.7745373192145382E-3</c:v>
                </c:pt>
                <c:pt idx="53">
                  <c:v>8.2219230496398399E-3</c:v>
                </c:pt>
                <c:pt idx="54">
                  <c:v>1.0325128757217777E-2</c:v>
                </c:pt>
                <c:pt idx="55">
                  <c:v>1.0925128756612418E-2</c:v>
                </c:pt>
                <c:pt idx="56">
                  <c:v>-3.6748403539074576E-3</c:v>
                </c:pt>
                <c:pt idx="57">
                  <c:v>-3.6333259771690607E-3</c:v>
                </c:pt>
                <c:pt idx="58">
                  <c:v>2.0891128249491131E-3</c:v>
                </c:pt>
                <c:pt idx="59">
                  <c:v>-1.5358323239030858E-3</c:v>
                </c:pt>
                <c:pt idx="60">
                  <c:v>-1.4992591102736402E-2</c:v>
                </c:pt>
                <c:pt idx="61">
                  <c:v>5.2088466155686963E-3</c:v>
                </c:pt>
                <c:pt idx="62">
                  <c:v>9.95141569428519E-3</c:v>
                </c:pt>
                <c:pt idx="63">
                  <c:v>1.7341609308381772E-2</c:v>
                </c:pt>
                <c:pt idx="64">
                  <c:v>1.7254907217114784E-2</c:v>
                </c:pt>
                <c:pt idx="65">
                  <c:v>2.0234896684230841E-3</c:v>
                </c:pt>
                <c:pt idx="68">
                  <c:v>7.4271809957024287E-3</c:v>
                </c:pt>
                <c:pt idx="70">
                  <c:v>-1.6804639360515461E-2</c:v>
                </c:pt>
                <c:pt idx="71">
                  <c:v>-1.6804639360515461E-2</c:v>
                </c:pt>
                <c:pt idx="72">
                  <c:v>-3.4334503791045856E-3</c:v>
                </c:pt>
                <c:pt idx="73">
                  <c:v>-1.8236943894268526E-3</c:v>
                </c:pt>
                <c:pt idx="74">
                  <c:v>2.176620338338639E-3</c:v>
                </c:pt>
                <c:pt idx="75">
                  <c:v>1.6895155684810703E-3</c:v>
                </c:pt>
                <c:pt idx="76">
                  <c:v>8.4543851450767371E-3</c:v>
                </c:pt>
                <c:pt idx="77">
                  <c:v>7.5169828948482842E-3</c:v>
                </c:pt>
                <c:pt idx="78">
                  <c:v>-1.0588545456646753E-2</c:v>
                </c:pt>
                <c:pt idx="79">
                  <c:v>5.9469408524864542E-3</c:v>
                </c:pt>
                <c:pt idx="80">
                  <c:v>-0.37014626457341088</c:v>
                </c:pt>
                <c:pt idx="81">
                  <c:v>-0.3664896376381454</c:v>
                </c:pt>
                <c:pt idx="82">
                  <c:v>-0.37383301224141519</c:v>
                </c:pt>
                <c:pt idx="83">
                  <c:v>-0.37240530668515071</c:v>
                </c:pt>
                <c:pt idx="84">
                  <c:v>-0.36686933058568333</c:v>
                </c:pt>
                <c:pt idx="85">
                  <c:v>-0.36915587795550037</c:v>
                </c:pt>
                <c:pt idx="86">
                  <c:v>-0.3358282081188747</c:v>
                </c:pt>
                <c:pt idx="87">
                  <c:v>-0.3268859364159033</c:v>
                </c:pt>
                <c:pt idx="88">
                  <c:v>-0.29258973072963629</c:v>
                </c:pt>
                <c:pt idx="89">
                  <c:v>-0.29987923574900183</c:v>
                </c:pt>
                <c:pt idx="90">
                  <c:v>-0.28829547595661142</c:v>
                </c:pt>
                <c:pt idx="91">
                  <c:v>-0.29493241860852842</c:v>
                </c:pt>
                <c:pt idx="92">
                  <c:v>-0.28856936644227021</c:v>
                </c:pt>
                <c:pt idx="93">
                  <c:v>-0.28485888990012226</c:v>
                </c:pt>
                <c:pt idx="94">
                  <c:v>-0.28920631946554931</c:v>
                </c:pt>
                <c:pt idx="95">
                  <c:v>-0.2884958452858829</c:v>
                </c:pt>
                <c:pt idx="96">
                  <c:v>-0.28701912720538675</c:v>
                </c:pt>
                <c:pt idx="97">
                  <c:v>-0.28722869895402509</c:v>
                </c:pt>
                <c:pt idx="98">
                  <c:v>-0.27643931110660791</c:v>
                </c:pt>
                <c:pt idx="99">
                  <c:v>-0.21328658396815639</c:v>
                </c:pt>
                <c:pt idx="100">
                  <c:v>9.638596265004018E-3</c:v>
                </c:pt>
                <c:pt idx="101">
                  <c:v>1.607001849707225E-2</c:v>
                </c:pt>
                <c:pt idx="102">
                  <c:v>1.809337980490142E-2</c:v>
                </c:pt>
                <c:pt idx="103">
                  <c:v>2.1773818898549836E-2</c:v>
                </c:pt>
                <c:pt idx="104">
                  <c:v>1.4567519205855424E-2</c:v>
                </c:pt>
                <c:pt idx="105">
                  <c:v>9.4808775150269572E-3</c:v>
                </c:pt>
                <c:pt idx="106">
                  <c:v>2.2218779126505973E-2</c:v>
                </c:pt>
                <c:pt idx="107">
                  <c:v>-7.3626369835360535E-3</c:v>
                </c:pt>
                <c:pt idx="108">
                  <c:v>7.4224702373173156E-3</c:v>
                </c:pt>
                <c:pt idx="109">
                  <c:v>-1.1871353226931565E-2</c:v>
                </c:pt>
                <c:pt idx="110">
                  <c:v>2.0190743866305427E-3</c:v>
                </c:pt>
                <c:pt idx="111">
                  <c:v>-1.9205897068161268E-2</c:v>
                </c:pt>
                <c:pt idx="112">
                  <c:v>1.1183176352979662E-2</c:v>
                </c:pt>
                <c:pt idx="113">
                  <c:v>1.4101084118748122E-2</c:v>
                </c:pt>
                <c:pt idx="114">
                  <c:v>1.4301084120971655E-2</c:v>
                </c:pt>
                <c:pt idx="115">
                  <c:v>-3.9333259768663809E-3</c:v>
                </c:pt>
                <c:pt idx="116">
                  <c:v>-3.4333259822214857E-3</c:v>
                </c:pt>
                <c:pt idx="117">
                  <c:v>5.2288466150634538E-3</c:v>
                </c:pt>
                <c:pt idx="118">
                  <c:v>9.3770271220588453E-3</c:v>
                </c:pt>
                <c:pt idx="119">
                  <c:v>-7.3383756888467239E-3</c:v>
                </c:pt>
                <c:pt idx="120">
                  <c:v>-1.5857338798368162E-2</c:v>
                </c:pt>
                <c:pt idx="121">
                  <c:v>4.1951115724065402E-3</c:v>
                </c:pt>
                <c:pt idx="122">
                  <c:v>1.3293660415413217E-2</c:v>
                </c:pt>
                <c:pt idx="123">
                  <c:v>1.6648605248446399E-2</c:v>
                </c:pt>
                <c:pt idx="124">
                  <c:v>1.6253986364958908E-2</c:v>
                </c:pt>
                <c:pt idx="125">
                  <c:v>-5.0092983611823017E-3</c:v>
                </c:pt>
                <c:pt idx="126">
                  <c:v>-4.8047492223810967E-3</c:v>
                </c:pt>
                <c:pt idx="127">
                  <c:v>8.78886832612015E-3</c:v>
                </c:pt>
                <c:pt idx="128">
                  <c:v>1.326422970535264E-2</c:v>
                </c:pt>
                <c:pt idx="129">
                  <c:v>1.0748082658079167E-2</c:v>
                </c:pt>
                <c:pt idx="130">
                  <c:v>-3.1103957200978555E-2</c:v>
                </c:pt>
                <c:pt idx="131">
                  <c:v>1.856411410353237E-2</c:v>
                </c:pt>
                <c:pt idx="132">
                  <c:v>1.8447526929198321E-2</c:v>
                </c:pt>
                <c:pt idx="133">
                  <c:v>-6.446160220349384E-3</c:v>
                </c:pt>
                <c:pt idx="134">
                  <c:v>-9.535758211696499E-3</c:v>
                </c:pt>
                <c:pt idx="135">
                  <c:v>6.3650759487533515E-3</c:v>
                </c:pt>
                <c:pt idx="136">
                  <c:v>6.6015936556232113E-3</c:v>
                </c:pt>
                <c:pt idx="137">
                  <c:v>1.0399154402094657E-2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98-4CB8-94D9-52AEB78E4D52}"/>
            </c:ext>
          </c:extLst>
        </c:ser>
        <c:ser>
          <c:idx val="8"/>
          <c:order val="1"/>
          <c:tx>
            <c:strRef>
              <c:f>'C'!$W$1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'C'!$V$2:$V$17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'C'!$W$2:$W$17</c:f>
              <c:numCache>
                <c:formatCode>General</c:formatCode>
                <c:ptCount val="16"/>
                <c:pt idx="0">
                  <c:v>0.46844672949519839</c:v>
                </c:pt>
                <c:pt idx="1">
                  <c:v>0.39837778353019659</c:v>
                </c:pt>
                <c:pt idx="2">
                  <c:v>0.33259653279260398</c:v>
                </c:pt>
                <c:pt idx="3">
                  <c:v>0.27110297728242055</c:v>
                </c:pt>
                <c:pt idx="4">
                  <c:v>0.21389711699964631</c:v>
                </c:pt>
                <c:pt idx="5">
                  <c:v>0.16097895194428122</c:v>
                </c:pt>
                <c:pt idx="6">
                  <c:v>0.11234848211632525</c:v>
                </c:pt>
                <c:pt idx="7">
                  <c:v>6.8005707515778474E-2</c:v>
                </c:pt>
                <c:pt idx="8">
                  <c:v>2.7950628142640852E-2</c:v>
                </c:pt>
                <c:pt idx="9">
                  <c:v>-7.8167560030876077E-3</c:v>
                </c:pt>
                <c:pt idx="10">
                  <c:v>-3.9296444921406909E-2</c:v>
                </c:pt>
                <c:pt idx="11">
                  <c:v>-6.6488438612317041E-2</c:v>
                </c:pt>
                <c:pt idx="12">
                  <c:v>-8.9392737075818018E-2</c:v>
                </c:pt>
                <c:pt idx="13">
                  <c:v>-0.10800934031190981</c:v>
                </c:pt>
                <c:pt idx="14">
                  <c:v>-0.12233824832059247</c:v>
                </c:pt>
                <c:pt idx="15">
                  <c:v>-0.13237946110186594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98-4CB8-94D9-52AEB78E4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222640"/>
        <c:axId val="1"/>
      </c:scatterChart>
      <c:valAx>
        <c:axId val="443222640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98760756171303"/>
              <c:y val="0.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69620253164557E-2"/>
              <c:y val="0.38571428571428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2226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430406325791555"/>
          <c:y val="0.92571428571428571"/>
          <c:w val="0.62784849995016445"/>
          <c:h val="0.982857142857142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Residuals
</a:t>
            </a:r>
          </a:p>
        </c:rich>
      </c:tx>
      <c:layout>
        <c:manualLayout>
          <c:xMode val="edge"/>
          <c:yMode val="edge"/>
          <c:x val="0.38961038961038963"/>
          <c:y val="3.4055727554179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8961038961038"/>
          <c:y val="0.14860681114551083"/>
          <c:w val="0.8467532467532467"/>
          <c:h val="0.64086687306501544"/>
        </c:manualLayout>
      </c:layout>
      <c:scatterChart>
        <c:scatterStyle val="lineMarker"/>
        <c:varyColors val="0"/>
        <c:ser>
          <c:idx val="1"/>
          <c:order val="0"/>
          <c:tx>
            <c:strRef>
              <c:f>'C'!$I$20:$I$20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'C'!$D$21:$D$926</c:f>
                <c:numCache>
                  <c:formatCode>General</c:formatCode>
                  <c:ptCount val="906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plus>
            <c:minus>
              <c:numRef>
                <c:f>'C'!$D$21:$D$926</c:f>
                <c:numCache>
                  <c:formatCode>General</c:formatCode>
                  <c:ptCount val="906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  <c:pt idx="80">
                    <c:v>0</c:v>
                  </c:pt>
                  <c:pt idx="81">
                    <c:v>0</c:v>
                  </c:pt>
                  <c:pt idx="82">
                    <c:v>0</c:v>
                  </c:pt>
                  <c:pt idx="83">
                    <c:v>0</c:v>
                  </c:pt>
                  <c:pt idx="84">
                    <c:v>0</c:v>
                  </c:pt>
                  <c:pt idx="85">
                    <c:v>0</c:v>
                  </c:pt>
                  <c:pt idx="86">
                    <c:v>0</c:v>
                  </c:pt>
                  <c:pt idx="87">
                    <c:v>0</c:v>
                  </c:pt>
                  <c:pt idx="88">
                    <c:v>0</c:v>
                  </c:pt>
                  <c:pt idx="89">
                    <c:v>0</c:v>
                  </c:pt>
                  <c:pt idx="90">
                    <c:v>0</c:v>
                  </c:pt>
                  <c:pt idx="91">
                    <c:v>0</c:v>
                  </c:pt>
                  <c:pt idx="92">
                    <c:v>0</c:v>
                  </c:pt>
                  <c:pt idx="93">
                    <c:v>0</c:v>
                  </c:pt>
                  <c:pt idx="94">
                    <c:v>0</c:v>
                  </c:pt>
                  <c:pt idx="95">
                    <c:v>0</c:v>
                  </c:pt>
                  <c:pt idx="96">
                    <c:v>0</c:v>
                  </c:pt>
                  <c:pt idx="97">
                    <c:v>0</c:v>
                  </c:pt>
                  <c:pt idx="98">
                    <c:v>0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0</c:v>
                  </c:pt>
                  <c:pt idx="105">
                    <c:v>0</c:v>
                  </c:pt>
                  <c:pt idx="106">
                    <c:v>0</c:v>
                  </c:pt>
                  <c:pt idx="107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0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0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0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'C'!$F$21:$F$926</c:f>
              <c:numCache>
                <c:formatCode>General</c:formatCode>
                <c:ptCount val="906"/>
                <c:pt idx="0">
                  <c:v>-39417</c:v>
                </c:pt>
                <c:pt idx="1">
                  <c:v>-39411.5</c:v>
                </c:pt>
                <c:pt idx="2">
                  <c:v>-39408.5</c:v>
                </c:pt>
                <c:pt idx="3">
                  <c:v>-39327.5</c:v>
                </c:pt>
                <c:pt idx="4">
                  <c:v>-5082</c:v>
                </c:pt>
                <c:pt idx="5">
                  <c:v>-5082</c:v>
                </c:pt>
                <c:pt idx="6">
                  <c:v>-70</c:v>
                </c:pt>
                <c:pt idx="7">
                  <c:v>0</c:v>
                </c:pt>
                <c:pt idx="8">
                  <c:v>0</c:v>
                </c:pt>
                <c:pt idx="9">
                  <c:v>2023.5</c:v>
                </c:pt>
                <c:pt idx="10">
                  <c:v>3944.5</c:v>
                </c:pt>
                <c:pt idx="11">
                  <c:v>3971.5</c:v>
                </c:pt>
                <c:pt idx="12">
                  <c:v>4860.5</c:v>
                </c:pt>
                <c:pt idx="13">
                  <c:v>5890</c:v>
                </c:pt>
                <c:pt idx="14">
                  <c:v>5968</c:v>
                </c:pt>
                <c:pt idx="15">
                  <c:v>6825.5</c:v>
                </c:pt>
                <c:pt idx="16">
                  <c:v>6847</c:v>
                </c:pt>
                <c:pt idx="17">
                  <c:v>6858</c:v>
                </c:pt>
                <c:pt idx="18">
                  <c:v>6914.5</c:v>
                </c:pt>
                <c:pt idx="19">
                  <c:v>6995.5</c:v>
                </c:pt>
                <c:pt idx="20">
                  <c:v>7770.5</c:v>
                </c:pt>
                <c:pt idx="21">
                  <c:v>7886.5</c:v>
                </c:pt>
                <c:pt idx="22">
                  <c:v>7960</c:v>
                </c:pt>
                <c:pt idx="23">
                  <c:v>9888.5</c:v>
                </c:pt>
                <c:pt idx="24">
                  <c:v>9942.5</c:v>
                </c:pt>
                <c:pt idx="25">
                  <c:v>9958.5</c:v>
                </c:pt>
                <c:pt idx="26">
                  <c:v>10702</c:v>
                </c:pt>
                <c:pt idx="27">
                  <c:v>11863.5</c:v>
                </c:pt>
                <c:pt idx="28">
                  <c:v>11877</c:v>
                </c:pt>
                <c:pt idx="29">
                  <c:v>11931</c:v>
                </c:pt>
                <c:pt idx="30">
                  <c:v>13906</c:v>
                </c:pt>
                <c:pt idx="31">
                  <c:v>14676.5</c:v>
                </c:pt>
                <c:pt idx="32">
                  <c:v>14789.5</c:v>
                </c:pt>
                <c:pt idx="33">
                  <c:v>14816.5</c:v>
                </c:pt>
                <c:pt idx="34">
                  <c:v>15743.5</c:v>
                </c:pt>
                <c:pt idx="35">
                  <c:v>17643</c:v>
                </c:pt>
                <c:pt idx="36">
                  <c:v>17643</c:v>
                </c:pt>
                <c:pt idx="37">
                  <c:v>17643</c:v>
                </c:pt>
                <c:pt idx="38">
                  <c:v>17702.5</c:v>
                </c:pt>
                <c:pt idx="39">
                  <c:v>17702.5</c:v>
                </c:pt>
                <c:pt idx="40">
                  <c:v>17702.5</c:v>
                </c:pt>
                <c:pt idx="41">
                  <c:v>17710.5</c:v>
                </c:pt>
                <c:pt idx="42">
                  <c:v>18646.5</c:v>
                </c:pt>
                <c:pt idx="43">
                  <c:v>18649</c:v>
                </c:pt>
                <c:pt idx="44">
                  <c:v>18652</c:v>
                </c:pt>
                <c:pt idx="45">
                  <c:v>18654</c:v>
                </c:pt>
                <c:pt idx="46">
                  <c:v>18654.5</c:v>
                </c:pt>
                <c:pt idx="47">
                  <c:v>18656</c:v>
                </c:pt>
                <c:pt idx="48">
                  <c:v>18657</c:v>
                </c:pt>
                <c:pt idx="49">
                  <c:v>18660</c:v>
                </c:pt>
                <c:pt idx="50">
                  <c:v>18758.5</c:v>
                </c:pt>
                <c:pt idx="51">
                  <c:v>18766.5</c:v>
                </c:pt>
                <c:pt idx="52">
                  <c:v>19688</c:v>
                </c:pt>
                <c:pt idx="53">
                  <c:v>19712.5</c:v>
                </c:pt>
                <c:pt idx="54">
                  <c:v>19720.5</c:v>
                </c:pt>
                <c:pt idx="55">
                  <c:v>19720.5</c:v>
                </c:pt>
                <c:pt idx="56">
                  <c:v>21614.5</c:v>
                </c:pt>
                <c:pt idx="57">
                  <c:v>22592.5</c:v>
                </c:pt>
                <c:pt idx="58">
                  <c:v>22619.5</c:v>
                </c:pt>
                <c:pt idx="59">
                  <c:v>23589.5</c:v>
                </c:pt>
                <c:pt idx="60">
                  <c:v>25483.5</c:v>
                </c:pt>
                <c:pt idx="61">
                  <c:v>25594</c:v>
                </c:pt>
                <c:pt idx="62">
                  <c:v>25618.5</c:v>
                </c:pt>
                <c:pt idx="63">
                  <c:v>25634.5</c:v>
                </c:pt>
                <c:pt idx="64">
                  <c:v>25653.5</c:v>
                </c:pt>
                <c:pt idx="65">
                  <c:v>26561.5</c:v>
                </c:pt>
                <c:pt idx="66">
                  <c:v>26839.5</c:v>
                </c:pt>
                <c:pt idx="67">
                  <c:v>27243.5</c:v>
                </c:pt>
                <c:pt idx="68">
                  <c:v>27574.5</c:v>
                </c:pt>
                <c:pt idx="69">
                  <c:v>28725.5</c:v>
                </c:pt>
                <c:pt idx="70">
                  <c:v>29433.5</c:v>
                </c:pt>
                <c:pt idx="71">
                  <c:v>29433.5</c:v>
                </c:pt>
                <c:pt idx="72">
                  <c:v>29495.5</c:v>
                </c:pt>
                <c:pt idx="73">
                  <c:v>29738.5</c:v>
                </c:pt>
                <c:pt idx="74">
                  <c:v>30506</c:v>
                </c:pt>
                <c:pt idx="75">
                  <c:v>32489</c:v>
                </c:pt>
                <c:pt idx="76">
                  <c:v>32529.5</c:v>
                </c:pt>
                <c:pt idx="77">
                  <c:v>35496</c:v>
                </c:pt>
                <c:pt idx="78">
                  <c:v>36401.5</c:v>
                </c:pt>
                <c:pt idx="79">
                  <c:v>36498.5</c:v>
                </c:pt>
                <c:pt idx="80">
                  <c:v>-39417</c:v>
                </c:pt>
                <c:pt idx="81">
                  <c:v>-39414</c:v>
                </c:pt>
                <c:pt idx="82">
                  <c:v>-39411</c:v>
                </c:pt>
                <c:pt idx="83">
                  <c:v>-39406</c:v>
                </c:pt>
                <c:pt idx="84">
                  <c:v>-38476.5</c:v>
                </c:pt>
                <c:pt idx="85">
                  <c:v>-38474</c:v>
                </c:pt>
                <c:pt idx="86">
                  <c:v>-33591.5</c:v>
                </c:pt>
                <c:pt idx="87">
                  <c:v>-33591</c:v>
                </c:pt>
                <c:pt idx="88">
                  <c:v>-31578.5</c:v>
                </c:pt>
                <c:pt idx="89">
                  <c:v>-31576</c:v>
                </c:pt>
                <c:pt idx="90">
                  <c:v>-31546.5</c:v>
                </c:pt>
                <c:pt idx="91">
                  <c:v>-31541</c:v>
                </c:pt>
                <c:pt idx="92">
                  <c:v>-31535.5</c:v>
                </c:pt>
                <c:pt idx="93">
                  <c:v>-31533</c:v>
                </c:pt>
                <c:pt idx="94">
                  <c:v>-31530</c:v>
                </c:pt>
                <c:pt idx="95">
                  <c:v>-31527.5</c:v>
                </c:pt>
                <c:pt idx="96">
                  <c:v>-28722.5</c:v>
                </c:pt>
                <c:pt idx="97">
                  <c:v>-28703.5</c:v>
                </c:pt>
                <c:pt idx="98">
                  <c:v>-28641.5</c:v>
                </c:pt>
                <c:pt idx="99">
                  <c:v>-21867</c:v>
                </c:pt>
                <c:pt idx="100">
                  <c:v>4960.5</c:v>
                </c:pt>
                <c:pt idx="101">
                  <c:v>5022.5</c:v>
                </c:pt>
                <c:pt idx="102">
                  <c:v>5030.5</c:v>
                </c:pt>
                <c:pt idx="103">
                  <c:v>5049.5</c:v>
                </c:pt>
                <c:pt idx="104">
                  <c:v>5968</c:v>
                </c:pt>
                <c:pt idx="105">
                  <c:v>6868</c:v>
                </c:pt>
                <c:pt idx="106">
                  <c:v>6935.5</c:v>
                </c:pt>
                <c:pt idx="107">
                  <c:v>7822</c:v>
                </c:pt>
                <c:pt idx="108">
                  <c:v>7913.5</c:v>
                </c:pt>
                <c:pt idx="109">
                  <c:v>8772</c:v>
                </c:pt>
                <c:pt idx="110">
                  <c:v>9896.5</c:v>
                </c:pt>
                <c:pt idx="111">
                  <c:v>10715.5</c:v>
                </c:pt>
                <c:pt idx="112">
                  <c:v>14752</c:v>
                </c:pt>
                <c:pt idx="113">
                  <c:v>14816.5</c:v>
                </c:pt>
                <c:pt idx="114">
                  <c:v>14816.5</c:v>
                </c:pt>
                <c:pt idx="115">
                  <c:v>22592.5</c:v>
                </c:pt>
                <c:pt idx="116">
                  <c:v>22592.5</c:v>
                </c:pt>
                <c:pt idx="117">
                  <c:v>25594</c:v>
                </c:pt>
                <c:pt idx="118">
                  <c:v>25617.5</c:v>
                </c:pt>
                <c:pt idx="119">
                  <c:v>27498</c:v>
                </c:pt>
                <c:pt idx="120">
                  <c:v>28452</c:v>
                </c:pt>
                <c:pt idx="121">
                  <c:v>28551.5</c:v>
                </c:pt>
                <c:pt idx="122">
                  <c:v>28597.5</c:v>
                </c:pt>
                <c:pt idx="123">
                  <c:v>29597</c:v>
                </c:pt>
                <c:pt idx="124">
                  <c:v>29602.5</c:v>
                </c:pt>
                <c:pt idx="125">
                  <c:v>30479</c:v>
                </c:pt>
                <c:pt idx="126">
                  <c:v>30484.5</c:v>
                </c:pt>
                <c:pt idx="127">
                  <c:v>30532</c:v>
                </c:pt>
                <c:pt idx="128">
                  <c:v>30557.5</c:v>
                </c:pt>
                <c:pt idx="129">
                  <c:v>30560</c:v>
                </c:pt>
                <c:pt idx="130">
                  <c:v>31316</c:v>
                </c:pt>
                <c:pt idx="131">
                  <c:v>31584</c:v>
                </c:pt>
                <c:pt idx="132">
                  <c:v>31586.5</c:v>
                </c:pt>
                <c:pt idx="133">
                  <c:v>32453</c:v>
                </c:pt>
                <c:pt idx="134">
                  <c:v>33418.5</c:v>
                </c:pt>
                <c:pt idx="135">
                  <c:v>33507.5</c:v>
                </c:pt>
                <c:pt idx="136">
                  <c:v>33508</c:v>
                </c:pt>
                <c:pt idx="137">
                  <c:v>34526.5</c:v>
                </c:pt>
              </c:numCache>
            </c:numRef>
          </c:xVal>
          <c:yVal>
            <c:numRef>
              <c:f>'C'!$V$21:$V$926</c:f>
              <c:numCache>
                <c:formatCode>General</c:formatCode>
                <c:ptCount val="906"/>
                <c:pt idx="0">
                  <c:v>-0.36514626457239224</c:v>
                </c:pt>
                <c:pt idx="1">
                  <c:v>-0.36777578303633118</c:v>
                </c:pt>
                <c:pt idx="2">
                  <c:v>-0.37711915892995496</c:v>
                </c:pt>
                <c:pt idx="3">
                  <c:v>-0.36939089149986104</c:v>
                </c:pt>
                <c:pt idx="4">
                  <c:v>-7.3136746534237088E-2</c:v>
                </c:pt>
                <c:pt idx="5">
                  <c:v>-7.3136746534237088E-2</c:v>
                </c:pt>
                <c:pt idx="6">
                  <c:v>-2.5465805586291385E-2</c:v>
                </c:pt>
                <c:pt idx="7">
                  <c:v>-2.7950628142640852E-2</c:v>
                </c:pt>
                <c:pt idx="8">
                  <c:v>-1.7950628147879542E-2</c:v>
                </c:pt>
                <c:pt idx="9">
                  <c:v>6.4141235046499788E-3</c:v>
                </c:pt>
                <c:pt idx="10">
                  <c:v>-2.6428309292108942E-2</c:v>
                </c:pt>
                <c:pt idx="11">
                  <c:v>-2.7195169952246357E-3</c:v>
                </c:pt>
                <c:pt idx="12">
                  <c:v>-1.1155409461570953E-2</c:v>
                </c:pt>
                <c:pt idx="13">
                  <c:v>-1.7981801669007241E-3</c:v>
                </c:pt>
                <c:pt idx="14">
                  <c:v>3.1567519205680801E-2</c:v>
                </c:pt>
                <c:pt idx="15">
                  <c:v>-8.9174614289120636E-3</c:v>
                </c:pt>
                <c:pt idx="16">
                  <c:v>-5.1488512448715079E-3</c:v>
                </c:pt>
                <c:pt idx="17">
                  <c:v>-3.8951743630478916E-3</c:v>
                </c:pt>
                <c:pt idx="18">
                  <c:v>7.589293478926902E-3</c:v>
                </c:pt>
                <c:pt idx="19">
                  <c:v>2.2474035649286697E-2</c:v>
                </c:pt>
                <c:pt idx="20">
                  <c:v>-1.7051061103413846E-2</c:v>
                </c:pt>
                <c:pt idx="21">
                  <c:v>5.3319322026212923E-3</c:v>
                </c:pt>
                <c:pt idx="22">
                  <c:v>1.9822548215720728E-2</c:v>
                </c:pt>
                <c:pt idx="23">
                  <c:v>-4.9976104553108094E-3</c:v>
                </c:pt>
                <c:pt idx="24">
                  <c:v>1.9364799217684706E-2</c:v>
                </c:pt>
                <c:pt idx="25">
                  <c:v>1.8398009750178627E-2</c:v>
                </c:pt>
                <c:pt idx="26">
                  <c:v>-2.4744662833701254E-2</c:v>
                </c:pt>
                <c:pt idx="27">
                  <c:v>1.9913321197394238E-2</c:v>
                </c:pt>
                <c:pt idx="28">
                  <c:v>2.324939767497966E-2</c:v>
                </c:pt>
                <c:pt idx="29">
                  <c:v>2.5593391013736186E-2</c:v>
                </c:pt>
                <c:pt idx="30">
                  <c:v>2.7812470886578525E-2</c:v>
                </c:pt>
                <c:pt idx="31">
                  <c:v>-1.2774350780245747E-2</c:v>
                </c:pt>
                <c:pt idx="32">
                  <c:v>6.542511881717783E-3</c:v>
                </c:pt>
                <c:pt idx="33">
                  <c:v>1.4201084123497867E-2</c:v>
                </c:pt>
                <c:pt idx="34">
                  <c:v>3.4028938391406083E-3</c:v>
                </c:pt>
                <c:pt idx="35">
                  <c:v>-9.7885409023757974E-3</c:v>
                </c:pt>
                <c:pt idx="36">
                  <c:v>-9.3885408979287321E-3</c:v>
                </c:pt>
                <c:pt idx="37">
                  <c:v>-8.9885409007576245E-3</c:v>
                </c:pt>
                <c:pt idx="38">
                  <c:v>1.618657388919531E-3</c:v>
                </c:pt>
                <c:pt idx="39">
                  <c:v>1.7186573863933186E-3</c:v>
                </c:pt>
                <c:pt idx="40">
                  <c:v>1.7186573863933186E-3</c:v>
                </c:pt>
                <c:pt idx="41">
                  <c:v>4.3246209341864239E-3</c:v>
                </c:pt>
                <c:pt idx="42">
                  <c:v>-7.0534148913763695E-3</c:v>
                </c:pt>
                <c:pt idx="43">
                  <c:v>-6.9644548577864479E-3</c:v>
                </c:pt>
                <c:pt idx="44">
                  <c:v>-6.4377042415728336E-3</c:v>
                </c:pt>
                <c:pt idx="45">
                  <c:v>-6.5865380114304012E-3</c:v>
                </c:pt>
                <c:pt idx="46">
                  <c:v>-5.4487465671232971E-3</c:v>
                </c:pt>
                <c:pt idx="47">
                  <c:v>-4.7353724814636622E-3</c:v>
                </c:pt>
                <c:pt idx="48">
                  <c:v>-5.2597899662157471E-3</c:v>
                </c:pt>
                <c:pt idx="49">
                  <c:v>-5.4330434703339647E-3</c:v>
                </c:pt>
                <c:pt idx="50">
                  <c:v>1.0109427211795197E-3</c:v>
                </c:pt>
                <c:pt idx="51">
                  <c:v>1.9015457374866374E-2</c:v>
                </c:pt>
                <c:pt idx="52">
                  <c:v>3.7745373192145382E-3</c:v>
                </c:pt>
                <c:pt idx="53">
                  <c:v>8.2219230496398399E-3</c:v>
                </c:pt>
                <c:pt idx="54">
                  <c:v>1.0325128757217777E-2</c:v>
                </c:pt>
                <c:pt idx="55">
                  <c:v>1.0925128756612418E-2</c:v>
                </c:pt>
                <c:pt idx="56">
                  <c:v>-3.6748403539074576E-3</c:v>
                </c:pt>
                <c:pt idx="57">
                  <c:v>-3.6333259771690607E-3</c:v>
                </c:pt>
                <c:pt idx="58">
                  <c:v>2.0891128249491131E-3</c:v>
                </c:pt>
                <c:pt idx="59">
                  <c:v>-1.5358323239030858E-3</c:v>
                </c:pt>
                <c:pt idx="60">
                  <c:v>-1.4992591102736402E-2</c:v>
                </c:pt>
                <c:pt idx="61">
                  <c:v>5.2088466155686963E-3</c:v>
                </c:pt>
                <c:pt idx="62">
                  <c:v>9.95141569428519E-3</c:v>
                </c:pt>
                <c:pt idx="63">
                  <c:v>1.7341609308381772E-2</c:v>
                </c:pt>
                <c:pt idx="64">
                  <c:v>1.7254907217114784E-2</c:v>
                </c:pt>
                <c:pt idx="65">
                  <c:v>2.0234896684230841E-3</c:v>
                </c:pt>
                <c:pt idx="68">
                  <c:v>7.4271809957024287E-3</c:v>
                </c:pt>
                <c:pt idx="70">
                  <c:v>-1.6804639360515461E-2</c:v>
                </c:pt>
                <c:pt idx="71">
                  <c:v>-1.6804639360515461E-2</c:v>
                </c:pt>
                <c:pt idx="72">
                  <c:v>-3.4334503791045856E-3</c:v>
                </c:pt>
                <c:pt idx="73">
                  <c:v>-1.8236943894268526E-3</c:v>
                </c:pt>
                <c:pt idx="74">
                  <c:v>2.176620338338639E-3</c:v>
                </c:pt>
                <c:pt idx="75">
                  <c:v>1.6895155684810703E-3</c:v>
                </c:pt>
                <c:pt idx="76">
                  <c:v>8.4543851450767371E-3</c:v>
                </c:pt>
                <c:pt idx="77">
                  <c:v>7.5169828948482842E-3</c:v>
                </c:pt>
                <c:pt idx="78">
                  <c:v>-1.0588545456646753E-2</c:v>
                </c:pt>
                <c:pt idx="79">
                  <c:v>5.9469408524864542E-3</c:v>
                </c:pt>
                <c:pt idx="80">
                  <c:v>-0.37014626457341088</c:v>
                </c:pt>
                <c:pt idx="81">
                  <c:v>-0.3664896376381454</c:v>
                </c:pt>
                <c:pt idx="82">
                  <c:v>-0.37383301224141519</c:v>
                </c:pt>
                <c:pt idx="83">
                  <c:v>-0.37240530668515071</c:v>
                </c:pt>
                <c:pt idx="84">
                  <c:v>-0.36686933058568333</c:v>
                </c:pt>
                <c:pt idx="85">
                  <c:v>-0.36915587795550037</c:v>
                </c:pt>
                <c:pt idx="86">
                  <c:v>-0.3358282081188747</c:v>
                </c:pt>
                <c:pt idx="87">
                  <c:v>-0.3268859364159033</c:v>
                </c:pt>
                <c:pt idx="88">
                  <c:v>-0.29258973072963629</c:v>
                </c:pt>
                <c:pt idx="89">
                  <c:v>-0.29987923574900183</c:v>
                </c:pt>
                <c:pt idx="90">
                  <c:v>-0.28829547595661142</c:v>
                </c:pt>
                <c:pt idx="91">
                  <c:v>-0.29493241860852842</c:v>
                </c:pt>
                <c:pt idx="92">
                  <c:v>-0.28856936644227021</c:v>
                </c:pt>
                <c:pt idx="93">
                  <c:v>-0.28485888990012226</c:v>
                </c:pt>
                <c:pt idx="94">
                  <c:v>-0.28920631946554931</c:v>
                </c:pt>
                <c:pt idx="95">
                  <c:v>-0.2884958452858829</c:v>
                </c:pt>
                <c:pt idx="96">
                  <c:v>-0.28701912720538675</c:v>
                </c:pt>
                <c:pt idx="97">
                  <c:v>-0.28722869895402509</c:v>
                </c:pt>
                <c:pt idx="98">
                  <c:v>-0.27643931110660791</c:v>
                </c:pt>
                <c:pt idx="99">
                  <c:v>-0.21328658396815639</c:v>
                </c:pt>
                <c:pt idx="100">
                  <c:v>9.638596265004018E-3</c:v>
                </c:pt>
                <c:pt idx="101">
                  <c:v>1.607001849707225E-2</c:v>
                </c:pt>
                <c:pt idx="102">
                  <c:v>1.809337980490142E-2</c:v>
                </c:pt>
                <c:pt idx="103">
                  <c:v>2.1773818898549836E-2</c:v>
                </c:pt>
                <c:pt idx="104">
                  <c:v>1.4567519205855424E-2</c:v>
                </c:pt>
                <c:pt idx="105">
                  <c:v>9.4808775150269572E-3</c:v>
                </c:pt>
                <c:pt idx="106">
                  <c:v>2.2218779126505973E-2</c:v>
                </c:pt>
                <c:pt idx="107">
                  <c:v>-7.3626369835360535E-3</c:v>
                </c:pt>
                <c:pt idx="108">
                  <c:v>7.4224702373173156E-3</c:v>
                </c:pt>
                <c:pt idx="109">
                  <c:v>-1.1871353226931565E-2</c:v>
                </c:pt>
                <c:pt idx="110">
                  <c:v>2.0190743866305427E-3</c:v>
                </c:pt>
                <c:pt idx="111">
                  <c:v>-1.9205897068161268E-2</c:v>
                </c:pt>
                <c:pt idx="112">
                  <c:v>1.1183176352979662E-2</c:v>
                </c:pt>
                <c:pt idx="113">
                  <c:v>1.4101084118748122E-2</c:v>
                </c:pt>
                <c:pt idx="114">
                  <c:v>1.4301084120971655E-2</c:v>
                </c:pt>
                <c:pt idx="115">
                  <c:v>-3.9333259768663809E-3</c:v>
                </c:pt>
                <c:pt idx="116">
                  <c:v>-3.4333259822214857E-3</c:v>
                </c:pt>
                <c:pt idx="117">
                  <c:v>5.2288466150634538E-3</c:v>
                </c:pt>
                <c:pt idx="118">
                  <c:v>9.3770271220588453E-3</c:v>
                </c:pt>
                <c:pt idx="119">
                  <c:v>-7.3383756888467239E-3</c:v>
                </c:pt>
                <c:pt idx="120">
                  <c:v>-1.5857338798368162E-2</c:v>
                </c:pt>
                <c:pt idx="121">
                  <c:v>4.1951115724065402E-3</c:v>
                </c:pt>
                <c:pt idx="122">
                  <c:v>1.3293660415413217E-2</c:v>
                </c:pt>
                <c:pt idx="123">
                  <c:v>1.6648605248446399E-2</c:v>
                </c:pt>
                <c:pt idx="124">
                  <c:v>1.6253986364958908E-2</c:v>
                </c:pt>
                <c:pt idx="125">
                  <c:v>-5.0092983611823017E-3</c:v>
                </c:pt>
                <c:pt idx="126">
                  <c:v>-4.8047492223810967E-3</c:v>
                </c:pt>
                <c:pt idx="127">
                  <c:v>8.78886832612015E-3</c:v>
                </c:pt>
                <c:pt idx="128">
                  <c:v>1.326422970535264E-2</c:v>
                </c:pt>
                <c:pt idx="129">
                  <c:v>1.0748082658079167E-2</c:v>
                </c:pt>
                <c:pt idx="130">
                  <c:v>-3.1103957200978555E-2</c:v>
                </c:pt>
                <c:pt idx="131">
                  <c:v>1.856411410353237E-2</c:v>
                </c:pt>
                <c:pt idx="132">
                  <c:v>1.8447526929198321E-2</c:v>
                </c:pt>
                <c:pt idx="133">
                  <c:v>-6.446160220349384E-3</c:v>
                </c:pt>
                <c:pt idx="134">
                  <c:v>-9.535758211696499E-3</c:v>
                </c:pt>
                <c:pt idx="135">
                  <c:v>6.3650759487533515E-3</c:v>
                </c:pt>
                <c:pt idx="136">
                  <c:v>6.6015936556232113E-3</c:v>
                </c:pt>
                <c:pt idx="137">
                  <c:v>1.0399154402094657E-2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06-4698-B399-A9EBD22FD5A3}"/>
            </c:ext>
          </c:extLst>
        </c:ser>
        <c:ser>
          <c:idx val="8"/>
          <c:order val="1"/>
          <c:tx>
            <c:strRef>
              <c:f>'C'!$W$1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'C'!$V$2:$V$17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'C'!$W$2:$W$17</c:f>
              <c:numCache>
                <c:formatCode>General</c:formatCode>
                <c:ptCount val="16"/>
                <c:pt idx="0">
                  <c:v>0.46844672949519839</c:v>
                </c:pt>
                <c:pt idx="1">
                  <c:v>0.39837778353019659</c:v>
                </c:pt>
                <c:pt idx="2">
                  <c:v>0.33259653279260398</c:v>
                </c:pt>
                <c:pt idx="3">
                  <c:v>0.27110297728242055</c:v>
                </c:pt>
                <c:pt idx="4">
                  <c:v>0.21389711699964631</c:v>
                </c:pt>
                <c:pt idx="5">
                  <c:v>0.16097895194428122</c:v>
                </c:pt>
                <c:pt idx="6">
                  <c:v>0.11234848211632525</c:v>
                </c:pt>
                <c:pt idx="7">
                  <c:v>6.8005707515778474E-2</c:v>
                </c:pt>
                <c:pt idx="8">
                  <c:v>2.7950628142640852E-2</c:v>
                </c:pt>
                <c:pt idx="9">
                  <c:v>-7.8167560030876077E-3</c:v>
                </c:pt>
                <c:pt idx="10">
                  <c:v>-3.9296444921406909E-2</c:v>
                </c:pt>
                <c:pt idx="11">
                  <c:v>-6.6488438612317041E-2</c:v>
                </c:pt>
                <c:pt idx="12">
                  <c:v>-8.9392737075818018E-2</c:v>
                </c:pt>
                <c:pt idx="13">
                  <c:v>-0.10800934031190981</c:v>
                </c:pt>
                <c:pt idx="14">
                  <c:v>-0.12233824832059247</c:v>
                </c:pt>
                <c:pt idx="15">
                  <c:v>-0.13237946110186594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06-4698-B399-A9EBD22FD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230840"/>
        <c:axId val="1"/>
      </c:scatterChart>
      <c:valAx>
        <c:axId val="443230840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48051948051943"/>
              <c:y val="0.85139318885448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454545454545456E-2"/>
              <c:y val="0.37461300309597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2308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805194805194803"/>
          <c:y val="0.91950464396284826"/>
          <c:w val="0.62337662337662336"/>
          <c:h val="0.981424148606811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8881691804129165"/>
          <c:y val="3.41614906832298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53323013173443"/>
          <c:y val="0.14906854902912253"/>
          <c:w val="0.84655450371481311"/>
          <c:h val="0.639752522916650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'C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'C (2)'!$F$21:$F$926</c:f>
              <c:numCache>
                <c:formatCode>General</c:formatCode>
                <c:ptCount val="906"/>
                <c:pt idx="0">
                  <c:v>-39417.5</c:v>
                </c:pt>
                <c:pt idx="1">
                  <c:v>-39417.5</c:v>
                </c:pt>
                <c:pt idx="2">
                  <c:v>-39414.5</c:v>
                </c:pt>
                <c:pt idx="3">
                  <c:v>-39412</c:v>
                </c:pt>
                <c:pt idx="4">
                  <c:v>-39411.5</c:v>
                </c:pt>
                <c:pt idx="5">
                  <c:v>-39409</c:v>
                </c:pt>
                <c:pt idx="6">
                  <c:v>-39406.5</c:v>
                </c:pt>
                <c:pt idx="7">
                  <c:v>-39328</c:v>
                </c:pt>
                <c:pt idx="8">
                  <c:v>-38477</c:v>
                </c:pt>
                <c:pt idx="9">
                  <c:v>-38474.5</c:v>
                </c:pt>
                <c:pt idx="10">
                  <c:v>-33592</c:v>
                </c:pt>
                <c:pt idx="11">
                  <c:v>-33591.5</c:v>
                </c:pt>
                <c:pt idx="12">
                  <c:v>-31579</c:v>
                </c:pt>
                <c:pt idx="13">
                  <c:v>-31576.5</c:v>
                </c:pt>
                <c:pt idx="14">
                  <c:v>-31547</c:v>
                </c:pt>
                <c:pt idx="15">
                  <c:v>-31541.5</c:v>
                </c:pt>
                <c:pt idx="16">
                  <c:v>-31536</c:v>
                </c:pt>
                <c:pt idx="17">
                  <c:v>-31533.5</c:v>
                </c:pt>
                <c:pt idx="18">
                  <c:v>-31530.5</c:v>
                </c:pt>
                <c:pt idx="19">
                  <c:v>-31528</c:v>
                </c:pt>
                <c:pt idx="20">
                  <c:v>-28723</c:v>
                </c:pt>
                <c:pt idx="21">
                  <c:v>-28704</c:v>
                </c:pt>
                <c:pt idx="22">
                  <c:v>-28642</c:v>
                </c:pt>
                <c:pt idx="23">
                  <c:v>-21867.5</c:v>
                </c:pt>
                <c:pt idx="24">
                  <c:v>-5082</c:v>
                </c:pt>
                <c:pt idx="25">
                  <c:v>-5082</c:v>
                </c:pt>
                <c:pt idx="26">
                  <c:v>-70</c:v>
                </c:pt>
                <c:pt idx="27">
                  <c:v>0</c:v>
                </c:pt>
                <c:pt idx="28">
                  <c:v>0</c:v>
                </c:pt>
                <c:pt idx="29">
                  <c:v>2023.5</c:v>
                </c:pt>
                <c:pt idx="30">
                  <c:v>3944.5</c:v>
                </c:pt>
                <c:pt idx="31">
                  <c:v>3971.5</c:v>
                </c:pt>
                <c:pt idx="32">
                  <c:v>4860.5</c:v>
                </c:pt>
                <c:pt idx="33">
                  <c:v>4960.5</c:v>
                </c:pt>
                <c:pt idx="34">
                  <c:v>5022.5</c:v>
                </c:pt>
                <c:pt idx="35">
                  <c:v>5030.5</c:v>
                </c:pt>
                <c:pt idx="36">
                  <c:v>5049.5</c:v>
                </c:pt>
                <c:pt idx="37">
                  <c:v>5890</c:v>
                </c:pt>
                <c:pt idx="38">
                  <c:v>5968</c:v>
                </c:pt>
                <c:pt idx="39">
                  <c:v>5968</c:v>
                </c:pt>
                <c:pt idx="40">
                  <c:v>6825.5</c:v>
                </c:pt>
                <c:pt idx="41">
                  <c:v>6847</c:v>
                </c:pt>
                <c:pt idx="42">
                  <c:v>6858</c:v>
                </c:pt>
                <c:pt idx="43">
                  <c:v>6868</c:v>
                </c:pt>
                <c:pt idx="44">
                  <c:v>6914.5</c:v>
                </c:pt>
                <c:pt idx="45">
                  <c:v>6935.5</c:v>
                </c:pt>
                <c:pt idx="46">
                  <c:v>6995.5</c:v>
                </c:pt>
                <c:pt idx="47">
                  <c:v>7770.5</c:v>
                </c:pt>
                <c:pt idx="48">
                  <c:v>7822</c:v>
                </c:pt>
                <c:pt idx="49">
                  <c:v>7886.5</c:v>
                </c:pt>
                <c:pt idx="50">
                  <c:v>7913.5</c:v>
                </c:pt>
                <c:pt idx="51">
                  <c:v>7960</c:v>
                </c:pt>
                <c:pt idx="52">
                  <c:v>8772</c:v>
                </c:pt>
                <c:pt idx="53">
                  <c:v>9888.5</c:v>
                </c:pt>
                <c:pt idx="54">
                  <c:v>9896.5</c:v>
                </c:pt>
                <c:pt idx="55">
                  <c:v>9942.5</c:v>
                </c:pt>
                <c:pt idx="56">
                  <c:v>9958.5</c:v>
                </c:pt>
                <c:pt idx="57">
                  <c:v>10702</c:v>
                </c:pt>
                <c:pt idx="58">
                  <c:v>10715.5</c:v>
                </c:pt>
                <c:pt idx="59">
                  <c:v>11863.5</c:v>
                </c:pt>
                <c:pt idx="60">
                  <c:v>11877</c:v>
                </c:pt>
                <c:pt idx="61">
                  <c:v>11931</c:v>
                </c:pt>
                <c:pt idx="62">
                  <c:v>13906</c:v>
                </c:pt>
                <c:pt idx="63">
                  <c:v>14676.5</c:v>
                </c:pt>
                <c:pt idx="64">
                  <c:v>14752</c:v>
                </c:pt>
                <c:pt idx="65">
                  <c:v>14789.5</c:v>
                </c:pt>
                <c:pt idx="66">
                  <c:v>14816.5</c:v>
                </c:pt>
                <c:pt idx="67">
                  <c:v>14816.5</c:v>
                </c:pt>
                <c:pt idx="68">
                  <c:v>14816.5</c:v>
                </c:pt>
                <c:pt idx="69">
                  <c:v>15743.5</c:v>
                </c:pt>
                <c:pt idx="70">
                  <c:v>17643</c:v>
                </c:pt>
                <c:pt idx="71">
                  <c:v>17643</c:v>
                </c:pt>
                <c:pt idx="72">
                  <c:v>17643</c:v>
                </c:pt>
                <c:pt idx="73">
                  <c:v>17702.5</c:v>
                </c:pt>
                <c:pt idx="74">
                  <c:v>17702.5</c:v>
                </c:pt>
                <c:pt idx="75">
                  <c:v>17702.5</c:v>
                </c:pt>
                <c:pt idx="76">
                  <c:v>17710.5</c:v>
                </c:pt>
                <c:pt idx="77">
                  <c:v>18646.5</c:v>
                </c:pt>
                <c:pt idx="78">
                  <c:v>18649</c:v>
                </c:pt>
                <c:pt idx="79">
                  <c:v>18652</c:v>
                </c:pt>
                <c:pt idx="80">
                  <c:v>18654</c:v>
                </c:pt>
                <c:pt idx="81">
                  <c:v>18654.5</c:v>
                </c:pt>
                <c:pt idx="82">
                  <c:v>18656</c:v>
                </c:pt>
                <c:pt idx="83">
                  <c:v>18657</c:v>
                </c:pt>
                <c:pt idx="84">
                  <c:v>18660</c:v>
                </c:pt>
                <c:pt idx="85">
                  <c:v>18758.5</c:v>
                </c:pt>
                <c:pt idx="86">
                  <c:v>18766.5</c:v>
                </c:pt>
                <c:pt idx="87">
                  <c:v>19688</c:v>
                </c:pt>
                <c:pt idx="88">
                  <c:v>19712.5</c:v>
                </c:pt>
                <c:pt idx="89">
                  <c:v>19720.5</c:v>
                </c:pt>
                <c:pt idx="90">
                  <c:v>19720.5</c:v>
                </c:pt>
                <c:pt idx="91">
                  <c:v>21614.5</c:v>
                </c:pt>
                <c:pt idx="92">
                  <c:v>22592.5</c:v>
                </c:pt>
                <c:pt idx="93">
                  <c:v>22592.5</c:v>
                </c:pt>
                <c:pt idx="94">
                  <c:v>22592.5</c:v>
                </c:pt>
                <c:pt idx="95">
                  <c:v>22619.5</c:v>
                </c:pt>
                <c:pt idx="96">
                  <c:v>23589.5</c:v>
                </c:pt>
                <c:pt idx="97">
                  <c:v>25483.5</c:v>
                </c:pt>
                <c:pt idx="98">
                  <c:v>25594</c:v>
                </c:pt>
                <c:pt idx="99">
                  <c:v>25594</c:v>
                </c:pt>
                <c:pt idx="100">
                  <c:v>25617.5</c:v>
                </c:pt>
                <c:pt idx="101">
                  <c:v>25618.5</c:v>
                </c:pt>
                <c:pt idx="102">
                  <c:v>25634.5</c:v>
                </c:pt>
                <c:pt idx="103">
                  <c:v>25653.5</c:v>
                </c:pt>
                <c:pt idx="104">
                  <c:v>26561.5</c:v>
                </c:pt>
                <c:pt idx="105">
                  <c:v>26839.5</c:v>
                </c:pt>
                <c:pt idx="106">
                  <c:v>27243.5</c:v>
                </c:pt>
                <c:pt idx="107">
                  <c:v>27498</c:v>
                </c:pt>
                <c:pt idx="108">
                  <c:v>27574.5</c:v>
                </c:pt>
                <c:pt idx="109">
                  <c:v>28452</c:v>
                </c:pt>
                <c:pt idx="110">
                  <c:v>28551.5</c:v>
                </c:pt>
                <c:pt idx="111">
                  <c:v>28597.5</c:v>
                </c:pt>
                <c:pt idx="112">
                  <c:v>28725.5</c:v>
                </c:pt>
                <c:pt idx="113">
                  <c:v>29433.5</c:v>
                </c:pt>
                <c:pt idx="114">
                  <c:v>29433.5</c:v>
                </c:pt>
                <c:pt idx="115">
                  <c:v>29495.5</c:v>
                </c:pt>
                <c:pt idx="116">
                  <c:v>29597</c:v>
                </c:pt>
                <c:pt idx="117">
                  <c:v>29602.5</c:v>
                </c:pt>
                <c:pt idx="118">
                  <c:v>29738.5</c:v>
                </c:pt>
                <c:pt idx="119">
                  <c:v>30479</c:v>
                </c:pt>
                <c:pt idx="120">
                  <c:v>30484.5</c:v>
                </c:pt>
                <c:pt idx="121">
                  <c:v>30506</c:v>
                </c:pt>
                <c:pt idx="122">
                  <c:v>30532</c:v>
                </c:pt>
                <c:pt idx="123">
                  <c:v>30557.5</c:v>
                </c:pt>
                <c:pt idx="124">
                  <c:v>30560</c:v>
                </c:pt>
                <c:pt idx="125">
                  <c:v>31316</c:v>
                </c:pt>
                <c:pt idx="126">
                  <c:v>31584</c:v>
                </c:pt>
                <c:pt idx="127">
                  <c:v>31586.5</c:v>
                </c:pt>
                <c:pt idx="128">
                  <c:v>32453</c:v>
                </c:pt>
                <c:pt idx="129">
                  <c:v>32489</c:v>
                </c:pt>
                <c:pt idx="130">
                  <c:v>32529.5</c:v>
                </c:pt>
                <c:pt idx="131">
                  <c:v>33418.5</c:v>
                </c:pt>
                <c:pt idx="132">
                  <c:v>33507.5</c:v>
                </c:pt>
                <c:pt idx="133">
                  <c:v>33508</c:v>
                </c:pt>
                <c:pt idx="134">
                  <c:v>34526.5</c:v>
                </c:pt>
                <c:pt idx="135">
                  <c:v>35496</c:v>
                </c:pt>
                <c:pt idx="136">
                  <c:v>36401.5</c:v>
                </c:pt>
                <c:pt idx="137">
                  <c:v>36498.5</c:v>
                </c:pt>
              </c:numCache>
            </c:numRef>
          </c:xVal>
          <c:yVal>
            <c:numRef>
              <c:f>'C (2)'!$H$21:$H$926</c:f>
              <c:numCache>
                <c:formatCode>General</c:formatCode>
                <c:ptCount val="906"/>
                <c:pt idx="2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D1-4E5F-9AF1-8C156B082E2A}"/>
            </c:ext>
          </c:extLst>
        </c:ser>
        <c:ser>
          <c:idx val="1"/>
          <c:order val="1"/>
          <c:tx>
            <c:strRef>
              <c:f>'C (2)'!$I$20:$I$20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(2)'!$D$21:$D$926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4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</c:numCache>
              </c:numRef>
            </c:plus>
            <c:minus>
              <c:numRef>
                <c:f>'C (2)'!$D$21:$D$926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4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(2)'!$F$21:$F$926</c:f>
              <c:numCache>
                <c:formatCode>General</c:formatCode>
                <c:ptCount val="906"/>
                <c:pt idx="0">
                  <c:v>-39417.5</c:v>
                </c:pt>
                <c:pt idx="1">
                  <c:v>-39417.5</c:v>
                </c:pt>
                <c:pt idx="2">
                  <c:v>-39414.5</c:v>
                </c:pt>
                <c:pt idx="3">
                  <c:v>-39412</c:v>
                </c:pt>
                <c:pt idx="4">
                  <c:v>-39411.5</c:v>
                </c:pt>
                <c:pt idx="5">
                  <c:v>-39409</c:v>
                </c:pt>
                <c:pt idx="6">
                  <c:v>-39406.5</c:v>
                </c:pt>
                <c:pt idx="7">
                  <c:v>-39328</c:v>
                </c:pt>
                <c:pt idx="8">
                  <c:v>-38477</c:v>
                </c:pt>
                <c:pt idx="9">
                  <c:v>-38474.5</c:v>
                </c:pt>
                <c:pt idx="10">
                  <c:v>-33592</c:v>
                </c:pt>
                <c:pt idx="11">
                  <c:v>-33591.5</c:v>
                </c:pt>
                <c:pt idx="12">
                  <c:v>-31579</c:v>
                </c:pt>
                <c:pt idx="13">
                  <c:v>-31576.5</c:v>
                </c:pt>
                <c:pt idx="14">
                  <c:v>-31547</c:v>
                </c:pt>
                <c:pt idx="15">
                  <c:v>-31541.5</c:v>
                </c:pt>
                <c:pt idx="16">
                  <c:v>-31536</c:v>
                </c:pt>
                <c:pt idx="17">
                  <c:v>-31533.5</c:v>
                </c:pt>
                <c:pt idx="18">
                  <c:v>-31530.5</c:v>
                </c:pt>
                <c:pt idx="19">
                  <c:v>-31528</c:v>
                </c:pt>
                <c:pt idx="20">
                  <c:v>-28723</c:v>
                </c:pt>
                <c:pt idx="21">
                  <c:v>-28704</c:v>
                </c:pt>
                <c:pt idx="22">
                  <c:v>-28642</c:v>
                </c:pt>
                <c:pt idx="23">
                  <c:v>-21867.5</c:v>
                </c:pt>
                <c:pt idx="24">
                  <c:v>-5082</c:v>
                </c:pt>
                <c:pt idx="25">
                  <c:v>-5082</c:v>
                </c:pt>
                <c:pt idx="26">
                  <c:v>-70</c:v>
                </c:pt>
                <c:pt idx="27">
                  <c:v>0</c:v>
                </c:pt>
                <c:pt idx="28">
                  <c:v>0</c:v>
                </c:pt>
                <c:pt idx="29">
                  <c:v>2023.5</c:v>
                </c:pt>
                <c:pt idx="30">
                  <c:v>3944.5</c:v>
                </c:pt>
                <c:pt idx="31">
                  <c:v>3971.5</c:v>
                </c:pt>
                <c:pt idx="32">
                  <c:v>4860.5</c:v>
                </c:pt>
                <c:pt idx="33">
                  <c:v>4960.5</c:v>
                </c:pt>
                <c:pt idx="34">
                  <c:v>5022.5</c:v>
                </c:pt>
                <c:pt idx="35">
                  <c:v>5030.5</c:v>
                </c:pt>
                <c:pt idx="36">
                  <c:v>5049.5</c:v>
                </c:pt>
                <c:pt idx="37">
                  <c:v>5890</c:v>
                </c:pt>
                <c:pt idx="38">
                  <c:v>5968</c:v>
                </c:pt>
                <c:pt idx="39">
                  <c:v>5968</c:v>
                </c:pt>
                <c:pt idx="40">
                  <c:v>6825.5</c:v>
                </c:pt>
                <c:pt idx="41">
                  <c:v>6847</c:v>
                </c:pt>
                <c:pt idx="42">
                  <c:v>6858</c:v>
                </c:pt>
                <c:pt idx="43">
                  <c:v>6868</c:v>
                </c:pt>
                <c:pt idx="44">
                  <c:v>6914.5</c:v>
                </c:pt>
                <c:pt idx="45">
                  <c:v>6935.5</c:v>
                </c:pt>
                <c:pt idx="46">
                  <c:v>6995.5</c:v>
                </c:pt>
                <c:pt idx="47">
                  <c:v>7770.5</c:v>
                </c:pt>
                <c:pt idx="48">
                  <c:v>7822</c:v>
                </c:pt>
                <c:pt idx="49">
                  <c:v>7886.5</c:v>
                </c:pt>
                <c:pt idx="50">
                  <c:v>7913.5</c:v>
                </c:pt>
                <c:pt idx="51">
                  <c:v>7960</c:v>
                </c:pt>
                <c:pt idx="52">
                  <c:v>8772</c:v>
                </c:pt>
                <c:pt idx="53">
                  <c:v>9888.5</c:v>
                </c:pt>
                <c:pt idx="54">
                  <c:v>9896.5</c:v>
                </c:pt>
                <c:pt idx="55">
                  <c:v>9942.5</c:v>
                </c:pt>
                <c:pt idx="56">
                  <c:v>9958.5</c:v>
                </c:pt>
                <c:pt idx="57">
                  <c:v>10702</c:v>
                </c:pt>
                <c:pt idx="58">
                  <c:v>10715.5</c:v>
                </c:pt>
                <c:pt idx="59">
                  <c:v>11863.5</c:v>
                </c:pt>
                <c:pt idx="60">
                  <c:v>11877</c:v>
                </c:pt>
                <c:pt idx="61">
                  <c:v>11931</c:v>
                </c:pt>
                <c:pt idx="62">
                  <c:v>13906</c:v>
                </c:pt>
                <c:pt idx="63">
                  <c:v>14676.5</c:v>
                </c:pt>
                <c:pt idx="64">
                  <c:v>14752</c:v>
                </c:pt>
                <c:pt idx="65">
                  <c:v>14789.5</c:v>
                </c:pt>
                <c:pt idx="66">
                  <c:v>14816.5</c:v>
                </c:pt>
                <c:pt idx="67">
                  <c:v>14816.5</c:v>
                </c:pt>
                <c:pt idx="68">
                  <c:v>14816.5</c:v>
                </c:pt>
                <c:pt idx="69">
                  <c:v>15743.5</c:v>
                </c:pt>
                <c:pt idx="70">
                  <c:v>17643</c:v>
                </c:pt>
                <c:pt idx="71">
                  <c:v>17643</c:v>
                </c:pt>
                <c:pt idx="72">
                  <c:v>17643</c:v>
                </c:pt>
                <c:pt idx="73">
                  <c:v>17702.5</c:v>
                </c:pt>
                <c:pt idx="74">
                  <c:v>17702.5</c:v>
                </c:pt>
                <c:pt idx="75">
                  <c:v>17702.5</c:v>
                </c:pt>
                <c:pt idx="76">
                  <c:v>17710.5</c:v>
                </c:pt>
                <c:pt idx="77">
                  <c:v>18646.5</c:v>
                </c:pt>
                <c:pt idx="78">
                  <c:v>18649</c:v>
                </c:pt>
                <c:pt idx="79">
                  <c:v>18652</c:v>
                </c:pt>
                <c:pt idx="80">
                  <c:v>18654</c:v>
                </c:pt>
                <c:pt idx="81">
                  <c:v>18654.5</c:v>
                </c:pt>
                <c:pt idx="82">
                  <c:v>18656</c:v>
                </c:pt>
                <c:pt idx="83">
                  <c:v>18657</c:v>
                </c:pt>
                <c:pt idx="84">
                  <c:v>18660</c:v>
                </c:pt>
                <c:pt idx="85">
                  <c:v>18758.5</c:v>
                </c:pt>
                <c:pt idx="86">
                  <c:v>18766.5</c:v>
                </c:pt>
                <c:pt idx="87">
                  <c:v>19688</c:v>
                </c:pt>
                <c:pt idx="88">
                  <c:v>19712.5</c:v>
                </c:pt>
                <c:pt idx="89">
                  <c:v>19720.5</c:v>
                </c:pt>
                <c:pt idx="90">
                  <c:v>19720.5</c:v>
                </c:pt>
                <c:pt idx="91">
                  <c:v>21614.5</c:v>
                </c:pt>
                <c:pt idx="92">
                  <c:v>22592.5</c:v>
                </c:pt>
                <c:pt idx="93">
                  <c:v>22592.5</c:v>
                </c:pt>
                <c:pt idx="94">
                  <c:v>22592.5</c:v>
                </c:pt>
                <c:pt idx="95">
                  <c:v>22619.5</c:v>
                </c:pt>
                <c:pt idx="96">
                  <c:v>23589.5</c:v>
                </c:pt>
                <c:pt idx="97">
                  <c:v>25483.5</c:v>
                </c:pt>
                <c:pt idx="98">
                  <c:v>25594</c:v>
                </c:pt>
                <c:pt idx="99">
                  <c:v>25594</c:v>
                </c:pt>
                <c:pt idx="100">
                  <c:v>25617.5</c:v>
                </c:pt>
                <c:pt idx="101">
                  <c:v>25618.5</c:v>
                </c:pt>
                <c:pt idx="102">
                  <c:v>25634.5</c:v>
                </c:pt>
                <c:pt idx="103">
                  <c:v>25653.5</c:v>
                </c:pt>
                <c:pt idx="104">
                  <c:v>26561.5</c:v>
                </c:pt>
                <c:pt idx="105">
                  <c:v>26839.5</c:v>
                </c:pt>
                <c:pt idx="106">
                  <c:v>27243.5</c:v>
                </c:pt>
                <c:pt idx="107">
                  <c:v>27498</c:v>
                </c:pt>
                <c:pt idx="108">
                  <c:v>27574.5</c:v>
                </c:pt>
                <c:pt idx="109">
                  <c:v>28452</c:v>
                </c:pt>
                <c:pt idx="110">
                  <c:v>28551.5</c:v>
                </c:pt>
                <c:pt idx="111">
                  <c:v>28597.5</c:v>
                </c:pt>
                <c:pt idx="112">
                  <c:v>28725.5</c:v>
                </c:pt>
                <c:pt idx="113">
                  <c:v>29433.5</c:v>
                </c:pt>
                <c:pt idx="114">
                  <c:v>29433.5</c:v>
                </c:pt>
                <c:pt idx="115">
                  <c:v>29495.5</c:v>
                </c:pt>
                <c:pt idx="116">
                  <c:v>29597</c:v>
                </c:pt>
                <c:pt idx="117">
                  <c:v>29602.5</c:v>
                </c:pt>
                <c:pt idx="118">
                  <c:v>29738.5</c:v>
                </c:pt>
                <c:pt idx="119">
                  <c:v>30479</c:v>
                </c:pt>
                <c:pt idx="120">
                  <c:v>30484.5</c:v>
                </c:pt>
                <c:pt idx="121">
                  <c:v>30506</c:v>
                </c:pt>
                <c:pt idx="122">
                  <c:v>30532</c:v>
                </c:pt>
                <c:pt idx="123">
                  <c:v>30557.5</c:v>
                </c:pt>
                <c:pt idx="124">
                  <c:v>30560</c:v>
                </c:pt>
                <c:pt idx="125">
                  <c:v>31316</c:v>
                </c:pt>
                <c:pt idx="126">
                  <c:v>31584</c:v>
                </c:pt>
                <c:pt idx="127">
                  <c:v>31586.5</c:v>
                </c:pt>
                <c:pt idx="128">
                  <c:v>32453</c:v>
                </c:pt>
                <c:pt idx="129">
                  <c:v>32489</c:v>
                </c:pt>
                <c:pt idx="130">
                  <c:v>32529.5</c:v>
                </c:pt>
                <c:pt idx="131">
                  <c:v>33418.5</c:v>
                </c:pt>
                <c:pt idx="132">
                  <c:v>33507.5</c:v>
                </c:pt>
                <c:pt idx="133">
                  <c:v>33508</c:v>
                </c:pt>
                <c:pt idx="134">
                  <c:v>34526.5</c:v>
                </c:pt>
                <c:pt idx="135">
                  <c:v>35496</c:v>
                </c:pt>
                <c:pt idx="136">
                  <c:v>36401.5</c:v>
                </c:pt>
                <c:pt idx="137">
                  <c:v>36498.5</c:v>
                </c:pt>
              </c:numCache>
            </c:numRef>
          </c:xVal>
          <c:yVal>
            <c:numRef>
              <c:f>'C (2)'!$I$21:$I$926</c:f>
              <c:numCache>
                <c:formatCode>General</c:formatCode>
                <c:ptCount val="906"/>
                <c:pt idx="24">
                  <c:v>-4.4384000066202134E-3</c:v>
                </c:pt>
                <c:pt idx="25">
                  <c:v>-4.4384000066202134E-3</c:v>
                </c:pt>
                <c:pt idx="26">
                  <c:v>3.0159999951138161E-3</c:v>
                </c:pt>
                <c:pt idx="28">
                  <c:v>9.9999999947613105E-3</c:v>
                </c:pt>
                <c:pt idx="29">
                  <c:v>1.9373199997062329E-2</c:v>
                </c:pt>
                <c:pt idx="30">
                  <c:v>-2.7051600001868792E-2</c:v>
                </c:pt>
                <c:pt idx="31">
                  <c:v>-3.5292000029585324E-3</c:v>
                </c:pt>
                <c:pt idx="32">
                  <c:v>-1.8032400002994109E-2</c:v>
                </c:pt>
                <c:pt idx="56">
                  <c:v>-2.0654799998737872E-2</c:v>
                </c:pt>
                <c:pt idx="60">
                  <c:v>-2.6757600004202686E-2</c:v>
                </c:pt>
                <c:pt idx="61">
                  <c:v>-2.4712800004635938E-2</c:v>
                </c:pt>
                <c:pt idx="62">
                  <c:v>-3.3092800003942102E-2</c:v>
                </c:pt>
                <c:pt idx="65">
                  <c:v>-5.8887600003799889E-2</c:v>
                </c:pt>
                <c:pt idx="67">
                  <c:v>-5.1365200000873301E-2</c:v>
                </c:pt>
                <c:pt idx="69">
                  <c:v>-6.6762800001015421E-2</c:v>
                </c:pt>
                <c:pt idx="70">
                  <c:v>-8.8918400004331488E-2</c:v>
                </c:pt>
                <c:pt idx="72">
                  <c:v>-8.8118400002713315E-2</c:v>
                </c:pt>
                <c:pt idx="74">
                  <c:v>-7.768200000282377E-2</c:v>
                </c:pt>
                <c:pt idx="77">
                  <c:v>-9.0669200006232131E-2</c:v>
                </c:pt>
                <c:pt idx="85">
                  <c:v>-8.3094800007529557E-2</c:v>
                </c:pt>
                <c:pt idx="86">
                  <c:v>-6.5125200002512429E-2</c:v>
                </c:pt>
                <c:pt idx="88">
                  <c:v>-7.9970000006142072E-2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D1-4E5F-9AF1-8C156B082E2A}"/>
            </c:ext>
          </c:extLst>
        </c:ser>
        <c:ser>
          <c:idx val="3"/>
          <c:order val="2"/>
          <c:tx>
            <c:strRef>
              <c:f>'C (2)'!$J$20</c:f>
              <c:strCache>
                <c:ptCount val="1"/>
                <c:pt idx="0">
                  <c:v>Samec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(2)'!$D$21:$D$44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'C (2)'!$D$21:$D$44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(2)'!$F$21:$F$926</c:f>
              <c:numCache>
                <c:formatCode>General</c:formatCode>
                <c:ptCount val="906"/>
                <c:pt idx="0">
                  <c:v>-39417.5</c:v>
                </c:pt>
                <c:pt idx="1">
                  <c:v>-39417.5</c:v>
                </c:pt>
                <c:pt idx="2">
                  <c:v>-39414.5</c:v>
                </c:pt>
                <c:pt idx="3">
                  <c:v>-39412</c:v>
                </c:pt>
                <c:pt idx="4">
                  <c:v>-39411.5</c:v>
                </c:pt>
                <c:pt idx="5">
                  <c:v>-39409</c:v>
                </c:pt>
                <c:pt idx="6">
                  <c:v>-39406.5</c:v>
                </c:pt>
                <c:pt idx="7">
                  <c:v>-39328</c:v>
                </c:pt>
                <c:pt idx="8">
                  <c:v>-38477</c:v>
                </c:pt>
                <c:pt idx="9">
                  <c:v>-38474.5</c:v>
                </c:pt>
                <c:pt idx="10">
                  <c:v>-33592</c:v>
                </c:pt>
                <c:pt idx="11">
                  <c:v>-33591.5</c:v>
                </c:pt>
                <c:pt idx="12">
                  <c:v>-31579</c:v>
                </c:pt>
                <c:pt idx="13">
                  <c:v>-31576.5</c:v>
                </c:pt>
                <c:pt idx="14">
                  <c:v>-31547</c:v>
                </c:pt>
                <c:pt idx="15">
                  <c:v>-31541.5</c:v>
                </c:pt>
                <c:pt idx="16">
                  <c:v>-31536</c:v>
                </c:pt>
                <c:pt idx="17">
                  <c:v>-31533.5</c:v>
                </c:pt>
                <c:pt idx="18">
                  <c:v>-31530.5</c:v>
                </c:pt>
                <c:pt idx="19">
                  <c:v>-31528</c:v>
                </c:pt>
                <c:pt idx="20">
                  <c:v>-28723</c:v>
                </c:pt>
                <c:pt idx="21">
                  <c:v>-28704</c:v>
                </c:pt>
                <c:pt idx="22">
                  <c:v>-28642</c:v>
                </c:pt>
                <c:pt idx="23">
                  <c:v>-21867.5</c:v>
                </c:pt>
                <c:pt idx="24">
                  <c:v>-5082</c:v>
                </c:pt>
                <c:pt idx="25">
                  <c:v>-5082</c:v>
                </c:pt>
                <c:pt idx="26">
                  <c:v>-70</c:v>
                </c:pt>
                <c:pt idx="27">
                  <c:v>0</c:v>
                </c:pt>
                <c:pt idx="28">
                  <c:v>0</c:v>
                </c:pt>
                <c:pt idx="29">
                  <c:v>2023.5</c:v>
                </c:pt>
                <c:pt idx="30">
                  <c:v>3944.5</c:v>
                </c:pt>
                <c:pt idx="31">
                  <c:v>3971.5</c:v>
                </c:pt>
                <c:pt idx="32">
                  <c:v>4860.5</c:v>
                </c:pt>
                <c:pt idx="33">
                  <c:v>4960.5</c:v>
                </c:pt>
                <c:pt idx="34">
                  <c:v>5022.5</c:v>
                </c:pt>
                <c:pt idx="35">
                  <c:v>5030.5</c:v>
                </c:pt>
                <c:pt idx="36">
                  <c:v>5049.5</c:v>
                </c:pt>
                <c:pt idx="37">
                  <c:v>5890</c:v>
                </c:pt>
                <c:pt idx="38">
                  <c:v>5968</c:v>
                </c:pt>
                <c:pt idx="39">
                  <c:v>5968</c:v>
                </c:pt>
                <c:pt idx="40">
                  <c:v>6825.5</c:v>
                </c:pt>
                <c:pt idx="41">
                  <c:v>6847</c:v>
                </c:pt>
                <c:pt idx="42">
                  <c:v>6858</c:v>
                </c:pt>
                <c:pt idx="43">
                  <c:v>6868</c:v>
                </c:pt>
                <c:pt idx="44">
                  <c:v>6914.5</c:v>
                </c:pt>
                <c:pt idx="45">
                  <c:v>6935.5</c:v>
                </c:pt>
                <c:pt idx="46">
                  <c:v>6995.5</c:v>
                </c:pt>
                <c:pt idx="47">
                  <c:v>7770.5</c:v>
                </c:pt>
                <c:pt idx="48">
                  <c:v>7822</c:v>
                </c:pt>
                <c:pt idx="49">
                  <c:v>7886.5</c:v>
                </c:pt>
                <c:pt idx="50">
                  <c:v>7913.5</c:v>
                </c:pt>
                <c:pt idx="51">
                  <c:v>7960</c:v>
                </c:pt>
                <c:pt idx="52">
                  <c:v>8772</c:v>
                </c:pt>
                <c:pt idx="53">
                  <c:v>9888.5</c:v>
                </c:pt>
                <c:pt idx="54">
                  <c:v>9896.5</c:v>
                </c:pt>
                <c:pt idx="55">
                  <c:v>9942.5</c:v>
                </c:pt>
                <c:pt idx="56">
                  <c:v>9958.5</c:v>
                </c:pt>
                <c:pt idx="57">
                  <c:v>10702</c:v>
                </c:pt>
                <c:pt idx="58">
                  <c:v>10715.5</c:v>
                </c:pt>
                <c:pt idx="59">
                  <c:v>11863.5</c:v>
                </c:pt>
                <c:pt idx="60">
                  <c:v>11877</c:v>
                </c:pt>
                <c:pt idx="61">
                  <c:v>11931</c:v>
                </c:pt>
                <c:pt idx="62">
                  <c:v>13906</c:v>
                </c:pt>
                <c:pt idx="63">
                  <c:v>14676.5</c:v>
                </c:pt>
                <c:pt idx="64">
                  <c:v>14752</c:v>
                </c:pt>
                <c:pt idx="65">
                  <c:v>14789.5</c:v>
                </c:pt>
                <c:pt idx="66">
                  <c:v>14816.5</c:v>
                </c:pt>
                <c:pt idx="67">
                  <c:v>14816.5</c:v>
                </c:pt>
                <c:pt idx="68">
                  <c:v>14816.5</c:v>
                </c:pt>
                <c:pt idx="69">
                  <c:v>15743.5</c:v>
                </c:pt>
                <c:pt idx="70">
                  <c:v>17643</c:v>
                </c:pt>
                <c:pt idx="71">
                  <c:v>17643</c:v>
                </c:pt>
                <c:pt idx="72">
                  <c:v>17643</c:v>
                </c:pt>
                <c:pt idx="73">
                  <c:v>17702.5</c:v>
                </c:pt>
                <c:pt idx="74">
                  <c:v>17702.5</c:v>
                </c:pt>
                <c:pt idx="75">
                  <c:v>17702.5</c:v>
                </c:pt>
                <c:pt idx="76">
                  <c:v>17710.5</c:v>
                </c:pt>
                <c:pt idx="77">
                  <c:v>18646.5</c:v>
                </c:pt>
                <c:pt idx="78">
                  <c:v>18649</c:v>
                </c:pt>
                <c:pt idx="79">
                  <c:v>18652</c:v>
                </c:pt>
                <c:pt idx="80">
                  <c:v>18654</c:v>
                </c:pt>
                <c:pt idx="81">
                  <c:v>18654.5</c:v>
                </c:pt>
                <c:pt idx="82">
                  <c:v>18656</c:v>
                </c:pt>
                <c:pt idx="83">
                  <c:v>18657</c:v>
                </c:pt>
                <c:pt idx="84">
                  <c:v>18660</c:v>
                </c:pt>
                <c:pt idx="85">
                  <c:v>18758.5</c:v>
                </c:pt>
                <c:pt idx="86">
                  <c:v>18766.5</c:v>
                </c:pt>
                <c:pt idx="87">
                  <c:v>19688</c:v>
                </c:pt>
                <c:pt idx="88">
                  <c:v>19712.5</c:v>
                </c:pt>
                <c:pt idx="89">
                  <c:v>19720.5</c:v>
                </c:pt>
                <c:pt idx="90">
                  <c:v>19720.5</c:v>
                </c:pt>
                <c:pt idx="91">
                  <c:v>21614.5</c:v>
                </c:pt>
                <c:pt idx="92">
                  <c:v>22592.5</c:v>
                </c:pt>
                <c:pt idx="93">
                  <c:v>22592.5</c:v>
                </c:pt>
                <c:pt idx="94">
                  <c:v>22592.5</c:v>
                </c:pt>
                <c:pt idx="95">
                  <c:v>22619.5</c:v>
                </c:pt>
                <c:pt idx="96">
                  <c:v>23589.5</c:v>
                </c:pt>
                <c:pt idx="97">
                  <c:v>25483.5</c:v>
                </c:pt>
                <c:pt idx="98">
                  <c:v>25594</c:v>
                </c:pt>
                <c:pt idx="99">
                  <c:v>25594</c:v>
                </c:pt>
                <c:pt idx="100">
                  <c:v>25617.5</c:v>
                </c:pt>
                <c:pt idx="101">
                  <c:v>25618.5</c:v>
                </c:pt>
                <c:pt idx="102">
                  <c:v>25634.5</c:v>
                </c:pt>
                <c:pt idx="103">
                  <c:v>25653.5</c:v>
                </c:pt>
                <c:pt idx="104">
                  <c:v>26561.5</c:v>
                </c:pt>
                <c:pt idx="105">
                  <c:v>26839.5</c:v>
                </c:pt>
                <c:pt idx="106">
                  <c:v>27243.5</c:v>
                </c:pt>
                <c:pt idx="107">
                  <c:v>27498</c:v>
                </c:pt>
                <c:pt idx="108">
                  <c:v>27574.5</c:v>
                </c:pt>
                <c:pt idx="109">
                  <c:v>28452</c:v>
                </c:pt>
                <c:pt idx="110">
                  <c:v>28551.5</c:v>
                </c:pt>
                <c:pt idx="111">
                  <c:v>28597.5</c:v>
                </c:pt>
                <c:pt idx="112">
                  <c:v>28725.5</c:v>
                </c:pt>
                <c:pt idx="113">
                  <c:v>29433.5</c:v>
                </c:pt>
                <c:pt idx="114">
                  <c:v>29433.5</c:v>
                </c:pt>
                <c:pt idx="115">
                  <c:v>29495.5</c:v>
                </c:pt>
                <c:pt idx="116">
                  <c:v>29597</c:v>
                </c:pt>
                <c:pt idx="117">
                  <c:v>29602.5</c:v>
                </c:pt>
                <c:pt idx="118">
                  <c:v>29738.5</c:v>
                </c:pt>
                <c:pt idx="119">
                  <c:v>30479</c:v>
                </c:pt>
                <c:pt idx="120">
                  <c:v>30484.5</c:v>
                </c:pt>
                <c:pt idx="121">
                  <c:v>30506</c:v>
                </c:pt>
                <c:pt idx="122">
                  <c:v>30532</c:v>
                </c:pt>
                <c:pt idx="123">
                  <c:v>30557.5</c:v>
                </c:pt>
                <c:pt idx="124">
                  <c:v>30560</c:v>
                </c:pt>
                <c:pt idx="125">
                  <c:v>31316</c:v>
                </c:pt>
                <c:pt idx="126">
                  <c:v>31584</c:v>
                </c:pt>
                <c:pt idx="127">
                  <c:v>31586.5</c:v>
                </c:pt>
                <c:pt idx="128">
                  <c:v>32453</c:v>
                </c:pt>
                <c:pt idx="129">
                  <c:v>32489</c:v>
                </c:pt>
                <c:pt idx="130">
                  <c:v>32529.5</c:v>
                </c:pt>
                <c:pt idx="131">
                  <c:v>33418.5</c:v>
                </c:pt>
                <c:pt idx="132">
                  <c:v>33507.5</c:v>
                </c:pt>
                <c:pt idx="133">
                  <c:v>33508</c:v>
                </c:pt>
                <c:pt idx="134">
                  <c:v>34526.5</c:v>
                </c:pt>
                <c:pt idx="135">
                  <c:v>35496</c:v>
                </c:pt>
                <c:pt idx="136">
                  <c:v>36401.5</c:v>
                </c:pt>
                <c:pt idx="137">
                  <c:v>36498.5</c:v>
                </c:pt>
              </c:numCache>
            </c:numRef>
          </c:xVal>
          <c:yVal>
            <c:numRef>
              <c:f>'C (2)'!$J$21:$J$926</c:f>
              <c:numCache>
                <c:formatCode>General</c:formatCode>
                <c:ptCount val="906"/>
                <c:pt idx="1">
                  <c:v>0.27997400000094785</c:v>
                </c:pt>
                <c:pt idx="3">
                  <c:v>0.27726559999791789</c:v>
                </c:pt>
                <c:pt idx="5">
                  <c:v>0.26787919999696896</c:v>
                </c:pt>
                <c:pt idx="7">
                  <c:v>0.27444639999521314</c:v>
                </c:pt>
                <c:pt idx="37">
                  <c:v>-1.5532000004895963E-2</c:v>
                </c:pt>
                <c:pt idx="40">
                  <c:v>-2.8724399999191519E-2</c:v>
                </c:pt>
                <c:pt idx="42">
                  <c:v>-2.3910399999294896E-2</c:v>
                </c:pt>
                <c:pt idx="46">
                  <c:v>1.5796000006957911E-3</c:v>
                </c:pt>
                <c:pt idx="49">
                  <c:v>-2.1181200005230494E-2</c:v>
                </c:pt>
                <c:pt idx="53">
                  <c:v>-4.3638800001644995E-2</c:v>
                </c:pt>
                <c:pt idx="57">
                  <c:v>-6.8117600007099099E-2</c:v>
                </c:pt>
                <c:pt idx="59">
                  <c:v>-3.0018800003745127E-2</c:v>
                </c:pt>
                <c:pt idx="63">
                  <c:v>-7.7633200002310332E-2</c:v>
                </c:pt>
                <c:pt idx="71">
                  <c:v>-8.8518399999884423E-2</c:v>
                </c:pt>
                <c:pt idx="73">
                  <c:v>-7.7782000000297558E-2</c:v>
                </c:pt>
                <c:pt idx="75">
                  <c:v>-7.768200000282377E-2</c:v>
                </c:pt>
                <c:pt idx="76">
                  <c:v>-7.5112400001671631E-2</c:v>
                </c:pt>
                <c:pt idx="78">
                  <c:v>-9.0591200001654215E-2</c:v>
                </c:pt>
                <c:pt idx="79">
                  <c:v>-9.0077600005315617E-2</c:v>
                </c:pt>
                <c:pt idx="80">
                  <c:v>-9.0235199997550808E-2</c:v>
                </c:pt>
                <c:pt idx="81">
                  <c:v>-8.909960000164574E-2</c:v>
                </c:pt>
                <c:pt idx="82">
                  <c:v>-8.8392800003930461E-2</c:v>
                </c:pt>
                <c:pt idx="83">
                  <c:v>-8.8921599999594036E-2</c:v>
                </c:pt>
                <c:pt idx="84">
                  <c:v>-8.9108000007399824E-2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D1-4E5F-9AF1-8C156B082E2A}"/>
            </c:ext>
          </c:extLst>
        </c:ser>
        <c:ser>
          <c:idx val="4"/>
          <c:order val="3"/>
          <c:tx>
            <c:strRef>
              <c:f>'C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'C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(2)'!$F$21:$F$926</c:f>
              <c:numCache>
                <c:formatCode>General</c:formatCode>
                <c:ptCount val="906"/>
                <c:pt idx="0">
                  <c:v>-39417.5</c:v>
                </c:pt>
                <c:pt idx="1">
                  <c:v>-39417.5</c:v>
                </c:pt>
                <c:pt idx="2">
                  <c:v>-39414.5</c:v>
                </c:pt>
                <c:pt idx="3">
                  <c:v>-39412</c:v>
                </c:pt>
                <c:pt idx="4">
                  <c:v>-39411.5</c:v>
                </c:pt>
                <c:pt idx="5">
                  <c:v>-39409</c:v>
                </c:pt>
                <c:pt idx="6">
                  <c:v>-39406.5</c:v>
                </c:pt>
                <c:pt idx="7">
                  <c:v>-39328</c:v>
                </c:pt>
                <c:pt idx="8">
                  <c:v>-38477</c:v>
                </c:pt>
                <c:pt idx="9">
                  <c:v>-38474.5</c:v>
                </c:pt>
                <c:pt idx="10">
                  <c:v>-33592</c:v>
                </c:pt>
                <c:pt idx="11">
                  <c:v>-33591.5</c:v>
                </c:pt>
                <c:pt idx="12">
                  <c:v>-31579</c:v>
                </c:pt>
                <c:pt idx="13">
                  <c:v>-31576.5</c:v>
                </c:pt>
                <c:pt idx="14">
                  <c:v>-31547</c:v>
                </c:pt>
                <c:pt idx="15">
                  <c:v>-31541.5</c:v>
                </c:pt>
                <c:pt idx="16">
                  <c:v>-31536</c:v>
                </c:pt>
                <c:pt idx="17">
                  <c:v>-31533.5</c:v>
                </c:pt>
                <c:pt idx="18">
                  <c:v>-31530.5</c:v>
                </c:pt>
                <c:pt idx="19">
                  <c:v>-31528</c:v>
                </c:pt>
                <c:pt idx="20">
                  <c:v>-28723</c:v>
                </c:pt>
                <c:pt idx="21">
                  <c:v>-28704</c:v>
                </c:pt>
                <c:pt idx="22">
                  <c:v>-28642</c:v>
                </c:pt>
                <c:pt idx="23">
                  <c:v>-21867.5</c:v>
                </c:pt>
                <c:pt idx="24">
                  <c:v>-5082</c:v>
                </c:pt>
                <c:pt idx="25">
                  <c:v>-5082</c:v>
                </c:pt>
                <c:pt idx="26">
                  <c:v>-70</c:v>
                </c:pt>
                <c:pt idx="27">
                  <c:v>0</c:v>
                </c:pt>
                <c:pt idx="28">
                  <c:v>0</c:v>
                </c:pt>
                <c:pt idx="29">
                  <c:v>2023.5</c:v>
                </c:pt>
                <c:pt idx="30">
                  <c:v>3944.5</c:v>
                </c:pt>
                <c:pt idx="31">
                  <c:v>3971.5</c:v>
                </c:pt>
                <c:pt idx="32">
                  <c:v>4860.5</c:v>
                </c:pt>
                <c:pt idx="33">
                  <c:v>4960.5</c:v>
                </c:pt>
                <c:pt idx="34">
                  <c:v>5022.5</c:v>
                </c:pt>
                <c:pt idx="35">
                  <c:v>5030.5</c:v>
                </c:pt>
                <c:pt idx="36">
                  <c:v>5049.5</c:v>
                </c:pt>
                <c:pt idx="37">
                  <c:v>5890</c:v>
                </c:pt>
                <c:pt idx="38">
                  <c:v>5968</c:v>
                </c:pt>
                <c:pt idx="39">
                  <c:v>5968</c:v>
                </c:pt>
                <c:pt idx="40">
                  <c:v>6825.5</c:v>
                </c:pt>
                <c:pt idx="41">
                  <c:v>6847</c:v>
                </c:pt>
                <c:pt idx="42">
                  <c:v>6858</c:v>
                </c:pt>
                <c:pt idx="43">
                  <c:v>6868</c:v>
                </c:pt>
                <c:pt idx="44">
                  <c:v>6914.5</c:v>
                </c:pt>
                <c:pt idx="45">
                  <c:v>6935.5</c:v>
                </c:pt>
                <c:pt idx="46">
                  <c:v>6995.5</c:v>
                </c:pt>
                <c:pt idx="47">
                  <c:v>7770.5</c:v>
                </c:pt>
                <c:pt idx="48">
                  <c:v>7822</c:v>
                </c:pt>
                <c:pt idx="49">
                  <c:v>7886.5</c:v>
                </c:pt>
                <c:pt idx="50">
                  <c:v>7913.5</c:v>
                </c:pt>
                <c:pt idx="51">
                  <c:v>7960</c:v>
                </c:pt>
                <c:pt idx="52">
                  <c:v>8772</c:v>
                </c:pt>
                <c:pt idx="53">
                  <c:v>9888.5</c:v>
                </c:pt>
                <c:pt idx="54">
                  <c:v>9896.5</c:v>
                </c:pt>
                <c:pt idx="55">
                  <c:v>9942.5</c:v>
                </c:pt>
                <c:pt idx="56">
                  <c:v>9958.5</c:v>
                </c:pt>
                <c:pt idx="57">
                  <c:v>10702</c:v>
                </c:pt>
                <c:pt idx="58">
                  <c:v>10715.5</c:v>
                </c:pt>
                <c:pt idx="59">
                  <c:v>11863.5</c:v>
                </c:pt>
                <c:pt idx="60">
                  <c:v>11877</c:v>
                </c:pt>
                <c:pt idx="61">
                  <c:v>11931</c:v>
                </c:pt>
                <c:pt idx="62">
                  <c:v>13906</c:v>
                </c:pt>
                <c:pt idx="63">
                  <c:v>14676.5</c:v>
                </c:pt>
                <c:pt idx="64">
                  <c:v>14752</c:v>
                </c:pt>
                <c:pt idx="65">
                  <c:v>14789.5</c:v>
                </c:pt>
                <c:pt idx="66">
                  <c:v>14816.5</c:v>
                </c:pt>
                <c:pt idx="67">
                  <c:v>14816.5</c:v>
                </c:pt>
                <c:pt idx="68">
                  <c:v>14816.5</c:v>
                </c:pt>
                <c:pt idx="69">
                  <c:v>15743.5</c:v>
                </c:pt>
                <c:pt idx="70">
                  <c:v>17643</c:v>
                </c:pt>
                <c:pt idx="71">
                  <c:v>17643</c:v>
                </c:pt>
                <c:pt idx="72">
                  <c:v>17643</c:v>
                </c:pt>
                <c:pt idx="73">
                  <c:v>17702.5</c:v>
                </c:pt>
                <c:pt idx="74">
                  <c:v>17702.5</c:v>
                </c:pt>
                <c:pt idx="75">
                  <c:v>17702.5</c:v>
                </c:pt>
                <c:pt idx="76">
                  <c:v>17710.5</c:v>
                </c:pt>
                <c:pt idx="77">
                  <c:v>18646.5</c:v>
                </c:pt>
                <c:pt idx="78">
                  <c:v>18649</c:v>
                </c:pt>
                <c:pt idx="79">
                  <c:v>18652</c:v>
                </c:pt>
                <c:pt idx="80">
                  <c:v>18654</c:v>
                </c:pt>
                <c:pt idx="81">
                  <c:v>18654.5</c:v>
                </c:pt>
                <c:pt idx="82">
                  <c:v>18656</c:v>
                </c:pt>
                <c:pt idx="83">
                  <c:v>18657</c:v>
                </c:pt>
                <c:pt idx="84">
                  <c:v>18660</c:v>
                </c:pt>
                <c:pt idx="85">
                  <c:v>18758.5</c:v>
                </c:pt>
                <c:pt idx="86">
                  <c:v>18766.5</c:v>
                </c:pt>
                <c:pt idx="87">
                  <c:v>19688</c:v>
                </c:pt>
                <c:pt idx="88">
                  <c:v>19712.5</c:v>
                </c:pt>
                <c:pt idx="89">
                  <c:v>19720.5</c:v>
                </c:pt>
                <c:pt idx="90">
                  <c:v>19720.5</c:v>
                </c:pt>
                <c:pt idx="91">
                  <c:v>21614.5</c:v>
                </c:pt>
                <c:pt idx="92">
                  <c:v>22592.5</c:v>
                </c:pt>
                <c:pt idx="93">
                  <c:v>22592.5</c:v>
                </c:pt>
                <c:pt idx="94">
                  <c:v>22592.5</c:v>
                </c:pt>
                <c:pt idx="95">
                  <c:v>22619.5</c:v>
                </c:pt>
                <c:pt idx="96">
                  <c:v>23589.5</c:v>
                </c:pt>
                <c:pt idx="97">
                  <c:v>25483.5</c:v>
                </c:pt>
                <c:pt idx="98">
                  <c:v>25594</c:v>
                </c:pt>
                <c:pt idx="99">
                  <c:v>25594</c:v>
                </c:pt>
                <c:pt idx="100">
                  <c:v>25617.5</c:v>
                </c:pt>
                <c:pt idx="101">
                  <c:v>25618.5</c:v>
                </c:pt>
                <c:pt idx="102">
                  <c:v>25634.5</c:v>
                </c:pt>
                <c:pt idx="103">
                  <c:v>25653.5</c:v>
                </c:pt>
                <c:pt idx="104">
                  <c:v>26561.5</c:v>
                </c:pt>
                <c:pt idx="105">
                  <c:v>26839.5</c:v>
                </c:pt>
                <c:pt idx="106">
                  <c:v>27243.5</c:v>
                </c:pt>
                <c:pt idx="107">
                  <c:v>27498</c:v>
                </c:pt>
                <c:pt idx="108">
                  <c:v>27574.5</c:v>
                </c:pt>
                <c:pt idx="109">
                  <c:v>28452</c:v>
                </c:pt>
                <c:pt idx="110">
                  <c:v>28551.5</c:v>
                </c:pt>
                <c:pt idx="111">
                  <c:v>28597.5</c:v>
                </c:pt>
                <c:pt idx="112">
                  <c:v>28725.5</c:v>
                </c:pt>
                <c:pt idx="113">
                  <c:v>29433.5</c:v>
                </c:pt>
                <c:pt idx="114">
                  <c:v>29433.5</c:v>
                </c:pt>
                <c:pt idx="115">
                  <c:v>29495.5</c:v>
                </c:pt>
                <c:pt idx="116">
                  <c:v>29597</c:v>
                </c:pt>
                <c:pt idx="117">
                  <c:v>29602.5</c:v>
                </c:pt>
                <c:pt idx="118">
                  <c:v>29738.5</c:v>
                </c:pt>
                <c:pt idx="119">
                  <c:v>30479</c:v>
                </c:pt>
                <c:pt idx="120">
                  <c:v>30484.5</c:v>
                </c:pt>
                <c:pt idx="121">
                  <c:v>30506</c:v>
                </c:pt>
                <c:pt idx="122">
                  <c:v>30532</c:v>
                </c:pt>
                <c:pt idx="123">
                  <c:v>30557.5</c:v>
                </c:pt>
                <c:pt idx="124">
                  <c:v>30560</c:v>
                </c:pt>
                <c:pt idx="125">
                  <c:v>31316</c:v>
                </c:pt>
                <c:pt idx="126">
                  <c:v>31584</c:v>
                </c:pt>
                <c:pt idx="127">
                  <c:v>31586.5</c:v>
                </c:pt>
                <c:pt idx="128">
                  <c:v>32453</c:v>
                </c:pt>
                <c:pt idx="129">
                  <c:v>32489</c:v>
                </c:pt>
                <c:pt idx="130">
                  <c:v>32529.5</c:v>
                </c:pt>
                <c:pt idx="131">
                  <c:v>33418.5</c:v>
                </c:pt>
                <c:pt idx="132">
                  <c:v>33507.5</c:v>
                </c:pt>
                <c:pt idx="133">
                  <c:v>33508</c:v>
                </c:pt>
                <c:pt idx="134">
                  <c:v>34526.5</c:v>
                </c:pt>
                <c:pt idx="135">
                  <c:v>35496</c:v>
                </c:pt>
                <c:pt idx="136">
                  <c:v>36401.5</c:v>
                </c:pt>
                <c:pt idx="137">
                  <c:v>36498.5</c:v>
                </c:pt>
              </c:numCache>
            </c:numRef>
          </c:xVal>
          <c:yVal>
            <c:numRef>
              <c:f>'C (2)'!$K$21:$K$926</c:f>
              <c:numCache>
                <c:formatCode>General</c:formatCode>
                <c:ptCount val="906"/>
                <c:pt idx="39">
                  <c:v>1.7321599996648729E-2</c:v>
                </c:pt>
                <c:pt idx="41">
                  <c:v>-2.5093600001127925E-2</c:v>
                </c:pt>
                <c:pt idx="44">
                  <c:v>-1.2787599996954668E-2</c:v>
                </c:pt>
                <c:pt idx="47">
                  <c:v>-4.2840400004934054E-2</c:v>
                </c:pt>
                <c:pt idx="51">
                  <c:v>-7.1480000042356551E-3</c:v>
                </c:pt>
                <c:pt idx="55">
                  <c:v>-1.9594000004872214E-2</c:v>
                </c:pt>
                <c:pt idx="87">
                  <c:v>-8.431439999549184E-2</c:v>
                </c:pt>
                <c:pt idx="89">
                  <c:v>-7.7900399999634828E-2</c:v>
                </c:pt>
                <c:pt idx="90">
                  <c:v>-7.7300400000240188E-2</c:v>
                </c:pt>
                <c:pt idx="91">
                  <c:v>-9.9547600002551917E-2</c:v>
                </c:pt>
                <c:pt idx="93">
                  <c:v>-0.10321400000248104</c:v>
                </c:pt>
                <c:pt idx="95">
                  <c:v>-9.7591600002488121E-2</c:v>
                </c:pt>
                <c:pt idx="96">
                  <c:v>-0.10472760000266135</c:v>
                </c:pt>
                <c:pt idx="97">
                  <c:v>-0.12457480000011856</c:v>
                </c:pt>
                <c:pt idx="98">
                  <c:v>-0.10472719999961555</c:v>
                </c:pt>
                <c:pt idx="101">
                  <c:v>-0.10006279999652179</c:v>
                </c:pt>
                <c:pt idx="102">
                  <c:v>-9.272360000613844E-2</c:v>
                </c:pt>
                <c:pt idx="103">
                  <c:v>-9.2870799999218434E-2</c:v>
                </c:pt>
                <c:pt idx="104">
                  <c:v>-0.11092120000103023</c:v>
                </c:pt>
                <c:pt idx="108">
                  <c:v>-0.10849559999769554</c:v>
                </c:pt>
                <c:pt idx="113">
                  <c:v>-0.13773480000236304</c:v>
                </c:pt>
                <c:pt idx="114">
                  <c:v>-0.13773480000236304</c:v>
                </c:pt>
                <c:pt idx="115">
                  <c:v>-0.1245204000006197</c:v>
                </c:pt>
                <c:pt idx="118">
                  <c:v>-0.12351880000642268</c:v>
                </c:pt>
                <c:pt idx="121">
                  <c:v>-0.12137280000752071</c:v>
                </c:pt>
                <c:pt idx="129">
                  <c:v>-0.12618320000183303</c:v>
                </c:pt>
                <c:pt idx="130">
                  <c:v>-0.11949959999765269</c:v>
                </c:pt>
                <c:pt idx="135">
                  <c:v>-0.12562479999905918</c:v>
                </c:pt>
                <c:pt idx="136">
                  <c:v>-0.14501320000272244</c:v>
                </c:pt>
                <c:pt idx="137">
                  <c:v>-0.12860680000449065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8D1-4E5F-9AF1-8C156B082E2A}"/>
            </c:ext>
          </c:extLst>
        </c:ser>
        <c:ser>
          <c:idx val="2"/>
          <c:order val="4"/>
          <c:tx>
            <c:strRef>
              <c:f>'C (2)'!$L$20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'C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(2)'!$F$21:$F$926</c:f>
              <c:numCache>
                <c:formatCode>General</c:formatCode>
                <c:ptCount val="906"/>
                <c:pt idx="0">
                  <c:v>-39417.5</c:v>
                </c:pt>
                <c:pt idx="1">
                  <c:v>-39417.5</c:v>
                </c:pt>
                <c:pt idx="2">
                  <c:v>-39414.5</c:v>
                </c:pt>
                <c:pt idx="3">
                  <c:v>-39412</c:v>
                </c:pt>
                <c:pt idx="4">
                  <c:v>-39411.5</c:v>
                </c:pt>
                <c:pt idx="5">
                  <c:v>-39409</c:v>
                </c:pt>
                <c:pt idx="6">
                  <c:v>-39406.5</c:v>
                </c:pt>
                <c:pt idx="7">
                  <c:v>-39328</c:v>
                </c:pt>
                <c:pt idx="8">
                  <c:v>-38477</c:v>
                </c:pt>
                <c:pt idx="9">
                  <c:v>-38474.5</c:v>
                </c:pt>
                <c:pt idx="10">
                  <c:v>-33592</c:v>
                </c:pt>
                <c:pt idx="11">
                  <c:v>-33591.5</c:v>
                </c:pt>
                <c:pt idx="12">
                  <c:v>-31579</c:v>
                </c:pt>
                <c:pt idx="13">
                  <c:v>-31576.5</c:v>
                </c:pt>
                <c:pt idx="14">
                  <c:v>-31547</c:v>
                </c:pt>
                <c:pt idx="15">
                  <c:v>-31541.5</c:v>
                </c:pt>
                <c:pt idx="16">
                  <c:v>-31536</c:v>
                </c:pt>
                <c:pt idx="17">
                  <c:v>-31533.5</c:v>
                </c:pt>
                <c:pt idx="18">
                  <c:v>-31530.5</c:v>
                </c:pt>
                <c:pt idx="19">
                  <c:v>-31528</c:v>
                </c:pt>
                <c:pt idx="20">
                  <c:v>-28723</c:v>
                </c:pt>
                <c:pt idx="21">
                  <c:v>-28704</c:v>
                </c:pt>
                <c:pt idx="22">
                  <c:v>-28642</c:v>
                </c:pt>
                <c:pt idx="23">
                  <c:v>-21867.5</c:v>
                </c:pt>
                <c:pt idx="24">
                  <c:v>-5082</c:v>
                </c:pt>
                <c:pt idx="25">
                  <c:v>-5082</c:v>
                </c:pt>
                <c:pt idx="26">
                  <c:v>-70</c:v>
                </c:pt>
                <c:pt idx="27">
                  <c:v>0</c:v>
                </c:pt>
                <c:pt idx="28">
                  <c:v>0</c:v>
                </c:pt>
                <c:pt idx="29">
                  <c:v>2023.5</c:v>
                </c:pt>
                <c:pt idx="30">
                  <c:v>3944.5</c:v>
                </c:pt>
                <c:pt idx="31">
                  <c:v>3971.5</c:v>
                </c:pt>
                <c:pt idx="32">
                  <c:v>4860.5</c:v>
                </c:pt>
                <c:pt idx="33">
                  <c:v>4960.5</c:v>
                </c:pt>
                <c:pt idx="34">
                  <c:v>5022.5</c:v>
                </c:pt>
                <c:pt idx="35">
                  <c:v>5030.5</c:v>
                </c:pt>
                <c:pt idx="36">
                  <c:v>5049.5</c:v>
                </c:pt>
                <c:pt idx="37">
                  <c:v>5890</c:v>
                </c:pt>
                <c:pt idx="38">
                  <c:v>5968</c:v>
                </c:pt>
                <c:pt idx="39">
                  <c:v>5968</c:v>
                </c:pt>
                <c:pt idx="40">
                  <c:v>6825.5</c:v>
                </c:pt>
                <c:pt idx="41">
                  <c:v>6847</c:v>
                </c:pt>
                <c:pt idx="42">
                  <c:v>6858</c:v>
                </c:pt>
                <c:pt idx="43">
                  <c:v>6868</c:v>
                </c:pt>
                <c:pt idx="44">
                  <c:v>6914.5</c:v>
                </c:pt>
                <c:pt idx="45">
                  <c:v>6935.5</c:v>
                </c:pt>
                <c:pt idx="46">
                  <c:v>6995.5</c:v>
                </c:pt>
                <c:pt idx="47">
                  <c:v>7770.5</c:v>
                </c:pt>
                <c:pt idx="48">
                  <c:v>7822</c:v>
                </c:pt>
                <c:pt idx="49">
                  <c:v>7886.5</c:v>
                </c:pt>
                <c:pt idx="50">
                  <c:v>7913.5</c:v>
                </c:pt>
                <c:pt idx="51">
                  <c:v>7960</c:v>
                </c:pt>
                <c:pt idx="52">
                  <c:v>8772</c:v>
                </c:pt>
                <c:pt idx="53">
                  <c:v>9888.5</c:v>
                </c:pt>
                <c:pt idx="54">
                  <c:v>9896.5</c:v>
                </c:pt>
                <c:pt idx="55">
                  <c:v>9942.5</c:v>
                </c:pt>
                <c:pt idx="56">
                  <c:v>9958.5</c:v>
                </c:pt>
                <c:pt idx="57">
                  <c:v>10702</c:v>
                </c:pt>
                <c:pt idx="58">
                  <c:v>10715.5</c:v>
                </c:pt>
                <c:pt idx="59">
                  <c:v>11863.5</c:v>
                </c:pt>
                <c:pt idx="60">
                  <c:v>11877</c:v>
                </c:pt>
                <c:pt idx="61">
                  <c:v>11931</c:v>
                </c:pt>
                <c:pt idx="62">
                  <c:v>13906</c:v>
                </c:pt>
                <c:pt idx="63">
                  <c:v>14676.5</c:v>
                </c:pt>
                <c:pt idx="64">
                  <c:v>14752</c:v>
                </c:pt>
                <c:pt idx="65">
                  <c:v>14789.5</c:v>
                </c:pt>
                <c:pt idx="66">
                  <c:v>14816.5</c:v>
                </c:pt>
                <c:pt idx="67">
                  <c:v>14816.5</c:v>
                </c:pt>
                <c:pt idx="68">
                  <c:v>14816.5</c:v>
                </c:pt>
                <c:pt idx="69">
                  <c:v>15743.5</c:v>
                </c:pt>
                <c:pt idx="70">
                  <c:v>17643</c:v>
                </c:pt>
                <c:pt idx="71">
                  <c:v>17643</c:v>
                </c:pt>
                <c:pt idx="72">
                  <c:v>17643</c:v>
                </c:pt>
                <c:pt idx="73">
                  <c:v>17702.5</c:v>
                </c:pt>
                <c:pt idx="74">
                  <c:v>17702.5</c:v>
                </c:pt>
                <c:pt idx="75">
                  <c:v>17702.5</c:v>
                </c:pt>
                <c:pt idx="76">
                  <c:v>17710.5</c:v>
                </c:pt>
                <c:pt idx="77">
                  <c:v>18646.5</c:v>
                </c:pt>
                <c:pt idx="78">
                  <c:v>18649</c:v>
                </c:pt>
                <c:pt idx="79">
                  <c:v>18652</c:v>
                </c:pt>
                <c:pt idx="80">
                  <c:v>18654</c:v>
                </c:pt>
                <c:pt idx="81">
                  <c:v>18654.5</c:v>
                </c:pt>
                <c:pt idx="82">
                  <c:v>18656</c:v>
                </c:pt>
                <c:pt idx="83">
                  <c:v>18657</c:v>
                </c:pt>
                <c:pt idx="84">
                  <c:v>18660</c:v>
                </c:pt>
                <c:pt idx="85">
                  <c:v>18758.5</c:v>
                </c:pt>
                <c:pt idx="86">
                  <c:v>18766.5</c:v>
                </c:pt>
                <c:pt idx="87">
                  <c:v>19688</c:v>
                </c:pt>
                <c:pt idx="88">
                  <c:v>19712.5</c:v>
                </c:pt>
                <c:pt idx="89">
                  <c:v>19720.5</c:v>
                </c:pt>
                <c:pt idx="90">
                  <c:v>19720.5</c:v>
                </c:pt>
                <c:pt idx="91">
                  <c:v>21614.5</c:v>
                </c:pt>
                <c:pt idx="92">
                  <c:v>22592.5</c:v>
                </c:pt>
                <c:pt idx="93">
                  <c:v>22592.5</c:v>
                </c:pt>
                <c:pt idx="94">
                  <c:v>22592.5</c:v>
                </c:pt>
                <c:pt idx="95">
                  <c:v>22619.5</c:v>
                </c:pt>
                <c:pt idx="96">
                  <c:v>23589.5</c:v>
                </c:pt>
                <c:pt idx="97">
                  <c:v>25483.5</c:v>
                </c:pt>
                <c:pt idx="98">
                  <c:v>25594</c:v>
                </c:pt>
                <c:pt idx="99">
                  <c:v>25594</c:v>
                </c:pt>
                <c:pt idx="100">
                  <c:v>25617.5</c:v>
                </c:pt>
                <c:pt idx="101">
                  <c:v>25618.5</c:v>
                </c:pt>
                <c:pt idx="102">
                  <c:v>25634.5</c:v>
                </c:pt>
                <c:pt idx="103">
                  <c:v>25653.5</c:v>
                </c:pt>
                <c:pt idx="104">
                  <c:v>26561.5</c:v>
                </c:pt>
                <c:pt idx="105">
                  <c:v>26839.5</c:v>
                </c:pt>
                <c:pt idx="106">
                  <c:v>27243.5</c:v>
                </c:pt>
                <c:pt idx="107">
                  <c:v>27498</c:v>
                </c:pt>
                <c:pt idx="108">
                  <c:v>27574.5</c:v>
                </c:pt>
                <c:pt idx="109">
                  <c:v>28452</c:v>
                </c:pt>
                <c:pt idx="110">
                  <c:v>28551.5</c:v>
                </c:pt>
                <c:pt idx="111">
                  <c:v>28597.5</c:v>
                </c:pt>
                <c:pt idx="112">
                  <c:v>28725.5</c:v>
                </c:pt>
                <c:pt idx="113">
                  <c:v>29433.5</c:v>
                </c:pt>
                <c:pt idx="114">
                  <c:v>29433.5</c:v>
                </c:pt>
                <c:pt idx="115">
                  <c:v>29495.5</c:v>
                </c:pt>
                <c:pt idx="116">
                  <c:v>29597</c:v>
                </c:pt>
                <c:pt idx="117">
                  <c:v>29602.5</c:v>
                </c:pt>
                <c:pt idx="118">
                  <c:v>29738.5</c:v>
                </c:pt>
                <c:pt idx="119">
                  <c:v>30479</c:v>
                </c:pt>
                <c:pt idx="120">
                  <c:v>30484.5</c:v>
                </c:pt>
                <c:pt idx="121">
                  <c:v>30506</c:v>
                </c:pt>
                <c:pt idx="122">
                  <c:v>30532</c:v>
                </c:pt>
                <c:pt idx="123">
                  <c:v>30557.5</c:v>
                </c:pt>
                <c:pt idx="124">
                  <c:v>30560</c:v>
                </c:pt>
                <c:pt idx="125">
                  <c:v>31316</c:v>
                </c:pt>
                <c:pt idx="126">
                  <c:v>31584</c:v>
                </c:pt>
                <c:pt idx="127">
                  <c:v>31586.5</c:v>
                </c:pt>
                <c:pt idx="128">
                  <c:v>32453</c:v>
                </c:pt>
                <c:pt idx="129">
                  <c:v>32489</c:v>
                </c:pt>
                <c:pt idx="130">
                  <c:v>32529.5</c:v>
                </c:pt>
                <c:pt idx="131">
                  <c:v>33418.5</c:v>
                </c:pt>
                <c:pt idx="132">
                  <c:v>33507.5</c:v>
                </c:pt>
                <c:pt idx="133">
                  <c:v>33508</c:v>
                </c:pt>
                <c:pt idx="134">
                  <c:v>34526.5</c:v>
                </c:pt>
                <c:pt idx="135">
                  <c:v>35496</c:v>
                </c:pt>
                <c:pt idx="136">
                  <c:v>36401.5</c:v>
                </c:pt>
                <c:pt idx="137">
                  <c:v>36498.5</c:v>
                </c:pt>
              </c:numCache>
            </c:numRef>
          </c:xVal>
          <c:yVal>
            <c:numRef>
              <c:f>'C (2)'!$L$21:$L$926</c:f>
              <c:numCache>
                <c:formatCode>General</c:formatCode>
                <c:ptCount val="9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8D1-4E5F-9AF1-8C156B082E2A}"/>
            </c:ext>
          </c:extLst>
        </c:ser>
        <c:ser>
          <c:idx val="5"/>
          <c:order val="5"/>
          <c:tx>
            <c:strRef>
              <c:f>'C (2)'!$M$20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'C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(2)'!$F$21:$F$926</c:f>
              <c:numCache>
                <c:formatCode>General</c:formatCode>
                <c:ptCount val="906"/>
                <c:pt idx="0">
                  <c:v>-39417.5</c:v>
                </c:pt>
                <c:pt idx="1">
                  <c:v>-39417.5</c:v>
                </c:pt>
                <c:pt idx="2">
                  <c:v>-39414.5</c:v>
                </c:pt>
                <c:pt idx="3">
                  <c:v>-39412</c:v>
                </c:pt>
                <c:pt idx="4">
                  <c:v>-39411.5</c:v>
                </c:pt>
                <c:pt idx="5">
                  <c:v>-39409</c:v>
                </c:pt>
                <c:pt idx="6">
                  <c:v>-39406.5</c:v>
                </c:pt>
                <c:pt idx="7">
                  <c:v>-39328</c:v>
                </c:pt>
                <c:pt idx="8">
                  <c:v>-38477</c:v>
                </c:pt>
                <c:pt idx="9">
                  <c:v>-38474.5</c:v>
                </c:pt>
                <c:pt idx="10">
                  <c:v>-33592</c:v>
                </c:pt>
                <c:pt idx="11">
                  <c:v>-33591.5</c:v>
                </c:pt>
                <c:pt idx="12">
                  <c:v>-31579</c:v>
                </c:pt>
                <c:pt idx="13">
                  <c:v>-31576.5</c:v>
                </c:pt>
                <c:pt idx="14">
                  <c:v>-31547</c:v>
                </c:pt>
                <c:pt idx="15">
                  <c:v>-31541.5</c:v>
                </c:pt>
                <c:pt idx="16">
                  <c:v>-31536</c:v>
                </c:pt>
                <c:pt idx="17">
                  <c:v>-31533.5</c:v>
                </c:pt>
                <c:pt idx="18">
                  <c:v>-31530.5</c:v>
                </c:pt>
                <c:pt idx="19">
                  <c:v>-31528</c:v>
                </c:pt>
                <c:pt idx="20">
                  <c:v>-28723</c:v>
                </c:pt>
                <c:pt idx="21">
                  <c:v>-28704</c:v>
                </c:pt>
                <c:pt idx="22">
                  <c:v>-28642</c:v>
                </c:pt>
                <c:pt idx="23">
                  <c:v>-21867.5</c:v>
                </c:pt>
                <c:pt idx="24">
                  <c:v>-5082</c:v>
                </c:pt>
                <c:pt idx="25">
                  <c:v>-5082</c:v>
                </c:pt>
                <c:pt idx="26">
                  <c:v>-70</c:v>
                </c:pt>
                <c:pt idx="27">
                  <c:v>0</c:v>
                </c:pt>
                <c:pt idx="28">
                  <c:v>0</c:v>
                </c:pt>
                <c:pt idx="29">
                  <c:v>2023.5</c:v>
                </c:pt>
                <c:pt idx="30">
                  <c:v>3944.5</c:v>
                </c:pt>
                <c:pt idx="31">
                  <c:v>3971.5</c:v>
                </c:pt>
                <c:pt idx="32">
                  <c:v>4860.5</c:v>
                </c:pt>
                <c:pt idx="33">
                  <c:v>4960.5</c:v>
                </c:pt>
                <c:pt idx="34">
                  <c:v>5022.5</c:v>
                </c:pt>
                <c:pt idx="35">
                  <c:v>5030.5</c:v>
                </c:pt>
                <c:pt idx="36">
                  <c:v>5049.5</c:v>
                </c:pt>
                <c:pt idx="37">
                  <c:v>5890</c:v>
                </c:pt>
                <c:pt idx="38">
                  <c:v>5968</c:v>
                </c:pt>
                <c:pt idx="39">
                  <c:v>5968</c:v>
                </c:pt>
                <c:pt idx="40">
                  <c:v>6825.5</c:v>
                </c:pt>
                <c:pt idx="41">
                  <c:v>6847</c:v>
                </c:pt>
                <c:pt idx="42">
                  <c:v>6858</c:v>
                </c:pt>
                <c:pt idx="43">
                  <c:v>6868</c:v>
                </c:pt>
                <c:pt idx="44">
                  <c:v>6914.5</c:v>
                </c:pt>
                <c:pt idx="45">
                  <c:v>6935.5</c:v>
                </c:pt>
                <c:pt idx="46">
                  <c:v>6995.5</c:v>
                </c:pt>
                <c:pt idx="47">
                  <c:v>7770.5</c:v>
                </c:pt>
                <c:pt idx="48">
                  <c:v>7822</c:v>
                </c:pt>
                <c:pt idx="49">
                  <c:v>7886.5</c:v>
                </c:pt>
                <c:pt idx="50">
                  <c:v>7913.5</c:v>
                </c:pt>
                <c:pt idx="51">
                  <c:v>7960</c:v>
                </c:pt>
                <c:pt idx="52">
                  <c:v>8772</c:v>
                </c:pt>
                <c:pt idx="53">
                  <c:v>9888.5</c:v>
                </c:pt>
                <c:pt idx="54">
                  <c:v>9896.5</c:v>
                </c:pt>
                <c:pt idx="55">
                  <c:v>9942.5</c:v>
                </c:pt>
                <c:pt idx="56">
                  <c:v>9958.5</c:v>
                </c:pt>
                <c:pt idx="57">
                  <c:v>10702</c:v>
                </c:pt>
                <c:pt idx="58">
                  <c:v>10715.5</c:v>
                </c:pt>
                <c:pt idx="59">
                  <c:v>11863.5</c:v>
                </c:pt>
                <c:pt idx="60">
                  <c:v>11877</c:v>
                </c:pt>
                <c:pt idx="61">
                  <c:v>11931</c:v>
                </c:pt>
                <c:pt idx="62">
                  <c:v>13906</c:v>
                </c:pt>
                <c:pt idx="63">
                  <c:v>14676.5</c:v>
                </c:pt>
                <c:pt idx="64">
                  <c:v>14752</c:v>
                </c:pt>
                <c:pt idx="65">
                  <c:v>14789.5</c:v>
                </c:pt>
                <c:pt idx="66">
                  <c:v>14816.5</c:v>
                </c:pt>
                <c:pt idx="67">
                  <c:v>14816.5</c:v>
                </c:pt>
                <c:pt idx="68">
                  <c:v>14816.5</c:v>
                </c:pt>
                <c:pt idx="69">
                  <c:v>15743.5</c:v>
                </c:pt>
                <c:pt idx="70">
                  <c:v>17643</c:v>
                </c:pt>
                <c:pt idx="71">
                  <c:v>17643</c:v>
                </c:pt>
                <c:pt idx="72">
                  <c:v>17643</c:v>
                </c:pt>
                <c:pt idx="73">
                  <c:v>17702.5</c:v>
                </c:pt>
                <c:pt idx="74">
                  <c:v>17702.5</c:v>
                </c:pt>
                <c:pt idx="75">
                  <c:v>17702.5</c:v>
                </c:pt>
                <c:pt idx="76">
                  <c:v>17710.5</c:v>
                </c:pt>
                <c:pt idx="77">
                  <c:v>18646.5</c:v>
                </c:pt>
                <c:pt idx="78">
                  <c:v>18649</c:v>
                </c:pt>
                <c:pt idx="79">
                  <c:v>18652</c:v>
                </c:pt>
                <c:pt idx="80">
                  <c:v>18654</c:v>
                </c:pt>
                <c:pt idx="81">
                  <c:v>18654.5</c:v>
                </c:pt>
                <c:pt idx="82">
                  <c:v>18656</c:v>
                </c:pt>
                <c:pt idx="83">
                  <c:v>18657</c:v>
                </c:pt>
                <c:pt idx="84">
                  <c:v>18660</c:v>
                </c:pt>
                <c:pt idx="85">
                  <c:v>18758.5</c:v>
                </c:pt>
                <c:pt idx="86">
                  <c:v>18766.5</c:v>
                </c:pt>
                <c:pt idx="87">
                  <c:v>19688</c:v>
                </c:pt>
                <c:pt idx="88">
                  <c:v>19712.5</c:v>
                </c:pt>
                <c:pt idx="89">
                  <c:v>19720.5</c:v>
                </c:pt>
                <c:pt idx="90">
                  <c:v>19720.5</c:v>
                </c:pt>
                <c:pt idx="91">
                  <c:v>21614.5</c:v>
                </c:pt>
                <c:pt idx="92">
                  <c:v>22592.5</c:v>
                </c:pt>
                <c:pt idx="93">
                  <c:v>22592.5</c:v>
                </c:pt>
                <c:pt idx="94">
                  <c:v>22592.5</c:v>
                </c:pt>
                <c:pt idx="95">
                  <c:v>22619.5</c:v>
                </c:pt>
                <c:pt idx="96">
                  <c:v>23589.5</c:v>
                </c:pt>
                <c:pt idx="97">
                  <c:v>25483.5</c:v>
                </c:pt>
                <c:pt idx="98">
                  <c:v>25594</c:v>
                </c:pt>
                <c:pt idx="99">
                  <c:v>25594</c:v>
                </c:pt>
                <c:pt idx="100">
                  <c:v>25617.5</c:v>
                </c:pt>
                <c:pt idx="101">
                  <c:v>25618.5</c:v>
                </c:pt>
                <c:pt idx="102">
                  <c:v>25634.5</c:v>
                </c:pt>
                <c:pt idx="103">
                  <c:v>25653.5</c:v>
                </c:pt>
                <c:pt idx="104">
                  <c:v>26561.5</c:v>
                </c:pt>
                <c:pt idx="105">
                  <c:v>26839.5</c:v>
                </c:pt>
                <c:pt idx="106">
                  <c:v>27243.5</c:v>
                </c:pt>
                <c:pt idx="107">
                  <c:v>27498</c:v>
                </c:pt>
                <c:pt idx="108">
                  <c:v>27574.5</c:v>
                </c:pt>
                <c:pt idx="109">
                  <c:v>28452</c:v>
                </c:pt>
                <c:pt idx="110">
                  <c:v>28551.5</c:v>
                </c:pt>
                <c:pt idx="111">
                  <c:v>28597.5</c:v>
                </c:pt>
                <c:pt idx="112">
                  <c:v>28725.5</c:v>
                </c:pt>
                <c:pt idx="113">
                  <c:v>29433.5</c:v>
                </c:pt>
                <c:pt idx="114">
                  <c:v>29433.5</c:v>
                </c:pt>
                <c:pt idx="115">
                  <c:v>29495.5</c:v>
                </c:pt>
                <c:pt idx="116">
                  <c:v>29597</c:v>
                </c:pt>
                <c:pt idx="117">
                  <c:v>29602.5</c:v>
                </c:pt>
                <c:pt idx="118">
                  <c:v>29738.5</c:v>
                </c:pt>
                <c:pt idx="119">
                  <c:v>30479</c:v>
                </c:pt>
                <c:pt idx="120">
                  <c:v>30484.5</c:v>
                </c:pt>
                <c:pt idx="121">
                  <c:v>30506</c:v>
                </c:pt>
                <c:pt idx="122">
                  <c:v>30532</c:v>
                </c:pt>
                <c:pt idx="123">
                  <c:v>30557.5</c:v>
                </c:pt>
                <c:pt idx="124">
                  <c:v>30560</c:v>
                </c:pt>
                <c:pt idx="125">
                  <c:v>31316</c:v>
                </c:pt>
                <c:pt idx="126">
                  <c:v>31584</c:v>
                </c:pt>
                <c:pt idx="127">
                  <c:v>31586.5</c:v>
                </c:pt>
                <c:pt idx="128">
                  <c:v>32453</c:v>
                </c:pt>
                <c:pt idx="129">
                  <c:v>32489</c:v>
                </c:pt>
                <c:pt idx="130">
                  <c:v>32529.5</c:v>
                </c:pt>
                <c:pt idx="131">
                  <c:v>33418.5</c:v>
                </c:pt>
                <c:pt idx="132">
                  <c:v>33507.5</c:v>
                </c:pt>
                <c:pt idx="133">
                  <c:v>33508</c:v>
                </c:pt>
                <c:pt idx="134">
                  <c:v>34526.5</c:v>
                </c:pt>
                <c:pt idx="135">
                  <c:v>35496</c:v>
                </c:pt>
                <c:pt idx="136">
                  <c:v>36401.5</c:v>
                </c:pt>
                <c:pt idx="137">
                  <c:v>36498.5</c:v>
                </c:pt>
              </c:numCache>
            </c:numRef>
          </c:xVal>
          <c:yVal>
            <c:numRef>
              <c:f>'C (2)'!$M$21:$M$926</c:f>
              <c:numCache>
                <c:formatCode>General</c:formatCode>
                <c:ptCount val="9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8D1-4E5F-9AF1-8C156B082E2A}"/>
            </c:ext>
          </c:extLst>
        </c:ser>
        <c:ser>
          <c:idx val="6"/>
          <c:order val="6"/>
          <c:tx>
            <c:strRef>
              <c:f>'C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'C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(2)'!$F$21:$F$926</c:f>
              <c:numCache>
                <c:formatCode>General</c:formatCode>
                <c:ptCount val="906"/>
                <c:pt idx="0">
                  <c:v>-39417.5</c:v>
                </c:pt>
                <c:pt idx="1">
                  <c:v>-39417.5</c:v>
                </c:pt>
                <c:pt idx="2">
                  <c:v>-39414.5</c:v>
                </c:pt>
                <c:pt idx="3">
                  <c:v>-39412</c:v>
                </c:pt>
                <c:pt idx="4">
                  <c:v>-39411.5</c:v>
                </c:pt>
                <c:pt idx="5">
                  <c:v>-39409</c:v>
                </c:pt>
                <c:pt idx="6">
                  <c:v>-39406.5</c:v>
                </c:pt>
                <c:pt idx="7">
                  <c:v>-39328</c:v>
                </c:pt>
                <c:pt idx="8">
                  <c:v>-38477</c:v>
                </c:pt>
                <c:pt idx="9">
                  <c:v>-38474.5</c:v>
                </c:pt>
                <c:pt idx="10">
                  <c:v>-33592</c:v>
                </c:pt>
                <c:pt idx="11">
                  <c:v>-33591.5</c:v>
                </c:pt>
                <c:pt idx="12">
                  <c:v>-31579</c:v>
                </c:pt>
                <c:pt idx="13">
                  <c:v>-31576.5</c:v>
                </c:pt>
                <c:pt idx="14">
                  <c:v>-31547</c:v>
                </c:pt>
                <c:pt idx="15">
                  <c:v>-31541.5</c:v>
                </c:pt>
                <c:pt idx="16">
                  <c:v>-31536</c:v>
                </c:pt>
                <c:pt idx="17">
                  <c:v>-31533.5</c:v>
                </c:pt>
                <c:pt idx="18">
                  <c:v>-31530.5</c:v>
                </c:pt>
                <c:pt idx="19">
                  <c:v>-31528</c:v>
                </c:pt>
                <c:pt idx="20">
                  <c:v>-28723</c:v>
                </c:pt>
                <c:pt idx="21">
                  <c:v>-28704</c:v>
                </c:pt>
                <c:pt idx="22">
                  <c:v>-28642</c:v>
                </c:pt>
                <c:pt idx="23">
                  <c:v>-21867.5</c:v>
                </c:pt>
                <c:pt idx="24">
                  <c:v>-5082</c:v>
                </c:pt>
                <c:pt idx="25">
                  <c:v>-5082</c:v>
                </c:pt>
                <c:pt idx="26">
                  <c:v>-70</c:v>
                </c:pt>
                <c:pt idx="27">
                  <c:v>0</c:v>
                </c:pt>
                <c:pt idx="28">
                  <c:v>0</c:v>
                </c:pt>
                <c:pt idx="29">
                  <c:v>2023.5</c:v>
                </c:pt>
                <c:pt idx="30">
                  <c:v>3944.5</c:v>
                </c:pt>
                <c:pt idx="31">
                  <c:v>3971.5</c:v>
                </c:pt>
                <c:pt idx="32">
                  <c:v>4860.5</c:v>
                </c:pt>
                <c:pt idx="33">
                  <c:v>4960.5</c:v>
                </c:pt>
                <c:pt idx="34">
                  <c:v>5022.5</c:v>
                </c:pt>
                <c:pt idx="35">
                  <c:v>5030.5</c:v>
                </c:pt>
                <c:pt idx="36">
                  <c:v>5049.5</c:v>
                </c:pt>
                <c:pt idx="37">
                  <c:v>5890</c:v>
                </c:pt>
                <c:pt idx="38">
                  <c:v>5968</c:v>
                </c:pt>
                <c:pt idx="39">
                  <c:v>5968</c:v>
                </c:pt>
                <c:pt idx="40">
                  <c:v>6825.5</c:v>
                </c:pt>
                <c:pt idx="41">
                  <c:v>6847</c:v>
                </c:pt>
                <c:pt idx="42">
                  <c:v>6858</c:v>
                </c:pt>
                <c:pt idx="43">
                  <c:v>6868</c:v>
                </c:pt>
                <c:pt idx="44">
                  <c:v>6914.5</c:v>
                </c:pt>
                <c:pt idx="45">
                  <c:v>6935.5</c:v>
                </c:pt>
                <c:pt idx="46">
                  <c:v>6995.5</c:v>
                </c:pt>
                <c:pt idx="47">
                  <c:v>7770.5</c:v>
                </c:pt>
                <c:pt idx="48">
                  <c:v>7822</c:v>
                </c:pt>
                <c:pt idx="49">
                  <c:v>7886.5</c:v>
                </c:pt>
                <c:pt idx="50">
                  <c:v>7913.5</c:v>
                </c:pt>
                <c:pt idx="51">
                  <c:v>7960</c:v>
                </c:pt>
                <c:pt idx="52">
                  <c:v>8772</c:v>
                </c:pt>
                <c:pt idx="53">
                  <c:v>9888.5</c:v>
                </c:pt>
                <c:pt idx="54">
                  <c:v>9896.5</c:v>
                </c:pt>
                <c:pt idx="55">
                  <c:v>9942.5</c:v>
                </c:pt>
                <c:pt idx="56">
                  <c:v>9958.5</c:v>
                </c:pt>
                <c:pt idx="57">
                  <c:v>10702</c:v>
                </c:pt>
                <c:pt idx="58">
                  <c:v>10715.5</c:v>
                </c:pt>
                <c:pt idx="59">
                  <c:v>11863.5</c:v>
                </c:pt>
                <c:pt idx="60">
                  <c:v>11877</c:v>
                </c:pt>
                <c:pt idx="61">
                  <c:v>11931</c:v>
                </c:pt>
                <c:pt idx="62">
                  <c:v>13906</c:v>
                </c:pt>
                <c:pt idx="63">
                  <c:v>14676.5</c:v>
                </c:pt>
                <c:pt idx="64">
                  <c:v>14752</c:v>
                </c:pt>
                <c:pt idx="65">
                  <c:v>14789.5</c:v>
                </c:pt>
                <c:pt idx="66">
                  <c:v>14816.5</c:v>
                </c:pt>
                <c:pt idx="67">
                  <c:v>14816.5</c:v>
                </c:pt>
                <c:pt idx="68">
                  <c:v>14816.5</c:v>
                </c:pt>
                <c:pt idx="69">
                  <c:v>15743.5</c:v>
                </c:pt>
                <c:pt idx="70">
                  <c:v>17643</c:v>
                </c:pt>
                <c:pt idx="71">
                  <c:v>17643</c:v>
                </c:pt>
                <c:pt idx="72">
                  <c:v>17643</c:v>
                </c:pt>
                <c:pt idx="73">
                  <c:v>17702.5</c:v>
                </c:pt>
                <c:pt idx="74">
                  <c:v>17702.5</c:v>
                </c:pt>
                <c:pt idx="75">
                  <c:v>17702.5</c:v>
                </c:pt>
                <c:pt idx="76">
                  <c:v>17710.5</c:v>
                </c:pt>
                <c:pt idx="77">
                  <c:v>18646.5</c:v>
                </c:pt>
                <c:pt idx="78">
                  <c:v>18649</c:v>
                </c:pt>
                <c:pt idx="79">
                  <c:v>18652</c:v>
                </c:pt>
                <c:pt idx="80">
                  <c:v>18654</c:v>
                </c:pt>
                <c:pt idx="81">
                  <c:v>18654.5</c:v>
                </c:pt>
                <c:pt idx="82">
                  <c:v>18656</c:v>
                </c:pt>
                <c:pt idx="83">
                  <c:v>18657</c:v>
                </c:pt>
                <c:pt idx="84">
                  <c:v>18660</c:v>
                </c:pt>
                <c:pt idx="85">
                  <c:v>18758.5</c:v>
                </c:pt>
                <c:pt idx="86">
                  <c:v>18766.5</c:v>
                </c:pt>
                <c:pt idx="87">
                  <c:v>19688</c:v>
                </c:pt>
                <c:pt idx="88">
                  <c:v>19712.5</c:v>
                </c:pt>
                <c:pt idx="89">
                  <c:v>19720.5</c:v>
                </c:pt>
                <c:pt idx="90">
                  <c:v>19720.5</c:v>
                </c:pt>
                <c:pt idx="91">
                  <c:v>21614.5</c:v>
                </c:pt>
                <c:pt idx="92">
                  <c:v>22592.5</c:v>
                </c:pt>
                <c:pt idx="93">
                  <c:v>22592.5</c:v>
                </c:pt>
                <c:pt idx="94">
                  <c:v>22592.5</c:v>
                </c:pt>
                <c:pt idx="95">
                  <c:v>22619.5</c:v>
                </c:pt>
                <c:pt idx="96">
                  <c:v>23589.5</c:v>
                </c:pt>
                <c:pt idx="97">
                  <c:v>25483.5</c:v>
                </c:pt>
                <c:pt idx="98">
                  <c:v>25594</c:v>
                </c:pt>
                <c:pt idx="99">
                  <c:v>25594</c:v>
                </c:pt>
                <c:pt idx="100">
                  <c:v>25617.5</c:v>
                </c:pt>
                <c:pt idx="101">
                  <c:v>25618.5</c:v>
                </c:pt>
                <c:pt idx="102">
                  <c:v>25634.5</c:v>
                </c:pt>
                <c:pt idx="103">
                  <c:v>25653.5</c:v>
                </c:pt>
                <c:pt idx="104">
                  <c:v>26561.5</c:v>
                </c:pt>
                <c:pt idx="105">
                  <c:v>26839.5</c:v>
                </c:pt>
                <c:pt idx="106">
                  <c:v>27243.5</c:v>
                </c:pt>
                <c:pt idx="107">
                  <c:v>27498</c:v>
                </c:pt>
                <c:pt idx="108">
                  <c:v>27574.5</c:v>
                </c:pt>
                <c:pt idx="109">
                  <c:v>28452</c:v>
                </c:pt>
                <c:pt idx="110">
                  <c:v>28551.5</c:v>
                </c:pt>
                <c:pt idx="111">
                  <c:v>28597.5</c:v>
                </c:pt>
                <c:pt idx="112">
                  <c:v>28725.5</c:v>
                </c:pt>
                <c:pt idx="113">
                  <c:v>29433.5</c:v>
                </c:pt>
                <c:pt idx="114">
                  <c:v>29433.5</c:v>
                </c:pt>
                <c:pt idx="115">
                  <c:v>29495.5</c:v>
                </c:pt>
                <c:pt idx="116">
                  <c:v>29597</c:v>
                </c:pt>
                <c:pt idx="117">
                  <c:v>29602.5</c:v>
                </c:pt>
                <c:pt idx="118">
                  <c:v>29738.5</c:v>
                </c:pt>
                <c:pt idx="119">
                  <c:v>30479</c:v>
                </c:pt>
                <c:pt idx="120">
                  <c:v>30484.5</c:v>
                </c:pt>
                <c:pt idx="121">
                  <c:v>30506</c:v>
                </c:pt>
                <c:pt idx="122">
                  <c:v>30532</c:v>
                </c:pt>
                <c:pt idx="123">
                  <c:v>30557.5</c:v>
                </c:pt>
                <c:pt idx="124">
                  <c:v>30560</c:v>
                </c:pt>
                <c:pt idx="125">
                  <c:v>31316</c:v>
                </c:pt>
                <c:pt idx="126">
                  <c:v>31584</c:v>
                </c:pt>
                <c:pt idx="127">
                  <c:v>31586.5</c:v>
                </c:pt>
                <c:pt idx="128">
                  <c:v>32453</c:v>
                </c:pt>
                <c:pt idx="129">
                  <c:v>32489</c:v>
                </c:pt>
                <c:pt idx="130">
                  <c:v>32529.5</c:v>
                </c:pt>
                <c:pt idx="131">
                  <c:v>33418.5</c:v>
                </c:pt>
                <c:pt idx="132">
                  <c:v>33507.5</c:v>
                </c:pt>
                <c:pt idx="133">
                  <c:v>33508</c:v>
                </c:pt>
                <c:pt idx="134">
                  <c:v>34526.5</c:v>
                </c:pt>
                <c:pt idx="135">
                  <c:v>35496</c:v>
                </c:pt>
                <c:pt idx="136">
                  <c:v>36401.5</c:v>
                </c:pt>
                <c:pt idx="137">
                  <c:v>36498.5</c:v>
                </c:pt>
              </c:numCache>
            </c:numRef>
          </c:xVal>
          <c:yVal>
            <c:numRef>
              <c:f>'C (2)'!$N$21:$N$926</c:f>
              <c:numCache>
                <c:formatCode>General</c:formatCode>
                <c:ptCount val="906"/>
                <c:pt idx="0">
                  <c:v>0.27497399999992922</c:v>
                </c:pt>
                <c:pt idx="2">
                  <c:v>0.27858759999799076</c:v>
                </c:pt>
                <c:pt idx="4">
                  <c:v>0.27120119999744929</c:v>
                </c:pt>
                <c:pt idx="6">
                  <c:v>0.27255719999448047</c:v>
                </c:pt>
                <c:pt idx="8">
                  <c:v>0.26483759999609902</c:v>
                </c:pt>
                <c:pt idx="9">
                  <c:v>0.26251559999946039</c:v>
                </c:pt>
                <c:pt idx="10">
                  <c:v>0.2286495999978797</c:v>
                </c:pt>
                <c:pt idx="11">
                  <c:v>0.23758519999682903</c:v>
                </c:pt>
                <c:pt idx="12">
                  <c:v>0.24537519999648794</c:v>
                </c:pt>
                <c:pt idx="13">
                  <c:v>0.23805319999883068</c:v>
                </c:pt>
                <c:pt idx="14">
                  <c:v>0.24925359999542707</c:v>
                </c:pt>
                <c:pt idx="15">
                  <c:v>0.24254519999522017</c:v>
                </c:pt>
                <c:pt idx="16">
                  <c:v>0.24883679999766173</c:v>
                </c:pt>
                <c:pt idx="17">
                  <c:v>0.25251479999860749</c:v>
                </c:pt>
                <c:pt idx="18">
                  <c:v>0.2481283999986772</c:v>
                </c:pt>
                <c:pt idx="19">
                  <c:v>0.24880639999537379</c:v>
                </c:pt>
                <c:pt idx="20">
                  <c:v>0.21452239999780431</c:v>
                </c:pt>
                <c:pt idx="21">
                  <c:v>0.21407519999775104</c:v>
                </c:pt>
                <c:pt idx="22">
                  <c:v>0.22408959999665967</c:v>
                </c:pt>
                <c:pt idx="23">
                  <c:v>0.20653399999719113</c:v>
                </c:pt>
                <c:pt idx="33">
                  <c:v>2.0875999980489723E-3</c:v>
                </c:pt>
                <c:pt idx="34">
                  <c:v>8.1019999925047159E-3</c:v>
                </c:pt>
                <c:pt idx="35">
                  <c:v>1.0071600001538172E-2</c:v>
                </c:pt>
                <c:pt idx="36">
                  <c:v>1.3624400002299808E-2</c:v>
                </c:pt>
                <c:pt idx="38">
                  <c:v>3.2159999682335183E-4</c:v>
                </c:pt>
                <c:pt idx="43">
                  <c:v>-1.0598400003800634E-2</c:v>
                </c:pt>
                <c:pt idx="45">
                  <c:v>1.7076000003726222E-3</c:v>
                </c:pt>
                <c:pt idx="48">
                  <c:v>-3.3473600007710047E-2</c:v>
                </c:pt>
                <c:pt idx="50">
                  <c:v>-1.9258800006355159E-2</c:v>
                </c:pt>
                <c:pt idx="52">
                  <c:v>-4.3833600007928908E-2</c:v>
                </c:pt>
                <c:pt idx="54">
                  <c:v>-3.6669200002506841E-2</c:v>
                </c:pt>
                <c:pt idx="58">
                  <c:v>-6.2656400004925672E-2</c:v>
                </c:pt>
                <c:pt idx="64">
                  <c:v>-5.4057600005762652E-2</c:v>
                </c:pt>
                <c:pt idx="66">
                  <c:v>-5.1465200005623046E-2</c:v>
                </c:pt>
                <c:pt idx="68">
                  <c:v>-5.1265200003399514E-2</c:v>
                </c:pt>
                <c:pt idx="92">
                  <c:v>-0.10351400000217836</c:v>
                </c:pt>
                <c:pt idx="94">
                  <c:v>-0.10301400000753347</c:v>
                </c:pt>
                <c:pt idx="99">
                  <c:v>-0.10470720000012079</c:v>
                </c:pt>
                <c:pt idx="100">
                  <c:v>-0.10063400000944966</c:v>
                </c:pt>
                <c:pt idx="107">
                  <c:v>-0.12304240000230493</c:v>
                </c:pt>
                <c:pt idx="109">
                  <c:v>-0.13421759999619098</c:v>
                </c:pt>
                <c:pt idx="110">
                  <c:v>-0.11443320000398671</c:v>
                </c:pt>
                <c:pt idx="111">
                  <c:v>-0.10545799999817973</c:v>
                </c:pt>
                <c:pt idx="116">
                  <c:v>-0.10469359999842709</c:v>
                </c:pt>
                <c:pt idx="117">
                  <c:v>-0.10510200000135228</c:v>
                </c:pt>
                <c:pt idx="119">
                  <c:v>-0.12849520000600023</c:v>
                </c:pt>
                <c:pt idx="120">
                  <c:v>-0.12830360000225483</c:v>
                </c:pt>
                <c:pt idx="122">
                  <c:v>-0.11482160000741715</c:v>
                </c:pt>
                <c:pt idx="123">
                  <c:v>-0.1104059999997844</c:v>
                </c:pt>
                <c:pt idx="124">
                  <c:v>-0.11292800000228453</c:v>
                </c:pt>
                <c:pt idx="125">
                  <c:v>-0.15650080000341404</c:v>
                </c:pt>
                <c:pt idx="126">
                  <c:v>-0.1074192000014591</c:v>
                </c:pt>
                <c:pt idx="127">
                  <c:v>-0.10754119999910472</c:v>
                </c:pt>
                <c:pt idx="128">
                  <c:v>-0.13424640000448562</c:v>
                </c:pt>
                <c:pt idx="131">
                  <c:v>-0.13920279999729246</c:v>
                </c:pt>
                <c:pt idx="132">
                  <c:v>-0.1234660000045551</c:v>
                </c:pt>
                <c:pt idx="133">
                  <c:v>-0.12323040000046603</c:v>
                </c:pt>
                <c:pt idx="134">
                  <c:v>-0.12121320000005653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8D1-4E5F-9AF1-8C156B082E2A}"/>
            </c:ext>
          </c:extLst>
        </c:ser>
        <c:ser>
          <c:idx val="7"/>
          <c:order val="7"/>
          <c:tx>
            <c:strRef>
              <c:f>'C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'C (2)'!$F$21:$F$926</c:f>
              <c:numCache>
                <c:formatCode>General</c:formatCode>
                <c:ptCount val="906"/>
                <c:pt idx="0">
                  <c:v>-39417.5</c:v>
                </c:pt>
                <c:pt idx="1">
                  <c:v>-39417.5</c:v>
                </c:pt>
                <c:pt idx="2">
                  <c:v>-39414.5</c:v>
                </c:pt>
                <c:pt idx="3">
                  <c:v>-39412</c:v>
                </c:pt>
                <c:pt idx="4">
                  <c:v>-39411.5</c:v>
                </c:pt>
                <c:pt idx="5">
                  <c:v>-39409</c:v>
                </c:pt>
                <c:pt idx="6">
                  <c:v>-39406.5</c:v>
                </c:pt>
                <c:pt idx="7">
                  <c:v>-39328</c:v>
                </c:pt>
                <c:pt idx="8">
                  <c:v>-38477</c:v>
                </c:pt>
                <c:pt idx="9">
                  <c:v>-38474.5</c:v>
                </c:pt>
                <c:pt idx="10">
                  <c:v>-33592</c:v>
                </c:pt>
                <c:pt idx="11">
                  <c:v>-33591.5</c:v>
                </c:pt>
                <c:pt idx="12">
                  <c:v>-31579</c:v>
                </c:pt>
                <c:pt idx="13">
                  <c:v>-31576.5</c:v>
                </c:pt>
                <c:pt idx="14">
                  <c:v>-31547</c:v>
                </c:pt>
                <c:pt idx="15">
                  <c:v>-31541.5</c:v>
                </c:pt>
                <c:pt idx="16">
                  <c:v>-31536</c:v>
                </c:pt>
                <c:pt idx="17">
                  <c:v>-31533.5</c:v>
                </c:pt>
                <c:pt idx="18">
                  <c:v>-31530.5</c:v>
                </c:pt>
                <c:pt idx="19">
                  <c:v>-31528</c:v>
                </c:pt>
                <c:pt idx="20">
                  <c:v>-28723</c:v>
                </c:pt>
                <c:pt idx="21">
                  <c:v>-28704</c:v>
                </c:pt>
                <c:pt idx="22">
                  <c:v>-28642</c:v>
                </c:pt>
                <c:pt idx="23">
                  <c:v>-21867.5</c:v>
                </c:pt>
                <c:pt idx="24">
                  <c:v>-5082</c:v>
                </c:pt>
                <c:pt idx="25">
                  <c:v>-5082</c:v>
                </c:pt>
                <c:pt idx="26">
                  <c:v>-70</c:v>
                </c:pt>
                <c:pt idx="27">
                  <c:v>0</c:v>
                </c:pt>
                <c:pt idx="28">
                  <c:v>0</c:v>
                </c:pt>
                <c:pt idx="29">
                  <c:v>2023.5</c:v>
                </c:pt>
                <c:pt idx="30">
                  <c:v>3944.5</c:v>
                </c:pt>
                <c:pt idx="31">
                  <c:v>3971.5</c:v>
                </c:pt>
                <c:pt idx="32">
                  <c:v>4860.5</c:v>
                </c:pt>
                <c:pt idx="33">
                  <c:v>4960.5</c:v>
                </c:pt>
                <c:pt idx="34">
                  <c:v>5022.5</c:v>
                </c:pt>
                <c:pt idx="35">
                  <c:v>5030.5</c:v>
                </c:pt>
                <c:pt idx="36">
                  <c:v>5049.5</c:v>
                </c:pt>
                <c:pt idx="37">
                  <c:v>5890</c:v>
                </c:pt>
                <c:pt idx="38">
                  <c:v>5968</c:v>
                </c:pt>
                <c:pt idx="39">
                  <c:v>5968</c:v>
                </c:pt>
                <c:pt idx="40">
                  <c:v>6825.5</c:v>
                </c:pt>
                <c:pt idx="41">
                  <c:v>6847</c:v>
                </c:pt>
                <c:pt idx="42">
                  <c:v>6858</c:v>
                </c:pt>
                <c:pt idx="43">
                  <c:v>6868</c:v>
                </c:pt>
                <c:pt idx="44">
                  <c:v>6914.5</c:v>
                </c:pt>
                <c:pt idx="45">
                  <c:v>6935.5</c:v>
                </c:pt>
                <c:pt idx="46">
                  <c:v>6995.5</c:v>
                </c:pt>
                <c:pt idx="47">
                  <c:v>7770.5</c:v>
                </c:pt>
                <c:pt idx="48">
                  <c:v>7822</c:v>
                </c:pt>
                <c:pt idx="49">
                  <c:v>7886.5</c:v>
                </c:pt>
                <c:pt idx="50">
                  <c:v>7913.5</c:v>
                </c:pt>
                <c:pt idx="51">
                  <c:v>7960</c:v>
                </c:pt>
                <c:pt idx="52">
                  <c:v>8772</c:v>
                </c:pt>
                <c:pt idx="53">
                  <c:v>9888.5</c:v>
                </c:pt>
                <c:pt idx="54">
                  <c:v>9896.5</c:v>
                </c:pt>
                <c:pt idx="55">
                  <c:v>9942.5</c:v>
                </c:pt>
                <c:pt idx="56">
                  <c:v>9958.5</c:v>
                </c:pt>
                <c:pt idx="57">
                  <c:v>10702</c:v>
                </c:pt>
                <c:pt idx="58">
                  <c:v>10715.5</c:v>
                </c:pt>
                <c:pt idx="59">
                  <c:v>11863.5</c:v>
                </c:pt>
                <c:pt idx="60">
                  <c:v>11877</c:v>
                </c:pt>
                <c:pt idx="61">
                  <c:v>11931</c:v>
                </c:pt>
                <c:pt idx="62">
                  <c:v>13906</c:v>
                </c:pt>
                <c:pt idx="63">
                  <c:v>14676.5</c:v>
                </c:pt>
                <c:pt idx="64">
                  <c:v>14752</c:v>
                </c:pt>
                <c:pt idx="65">
                  <c:v>14789.5</c:v>
                </c:pt>
                <c:pt idx="66">
                  <c:v>14816.5</c:v>
                </c:pt>
                <c:pt idx="67">
                  <c:v>14816.5</c:v>
                </c:pt>
                <c:pt idx="68">
                  <c:v>14816.5</c:v>
                </c:pt>
                <c:pt idx="69">
                  <c:v>15743.5</c:v>
                </c:pt>
                <c:pt idx="70">
                  <c:v>17643</c:v>
                </c:pt>
                <c:pt idx="71">
                  <c:v>17643</c:v>
                </c:pt>
                <c:pt idx="72">
                  <c:v>17643</c:v>
                </c:pt>
                <c:pt idx="73">
                  <c:v>17702.5</c:v>
                </c:pt>
                <c:pt idx="74">
                  <c:v>17702.5</c:v>
                </c:pt>
                <c:pt idx="75">
                  <c:v>17702.5</c:v>
                </c:pt>
                <c:pt idx="76">
                  <c:v>17710.5</c:v>
                </c:pt>
                <c:pt idx="77">
                  <c:v>18646.5</c:v>
                </c:pt>
                <c:pt idx="78">
                  <c:v>18649</c:v>
                </c:pt>
                <c:pt idx="79">
                  <c:v>18652</c:v>
                </c:pt>
                <c:pt idx="80">
                  <c:v>18654</c:v>
                </c:pt>
                <c:pt idx="81">
                  <c:v>18654.5</c:v>
                </c:pt>
                <c:pt idx="82">
                  <c:v>18656</c:v>
                </c:pt>
                <c:pt idx="83">
                  <c:v>18657</c:v>
                </c:pt>
                <c:pt idx="84">
                  <c:v>18660</c:v>
                </c:pt>
                <c:pt idx="85">
                  <c:v>18758.5</c:v>
                </c:pt>
                <c:pt idx="86">
                  <c:v>18766.5</c:v>
                </c:pt>
                <c:pt idx="87">
                  <c:v>19688</c:v>
                </c:pt>
                <c:pt idx="88">
                  <c:v>19712.5</c:v>
                </c:pt>
                <c:pt idx="89">
                  <c:v>19720.5</c:v>
                </c:pt>
                <c:pt idx="90">
                  <c:v>19720.5</c:v>
                </c:pt>
                <c:pt idx="91">
                  <c:v>21614.5</c:v>
                </c:pt>
                <c:pt idx="92">
                  <c:v>22592.5</c:v>
                </c:pt>
                <c:pt idx="93">
                  <c:v>22592.5</c:v>
                </c:pt>
                <c:pt idx="94">
                  <c:v>22592.5</c:v>
                </c:pt>
                <c:pt idx="95">
                  <c:v>22619.5</c:v>
                </c:pt>
                <c:pt idx="96">
                  <c:v>23589.5</c:v>
                </c:pt>
                <c:pt idx="97">
                  <c:v>25483.5</c:v>
                </c:pt>
                <c:pt idx="98">
                  <c:v>25594</c:v>
                </c:pt>
                <c:pt idx="99">
                  <c:v>25594</c:v>
                </c:pt>
                <c:pt idx="100">
                  <c:v>25617.5</c:v>
                </c:pt>
                <c:pt idx="101">
                  <c:v>25618.5</c:v>
                </c:pt>
                <c:pt idx="102">
                  <c:v>25634.5</c:v>
                </c:pt>
                <c:pt idx="103">
                  <c:v>25653.5</c:v>
                </c:pt>
                <c:pt idx="104">
                  <c:v>26561.5</c:v>
                </c:pt>
                <c:pt idx="105">
                  <c:v>26839.5</c:v>
                </c:pt>
                <c:pt idx="106">
                  <c:v>27243.5</c:v>
                </c:pt>
                <c:pt idx="107">
                  <c:v>27498</c:v>
                </c:pt>
                <c:pt idx="108">
                  <c:v>27574.5</c:v>
                </c:pt>
                <c:pt idx="109">
                  <c:v>28452</c:v>
                </c:pt>
                <c:pt idx="110">
                  <c:v>28551.5</c:v>
                </c:pt>
                <c:pt idx="111">
                  <c:v>28597.5</c:v>
                </c:pt>
                <c:pt idx="112">
                  <c:v>28725.5</c:v>
                </c:pt>
                <c:pt idx="113">
                  <c:v>29433.5</c:v>
                </c:pt>
                <c:pt idx="114">
                  <c:v>29433.5</c:v>
                </c:pt>
                <c:pt idx="115">
                  <c:v>29495.5</c:v>
                </c:pt>
                <c:pt idx="116">
                  <c:v>29597</c:v>
                </c:pt>
                <c:pt idx="117">
                  <c:v>29602.5</c:v>
                </c:pt>
                <c:pt idx="118">
                  <c:v>29738.5</c:v>
                </c:pt>
                <c:pt idx="119">
                  <c:v>30479</c:v>
                </c:pt>
                <c:pt idx="120">
                  <c:v>30484.5</c:v>
                </c:pt>
                <c:pt idx="121">
                  <c:v>30506</c:v>
                </c:pt>
                <c:pt idx="122">
                  <c:v>30532</c:v>
                </c:pt>
                <c:pt idx="123">
                  <c:v>30557.5</c:v>
                </c:pt>
                <c:pt idx="124">
                  <c:v>30560</c:v>
                </c:pt>
                <c:pt idx="125">
                  <c:v>31316</c:v>
                </c:pt>
                <c:pt idx="126">
                  <c:v>31584</c:v>
                </c:pt>
                <c:pt idx="127">
                  <c:v>31586.5</c:v>
                </c:pt>
                <c:pt idx="128">
                  <c:v>32453</c:v>
                </c:pt>
                <c:pt idx="129">
                  <c:v>32489</c:v>
                </c:pt>
                <c:pt idx="130">
                  <c:v>32529.5</c:v>
                </c:pt>
                <c:pt idx="131">
                  <c:v>33418.5</c:v>
                </c:pt>
                <c:pt idx="132">
                  <c:v>33507.5</c:v>
                </c:pt>
                <c:pt idx="133">
                  <c:v>33508</c:v>
                </c:pt>
                <c:pt idx="134">
                  <c:v>34526.5</c:v>
                </c:pt>
                <c:pt idx="135">
                  <c:v>35496</c:v>
                </c:pt>
                <c:pt idx="136">
                  <c:v>36401.5</c:v>
                </c:pt>
                <c:pt idx="137">
                  <c:v>36498.5</c:v>
                </c:pt>
              </c:numCache>
            </c:numRef>
          </c:xVal>
          <c:yVal>
            <c:numRef>
              <c:f>'C (2)'!$O$21:$O$926</c:f>
              <c:numCache>
                <c:formatCode>General</c:formatCode>
                <c:ptCount val="906"/>
                <c:pt idx="0">
                  <c:v>0.26601585692721569</c:v>
                </c:pt>
                <c:pt idx="1">
                  <c:v>0.26601585692721569</c:v>
                </c:pt>
                <c:pt idx="2">
                  <c:v>0.26599846446607955</c:v>
                </c:pt>
                <c:pt idx="3">
                  <c:v>0.26598397074846614</c:v>
                </c:pt>
                <c:pt idx="4">
                  <c:v>0.26598107200494348</c:v>
                </c:pt>
                <c:pt idx="5">
                  <c:v>0.26596657828733</c:v>
                </c:pt>
                <c:pt idx="6">
                  <c:v>0.26595208456971658</c:v>
                </c:pt>
                <c:pt idx="7">
                  <c:v>0.26549698183665482</c:v>
                </c:pt>
                <c:pt idx="8">
                  <c:v>0.26056332036104257</c:v>
                </c:pt>
                <c:pt idx="9">
                  <c:v>0.2605488266434291</c:v>
                </c:pt>
                <c:pt idx="10">
                  <c:v>0.2322425961443963</c:v>
                </c:pt>
                <c:pt idx="11">
                  <c:v>0.23223969740087363</c:v>
                </c:pt>
                <c:pt idx="12">
                  <c:v>0.22057225472206082</c:v>
                </c:pt>
                <c:pt idx="13">
                  <c:v>0.22055776100444741</c:v>
                </c:pt>
                <c:pt idx="14">
                  <c:v>0.22038673513660889</c:v>
                </c:pt>
                <c:pt idx="15">
                  <c:v>0.22035484895785934</c:v>
                </c:pt>
                <c:pt idx="16">
                  <c:v>0.22032296277910979</c:v>
                </c:pt>
                <c:pt idx="17">
                  <c:v>0.22030846906149637</c:v>
                </c:pt>
                <c:pt idx="18">
                  <c:v>0.22029107660036024</c:v>
                </c:pt>
                <c:pt idx="19">
                  <c:v>0.22027658288274682</c:v>
                </c:pt>
                <c:pt idx="20">
                  <c:v>0.20401463172047601</c:v>
                </c:pt>
                <c:pt idx="21">
                  <c:v>0.20390447946661394</c:v>
                </c:pt>
                <c:pt idx="22">
                  <c:v>0.20354503526980083</c:v>
                </c:pt>
                <c:pt idx="23">
                  <c:v>0.16426995928092264</c:v>
                </c:pt>
                <c:pt idx="24">
                  <c:v>6.6956240480817109E-2</c:v>
                </c:pt>
                <c:pt idx="25">
                  <c:v>6.6956240480817109E-2</c:v>
                </c:pt>
                <c:pt idx="26">
                  <c:v>3.7899235409408517E-2</c:v>
                </c:pt>
                <c:pt idx="27">
                  <c:v>3.749341131623242E-2</c:v>
                </c:pt>
                <c:pt idx="28">
                  <c:v>3.749341131623242E-2</c:v>
                </c:pt>
                <c:pt idx="29">
                  <c:v>2.5762196279920511E-2</c:v>
                </c:pt>
                <c:pt idx="30">
                  <c:v>1.4625223665759315E-2</c:v>
                </c:pt>
                <c:pt idx="31">
                  <c:v>1.446869151553425E-2</c:v>
                </c:pt>
                <c:pt idx="32">
                  <c:v>9.3147255321978095E-3</c:v>
                </c:pt>
                <c:pt idx="33">
                  <c:v>8.7349768276605289E-3</c:v>
                </c:pt>
                <c:pt idx="34">
                  <c:v>8.375532630847414E-3</c:v>
                </c:pt>
                <c:pt idx="35">
                  <c:v>8.329152734484431E-3</c:v>
                </c:pt>
                <c:pt idx="36">
                  <c:v>8.2190004806223481E-3</c:v>
                </c:pt>
                <c:pt idx="37">
                  <c:v>3.3462126189864883E-3</c:v>
                </c:pt>
                <c:pt idx="38">
                  <c:v>2.8940086294474074E-3</c:v>
                </c:pt>
                <c:pt idx="39">
                  <c:v>2.8940086294474074E-3</c:v>
                </c:pt>
                <c:pt idx="40">
                  <c:v>-2.0773365119597861E-3</c:v>
                </c:pt>
                <c:pt idx="41">
                  <c:v>-2.2019824834353038E-3</c:v>
                </c:pt>
                <c:pt idx="42">
                  <c:v>-2.2657548409344072E-3</c:v>
                </c:pt>
                <c:pt idx="43">
                  <c:v>-2.3237297113881325E-3</c:v>
                </c:pt>
                <c:pt idx="44">
                  <c:v>-2.5933128589979704E-3</c:v>
                </c:pt>
                <c:pt idx="45">
                  <c:v>-2.715060086950799E-3</c:v>
                </c:pt>
                <c:pt idx="46">
                  <c:v>-3.0629093096731647E-3</c:v>
                </c:pt>
                <c:pt idx="47">
                  <c:v>-7.5559617698371037E-3</c:v>
                </c:pt>
                <c:pt idx="48">
                  <c:v>-7.8545323526738042E-3</c:v>
                </c:pt>
                <c:pt idx="49">
                  <c:v>-8.2284702671003504E-3</c:v>
                </c:pt>
                <c:pt idx="50">
                  <c:v>-8.3850024173254198E-3</c:v>
                </c:pt>
                <c:pt idx="51">
                  <c:v>-8.6545855649352577E-3</c:v>
                </c:pt>
                <c:pt idx="52">
                  <c:v>-1.3362145045777991E-2</c:v>
                </c:pt>
                <c:pt idx="53">
                  <c:v>-1.9835039331936748E-2</c:v>
                </c:pt>
                <c:pt idx="54">
                  <c:v>-1.9881419228299731E-2</c:v>
                </c:pt>
                <c:pt idx="55">
                  <c:v>-2.014810363238688E-2</c:v>
                </c:pt>
                <c:pt idx="56">
                  <c:v>-2.0240863425112846E-2</c:v>
                </c:pt>
                <c:pt idx="57">
                  <c:v>-2.4551295043347542E-2</c:v>
                </c:pt>
                <c:pt idx="58">
                  <c:v>-2.4629561118460069E-2</c:v>
                </c:pt>
                <c:pt idx="59">
                  <c:v>-3.1285076246548069E-2</c:v>
                </c:pt>
                <c:pt idx="60">
                  <c:v>-3.1363342321660603E-2</c:v>
                </c:pt>
                <c:pt idx="61">
                  <c:v>-3.1676406622110742E-2</c:v>
                </c:pt>
                <c:pt idx="62">
                  <c:v>-4.312644353672207E-2</c:v>
                </c:pt>
                <c:pt idx="63">
                  <c:v>-4.7593407305181828E-2</c:v>
                </c:pt>
                <c:pt idx="64">
                  <c:v>-4.8031117577107471E-2</c:v>
                </c:pt>
                <c:pt idx="65">
                  <c:v>-4.8248523341308955E-2</c:v>
                </c:pt>
                <c:pt idx="66">
                  <c:v>-4.8405055491534024E-2</c:v>
                </c:pt>
                <c:pt idx="67">
                  <c:v>-4.8405055491534024E-2</c:v>
                </c:pt>
                <c:pt idx="68">
                  <c:v>-4.8405055491534024E-2</c:v>
                </c:pt>
                <c:pt idx="69">
                  <c:v>-5.3779325982594633E-2</c:v>
                </c:pt>
                <c:pt idx="70">
                  <c:v>-6.4791652625280305E-2</c:v>
                </c:pt>
                <c:pt idx="71">
                  <c:v>-6.4791652625280305E-2</c:v>
                </c:pt>
                <c:pt idx="72">
                  <c:v>-6.4791652625280305E-2</c:v>
                </c:pt>
                <c:pt idx="73">
                  <c:v>-6.5136603104479995E-2</c:v>
                </c:pt>
                <c:pt idx="74">
                  <c:v>-6.5136603104479995E-2</c:v>
                </c:pt>
                <c:pt idx="75">
                  <c:v>-6.5136603104479995E-2</c:v>
                </c:pt>
                <c:pt idx="76">
                  <c:v>-6.5182983000842978E-2</c:v>
                </c:pt>
                <c:pt idx="77">
                  <c:v>-7.0609430875311935E-2</c:v>
                </c:pt>
                <c:pt idx="78">
                  <c:v>-7.0623924592925366E-2</c:v>
                </c:pt>
                <c:pt idx="79">
                  <c:v>-7.0641317054061487E-2</c:v>
                </c:pt>
                <c:pt idx="80">
                  <c:v>-7.0652912028152229E-2</c:v>
                </c:pt>
                <c:pt idx="81">
                  <c:v>-7.0655810771674918E-2</c:v>
                </c:pt>
                <c:pt idx="82">
                  <c:v>-7.0664507002242971E-2</c:v>
                </c:pt>
                <c:pt idx="83">
                  <c:v>-7.0670304489288349E-2</c:v>
                </c:pt>
                <c:pt idx="84">
                  <c:v>-7.068769695042447E-2</c:v>
                </c:pt>
                <c:pt idx="85">
                  <c:v>-7.1258749424393697E-2</c:v>
                </c:pt>
                <c:pt idx="86">
                  <c:v>-7.130512932075668E-2</c:v>
                </c:pt>
                <c:pt idx="87">
                  <c:v>-7.6647513633067724E-2</c:v>
                </c:pt>
                <c:pt idx="88">
                  <c:v>-7.6789552065679362E-2</c:v>
                </c:pt>
                <c:pt idx="89">
                  <c:v>-7.6835931962042345E-2</c:v>
                </c:pt>
                <c:pt idx="90">
                  <c:v>-7.6835931962042345E-2</c:v>
                </c:pt>
                <c:pt idx="91">
                  <c:v>-8.7816372425978464E-2</c:v>
                </c:pt>
                <c:pt idx="92">
                  <c:v>-9.3486314756353092E-2</c:v>
                </c:pt>
                <c:pt idx="93">
                  <c:v>-9.3486314756353092E-2</c:v>
                </c:pt>
                <c:pt idx="94">
                  <c:v>-9.3486314756353092E-2</c:v>
                </c:pt>
                <c:pt idx="95">
                  <c:v>-9.3642846906578162E-2</c:v>
                </c:pt>
                <c:pt idx="96">
                  <c:v>-9.9266409340589792E-2</c:v>
                </c:pt>
                <c:pt idx="97">
                  <c:v>-0.11024684980452594</c:v>
                </c:pt>
                <c:pt idx="98">
                  <c:v>-0.11088747212303963</c:v>
                </c:pt>
                <c:pt idx="99">
                  <c:v>-0.11088747212303963</c:v>
                </c:pt>
                <c:pt idx="100">
                  <c:v>-0.11102371306860588</c:v>
                </c:pt>
                <c:pt idx="101">
                  <c:v>-0.11102951055565126</c:v>
                </c:pt>
                <c:pt idx="102">
                  <c:v>-0.11112227034837723</c:v>
                </c:pt>
                <c:pt idx="103">
                  <c:v>-0.1112324226022393</c:v>
                </c:pt>
                <c:pt idx="104">
                  <c:v>-0.11649654083943782</c:v>
                </c:pt>
                <c:pt idx="105">
                  <c:v>-0.11810824223805148</c:v>
                </c:pt>
                <c:pt idx="106">
                  <c:v>-0.12045042700438209</c:v>
                </c:pt>
                <c:pt idx="107">
                  <c:v>-0.12192588745742948</c:v>
                </c:pt>
                <c:pt idx="108">
                  <c:v>-0.12236939521640051</c:v>
                </c:pt>
                <c:pt idx="109">
                  <c:v>-0.12745669009871513</c:v>
                </c:pt>
                <c:pt idx="110">
                  <c:v>-0.12803354005972978</c:v>
                </c:pt>
                <c:pt idx="111">
                  <c:v>-0.12830022446381689</c:v>
                </c:pt>
                <c:pt idx="112">
                  <c:v>-0.12904230280562462</c:v>
                </c:pt>
                <c:pt idx="113">
                  <c:v>-0.13314692363374858</c:v>
                </c:pt>
                <c:pt idx="114">
                  <c:v>-0.13314692363374858</c:v>
                </c:pt>
                <c:pt idx="115">
                  <c:v>-0.13350636783056169</c:v>
                </c:pt>
                <c:pt idx="116">
                  <c:v>-0.13409481276566704</c:v>
                </c:pt>
                <c:pt idx="117">
                  <c:v>-0.13412669894441659</c:v>
                </c:pt>
                <c:pt idx="118">
                  <c:v>-0.13491515718258729</c:v>
                </c:pt>
                <c:pt idx="119">
                  <c:v>-0.1392081963396859</c:v>
                </c:pt>
                <c:pt idx="120">
                  <c:v>-0.13924008251843539</c:v>
                </c:pt>
                <c:pt idx="121">
                  <c:v>-0.13936472848991094</c:v>
                </c:pt>
                <c:pt idx="122">
                  <c:v>-0.1395154631530906</c:v>
                </c:pt>
                <c:pt idx="123">
                  <c:v>-0.13966329907274766</c:v>
                </c:pt>
                <c:pt idx="124">
                  <c:v>-0.13967779279036108</c:v>
                </c:pt>
                <c:pt idx="125">
                  <c:v>-0.14406069299666291</c:v>
                </c:pt>
                <c:pt idx="126">
                  <c:v>-0.14561441952482285</c:v>
                </c:pt>
                <c:pt idx="127">
                  <c:v>-0.14562891324243626</c:v>
                </c:pt>
                <c:pt idx="128">
                  <c:v>-0.15065243576725185</c:v>
                </c:pt>
                <c:pt idx="129">
                  <c:v>-0.15086114530088524</c:v>
                </c:pt>
                <c:pt idx="130">
                  <c:v>-0.15109594352622285</c:v>
                </c:pt>
                <c:pt idx="131">
                  <c:v>-0.1562499095095593</c:v>
                </c:pt>
                <c:pt idx="132">
                  <c:v>-0.15676588585659745</c:v>
                </c:pt>
                <c:pt idx="133">
                  <c:v>-0.15676878460012017</c:v>
                </c:pt>
                <c:pt idx="134">
                  <c:v>-0.16267352515583239</c:v>
                </c:pt>
                <c:pt idx="135">
                  <c:v>-0.1682941888463213</c:v>
                </c:pt>
                <c:pt idx="136">
                  <c:v>-0.17354381336590641</c:v>
                </c:pt>
                <c:pt idx="137">
                  <c:v>-0.17410616960930758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8D1-4E5F-9AF1-8C156B082E2A}"/>
            </c:ext>
          </c:extLst>
        </c:ser>
        <c:ser>
          <c:idx val="8"/>
          <c:order val="8"/>
          <c:tx>
            <c:strRef>
              <c:f>'C (2)'!$W$1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 (2)'!$V$2:$V$17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'C (2)'!$W$2:$W$17</c:f>
              <c:numCache>
                <c:formatCode>General</c:formatCode>
                <c:ptCount val="16"/>
                <c:pt idx="0">
                  <c:v>0.29394318875414388</c:v>
                </c:pt>
                <c:pt idx="1">
                  <c:v>0.25444387095482573</c:v>
                </c:pt>
                <c:pt idx="2">
                  <c:v>0.2164420433706683</c:v>
                </c:pt>
                <c:pt idx="3">
                  <c:v>0.17993770600167161</c:v>
                </c:pt>
                <c:pt idx="4">
                  <c:v>0.1449308588478356</c:v>
                </c:pt>
                <c:pt idx="5">
                  <c:v>0.11142150190916031</c:v>
                </c:pt>
                <c:pt idx="6">
                  <c:v>7.9409635185645755E-2</c:v>
                </c:pt>
                <c:pt idx="7">
                  <c:v>4.88952586772919E-2</c:v>
                </c:pt>
                <c:pt idx="8">
                  <c:v>1.9878372384098765E-2</c:v>
                </c:pt>
                <c:pt idx="9">
                  <c:v>-7.6410236939336599E-3</c:v>
                </c:pt>
                <c:pt idx="10">
                  <c:v>-3.3662929556805374E-2</c:v>
                </c:pt>
                <c:pt idx="11">
                  <c:v>-5.8187345204516371E-2</c:v>
                </c:pt>
                <c:pt idx="12">
                  <c:v>-8.1214270637066641E-2</c:v>
                </c:pt>
                <c:pt idx="13">
                  <c:v>-0.10274370585445623</c:v>
                </c:pt>
                <c:pt idx="14">
                  <c:v>-0.12277565085668507</c:v>
                </c:pt>
                <c:pt idx="15">
                  <c:v>-0.14131010564375324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8D1-4E5F-9AF1-8C156B082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224280"/>
        <c:axId val="1"/>
      </c:scatterChart>
      <c:valAx>
        <c:axId val="443224280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85592974480266"/>
              <c:y val="0.850932981203436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13654096228866E-2"/>
              <c:y val="0.37577704960792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2242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685319244067182"/>
          <c:y val="0.91925596256989606"/>
          <c:w val="0.89466894661574337"/>
          <c:h val="0.9813677638121320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7025796661608495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505311077389984"/>
          <c:y val="0.14084526414676515"/>
          <c:w val="0.81942336874051591"/>
          <c:h val="0.66760655205566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  <c:pt idx="165">
                  <c:v>27643</c:v>
                </c:pt>
                <c:pt idx="166">
                  <c:v>27751</c:v>
                </c:pt>
                <c:pt idx="167">
                  <c:v>27751</c:v>
                </c:pt>
                <c:pt idx="168">
                  <c:v>27643</c:v>
                </c:pt>
                <c:pt idx="169">
                  <c:v>27751</c:v>
                </c:pt>
                <c:pt idx="170">
                  <c:v>27751</c:v>
                </c:pt>
              </c:numCache>
            </c:numRef>
          </c:xVal>
          <c:yVal>
            <c:numRef>
              <c:f>'Active 1'!$H$21:$H$923</c:f>
              <c:numCache>
                <c:formatCode>General</c:formatCode>
                <c:ptCount val="903"/>
                <c:pt idx="1">
                  <c:v>-0.11517481999908341</c:v>
                </c:pt>
                <c:pt idx="3">
                  <c:v>-0.11888960999931442</c:v>
                </c:pt>
                <c:pt idx="5">
                  <c:v>-0.12882494999939809</c:v>
                </c:pt>
                <c:pt idx="7">
                  <c:v>-0.13707912999961991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FD-45FC-8679-7403EFBD10C0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  <c:pt idx="158">
                    <c:v>8.0000000000000007E-5</c:v>
                  </c:pt>
                  <c:pt idx="159">
                    <c:v>9.0000000000000006E-5</c:v>
                  </c:pt>
                  <c:pt idx="160">
                    <c:v>8.0000000000000007E-5</c:v>
                  </c:pt>
                  <c:pt idx="161">
                    <c:v>9.0000000000000006E-5</c:v>
                  </c:pt>
                  <c:pt idx="162">
                    <c:v>1E-4</c:v>
                  </c:pt>
                  <c:pt idx="163">
                    <c:v>0</c:v>
                  </c:pt>
                  <c:pt idx="164">
                    <c:v>0</c:v>
                  </c:pt>
                </c:numCache>
              </c:numRef>
            </c:plus>
            <c:minus>
              <c:numRef>
                <c:f>'Active 1'!$D$21:$D$923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  <c:pt idx="158">
                    <c:v>8.0000000000000007E-5</c:v>
                  </c:pt>
                  <c:pt idx="159">
                    <c:v>9.0000000000000006E-5</c:v>
                  </c:pt>
                  <c:pt idx="160">
                    <c:v>8.0000000000000007E-5</c:v>
                  </c:pt>
                  <c:pt idx="161">
                    <c:v>9.0000000000000006E-5</c:v>
                  </c:pt>
                  <c:pt idx="162">
                    <c:v>1E-4</c:v>
                  </c:pt>
                  <c:pt idx="163">
                    <c:v>0</c:v>
                  </c:pt>
                  <c:pt idx="16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  <c:pt idx="165">
                  <c:v>27643</c:v>
                </c:pt>
                <c:pt idx="166">
                  <c:v>27751</c:v>
                </c:pt>
                <c:pt idx="167">
                  <c:v>27751</c:v>
                </c:pt>
                <c:pt idx="168">
                  <c:v>27643</c:v>
                </c:pt>
                <c:pt idx="169">
                  <c:v>27751</c:v>
                </c:pt>
                <c:pt idx="170">
                  <c:v>27751</c:v>
                </c:pt>
              </c:numCache>
            </c:numRef>
          </c:xVal>
          <c:yVal>
            <c:numRef>
              <c:f>'Active 1'!$I$21:$I$923</c:f>
              <c:numCache>
                <c:formatCode>General</c:formatCode>
                <c:ptCount val="903"/>
                <c:pt idx="0">
                  <c:v>-0.12017482000010205</c:v>
                </c:pt>
                <c:pt idx="2">
                  <c:v>-0.11711015999753727</c:v>
                </c:pt>
                <c:pt idx="4">
                  <c:v>-0.12504550000085146</c:v>
                </c:pt>
                <c:pt idx="6">
                  <c:v>-0.12460439999995288</c:v>
                </c:pt>
                <c:pt idx="8">
                  <c:v>-0.11724802000026102</c:v>
                </c:pt>
                <c:pt idx="9">
                  <c:v>-0.12002746999860392</c:v>
                </c:pt>
                <c:pt idx="10">
                  <c:v>-0.1215138699990348</c:v>
                </c:pt>
                <c:pt idx="11">
                  <c:v>-0.11266976000115392</c:v>
                </c:pt>
                <c:pt idx="12">
                  <c:v>-0.10281523000230663</c:v>
                </c:pt>
                <c:pt idx="13">
                  <c:v>-0.11059468000166817</c:v>
                </c:pt>
                <c:pt idx="14">
                  <c:v>-0.10479218999898876</c:v>
                </c:pt>
                <c:pt idx="15">
                  <c:v>-0.11250698000003467</c:v>
                </c:pt>
                <c:pt idx="16">
                  <c:v>-0.10722176999843214</c:v>
                </c:pt>
                <c:pt idx="17">
                  <c:v>-0.10400121999919065</c:v>
                </c:pt>
                <c:pt idx="18">
                  <c:v>-0.10893655999825569</c:v>
                </c:pt>
                <c:pt idx="19">
                  <c:v>-0.10871600999962538</c:v>
                </c:pt>
                <c:pt idx="20">
                  <c:v>-0.10079124000185402</c:v>
                </c:pt>
                <c:pt idx="21">
                  <c:v>-0.10471506000249065</c:v>
                </c:pt>
                <c:pt idx="22">
                  <c:v>-0.10604541999782668</c:v>
                </c:pt>
                <c:pt idx="23">
                  <c:v>-6.7107800001394935E-2</c:v>
                </c:pt>
                <c:pt idx="24">
                  <c:v>-1.6684970003552735E-2</c:v>
                </c:pt>
                <c:pt idx="25">
                  <c:v>-1.6684970003552735E-2</c:v>
                </c:pt>
                <c:pt idx="26">
                  <c:v>-5.4688000091118738E-4</c:v>
                </c:pt>
                <c:pt idx="27">
                  <c:v>-1.6371480000088923E-2</c:v>
                </c:pt>
                <c:pt idx="28">
                  <c:v>-6.3714800053276122E-3</c:v>
                </c:pt>
                <c:pt idx="29">
                  <c:v>3.0534699981217273E-3</c:v>
                </c:pt>
                <c:pt idx="30">
                  <c:v>-2.4564129998907447E-2</c:v>
                </c:pt>
                <c:pt idx="31">
                  <c:v>-5.9821899994858541E-3</c:v>
                </c:pt>
                <c:pt idx="32">
                  <c:v>2.0012799941468984E-3</c:v>
                </c:pt>
                <c:pt idx="33">
                  <c:v>3.823279999778606E-3</c:v>
                </c:pt>
                <c:pt idx="34">
                  <c:v>-1.5070800000103191E-3</c:v>
                </c:pt>
                <c:pt idx="35">
                  <c:v>-1.0013200007961132E-3</c:v>
                </c:pt>
                <c:pt idx="36">
                  <c:v>-9.2513999697985128E-4</c:v>
                </c:pt>
                <c:pt idx="38">
                  <c:v>2.8608200009330176E-3</c:v>
                </c:pt>
                <c:pt idx="43">
                  <c:v>1.241470999957528E-2</c:v>
                </c:pt>
                <c:pt idx="45">
                  <c:v>1.2369559997750912E-2</c:v>
                </c:pt>
                <c:pt idx="47">
                  <c:v>1.8914999964181334E-4</c:v>
                </c:pt>
                <c:pt idx="48">
                  <c:v>1.3247999595478177E-4</c:v>
                </c:pt>
                <c:pt idx="50">
                  <c:v>-2.395390001765918E-3</c:v>
                </c:pt>
                <c:pt idx="52">
                  <c:v>1.0973699972964823E-3</c:v>
                </c:pt>
                <c:pt idx="53">
                  <c:v>-1.7849110001407098E-2</c:v>
                </c:pt>
                <c:pt idx="54">
                  <c:v>-1.2343349997536279E-2</c:v>
                </c:pt>
                <c:pt idx="55">
                  <c:v>-3.6852299963356927E-3</c:v>
                </c:pt>
                <c:pt idx="56">
                  <c:v>-7.6737099952879362E-3</c:v>
                </c:pt>
                <c:pt idx="59">
                  <c:v>4.6971699994173832E-3</c:v>
                </c:pt>
                <c:pt idx="60">
                  <c:v>5.4881399992154911E-3</c:v>
                </c:pt>
                <c:pt idx="61">
                  <c:v>-2.3479800001950935E-3</c:v>
                </c:pt>
                <c:pt idx="62">
                  <c:v>-1.8017000038526021E-3</c:v>
                </c:pt>
                <c:pt idx="65">
                  <c:v>-4.1034399982891046E-3</c:v>
                </c:pt>
                <c:pt idx="69">
                  <c:v>-1.385670002491679E-3</c:v>
                </c:pt>
                <c:pt idx="76">
                  <c:v>6.5485000232001767E-4</c:v>
                </c:pt>
                <c:pt idx="85">
                  <c:v>-1.3934700000390876E-2</c:v>
                </c:pt>
                <c:pt idx="86">
                  <c:v>2.5710599948070012E-3</c:v>
                </c:pt>
                <c:pt idx="88">
                  <c:v>-2.1692999871447682E-4</c:v>
                </c:pt>
                <c:pt idx="105">
                  <c:v>1.4357249994645827E-2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FD-45FC-8679-7403EFBD10C0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  <c:pt idx="165">
                  <c:v>27643</c:v>
                </c:pt>
                <c:pt idx="166">
                  <c:v>27751</c:v>
                </c:pt>
                <c:pt idx="167">
                  <c:v>27751</c:v>
                </c:pt>
                <c:pt idx="168">
                  <c:v>27643</c:v>
                </c:pt>
                <c:pt idx="169">
                  <c:v>27751</c:v>
                </c:pt>
                <c:pt idx="170">
                  <c:v>27751</c:v>
                </c:pt>
              </c:numCache>
            </c:numRef>
          </c:xVal>
          <c:yVal>
            <c:numRef>
              <c:f>'Active 1'!$J$21:$J$923</c:f>
              <c:numCache>
                <c:formatCode>General</c:formatCode>
                <c:ptCount val="903"/>
                <c:pt idx="37">
                  <c:v>1.2796599985449575E-3</c:v>
                </c:pt>
                <c:pt idx="39">
                  <c:v>1.9860820000758395E-2</c:v>
                </c:pt>
                <c:pt idx="40">
                  <c:v>2.0653600004152395E-3</c:v>
                </c:pt>
                <c:pt idx="41">
                  <c:v>1.7620900034671649E-3</c:v>
                </c:pt>
                <c:pt idx="42">
                  <c:v>9.3251000362215564E-4</c:v>
                </c:pt>
                <c:pt idx="44">
                  <c:v>1.7169400016427971E-3</c:v>
                </c:pt>
                <c:pt idx="46">
                  <c:v>1.2627600008272566E-3</c:v>
                </c:pt>
                <c:pt idx="49">
                  <c:v>6.2266999884741381E-4</c:v>
                </c:pt>
                <c:pt idx="51">
                  <c:v>1.2068400028510951E-3</c:v>
                </c:pt>
                <c:pt idx="57">
                  <c:v>-6.0262500046519563E-3</c:v>
                </c:pt>
                <c:pt idx="58">
                  <c:v>-3.0352800022228621E-3</c:v>
                </c:pt>
                <c:pt idx="63">
                  <c:v>-2.1723000027122907E-3</c:v>
                </c:pt>
                <c:pt idx="64">
                  <c:v>7.5883099998463877E-3</c:v>
                </c:pt>
                <c:pt idx="66">
                  <c:v>-1.6214999996009283E-3</c:v>
                </c:pt>
                <c:pt idx="67">
                  <c:v>-1.5214999948511831E-3</c:v>
                </c:pt>
                <c:pt idx="68">
                  <c:v>-1.4214999973773956E-3</c:v>
                </c:pt>
                <c:pt idx="70">
                  <c:v>-8.0000000161817297E-4</c:v>
                </c:pt>
                <c:pt idx="71">
                  <c:v>-3.9999999717110768E-4</c:v>
                </c:pt>
                <c:pt idx="72">
                  <c:v>0</c:v>
                </c:pt>
                <c:pt idx="73">
                  <c:v>-5.5090999376261607E-4</c:v>
                </c:pt>
                <c:pt idx="74">
                  <c:v>-4.5090999628882855E-4</c:v>
                </c:pt>
                <c:pt idx="75">
                  <c:v>-4.5090999628882855E-4</c:v>
                </c:pt>
                <c:pt idx="77">
                  <c:v>-1.0153399998671375E-3</c:v>
                </c:pt>
                <c:pt idx="78">
                  <c:v>-1.394790000631474E-3</c:v>
                </c:pt>
                <c:pt idx="79">
                  <c:v>-1.430130003427621E-3</c:v>
                </c:pt>
                <c:pt idx="80">
                  <c:v>-1.9536899999366142E-3</c:v>
                </c:pt>
                <c:pt idx="81">
                  <c:v>-9.0958000509999692E-4</c:v>
                </c:pt>
                <c:pt idx="82">
                  <c:v>-4.7725000331411138E-4</c:v>
                </c:pt>
                <c:pt idx="83">
                  <c:v>-1.1890299938386306E-3</c:v>
                </c:pt>
                <c:pt idx="84">
                  <c:v>-1.9243700007791631E-3</c:v>
                </c:pt>
                <c:pt idx="87">
                  <c:v>-7.8319993917830288E-5</c:v>
                </c:pt>
                <c:pt idx="89">
                  <c:v>3.8882999797351658E-4</c:v>
                </c:pt>
                <c:pt idx="90">
                  <c:v>9.8882999736815691E-4</c:v>
                </c:pt>
                <c:pt idx="91">
                  <c:v>2.4892899964470416E-3</c:v>
                </c:pt>
                <c:pt idx="93">
                  <c:v>5.0243400037288666E-3</c:v>
                </c:pt>
                <c:pt idx="95">
                  <c:v>5.7062800042331219E-3</c:v>
                </c:pt>
                <c:pt idx="96">
                  <c:v>6.2355699992622249E-3</c:v>
                </c:pt>
                <c:pt idx="104">
                  <c:v>9.9457300020731054E-3</c:v>
                </c:pt>
                <c:pt idx="106">
                  <c:v>1.0733430004620459E-2</c:v>
                </c:pt>
                <c:pt idx="116">
                  <c:v>1.4828589999524411E-2</c:v>
                </c:pt>
                <c:pt idx="117">
                  <c:v>1.4828589999524411E-2</c:v>
                </c:pt>
                <c:pt idx="118">
                  <c:v>1.6698230007023085E-2</c:v>
                </c:pt>
                <c:pt idx="122">
                  <c:v>1.7918489997100551E-2</c:v>
                </c:pt>
                <c:pt idx="123">
                  <c:v>1.7103700003644917E-2</c:v>
                </c:pt>
                <c:pt idx="132">
                  <c:v>2.275246999488445E-2</c:v>
                </c:pt>
                <c:pt idx="139">
                  <c:v>2.8636779999942519E-2</c:v>
                </c:pt>
                <c:pt idx="140">
                  <c:v>2.7294120001897682E-2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FD-45FC-8679-7403EFBD10C0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'Active 1'!$D$21:$D$92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  <c:pt idx="165">
                  <c:v>27643</c:v>
                </c:pt>
                <c:pt idx="166">
                  <c:v>27751</c:v>
                </c:pt>
                <c:pt idx="167">
                  <c:v>27751</c:v>
                </c:pt>
                <c:pt idx="168">
                  <c:v>27643</c:v>
                </c:pt>
                <c:pt idx="169">
                  <c:v>27751</c:v>
                </c:pt>
                <c:pt idx="170">
                  <c:v>27751</c:v>
                </c:pt>
              </c:numCache>
            </c:numRef>
          </c:xVal>
          <c:yVal>
            <c:numRef>
              <c:f>'Active 1'!$K$21:$K$923</c:f>
              <c:numCache>
                <c:formatCode>General</c:formatCode>
                <c:ptCount val="903"/>
                <c:pt idx="92">
                  <c:v>4.7243400040315464E-3</c:v>
                </c:pt>
                <c:pt idx="94">
                  <c:v>5.2243399986764416E-3</c:v>
                </c:pt>
                <c:pt idx="97">
                  <c:v>1.0136030003195629E-2</c:v>
                </c:pt>
                <c:pt idx="98">
                  <c:v>8.0204600017168559E-3</c:v>
                </c:pt>
                <c:pt idx="99">
                  <c:v>8.5645699946326204E-3</c:v>
                </c:pt>
                <c:pt idx="100">
                  <c:v>8.085120003670454E-3</c:v>
                </c:pt>
                <c:pt idx="101">
                  <c:v>9.7643400004017167E-3</c:v>
                </c:pt>
                <c:pt idx="102">
                  <c:v>9.7843399998964742E-3</c:v>
                </c:pt>
                <c:pt idx="103">
                  <c:v>9.5575099985580891E-3</c:v>
                </c:pt>
                <c:pt idx="107">
                  <c:v>1.1693079999531619E-2</c:v>
                </c:pt>
                <c:pt idx="110">
                  <c:v>1.3366999999561813E-2</c:v>
                </c:pt>
                <c:pt idx="111">
                  <c:v>1.3915830000769347E-2</c:v>
                </c:pt>
                <c:pt idx="112">
                  <c:v>1.2784770005964674E-2</c:v>
                </c:pt>
                <c:pt idx="113">
                  <c:v>1.4362659996550065E-2</c:v>
                </c:pt>
                <c:pt idx="114">
                  <c:v>1.4920780005923007E-2</c:v>
                </c:pt>
                <c:pt idx="119">
                  <c:v>1.7952560003323015E-2</c:v>
                </c:pt>
                <c:pt idx="120">
                  <c:v>1.6537769995920826E-2</c:v>
                </c:pt>
                <c:pt idx="124">
                  <c:v>2.0100429996091407E-2</c:v>
                </c:pt>
                <c:pt idx="125">
                  <c:v>2.1894149998843204E-2</c:v>
                </c:pt>
                <c:pt idx="126">
                  <c:v>2.1643759995640721E-2</c:v>
                </c:pt>
                <c:pt idx="127">
                  <c:v>1.8664310002350248E-2</c:v>
                </c:pt>
                <c:pt idx="128">
                  <c:v>2.1914520002610516E-2</c:v>
                </c:pt>
                <c:pt idx="129">
                  <c:v>2.1957480006676633E-2</c:v>
                </c:pt>
                <c:pt idx="130">
                  <c:v>2.1378030003688764E-2</c:v>
                </c:pt>
                <c:pt idx="131">
                  <c:v>2.1276549996400718E-2</c:v>
                </c:pt>
                <c:pt idx="133">
                  <c:v>2.2025379999831785E-2</c:v>
                </c:pt>
                <c:pt idx="134">
                  <c:v>2.4808850001136307E-2</c:v>
                </c:pt>
                <c:pt idx="135">
                  <c:v>2.4260430000140332E-2</c:v>
                </c:pt>
                <c:pt idx="136">
                  <c:v>2.4404540003160946E-2</c:v>
                </c:pt>
                <c:pt idx="137">
                  <c:v>2.5212500004272442E-2</c:v>
                </c:pt>
                <c:pt idx="138">
                  <c:v>2.8557680001540575E-2</c:v>
                </c:pt>
                <c:pt idx="141">
                  <c:v>2.9030910001893062E-2</c:v>
                </c:pt>
                <c:pt idx="142">
                  <c:v>3.0213710000680294E-2</c:v>
                </c:pt>
                <c:pt idx="143">
                  <c:v>3.0889890003891196E-2</c:v>
                </c:pt>
                <c:pt idx="144">
                  <c:v>3.0610440000600647E-2</c:v>
                </c:pt>
                <c:pt idx="145">
                  <c:v>3.0077590003202204E-2</c:v>
                </c:pt>
                <c:pt idx="146">
                  <c:v>3.088335000211373E-2</c:v>
                </c:pt>
                <c:pt idx="147">
                  <c:v>3.0671309890749399E-2</c:v>
                </c:pt>
                <c:pt idx="148">
                  <c:v>3.1071310142579023E-2</c:v>
                </c:pt>
                <c:pt idx="149">
                  <c:v>3.1271309802832548E-2</c:v>
                </c:pt>
                <c:pt idx="150">
                  <c:v>3.057958999852417E-2</c:v>
                </c:pt>
                <c:pt idx="151">
                  <c:v>3.005117000429891E-2</c:v>
                </c:pt>
                <c:pt idx="152">
                  <c:v>3.0277480007498525E-2</c:v>
                </c:pt>
                <c:pt idx="153">
                  <c:v>3.0642140001873486E-2</c:v>
                </c:pt>
                <c:pt idx="154">
                  <c:v>3.2276930003718007E-2</c:v>
                </c:pt>
                <c:pt idx="155">
                  <c:v>3.2132899999851361E-2</c:v>
                </c:pt>
                <c:pt idx="156">
                  <c:v>3.4562190005090088E-2</c:v>
                </c:pt>
                <c:pt idx="157">
                  <c:v>3.3939040004042909E-2</c:v>
                </c:pt>
                <c:pt idx="158">
                  <c:v>3.8187500002095476E-2</c:v>
                </c:pt>
                <c:pt idx="159">
                  <c:v>3.564203000132693E-2</c:v>
                </c:pt>
                <c:pt idx="160">
                  <c:v>3.8187500002095476E-2</c:v>
                </c:pt>
                <c:pt idx="161">
                  <c:v>3.564203000132693E-2</c:v>
                </c:pt>
                <c:pt idx="162">
                  <c:v>3.4241269997437485E-2</c:v>
                </c:pt>
                <c:pt idx="163">
                  <c:v>3.7186729998211376E-2</c:v>
                </c:pt>
                <c:pt idx="164">
                  <c:v>3.8985810002486687E-2</c:v>
                </c:pt>
                <c:pt idx="165">
                  <c:v>3.8465459903818555E-2</c:v>
                </c:pt>
                <c:pt idx="166">
                  <c:v>4.1693220045999624E-2</c:v>
                </c:pt>
                <c:pt idx="167">
                  <c:v>4.2493220083997585E-2</c:v>
                </c:pt>
                <c:pt idx="168">
                  <c:v>3.8465459903818555E-2</c:v>
                </c:pt>
                <c:pt idx="169">
                  <c:v>4.1693220045999624E-2</c:v>
                </c:pt>
                <c:pt idx="170">
                  <c:v>4.2493220083997585E-2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FD-45FC-8679-7403EFBD10C0}"/>
            </c:ext>
          </c:extLst>
        </c:ser>
        <c:ser>
          <c:idx val="6"/>
          <c:order val="4"/>
          <c:tx>
            <c:strRef>
              <c:f>'Active 1'!$M$20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'Active 1'!$D$21:$D$92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  <c:pt idx="165">
                  <c:v>27643</c:v>
                </c:pt>
                <c:pt idx="166">
                  <c:v>27751</c:v>
                </c:pt>
                <c:pt idx="167">
                  <c:v>27751</c:v>
                </c:pt>
                <c:pt idx="168">
                  <c:v>27643</c:v>
                </c:pt>
                <c:pt idx="169">
                  <c:v>27751</c:v>
                </c:pt>
                <c:pt idx="170">
                  <c:v>27751</c:v>
                </c:pt>
              </c:numCache>
            </c:numRef>
          </c:xVal>
          <c:yVal>
            <c:numRef>
              <c:f>'Active 1'!$M$21:$M$923</c:f>
              <c:numCache>
                <c:formatCode>General</c:formatCode>
                <c:ptCount val="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FD-45FC-8679-7403EFBD10C0}"/>
            </c:ext>
          </c:extLst>
        </c:ser>
        <c:ser>
          <c:idx val="8"/>
          <c:order val="5"/>
          <c:tx>
            <c:strRef>
              <c:f>'Active 1'!$AW$1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1'!$AV$2:$AV$100</c:f>
              <c:numCache>
                <c:formatCode>General</c:formatCode>
                <c:ptCount val="99"/>
                <c:pt idx="0">
                  <c:v>-54000</c:v>
                </c:pt>
                <c:pt idx="1">
                  <c:v>-53000</c:v>
                </c:pt>
                <c:pt idx="2">
                  <c:v>-52000</c:v>
                </c:pt>
                <c:pt idx="3">
                  <c:v>-51000</c:v>
                </c:pt>
                <c:pt idx="4">
                  <c:v>-50000</c:v>
                </c:pt>
                <c:pt idx="5">
                  <c:v>-49000</c:v>
                </c:pt>
                <c:pt idx="6">
                  <c:v>-48000</c:v>
                </c:pt>
                <c:pt idx="7">
                  <c:v>-47000</c:v>
                </c:pt>
                <c:pt idx="8">
                  <c:v>-46000</c:v>
                </c:pt>
                <c:pt idx="9">
                  <c:v>-45000</c:v>
                </c:pt>
                <c:pt idx="10">
                  <c:v>-44000</c:v>
                </c:pt>
                <c:pt idx="11">
                  <c:v>-43000</c:v>
                </c:pt>
                <c:pt idx="12">
                  <c:v>-42000</c:v>
                </c:pt>
                <c:pt idx="13">
                  <c:v>-41000</c:v>
                </c:pt>
                <c:pt idx="14">
                  <c:v>-40000</c:v>
                </c:pt>
                <c:pt idx="15">
                  <c:v>-39000</c:v>
                </c:pt>
                <c:pt idx="16">
                  <c:v>-38000</c:v>
                </c:pt>
                <c:pt idx="17">
                  <c:v>-37000</c:v>
                </c:pt>
                <c:pt idx="18">
                  <c:v>-36000</c:v>
                </c:pt>
                <c:pt idx="19">
                  <c:v>-35000</c:v>
                </c:pt>
                <c:pt idx="20">
                  <c:v>-34000</c:v>
                </c:pt>
                <c:pt idx="21">
                  <c:v>-33000</c:v>
                </c:pt>
                <c:pt idx="22">
                  <c:v>-32000</c:v>
                </c:pt>
                <c:pt idx="23">
                  <c:v>-31000</c:v>
                </c:pt>
                <c:pt idx="24">
                  <c:v>-30000</c:v>
                </c:pt>
                <c:pt idx="25">
                  <c:v>-29000</c:v>
                </c:pt>
                <c:pt idx="26">
                  <c:v>-28000</c:v>
                </c:pt>
                <c:pt idx="27">
                  <c:v>-27000</c:v>
                </c:pt>
                <c:pt idx="28">
                  <c:v>-26000</c:v>
                </c:pt>
                <c:pt idx="29">
                  <c:v>-25000</c:v>
                </c:pt>
                <c:pt idx="30">
                  <c:v>-24000</c:v>
                </c:pt>
                <c:pt idx="31">
                  <c:v>-23000</c:v>
                </c:pt>
                <c:pt idx="32">
                  <c:v>-22000</c:v>
                </c:pt>
                <c:pt idx="33">
                  <c:v>-21000</c:v>
                </c:pt>
                <c:pt idx="34">
                  <c:v>-20000</c:v>
                </c:pt>
                <c:pt idx="35">
                  <c:v>-19000</c:v>
                </c:pt>
                <c:pt idx="36">
                  <c:v>-18000</c:v>
                </c:pt>
                <c:pt idx="37">
                  <c:v>-17000</c:v>
                </c:pt>
                <c:pt idx="38">
                  <c:v>-16000</c:v>
                </c:pt>
                <c:pt idx="39">
                  <c:v>-15000</c:v>
                </c:pt>
                <c:pt idx="40">
                  <c:v>-14000</c:v>
                </c:pt>
                <c:pt idx="41">
                  <c:v>-13000</c:v>
                </c:pt>
                <c:pt idx="42">
                  <c:v>-12000</c:v>
                </c:pt>
                <c:pt idx="43">
                  <c:v>-11000</c:v>
                </c:pt>
                <c:pt idx="44">
                  <c:v>-10000</c:v>
                </c:pt>
                <c:pt idx="45">
                  <c:v>-9000</c:v>
                </c:pt>
                <c:pt idx="46">
                  <c:v>-8000</c:v>
                </c:pt>
                <c:pt idx="47">
                  <c:v>-7000</c:v>
                </c:pt>
                <c:pt idx="48">
                  <c:v>-6000</c:v>
                </c:pt>
                <c:pt idx="49">
                  <c:v>-5000</c:v>
                </c:pt>
                <c:pt idx="50">
                  <c:v>-4000</c:v>
                </c:pt>
                <c:pt idx="51">
                  <c:v>-3000</c:v>
                </c:pt>
                <c:pt idx="52">
                  <c:v>-2000</c:v>
                </c:pt>
                <c:pt idx="53">
                  <c:v>-1000</c:v>
                </c:pt>
                <c:pt idx="54">
                  <c:v>0</c:v>
                </c:pt>
                <c:pt idx="55">
                  <c:v>1000</c:v>
                </c:pt>
                <c:pt idx="56">
                  <c:v>2000</c:v>
                </c:pt>
                <c:pt idx="57">
                  <c:v>3000</c:v>
                </c:pt>
                <c:pt idx="58">
                  <c:v>4000</c:v>
                </c:pt>
                <c:pt idx="59">
                  <c:v>5000</c:v>
                </c:pt>
                <c:pt idx="60">
                  <c:v>6000</c:v>
                </c:pt>
                <c:pt idx="61">
                  <c:v>7000</c:v>
                </c:pt>
                <c:pt idx="62">
                  <c:v>8000</c:v>
                </c:pt>
                <c:pt idx="63">
                  <c:v>9000</c:v>
                </c:pt>
                <c:pt idx="64">
                  <c:v>10000</c:v>
                </c:pt>
                <c:pt idx="65">
                  <c:v>11000</c:v>
                </c:pt>
                <c:pt idx="66">
                  <c:v>12000</c:v>
                </c:pt>
                <c:pt idx="67">
                  <c:v>13000</c:v>
                </c:pt>
                <c:pt idx="68">
                  <c:v>14000</c:v>
                </c:pt>
                <c:pt idx="69">
                  <c:v>15000</c:v>
                </c:pt>
                <c:pt idx="70">
                  <c:v>16000</c:v>
                </c:pt>
                <c:pt idx="71">
                  <c:v>17000</c:v>
                </c:pt>
                <c:pt idx="72">
                  <c:v>18000</c:v>
                </c:pt>
                <c:pt idx="73">
                  <c:v>19000</c:v>
                </c:pt>
                <c:pt idx="74">
                  <c:v>20000</c:v>
                </c:pt>
                <c:pt idx="75">
                  <c:v>21000</c:v>
                </c:pt>
                <c:pt idx="76">
                  <c:v>22000</c:v>
                </c:pt>
                <c:pt idx="77">
                  <c:v>23000</c:v>
                </c:pt>
                <c:pt idx="78">
                  <c:v>24000</c:v>
                </c:pt>
                <c:pt idx="79">
                  <c:v>25000</c:v>
                </c:pt>
                <c:pt idx="80">
                  <c:v>26000</c:v>
                </c:pt>
                <c:pt idx="81">
                  <c:v>27000</c:v>
                </c:pt>
                <c:pt idx="82">
                  <c:v>28000</c:v>
                </c:pt>
                <c:pt idx="83">
                  <c:v>29000</c:v>
                </c:pt>
                <c:pt idx="84">
                  <c:v>30000</c:v>
                </c:pt>
                <c:pt idx="85">
                  <c:v>31000</c:v>
                </c:pt>
                <c:pt idx="86">
                  <c:v>32000</c:v>
                </c:pt>
                <c:pt idx="87">
                  <c:v>33000</c:v>
                </c:pt>
                <c:pt idx="88">
                  <c:v>34000</c:v>
                </c:pt>
                <c:pt idx="89">
                  <c:v>35000</c:v>
                </c:pt>
                <c:pt idx="90">
                  <c:v>36000</c:v>
                </c:pt>
                <c:pt idx="91">
                  <c:v>37000</c:v>
                </c:pt>
                <c:pt idx="92">
                  <c:v>38000</c:v>
                </c:pt>
                <c:pt idx="93">
                  <c:v>39000</c:v>
                </c:pt>
                <c:pt idx="94">
                  <c:v>40000</c:v>
                </c:pt>
                <c:pt idx="95">
                  <c:v>41000</c:v>
                </c:pt>
                <c:pt idx="96">
                  <c:v>42000</c:v>
                </c:pt>
                <c:pt idx="97">
                  <c:v>43000</c:v>
                </c:pt>
                <c:pt idx="98">
                  <c:v>44000</c:v>
                </c:pt>
              </c:numCache>
            </c:numRef>
          </c:xVal>
          <c:yVal>
            <c:numRef>
              <c:f>'Active 1'!$AW$2:$AW$100</c:f>
              <c:numCache>
                <c:formatCode>General</c:formatCode>
                <c:ptCount val="99"/>
                <c:pt idx="0">
                  <c:v>-0.11880983105054781</c:v>
                </c:pt>
                <c:pt idx="1">
                  <c:v>-0.11673173881758044</c:v>
                </c:pt>
                <c:pt idx="2">
                  <c:v>-0.11450238895883313</c:v>
                </c:pt>
                <c:pt idx="3">
                  <c:v>-0.11214429312036317</c:v>
                </c:pt>
                <c:pt idx="4">
                  <c:v>-0.10967528476740111</c:v>
                </c:pt>
                <c:pt idx="5">
                  <c:v>-0.10710934763976762</c:v>
                </c:pt>
                <c:pt idx="6">
                  <c:v>-0.10445714964093475</c:v>
                </c:pt>
                <c:pt idx="7">
                  <c:v>-0.10172672584761319</c:v>
                </c:pt>
                <c:pt idx="8">
                  <c:v>-9.8924455783691259E-2</c:v>
                </c:pt>
                <c:pt idx="9">
                  <c:v>-9.6056199509424581E-2</c:v>
                </c:pt>
                <c:pt idx="10">
                  <c:v>-9.3128301898064342E-2</c:v>
                </c:pt>
                <c:pt idx="11">
                  <c:v>-9.0148168256680275E-2</c:v>
                </c:pt>
                <c:pt idx="12">
                  <c:v>-8.7124230431474062E-2</c:v>
                </c:pt>
                <c:pt idx="13">
                  <c:v>-8.4065306394978556E-2</c:v>
                </c:pt>
                <c:pt idx="14">
                  <c:v>-8.097954200376592E-2</c:v>
                </c:pt>
                <c:pt idx="15">
                  <c:v>-7.7873250838879013E-2</c:v>
                </c:pt>
                <c:pt idx="16">
                  <c:v>-7.4749999347816773E-2</c:v>
                </c:pt>
                <c:pt idx="17">
                  <c:v>-7.1610215283862688E-2</c:v>
                </c:pt>
                <c:pt idx="18">
                  <c:v>-6.8451454343915016E-2</c:v>
                </c:pt>
                <c:pt idx="19">
                  <c:v>-6.5269288414954857E-2</c:v>
                </c:pt>
                <c:pt idx="20">
                  <c:v>-6.2058625643803947E-2</c:v>
                </c:pt>
                <c:pt idx="21">
                  <c:v>-5.8815171338966396E-2</c:v>
                </c:pt>
                <c:pt idx="22">
                  <c:v>-5.5536705548339942E-2</c:v>
                </c:pt>
                <c:pt idx="23">
                  <c:v>-5.2223890342631772E-2</c:v>
                </c:pt>
                <c:pt idx="24">
                  <c:v>-4.8880421130148739E-2</c:v>
                </c:pt>
                <c:pt idx="25">
                  <c:v>-4.5512487157017563E-2</c:v>
                </c:pt>
                <c:pt idx="26">
                  <c:v>-4.2127679975152849E-2</c:v>
                </c:pt>
                <c:pt idx="27">
                  <c:v>-3.8733644999694013E-2</c:v>
                </c:pt>
                <c:pt idx="28">
                  <c:v>-3.5336863738593592E-2</c:v>
                </c:pt>
                <c:pt idx="29">
                  <c:v>-3.194194399838781E-2</c:v>
                </c:pt>
                <c:pt idx="30">
                  <c:v>-2.8551667083048758E-2</c:v>
                </c:pt>
                <c:pt idx="31">
                  <c:v>-2.5167815160769352E-2</c:v>
                </c:pt>
                <c:pt idx="32">
                  <c:v>-2.179254292020006E-2</c:v>
                </c:pt>
                <c:pt idx="33">
                  <c:v>-1.8429878822561981E-2</c:v>
                </c:pt>
                <c:pt idx="34">
                  <c:v>-1.5086993463402462E-2</c:v>
                </c:pt>
                <c:pt idx="35">
                  <c:v>-1.1775276352722052E-2</c:v>
                </c:pt>
                <c:pt idx="36">
                  <c:v>-8.5119607762750033E-3</c:v>
                </c:pt>
                <c:pt idx="37">
                  <c:v>-5.323677577736172E-3</c:v>
                </c:pt>
                <c:pt idx="38">
                  <c:v>-2.253652604879669E-3</c:v>
                </c:pt>
                <c:pt idx="39">
                  <c:v>6.23624429571739E-4</c:v>
                </c:pt>
                <c:pt idx="40">
                  <c:v>3.1625798228404108E-3</c:v>
                </c:pt>
                <c:pt idx="41">
                  <c:v>5.0280448193087638E-3</c:v>
                </c:pt>
                <c:pt idx="42">
                  <c:v>5.521106243870753E-3</c:v>
                </c:pt>
                <c:pt idx="43">
                  <c:v>4.0087074469764795E-3</c:v>
                </c:pt>
                <c:pt idx="44">
                  <c:v>1.2521509551504518E-3</c:v>
                </c:pt>
                <c:pt idx="45">
                  <c:v>-1.2037522629144708E-3</c:v>
                </c:pt>
                <c:pt idx="46">
                  <c:v>-2.7952077296568628E-3</c:v>
                </c:pt>
                <c:pt idx="47">
                  <c:v>-3.6750670086874628E-3</c:v>
                </c:pt>
                <c:pt idx="48">
                  <c:v>-4.0558336689781958E-3</c:v>
                </c:pt>
                <c:pt idx="49">
                  <c:v>-4.0710197278685661E-3</c:v>
                </c:pt>
                <c:pt idx="50">
                  <c:v>-3.8028945713192838E-3</c:v>
                </c:pt>
                <c:pt idx="51">
                  <c:v>-3.3074488364072258E-3</c:v>
                </c:pt>
                <c:pt idx="52">
                  <c:v>-2.6252347377933548E-3</c:v>
                </c:pt>
                <c:pt idx="53">
                  <c:v>-1.7866858076881591E-3</c:v>
                </c:pt>
                <c:pt idx="54">
                  <c:v>-8.1539129038143976E-4</c:v>
                </c:pt>
                <c:pt idx="55">
                  <c:v>2.6998432281263515E-4</c:v>
                </c:pt>
                <c:pt idx="56">
                  <c:v>1.454747352637677E-3</c:v>
                </c:pt>
                <c:pt idx="57">
                  <c:v>2.7276260266527047E-3</c:v>
                </c:pt>
                <c:pt idx="58">
                  <c:v>4.0801381901990237E-3</c:v>
                </c:pt>
                <c:pt idx="59">
                  <c:v>5.5056683616656592E-3</c:v>
                </c:pt>
                <c:pt idx="60">
                  <c:v>6.9983425696477312E-3</c:v>
                </c:pt>
                <c:pt idx="61">
                  <c:v>8.5519731191169429E-3</c:v>
                </c:pt>
                <c:pt idx="62">
                  <c:v>1.015937986341729E-2</c:v>
                </c:pt>
                <c:pt idx="63">
                  <c:v>1.1812298848143046E-2</c:v>
                </c:pt>
                <c:pt idx="64">
                  <c:v>1.3501913558738261E-2</c:v>
                </c:pt>
                <c:pt idx="65">
                  <c:v>1.5219853482328712E-2</c:v>
                </c:pt>
                <c:pt idx="66">
                  <c:v>1.6959362160855678E-2</c:v>
                </c:pt>
                <c:pt idx="67">
                  <c:v>1.8716285388200866E-2</c:v>
                </c:pt>
                <c:pt idx="68">
                  <c:v>2.0489580990650649E-2</c:v>
                </c:pt>
                <c:pt idx="69">
                  <c:v>2.2281183497996456E-2</c:v>
                </c:pt>
                <c:pt idx="70">
                  <c:v>2.4095226830295122E-2</c:v>
                </c:pt>
                <c:pt idx="71">
                  <c:v>2.5936788093886394E-2</c:v>
                </c:pt>
                <c:pt idx="72">
                  <c:v>2.781042875821451E-2</c:v>
                </c:pt>
                <c:pt idx="73">
                  <c:v>2.97188564871252E-2</c:v>
                </c:pt>
                <c:pt idx="74">
                  <c:v>3.166200721377363E-2</c:v>
                </c:pt>
                <c:pt idx="75">
                  <c:v>3.3636757456814763E-2</c:v>
                </c:pt>
                <c:pt idx="76">
                  <c:v>3.5637334072960235E-2</c:v>
                </c:pt>
                <c:pt idx="77">
                  <c:v>3.7656316698781549E-2</c:v>
                </c:pt>
                <c:pt idx="78">
                  <c:v>3.9685964781307863E-2</c:v>
                </c:pt>
                <c:pt idx="79">
                  <c:v>4.1719492600497433E-2</c:v>
                </c:pt>
                <c:pt idx="80">
                  <c:v>4.3751903715003898E-2</c:v>
                </c:pt>
                <c:pt idx="81">
                  <c:v>4.5780101814261315E-2</c:v>
                </c:pt>
                <c:pt idx="82">
                  <c:v>4.780220529883053E-2</c:v>
                </c:pt>
                <c:pt idx="83">
                  <c:v>4.9816252830498349E-2</c:v>
                </c:pt>
                <c:pt idx="84">
                  <c:v>5.1818692775413303E-2</c:v>
                </c:pt>
                <c:pt idx="85">
                  <c:v>5.3803054527865636E-2</c:v>
                </c:pt>
                <c:pt idx="86">
                  <c:v>5.5758868333984253E-2</c:v>
                </c:pt>
                <c:pt idx="87">
                  <c:v>5.7670241012590343E-2</c:v>
                </c:pt>
                <c:pt idx="88">
                  <c:v>5.9512805288635132E-2</c:v>
                </c:pt>
                <c:pt idx="89">
                  <c:v>6.1247400252501284E-2</c:v>
                </c:pt>
                <c:pt idx="90">
                  <c:v>6.2807515252146173E-2</c:v>
                </c:pt>
                <c:pt idx="91">
                  <c:v>6.4067289927662391E-2</c:v>
                </c:pt>
                <c:pt idx="92">
                  <c:v>6.4743734545044618E-2</c:v>
                </c:pt>
                <c:pt idx="93">
                  <c:v>6.4211362400657279E-2</c:v>
                </c:pt>
                <c:pt idx="94">
                  <c:v>6.1725726785945387E-2</c:v>
                </c:pt>
                <c:pt idx="95">
                  <c:v>5.7718564123993323E-2</c:v>
                </c:pt>
                <c:pt idx="96">
                  <c:v>5.3757965603543241E-2</c:v>
                </c:pt>
                <c:pt idx="97">
                  <c:v>5.0636887443107223E-2</c:v>
                </c:pt>
                <c:pt idx="98">
                  <c:v>4.827368621368102E-2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FD-45FC-8679-7403EFBD10C0}"/>
            </c:ext>
          </c:extLst>
        </c:ser>
        <c:ser>
          <c:idx val="2"/>
          <c:order val="6"/>
          <c:tx>
            <c:strRef>
              <c:f>'Active 1'!$N$20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  <c:pt idx="165">
                  <c:v>27643</c:v>
                </c:pt>
                <c:pt idx="166">
                  <c:v>27751</c:v>
                </c:pt>
                <c:pt idx="167">
                  <c:v>27751</c:v>
                </c:pt>
                <c:pt idx="168">
                  <c:v>27643</c:v>
                </c:pt>
                <c:pt idx="169">
                  <c:v>27751</c:v>
                </c:pt>
                <c:pt idx="170">
                  <c:v>27751</c:v>
                </c:pt>
              </c:numCache>
            </c:numRef>
          </c:xVal>
          <c:yVal>
            <c:numRef>
              <c:f>'Active 1'!$N$21:$N$923</c:f>
              <c:numCache>
                <c:formatCode>General</c:formatCode>
                <c:ptCount val="903"/>
                <c:pt idx="0">
                  <c:v>-8.947279419411551E-2</c:v>
                </c:pt>
                <c:pt idx="1">
                  <c:v>-8.947279419411551E-2</c:v>
                </c:pt>
                <c:pt idx="2">
                  <c:v>-8.9468135507637589E-2</c:v>
                </c:pt>
                <c:pt idx="3">
                  <c:v>-8.9464253268905988E-2</c:v>
                </c:pt>
                <c:pt idx="4">
                  <c:v>-8.9463476821159668E-2</c:v>
                </c:pt>
                <c:pt idx="5">
                  <c:v>-8.9459594582428054E-2</c:v>
                </c:pt>
                <c:pt idx="6">
                  <c:v>-8.9455712343696453E-2</c:v>
                </c:pt>
                <c:pt idx="7">
                  <c:v>-8.9333810047524151E-2</c:v>
                </c:pt>
                <c:pt idx="8">
                  <c:v>-8.8013072431033068E-2</c:v>
                </c:pt>
                <c:pt idx="9">
                  <c:v>-8.8009190192301467E-2</c:v>
                </c:pt>
                <c:pt idx="10">
                  <c:v>-8.0431060188213943E-2</c:v>
                </c:pt>
                <c:pt idx="11">
                  <c:v>-8.0430283740467623E-2</c:v>
                </c:pt>
                <c:pt idx="12">
                  <c:v>-7.7306634457020476E-2</c:v>
                </c:pt>
                <c:pt idx="13">
                  <c:v>-7.7302752218288875E-2</c:v>
                </c:pt>
                <c:pt idx="14">
                  <c:v>-7.7256941801255974E-2</c:v>
                </c:pt>
                <c:pt idx="15">
                  <c:v>-7.7248400876046439E-2</c:v>
                </c:pt>
                <c:pt idx="16">
                  <c:v>-7.7239859950836917E-2</c:v>
                </c:pt>
                <c:pt idx="17">
                  <c:v>-7.7235977712105316E-2</c:v>
                </c:pt>
                <c:pt idx="18">
                  <c:v>-7.7231319025627396E-2</c:v>
                </c:pt>
                <c:pt idx="19">
                  <c:v>-7.7227436786895795E-2</c:v>
                </c:pt>
                <c:pt idx="20">
                  <c:v>-7.2873894273277062E-2</c:v>
                </c:pt>
                <c:pt idx="21">
                  <c:v>-7.2844389258916883E-2</c:v>
                </c:pt>
                <c:pt idx="22">
                  <c:v>-7.2748109738373146E-2</c:v>
                </c:pt>
                <c:pt idx="23">
                  <c:v>-6.2233454357701695E-2</c:v>
                </c:pt>
                <c:pt idx="24">
                  <c:v>-3.6181303125411859E-2</c:v>
                </c:pt>
                <c:pt idx="25">
                  <c:v>-3.6181303125411859E-2</c:v>
                </c:pt>
                <c:pt idx="26">
                  <c:v>-2.8402073155027328E-2</c:v>
                </c:pt>
                <c:pt idx="27">
                  <c:v>-2.8293370470542468E-2</c:v>
                </c:pt>
                <c:pt idx="28">
                  <c:v>-2.8293370470542468E-2</c:v>
                </c:pt>
                <c:pt idx="29">
                  <c:v>-2.5152639336676271E-2</c:v>
                </c:pt>
                <c:pt idx="30">
                  <c:v>-2.2171079990805771E-2</c:v>
                </c:pt>
                <c:pt idx="31">
                  <c:v>-2.2129151812504466E-2</c:v>
                </c:pt>
                <c:pt idx="32">
                  <c:v>-2.0749404167293036E-2</c:v>
                </c:pt>
                <c:pt idx="33">
                  <c:v>-2.0594114618028948E-2</c:v>
                </c:pt>
                <c:pt idx="34">
                  <c:v>-2.0497835097485213E-2</c:v>
                </c:pt>
                <c:pt idx="35">
                  <c:v>-2.0485411933544084E-2</c:v>
                </c:pt>
                <c:pt idx="36">
                  <c:v>-2.0455906919183909E-2</c:v>
                </c:pt>
                <c:pt idx="37">
                  <c:v>-1.9151474705365563E-2</c:v>
                </c:pt>
                <c:pt idx="38">
                  <c:v>-1.9030348856939574E-2</c:v>
                </c:pt>
                <c:pt idx="39">
                  <c:v>-1.9030348856939574E-2</c:v>
                </c:pt>
                <c:pt idx="40">
                  <c:v>-1.7699517419746333E-2</c:v>
                </c:pt>
                <c:pt idx="41">
                  <c:v>-1.7666130166654553E-2</c:v>
                </c:pt>
                <c:pt idx="42">
                  <c:v>-1.7649048316235504E-2</c:v>
                </c:pt>
                <c:pt idx="43">
                  <c:v>-1.7633519361309098E-2</c:v>
                </c:pt>
                <c:pt idx="44">
                  <c:v>-1.7561309720901294E-2</c:v>
                </c:pt>
                <c:pt idx="45">
                  <c:v>-1.7528698915555835E-2</c:v>
                </c:pt>
                <c:pt idx="46">
                  <c:v>-1.7435525185997384E-2</c:v>
                </c:pt>
                <c:pt idx="47">
                  <c:v>-1.6232807626947017E-2</c:v>
                </c:pt>
                <c:pt idx="48">
                  <c:v>-1.6152833509076009E-2</c:v>
                </c:pt>
                <c:pt idx="49">
                  <c:v>-1.605267174980067E-2</c:v>
                </c:pt>
                <c:pt idx="50">
                  <c:v>-1.601074357149937E-2</c:v>
                </c:pt>
                <c:pt idx="51">
                  <c:v>-1.593853393109157E-2</c:v>
                </c:pt>
                <c:pt idx="52">
                  <c:v>-1.4678359238813488E-2</c:v>
                </c:pt>
                <c:pt idx="53">
                  <c:v>-1.2945327869026257E-2</c:v>
                </c:pt>
                <c:pt idx="54">
                  <c:v>-1.2932904705085131E-2</c:v>
                </c:pt>
                <c:pt idx="55">
                  <c:v>-1.286147151242365E-2</c:v>
                </c:pt>
                <c:pt idx="56">
                  <c:v>-1.2836625184541395E-2</c:v>
                </c:pt>
                <c:pt idx="57">
                  <c:v>-1.1682823833509217E-2</c:v>
                </c:pt>
                <c:pt idx="58">
                  <c:v>-1.1661859744358564E-2</c:v>
                </c:pt>
                <c:pt idx="59">
                  <c:v>-9.8799121665531456E-3</c:v>
                </c:pt>
                <c:pt idx="60">
                  <c:v>-9.8589480774024935E-3</c:v>
                </c:pt>
                <c:pt idx="61">
                  <c:v>-9.7750917207998864E-3</c:v>
                </c:pt>
                <c:pt idx="62">
                  <c:v>-6.7096760183267745E-3</c:v>
                </c:pt>
                <c:pt idx="63">
                  <c:v>-5.5139464889932916E-3</c:v>
                </c:pt>
                <c:pt idx="64">
                  <c:v>-5.3967028792989043E-3</c:v>
                </c:pt>
                <c:pt idx="65">
                  <c:v>-5.3384692983248711E-3</c:v>
                </c:pt>
                <c:pt idx="66">
                  <c:v>-5.2965411200235676E-3</c:v>
                </c:pt>
                <c:pt idx="67">
                  <c:v>-5.2965411200235676E-3</c:v>
                </c:pt>
                <c:pt idx="68">
                  <c:v>-5.2965411200235676E-3</c:v>
                </c:pt>
                <c:pt idx="69">
                  <c:v>-3.8577834460917851E-3</c:v>
                </c:pt>
                <c:pt idx="70">
                  <c:v>-9.0961135331306051E-4</c:v>
                </c:pt>
                <c:pt idx="71">
                  <c:v>-9.0961135331306051E-4</c:v>
                </c:pt>
                <c:pt idx="72">
                  <c:v>-9.0961135331306051E-4</c:v>
                </c:pt>
                <c:pt idx="73">
                  <c:v>-8.1721407150092771E-4</c:v>
                </c:pt>
                <c:pt idx="74">
                  <c:v>-8.1721407150092771E-4</c:v>
                </c:pt>
                <c:pt idx="75">
                  <c:v>-8.1721407150092771E-4</c:v>
                </c:pt>
                <c:pt idx="76">
                  <c:v>-8.0479090755980064E-4</c:v>
                </c:pt>
                <c:pt idx="77">
                  <c:v>6.479428258057494E-4</c:v>
                </c:pt>
                <c:pt idx="78">
                  <c:v>6.5182506453735178E-4</c:v>
                </c:pt>
                <c:pt idx="79">
                  <c:v>6.564837510152743E-4</c:v>
                </c:pt>
                <c:pt idx="80">
                  <c:v>6.5958954200055612E-4</c:v>
                </c:pt>
                <c:pt idx="81">
                  <c:v>6.6036598974687647E-4</c:v>
                </c:pt>
                <c:pt idx="82">
                  <c:v>6.6269533298583794E-4</c:v>
                </c:pt>
                <c:pt idx="83">
                  <c:v>6.6424822847847885E-4</c:v>
                </c:pt>
                <c:pt idx="84">
                  <c:v>6.6890691495640137E-4</c:v>
                </c:pt>
                <c:pt idx="85">
                  <c:v>8.2186712098152883E-4</c:v>
                </c:pt>
                <c:pt idx="86">
                  <c:v>8.342902849226559E-4</c:v>
                </c:pt>
                <c:pt idx="87">
                  <c:v>2.264507033644913E-3</c:v>
                </c:pt>
                <c:pt idx="88">
                  <c:v>2.302552973214615E-3</c:v>
                </c:pt>
                <c:pt idx="89">
                  <c:v>2.3149761371557419E-3</c:v>
                </c:pt>
                <c:pt idx="90">
                  <c:v>2.3149761371557419E-3</c:v>
                </c:pt>
                <c:pt idx="91">
                  <c:v>5.254607304724942E-3</c:v>
                </c:pt>
                <c:pt idx="92">
                  <c:v>6.772562648781409E-3</c:v>
                </c:pt>
                <c:pt idx="93">
                  <c:v>6.772562648781409E-3</c:v>
                </c:pt>
                <c:pt idx="94">
                  <c:v>6.772562648781409E-3</c:v>
                </c:pt>
                <c:pt idx="95">
                  <c:v>6.8144908270827125E-3</c:v>
                </c:pt>
                <c:pt idx="96">
                  <c:v>8.320023007198054E-3</c:v>
                </c:pt>
                <c:pt idx="97">
                  <c:v>1.1259654174767254E-2</c:v>
                </c:pt>
                <c:pt idx="98">
                  <c:v>1.1347392770101463E-2</c:v>
                </c:pt>
                <c:pt idx="99">
                  <c:v>1.1348169217847783E-2</c:v>
                </c:pt>
                <c:pt idx="100">
                  <c:v>1.1352051456579386E-2</c:v>
                </c:pt>
                <c:pt idx="101">
                  <c:v>1.143124912670407E-2</c:v>
                </c:pt>
                <c:pt idx="102">
                  <c:v>1.143124912670407E-2</c:v>
                </c:pt>
                <c:pt idx="103">
                  <c:v>1.1467742170781132E-2</c:v>
                </c:pt>
                <c:pt idx="104">
                  <c:v>1.1469295066273772E-2</c:v>
                </c:pt>
                <c:pt idx="105">
                  <c:v>1.1494141394156027E-2</c:v>
                </c:pt>
                <c:pt idx="106">
                  <c:v>1.1523646408516204E-2</c:v>
                </c:pt>
                <c:pt idx="107">
                  <c:v>1.2932899068087809E-2</c:v>
                </c:pt>
                <c:pt idx="108">
                  <c:v>1.3363827567295655E-2</c:v>
                </c:pt>
                <c:pt idx="109">
                  <c:v>1.3991197346322573E-2</c:v>
                </c:pt>
                <c:pt idx="110">
                  <c:v>1.4386409249199679E-2</c:v>
                </c:pt>
                <c:pt idx="111">
                  <c:v>1.4505205754386708E-2</c:v>
                </c:pt>
                <c:pt idx="112">
                  <c:v>1.5867095101432766E-2</c:v>
                </c:pt>
                <c:pt idx="113">
                  <c:v>1.6021608202950535E-2</c:v>
                </c:pt>
                <c:pt idx="114">
                  <c:v>1.6093041395612014E-2</c:v>
                </c:pt>
                <c:pt idx="115">
                  <c:v>1.6291035570923727E-2</c:v>
                </c:pt>
                <c:pt idx="116">
                  <c:v>1.7390485579713476E-2</c:v>
                </c:pt>
                <c:pt idx="117">
                  <c:v>1.7390485579713476E-2</c:v>
                </c:pt>
                <c:pt idx="118">
                  <c:v>1.748676510025721E-2</c:v>
                </c:pt>
                <c:pt idx="119">
                  <c:v>1.7644383992760262E-2</c:v>
                </c:pt>
                <c:pt idx="120">
                  <c:v>1.7652924917969787E-2</c:v>
                </c:pt>
                <c:pt idx="122">
                  <c:v>1.9013261369523204E-2</c:v>
                </c:pt>
                <c:pt idx="123">
                  <c:v>1.9021802294732729E-2</c:v>
                </c:pt>
                <c:pt idx="124">
                  <c:v>1.9055189547824508E-2</c:v>
                </c:pt>
                <c:pt idx="125">
                  <c:v>1.9095564830633169E-2</c:v>
                </c:pt>
                <c:pt idx="126">
                  <c:v>1.9135163665695513E-2</c:v>
                </c:pt>
                <c:pt idx="127">
                  <c:v>1.9139045904427113E-2</c:v>
                </c:pt>
                <c:pt idx="128">
                  <c:v>2.0312258449117306E-2</c:v>
                </c:pt>
                <c:pt idx="129">
                  <c:v>2.0728434441145062E-2</c:v>
                </c:pt>
                <c:pt idx="130">
                  <c:v>2.0732316679876666E-2</c:v>
                </c:pt>
                <c:pt idx="131">
                  <c:v>2.2077124176503673E-2</c:v>
                </c:pt>
                <c:pt idx="132">
                  <c:v>2.2133028414238747E-2</c:v>
                </c:pt>
                <c:pt idx="133">
                  <c:v>2.2195920681690701E-2</c:v>
                </c:pt>
                <c:pt idx="134">
                  <c:v>2.3575668326902131E-2</c:v>
                </c:pt>
                <c:pt idx="135">
                  <c:v>2.371387602574717E-2</c:v>
                </c:pt>
                <c:pt idx="136">
                  <c:v>2.371465247349349E-2</c:v>
                </c:pt>
                <c:pt idx="137">
                  <c:v>2.5295500085001914E-2</c:v>
                </c:pt>
                <c:pt idx="138">
                  <c:v>2.6800255817370933E-2</c:v>
                </c:pt>
                <c:pt idx="139">
                  <c:v>2.8205626238210935E-2</c:v>
                </c:pt>
                <c:pt idx="140">
                  <c:v>2.8356257100997102E-2</c:v>
                </c:pt>
                <c:pt idx="141">
                  <c:v>2.8503005725051666E-2</c:v>
                </c:pt>
                <c:pt idx="142">
                  <c:v>2.9652148389605924E-2</c:v>
                </c:pt>
                <c:pt idx="143">
                  <c:v>2.9681653403966099E-2</c:v>
                </c:pt>
                <c:pt idx="144">
                  <c:v>2.96855356426977E-2</c:v>
                </c:pt>
                <c:pt idx="145">
                  <c:v>2.9736004746208529E-2</c:v>
                </c:pt>
                <c:pt idx="146">
                  <c:v>2.9748427910149658E-2</c:v>
                </c:pt>
                <c:pt idx="147">
                  <c:v>2.9776380029017193E-2</c:v>
                </c:pt>
                <c:pt idx="148">
                  <c:v>2.9776380029017193E-2</c:v>
                </c:pt>
                <c:pt idx="149">
                  <c:v>2.9776380029017193E-2</c:v>
                </c:pt>
                <c:pt idx="150">
                  <c:v>2.9891294295472617E-2</c:v>
                </c:pt>
                <c:pt idx="151">
                  <c:v>3.0029501994317656E-2</c:v>
                </c:pt>
                <c:pt idx="152">
                  <c:v>3.0045807396990386E-2</c:v>
                </c:pt>
                <c:pt idx="153">
                  <c:v>3.005046608346831E-2</c:v>
                </c:pt>
                <c:pt idx="154">
                  <c:v>3.1594820650899677E-2</c:v>
                </c:pt>
                <c:pt idx="155">
                  <c:v>3.2780456359530988E-2</c:v>
                </c:pt>
                <c:pt idx="156">
                  <c:v>3.4285988539646331E-2</c:v>
                </c:pt>
                <c:pt idx="157">
                  <c:v>3.4546098534663672E-2</c:v>
                </c:pt>
                <c:pt idx="158">
                  <c:v>3.7330440152968783E-2</c:v>
                </c:pt>
                <c:pt idx="159">
                  <c:v>3.5795402958493275E-2</c:v>
                </c:pt>
                <c:pt idx="160">
                  <c:v>3.7330440152968783E-2</c:v>
                </c:pt>
                <c:pt idx="161">
                  <c:v>3.5795402958493275E-2</c:v>
                </c:pt>
                <c:pt idx="162">
                  <c:v>3.4618308175071485E-2</c:v>
                </c:pt>
                <c:pt idx="163">
                  <c:v>3.716971546948046E-2</c:v>
                </c:pt>
                <c:pt idx="164">
                  <c:v>3.90549305975465E-2</c:v>
                </c:pt>
                <c:pt idx="165">
                  <c:v>4.201707874975899E-2</c:v>
                </c:pt>
                <c:pt idx="166">
                  <c:v>4.2184791462964208E-2</c:v>
                </c:pt>
                <c:pt idx="167">
                  <c:v>4.2184791462964208E-2</c:v>
                </c:pt>
                <c:pt idx="168">
                  <c:v>4.201707874975899E-2</c:v>
                </c:pt>
                <c:pt idx="169">
                  <c:v>4.2184791462964208E-2</c:v>
                </c:pt>
                <c:pt idx="170">
                  <c:v>4.2184791462964208E-2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4FD-45FC-8679-7403EFBD1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12488"/>
        <c:axId val="1"/>
      </c:scatterChart>
      <c:valAx>
        <c:axId val="246512488"/>
        <c:scaling>
          <c:orientation val="minMax"/>
          <c:max val="35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503793626707129"/>
              <c:y val="0.861973013936638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0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07587253414264E-2"/>
              <c:y val="0.38873298584155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12488"/>
        <c:crosses val="autoZero"/>
        <c:crossBetween val="midCat"/>
        <c:maj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975720789074356"/>
          <c:y val="0.92676174633100439"/>
          <c:w val="0.61305007587253413"/>
          <c:h val="5.6338028169014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9113950629589023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45576818122538"/>
          <c:y val="0.14000000000000001"/>
          <c:w val="0.84177267217950957"/>
          <c:h val="0.6657142857142857"/>
        </c:manualLayout>
      </c:layout>
      <c:scatterChart>
        <c:scatterStyle val="lineMarker"/>
        <c:varyColors val="0"/>
        <c:ser>
          <c:idx val="1"/>
          <c:order val="0"/>
          <c:tx>
            <c:strRef>
              <c:f>'C (2)'!$V$20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(2)'!$D$21:$D$926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4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</c:numCache>
              </c:numRef>
            </c:plus>
            <c:minus>
              <c:numRef>
                <c:f>'C (2)'!$D$21:$D$926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4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(2)'!$F$21:$F$926</c:f>
              <c:numCache>
                <c:formatCode>General</c:formatCode>
                <c:ptCount val="906"/>
                <c:pt idx="0">
                  <c:v>-39417.5</c:v>
                </c:pt>
                <c:pt idx="1">
                  <c:v>-39417.5</c:v>
                </c:pt>
                <c:pt idx="2">
                  <c:v>-39414.5</c:v>
                </c:pt>
                <c:pt idx="3">
                  <c:v>-39412</c:v>
                </c:pt>
                <c:pt idx="4">
                  <c:v>-39411.5</c:v>
                </c:pt>
                <c:pt idx="5">
                  <c:v>-39409</c:v>
                </c:pt>
                <c:pt idx="6">
                  <c:v>-39406.5</c:v>
                </c:pt>
                <c:pt idx="7">
                  <c:v>-39328</c:v>
                </c:pt>
                <c:pt idx="8">
                  <c:v>-38477</c:v>
                </c:pt>
                <c:pt idx="9">
                  <c:v>-38474.5</c:v>
                </c:pt>
                <c:pt idx="10">
                  <c:v>-33592</c:v>
                </c:pt>
                <c:pt idx="11">
                  <c:v>-33591.5</c:v>
                </c:pt>
                <c:pt idx="12">
                  <c:v>-31579</c:v>
                </c:pt>
                <c:pt idx="13">
                  <c:v>-31576.5</c:v>
                </c:pt>
                <c:pt idx="14">
                  <c:v>-31547</c:v>
                </c:pt>
                <c:pt idx="15">
                  <c:v>-31541.5</c:v>
                </c:pt>
                <c:pt idx="16">
                  <c:v>-31536</c:v>
                </c:pt>
                <c:pt idx="17">
                  <c:v>-31533.5</c:v>
                </c:pt>
                <c:pt idx="18">
                  <c:v>-31530.5</c:v>
                </c:pt>
                <c:pt idx="19">
                  <c:v>-31528</c:v>
                </c:pt>
                <c:pt idx="20">
                  <c:v>-28723</c:v>
                </c:pt>
                <c:pt idx="21">
                  <c:v>-28704</c:v>
                </c:pt>
                <c:pt idx="22">
                  <c:v>-28642</c:v>
                </c:pt>
                <c:pt idx="23">
                  <c:v>-21867.5</c:v>
                </c:pt>
                <c:pt idx="24">
                  <c:v>-5082</c:v>
                </c:pt>
                <c:pt idx="25">
                  <c:v>-5082</c:v>
                </c:pt>
                <c:pt idx="26">
                  <c:v>-70</c:v>
                </c:pt>
                <c:pt idx="27">
                  <c:v>0</c:v>
                </c:pt>
                <c:pt idx="28">
                  <c:v>0</c:v>
                </c:pt>
                <c:pt idx="29">
                  <c:v>2023.5</c:v>
                </c:pt>
                <c:pt idx="30">
                  <c:v>3944.5</c:v>
                </c:pt>
                <c:pt idx="31">
                  <c:v>3971.5</c:v>
                </c:pt>
                <c:pt idx="32">
                  <c:v>4860.5</c:v>
                </c:pt>
                <c:pt idx="33">
                  <c:v>4960.5</c:v>
                </c:pt>
                <c:pt idx="34">
                  <c:v>5022.5</c:v>
                </c:pt>
                <c:pt idx="35">
                  <c:v>5030.5</c:v>
                </c:pt>
                <c:pt idx="36">
                  <c:v>5049.5</c:v>
                </c:pt>
                <c:pt idx="37">
                  <c:v>5890</c:v>
                </c:pt>
                <c:pt idx="38">
                  <c:v>5968</c:v>
                </c:pt>
                <c:pt idx="39">
                  <c:v>5968</c:v>
                </c:pt>
                <c:pt idx="40">
                  <c:v>6825.5</c:v>
                </c:pt>
                <c:pt idx="41">
                  <c:v>6847</c:v>
                </c:pt>
                <c:pt idx="42">
                  <c:v>6858</c:v>
                </c:pt>
                <c:pt idx="43">
                  <c:v>6868</c:v>
                </c:pt>
                <c:pt idx="44">
                  <c:v>6914.5</c:v>
                </c:pt>
                <c:pt idx="45">
                  <c:v>6935.5</c:v>
                </c:pt>
                <c:pt idx="46">
                  <c:v>6995.5</c:v>
                </c:pt>
                <c:pt idx="47">
                  <c:v>7770.5</c:v>
                </c:pt>
                <c:pt idx="48">
                  <c:v>7822</c:v>
                </c:pt>
                <c:pt idx="49">
                  <c:v>7886.5</c:v>
                </c:pt>
                <c:pt idx="50">
                  <c:v>7913.5</c:v>
                </c:pt>
                <c:pt idx="51">
                  <c:v>7960</c:v>
                </c:pt>
                <c:pt idx="52">
                  <c:v>8772</c:v>
                </c:pt>
                <c:pt idx="53">
                  <c:v>9888.5</c:v>
                </c:pt>
                <c:pt idx="54">
                  <c:v>9896.5</c:v>
                </c:pt>
                <c:pt idx="55">
                  <c:v>9942.5</c:v>
                </c:pt>
                <c:pt idx="56">
                  <c:v>9958.5</c:v>
                </c:pt>
                <c:pt idx="57">
                  <c:v>10702</c:v>
                </c:pt>
                <c:pt idx="58">
                  <c:v>10715.5</c:v>
                </c:pt>
                <c:pt idx="59">
                  <c:v>11863.5</c:v>
                </c:pt>
                <c:pt idx="60">
                  <c:v>11877</c:v>
                </c:pt>
                <c:pt idx="61">
                  <c:v>11931</c:v>
                </c:pt>
                <c:pt idx="62">
                  <c:v>13906</c:v>
                </c:pt>
                <c:pt idx="63">
                  <c:v>14676.5</c:v>
                </c:pt>
                <c:pt idx="64">
                  <c:v>14752</c:v>
                </c:pt>
                <c:pt idx="65">
                  <c:v>14789.5</c:v>
                </c:pt>
                <c:pt idx="66">
                  <c:v>14816.5</c:v>
                </c:pt>
                <c:pt idx="67">
                  <c:v>14816.5</c:v>
                </c:pt>
                <c:pt idx="68">
                  <c:v>14816.5</c:v>
                </c:pt>
                <c:pt idx="69">
                  <c:v>15743.5</c:v>
                </c:pt>
                <c:pt idx="70">
                  <c:v>17643</c:v>
                </c:pt>
                <c:pt idx="71">
                  <c:v>17643</c:v>
                </c:pt>
                <c:pt idx="72">
                  <c:v>17643</c:v>
                </c:pt>
                <c:pt idx="73">
                  <c:v>17702.5</c:v>
                </c:pt>
                <c:pt idx="74">
                  <c:v>17702.5</c:v>
                </c:pt>
                <c:pt idx="75">
                  <c:v>17702.5</c:v>
                </c:pt>
                <c:pt idx="76">
                  <c:v>17710.5</c:v>
                </c:pt>
                <c:pt idx="77">
                  <c:v>18646.5</c:v>
                </c:pt>
                <c:pt idx="78">
                  <c:v>18649</c:v>
                </c:pt>
                <c:pt idx="79">
                  <c:v>18652</c:v>
                </c:pt>
                <c:pt idx="80">
                  <c:v>18654</c:v>
                </c:pt>
                <c:pt idx="81">
                  <c:v>18654.5</c:v>
                </c:pt>
                <c:pt idx="82">
                  <c:v>18656</c:v>
                </c:pt>
                <c:pt idx="83">
                  <c:v>18657</c:v>
                </c:pt>
                <c:pt idx="84">
                  <c:v>18660</c:v>
                </c:pt>
                <c:pt idx="85">
                  <c:v>18758.5</c:v>
                </c:pt>
                <c:pt idx="86">
                  <c:v>18766.5</c:v>
                </c:pt>
                <c:pt idx="87">
                  <c:v>19688</c:v>
                </c:pt>
                <c:pt idx="88">
                  <c:v>19712.5</c:v>
                </c:pt>
                <c:pt idx="89">
                  <c:v>19720.5</c:v>
                </c:pt>
                <c:pt idx="90">
                  <c:v>19720.5</c:v>
                </c:pt>
                <c:pt idx="91">
                  <c:v>21614.5</c:v>
                </c:pt>
                <c:pt idx="92">
                  <c:v>22592.5</c:v>
                </c:pt>
                <c:pt idx="93">
                  <c:v>22592.5</c:v>
                </c:pt>
                <c:pt idx="94">
                  <c:v>22592.5</c:v>
                </c:pt>
                <c:pt idx="95">
                  <c:v>22619.5</c:v>
                </c:pt>
                <c:pt idx="96">
                  <c:v>23589.5</c:v>
                </c:pt>
                <c:pt idx="97">
                  <c:v>25483.5</c:v>
                </c:pt>
                <c:pt idx="98">
                  <c:v>25594</c:v>
                </c:pt>
                <c:pt idx="99">
                  <c:v>25594</c:v>
                </c:pt>
                <c:pt idx="100">
                  <c:v>25617.5</c:v>
                </c:pt>
                <c:pt idx="101">
                  <c:v>25618.5</c:v>
                </c:pt>
                <c:pt idx="102">
                  <c:v>25634.5</c:v>
                </c:pt>
                <c:pt idx="103">
                  <c:v>25653.5</c:v>
                </c:pt>
                <c:pt idx="104">
                  <c:v>26561.5</c:v>
                </c:pt>
                <c:pt idx="105">
                  <c:v>26839.5</c:v>
                </c:pt>
                <c:pt idx="106">
                  <c:v>27243.5</c:v>
                </c:pt>
                <c:pt idx="107">
                  <c:v>27498</c:v>
                </c:pt>
                <c:pt idx="108">
                  <c:v>27574.5</c:v>
                </c:pt>
                <c:pt idx="109">
                  <c:v>28452</c:v>
                </c:pt>
                <c:pt idx="110">
                  <c:v>28551.5</c:v>
                </c:pt>
                <c:pt idx="111">
                  <c:v>28597.5</c:v>
                </c:pt>
                <c:pt idx="112">
                  <c:v>28725.5</c:v>
                </c:pt>
                <c:pt idx="113">
                  <c:v>29433.5</c:v>
                </c:pt>
                <c:pt idx="114">
                  <c:v>29433.5</c:v>
                </c:pt>
                <c:pt idx="115">
                  <c:v>29495.5</c:v>
                </c:pt>
                <c:pt idx="116">
                  <c:v>29597</c:v>
                </c:pt>
                <c:pt idx="117">
                  <c:v>29602.5</c:v>
                </c:pt>
                <c:pt idx="118">
                  <c:v>29738.5</c:v>
                </c:pt>
                <c:pt idx="119">
                  <c:v>30479</c:v>
                </c:pt>
                <c:pt idx="120">
                  <c:v>30484.5</c:v>
                </c:pt>
                <c:pt idx="121">
                  <c:v>30506</c:v>
                </c:pt>
                <c:pt idx="122">
                  <c:v>30532</c:v>
                </c:pt>
                <c:pt idx="123">
                  <c:v>30557.5</c:v>
                </c:pt>
                <c:pt idx="124">
                  <c:v>30560</c:v>
                </c:pt>
                <c:pt idx="125">
                  <c:v>31316</c:v>
                </c:pt>
                <c:pt idx="126">
                  <c:v>31584</c:v>
                </c:pt>
                <c:pt idx="127">
                  <c:v>31586.5</c:v>
                </c:pt>
                <c:pt idx="128">
                  <c:v>32453</c:v>
                </c:pt>
                <c:pt idx="129">
                  <c:v>32489</c:v>
                </c:pt>
                <c:pt idx="130">
                  <c:v>32529.5</c:v>
                </c:pt>
                <c:pt idx="131">
                  <c:v>33418.5</c:v>
                </c:pt>
                <c:pt idx="132">
                  <c:v>33507.5</c:v>
                </c:pt>
                <c:pt idx="133">
                  <c:v>33508</c:v>
                </c:pt>
                <c:pt idx="134">
                  <c:v>34526.5</c:v>
                </c:pt>
                <c:pt idx="135">
                  <c:v>35496</c:v>
                </c:pt>
                <c:pt idx="136">
                  <c:v>36401.5</c:v>
                </c:pt>
                <c:pt idx="137">
                  <c:v>36498.5</c:v>
                </c:pt>
              </c:numCache>
            </c:numRef>
          </c:xVal>
          <c:yVal>
            <c:numRef>
              <c:f>'C (2)'!$V$21:$V$926</c:f>
              <c:numCache>
                <c:formatCode>General</c:formatCode>
                <c:ptCount val="906"/>
                <c:pt idx="0">
                  <c:v>-1.4290451581347341E-2</c:v>
                </c:pt>
                <c:pt idx="1">
                  <c:v>-9.2904515803287069E-3</c:v>
                </c:pt>
                <c:pt idx="2">
                  <c:v>-1.065280768965593E-2</c:v>
                </c:pt>
                <c:pt idx="3">
                  <c:v>-1.1954771523513763E-2</c:v>
                </c:pt>
                <c:pt idx="4">
                  <c:v>-1.8015164335664025E-2</c:v>
                </c:pt>
                <c:pt idx="5">
                  <c:v>-2.131712861917634E-2</c:v>
                </c:pt>
                <c:pt idx="6">
                  <c:v>-1.6619093279069408E-2</c:v>
                </c:pt>
                <c:pt idx="7">
                  <c:v>-1.4100973956670038E-2</c:v>
                </c:pt>
                <c:pt idx="8">
                  <c:v>-1.6915498236229176E-2</c:v>
                </c:pt>
                <c:pt idx="9">
                  <c:v>-1.9217602456360394E-2</c:v>
                </c:pt>
                <c:pt idx="10">
                  <c:v>-1.4941484095790852E-2</c:v>
                </c:pt>
                <c:pt idx="11">
                  <c:v>-6.0020512163842521E-3</c:v>
                </c:pt>
                <c:pt idx="12">
                  <c:v>1.7093961099685834E-2</c:v>
                </c:pt>
                <c:pt idx="13">
                  <c:v>9.7908239097855565E-3</c:v>
                </c:pt>
                <c:pt idx="14">
                  <c:v>2.1213776765299119E-2</c:v>
                </c:pt>
                <c:pt idx="15">
                  <c:v>1.4546863905654711E-2</c:v>
                </c:pt>
                <c:pt idx="16">
                  <c:v>2.0879949236695589E-2</c:v>
                </c:pt>
                <c:pt idx="17">
                  <c:v>2.4576805606190411E-2</c:v>
                </c:pt>
                <c:pt idx="18">
                  <c:v>2.0213032754347215E-2</c:v>
                </c:pt>
                <c:pt idx="19">
                  <c:v>2.0909888295973261E-2</c:v>
                </c:pt>
                <c:pt idx="20">
                  <c:v>7.5459538772321977E-3</c:v>
                </c:pt>
                <c:pt idx="21">
                  <c:v>7.2388514345069765E-3</c:v>
                </c:pt>
                <c:pt idx="22">
                  <c:v>1.7710261475726657E-2</c:v>
                </c:pt>
                <c:pt idx="23">
                  <c:v>4.870328840789509E-2</c:v>
                </c:pt>
                <c:pt idx="24">
                  <c:v>-5.382201642136894E-2</c:v>
                </c:pt>
                <c:pt idx="25">
                  <c:v>-5.382201642136894E-2</c:v>
                </c:pt>
                <c:pt idx="26">
                  <c:v>-1.7258273119624613E-2</c:v>
                </c:pt>
                <c:pt idx="27">
                  <c:v>-1.9878372384098765E-2</c:v>
                </c:pt>
                <c:pt idx="28">
                  <c:v>-9.8783723893374545E-3</c:v>
                </c:pt>
                <c:pt idx="29">
                  <c:v>1.0812313312184272E-2</c:v>
                </c:pt>
                <c:pt idx="30">
                  <c:v>-2.5095227213263141E-2</c:v>
                </c:pt>
                <c:pt idx="31">
                  <c:v>-1.4265804835239056E-3</c:v>
                </c:pt>
                <c:pt idx="32">
                  <c:v>-1.1138860301815252E-2</c:v>
                </c:pt>
                <c:pt idx="33">
                  <c:v>9.5170888201338982E-3</c:v>
                </c:pt>
                <c:pt idx="34">
                  <c:v>1.5863476453716982E-2</c:v>
                </c:pt>
                <c:pt idx="35">
                  <c:v>1.7875896805586135E-2</c:v>
                </c:pt>
                <c:pt idx="36">
                  <c:v>2.153037975633295E-2</c:v>
                </c:pt>
                <c:pt idx="37">
                  <c:v>-3.1495236782104093E-3</c:v>
                </c:pt>
                <c:pt idx="38">
                  <c:v>1.3117358033209119E-2</c:v>
                </c:pt>
                <c:pt idx="39">
                  <c:v>3.0117358033034496E-2</c:v>
                </c:pt>
                <c:pt idx="40">
                  <c:v>-1.1409217868783503E-2</c:v>
                </c:pt>
                <c:pt idx="41">
                  <c:v>-7.665668870657498E-3</c:v>
                </c:pt>
                <c:pt idx="42">
                  <c:v>-6.4247940409638479E-3</c:v>
                </c:pt>
                <c:pt idx="43">
                  <c:v>6.9396313267629794E-3</c:v>
                </c:pt>
                <c:pt idx="44">
                  <c:v>4.9941306288670273E-3</c:v>
                </c:pt>
                <c:pt idx="45">
                  <c:v>1.9599345918592297E-2</c:v>
                </c:pt>
                <c:pt idx="46">
                  <c:v>1.9785529769717938E-2</c:v>
                </c:pt>
                <c:pt idx="47">
                  <c:v>-2.0595643430156404E-2</c:v>
                </c:pt>
                <c:pt idx="48">
                  <c:v>-1.0961731683385878E-2</c:v>
                </c:pt>
                <c:pt idx="49">
                  <c:v>1.6649822510802249E-3</c:v>
                </c:pt>
                <c:pt idx="50">
                  <c:v>3.7272536258421175E-3</c:v>
                </c:pt>
                <c:pt idx="51">
                  <c:v>1.6078840858822586E-2</c:v>
                </c:pt>
                <c:pt idx="52">
                  <c:v>-1.6422922558315473E-2</c:v>
                </c:pt>
                <c:pt idx="53">
                  <c:v>-1.0539834273137171E-2</c:v>
                </c:pt>
                <c:pt idx="54">
                  <c:v>-3.5297457031271476E-3</c:v>
                </c:pt>
                <c:pt idx="55">
                  <c:v>1.3778189181706833E-2</c:v>
                </c:pt>
                <c:pt idx="56">
                  <c:v>1.279831074274812E-2</c:v>
                </c:pt>
                <c:pt idx="57">
                  <c:v>-3.0921078063610663E-2</c:v>
                </c:pt>
                <c:pt idx="58">
                  <c:v>-2.5392213654340544E-2</c:v>
                </c:pt>
                <c:pt idx="59">
                  <c:v>1.2959431910252797E-2</c:v>
                </c:pt>
                <c:pt idx="60">
                  <c:v>1.6287357076054075E-2</c:v>
                </c:pt>
                <c:pt idx="61">
                  <c:v>1.8598948573619496E-2</c:v>
                </c:pt>
                <c:pt idx="62">
                  <c:v>1.9856583482410636E-2</c:v>
                </c:pt>
                <c:pt idx="63">
                  <c:v>-2.098727499614781E-2</c:v>
                </c:pt>
                <c:pt idx="64">
                  <c:v>2.9486299071993724E-3</c:v>
                </c:pt>
                <c:pt idx="65">
                  <c:v>-1.7025376123391417E-3</c:v>
                </c:pt>
                <c:pt idx="66">
                  <c:v>5.8485696127725736E-3</c:v>
                </c:pt>
                <c:pt idx="67">
                  <c:v>5.9485696175223188E-3</c:v>
                </c:pt>
                <c:pt idx="68">
                  <c:v>6.0485696149961063E-3</c:v>
                </c:pt>
                <c:pt idx="69">
                  <c:v>-5.0565686068894528E-3</c:v>
                </c:pt>
                <c:pt idx="70">
                  <c:v>-1.8372448182822146E-2</c:v>
                </c:pt>
                <c:pt idx="71">
                  <c:v>-1.7972448178375081E-2</c:v>
                </c:pt>
                <c:pt idx="72">
                  <c:v>-1.7572448181203973E-2</c:v>
                </c:pt>
                <c:pt idx="73">
                  <c:v>-6.9626434517553876E-3</c:v>
                </c:pt>
                <c:pt idx="74">
                  <c:v>-6.8626434542816001E-3</c:v>
                </c:pt>
                <c:pt idx="75">
                  <c:v>-6.8626434542816001E-3</c:v>
                </c:pt>
                <c:pt idx="76">
                  <c:v>-4.2562993265908011E-3</c:v>
                </c:pt>
                <c:pt idx="77">
                  <c:v>-1.5540499694013207E-2</c:v>
                </c:pt>
                <c:pt idx="78">
                  <c:v>-1.5451158101158463E-2</c:v>
                </c:pt>
                <c:pt idx="79">
                  <c:v>-1.4923948693059436E-2</c:v>
                </c:pt>
                <c:pt idx="80">
                  <c:v>-1.5072476043619082E-2</c:v>
                </c:pt>
                <c:pt idx="81">
                  <c:v>-1.3934607924732362E-2</c:v>
                </c:pt>
                <c:pt idx="82">
                  <c:v>-1.3221003647921586E-2</c:v>
                </c:pt>
                <c:pt idx="83">
                  <c:v>-1.3745267532396008E-2</c:v>
                </c:pt>
                <c:pt idx="84">
                  <c:v>-1.3918059566031968E-2</c:v>
                </c:pt>
                <c:pt idx="85">
                  <c:v>-7.4583638449086109E-3</c:v>
                </c:pt>
                <c:pt idx="86">
                  <c:v>1.054747425475365E-2</c:v>
                </c:pt>
                <c:pt idx="87">
                  <c:v>-4.4932032444534031E-3</c:v>
                </c:pt>
                <c:pt idx="88">
                  <c:v>-3.9200276273146373E-5</c:v>
                </c:pt>
                <c:pt idx="89">
                  <c:v>2.0661806710663838E-3</c:v>
                </c:pt>
                <c:pt idx="90">
                  <c:v>2.6661806704610241E-3</c:v>
                </c:pt>
                <c:pt idx="91">
                  <c:v>-1.1217772405434714E-2</c:v>
                </c:pt>
                <c:pt idx="92">
                  <c:v>-1.0949787186013193E-2</c:v>
                </c:pt>
                <c:pt idx="93">
                  <c:v>-1.0649787186315873E-2</c:v>
                </c:pt>
                <c:pt idx="94">
                  <c:v>-1.0449787191368298E-2</c:v>
                </c:pt>
                <c:pt idx="95">
                  <c:v>-4.911299668828889E-3</c:v>
                </c:pt>
                <c:pt idx="96">
                  <c:v>-7.905712270829035E-3</c:v>
                </c:pt>
                <c:pt idx="97">
                  <c:v>-1.9828602845182813E-2</c:v>
                </c:pt>
                <c:pt idx="98">
                  <c:v>4.7468447073487074E-4</c:v>
                </c:pt>
                <c:pt idx="99">
                  <c:v>4.9468447022962825E-4</c:v>
                </c:pt>
                <c:pt idx="100">
                  <c:v>4.664701026000917E-3</c:v>
                </c:pt>
                <c:pt idx="101">
                  <c:v>5.2400201589926088E-3</c:v>
                </c:pt>
                <c:pt idx="102">
                  <c:v>1.2645117924050694E-2</c:v>
                </c:pt>
                <c:pt idx="103">
                  <c:v>1.2576151621777054E-2</c:v>
                </c:pt>
                <c:pt idx="104">
                  <c:v>-1.7607107015040757E-3</c:v>
                </c:pt>
                <c:pt idx="107">
                  <c:v>-1.0103548267639303E-2</c:v>
                </c:pt>
                <c:pt idx="108">
                  <c:v>4.7495743864020834E-3</c:v>
                </c:pt>
                <c:pt idx="109">
                  <c:v>-1.7483796662740095E-2</c:v>
                </c:pt>
                <c:pt idx="110">
                  <c:v>2.693268593932846E-3</c:v>
                </c:pt>
                <c:pt idx="111">
                  <c:v>1.1849801835805751E-2</c:v>
                </c:pt>
                <c:pt idx="113">
                  <c:v>-1.7153547252325693E-2</c:v>
                </c:pt>
                <c:pt idx="114">
                  <c:v>-1.7153547252325693E-2</c:v>
                </c:pt>
                <c:pt idx="115">
                  <c:v>-3.6980468449833437E-3</c:v>
                </c:pt>
                <c:pt idx="116">
                  <c:v>1.6522960828982247E-2</c:v>
                </c:pt>
                <c:pt idx="117">
                  <c:v>1.613590420744207E-2</c:v>
                </c:pt>
                <c:pt idx="118">
                  <c:v>-1.7537085392330259E-3</c:v>
                </c:pt>
                <c:pt idx="119">
                  <c:v>-3.8790903124569509E-3</c:v>
                </c:pt>
                <c:pt idx="120">
                  <c:v>-3.6664375003278848E-3</c:v>
                </c:pt>
                <c:pt idx="121">
                  <c:v>3.3466424504082215E-3</c:v>
                </c:pt>
                <c:pt idx="122">
                  <c:v>9.9973068046454172E-3</c:v>
                </c:pt>
                <c:pt idx="123">
                  <c:v>1.4510419058790289E-2</c:v>
                </c:pt>
                <c:pt idx="124">
                  <c:v>1.1997976983971703E-2</c:v>
                </c:pt>
                <c:pt idx="125">
                  <c:v>-2.8701679682738818E-2</c:v>
                </c:pt>
                <c:pt idx="126">
                  <c:v>2.139022284566483E-2</c:v>
                </c:pt>
                <c:pt idx="127">
                  <c:v>2.127762705833014E-2</c:v>
                </c:pt>
                <c:pt idx="128">
                  <c:v>-2.1906255114875206E-3</c:v>
                </c:pt>
                <c:pt idx="129">
                  <c:v>6.006085100823344E-3</c:v>
                </c:pt>
                <c:pt idx="130">
                  <c:v>1.2839791748888052E-2</c:v>
                </c:pt>
                <c:pt idx="131">
                  <c:v>-3.5932230460832271E-3</c:v>
                </c:pt>
                <c:pt idx="132">
                  <c:v>1.2468356426109106E-2</c:v>
                </c:pt>
                <c:pt idx="133">
                  <c:v>1.2705779693761604E-2</c:v>
                </c:pt>
                <c:pt idx="134">
                  <c:v>1.8405884123537358E-2</c:v>
                </c:pt>
                <c:pt idx="135">
                  <c:v>1.7442279913843783E-2</c:v>
                </c:pt>
                <c:pt idx="136">
                  <c:v>1.2234125911917693E-3</c:v>
                </c:pt>
                <c:pt idx="137">
                  <c:v>1.796643047725513E-2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D8-4A14-AF52-14B3B5356CAF}"/>
            </c:ext>
          </c:extLst>
        </c:ser>
        <c:ser>
          <c:idx val="8"/>
          <c:order val="1"/>
          <c:tx>
            <c:strRef>
              <c:f>'C (2)'!$W$1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 (2)'!$V$2:$V$17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'C (2)'!$W$2:$W$17</c:f>
              <c:numCache>
                <c:formatCode>General</c:formatCode>
                <c:ptCount val="16"/>
                <c:pt idx="0">
                  <c:v>0.29394318875414388</c:v>
                </c:pt>
                <c:pt idx="1">
                  <c:v>0.25444387095482573</c:v>
                </c:pt>
                <c:pt idx="2">
                  <c:v>0.2164420433706683</c:v>
                </c:pt>
                <c:pt idx="3">
                  <c:v>0.17993770600167161</c:v>
                </c:pt>
                <c:pt idx="4">
                  <c:v>0.1449308588478356</c:v>
                </c:pt>
                <c:pt idx="5">
                  <c:v>0.11142150190916031</c:v>
                </c:pt>
                <c:pt idx="6">
                  <c:v>7.9409635185645755E-2</c:v>
                </c:pt>
                <c:pt idx="7">
                  <c:v>4.88952586772919E-2</c:v>
                </c:pt>
                <c:pt idx="8">
                  <c:v>1.9878372384098765E-2</c:v>
                </c:pt>
                <c:pt idx="9">
                  <c:v>-7.6410236939336599E-3</c:v>
                </c:pt>
                <c:pt idx="10">
                  <c:v>-3.3662929556805374E-2</c:v>
                </c:pt>
                <c:pt idx="11">
                  <c:v>-5.8187345204516371E-2</c:v>
                </c:pt>
                <c:pt idx="12">
                  <c:v>-8.1214270637066641E-2</c:v>
                </c:pt>
                <c:pt idx="13">
                  <c:v>-0.10274370585445623</c:v>
                </c:pt>
                <c:pt idx="14">
                  <c:v>-0.12277565085668507</c:v>
                </c:pt>
                <c:pt idx="15">
                  <c:v>-0.14131010564375324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D8-4A14-AF52-14B3B5356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222968"/>
        <c:axId val="1"/>
      </c:scatterChart>
      <c:valAx>
        <c:axId val="443222968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78507591614343"/>
              <c:y val="0.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69620253164557E-2"/>
              <c:y val="0.38571428571428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2229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810153161234589"/>
          <c:y val="0.92571428571428571"/>
          <c:w val="0.63164596830459474"/>
          <c:h val="0.982857142857142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Residuals
</a:t>
            </a:r>
          </a:p>
        </c:rich>
      </c:tx>
      <c:layout>
        <c:manualLayout>
          <c:xMode val="edge"/>
          <c:yMode val="edge"/>
          <c:x val="0.38961038961038963"/>
          <c:y val="3.4055727554179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18181818181818"/>
          <c:y val="0.14860681114551083"/>
          <c:w val="0.83896103896103891"/>
          <c:h val="0.64086687306501544"/>
        </c:manualLayout>
      </c:layout>
      <c:scatterChart>
        <c:scatterStyle val="lineMarker"/>
        <c:varyColors val="0"/>
        <c:ser>
          <c:idx val="1"/>
          <c:order val="0"/>
          <c:tx>
            <c:strRef>
              <c:f>'C (2)'!$I$20:$I$20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'C (2)'!$D$21:$D$926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4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</c:numCache>
              </c:numRef>
            </c:plus>
            <c:minus>
              <c:numRef>
                <c:f>'C (2)'!$D$21:$D$926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4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'C (2)'!$F$21:$F$926</c:f>
              <c:numCache>
                <c:formatCode>General</c:formatCode>
                <c:ptCount val="906"/>
                <c:pt idx="0">
                  <c:v>-39417.5</c:v>
                </c:pt>
                <c:pt idx="1">
                  <c:v>-39417.5</c:v>
                </c:pt>
                <c:pt idx="2">
                  <c:v>-39414.5</c:v>
                </c:pt>
                <c:pt idx="3">
                  <c:v>-39412</c:v>
                </c:pt>
                <c:pt idx="4">
                  <c:v>-39411.5</c:v>
                </c:pt>
                <c:pt idx="5">
                  <c:v>-39409</c:v>
                </c:pt>
                <c:pt idx="6">
                  <c:v>-39406.5</c:v>
                </c:pt>
                <c:pt idx="7">
                  <c:v>-39328</c:v>
                </c:pt>
                <c:pt idx="8">
                  <c:v>-38477</c:v>
                </c:pt>
                <c:pt idx="9">
                  <c:v>-38474.5</c:v>
                </c:pt>
                <c:pt idx="10">
                  <c:v>-33592</c:v>
                </c:pt>
                <c:pt idx="11">
                  <c:v>-33591.5</c:v>
                </c:pt>
                <c:pt idx="12">
                  <c:v>-31579</c:v>
                </c:pt>
                <c:pt idx="13">
                  <c:v>-31576.5</c:v>
                </c:pt>
                <c:pt idx="14">
                  <c:v>-31547</c:v>
                </c:pt>
                <c:pt idx="15">
                  <c:v>-31541.5</c:v>
                </c:pt>
                <c:pt idx="16">
                  <c:v>-31536</c:v>
                </c:pt>
                <c:pt idx="17">
                  <c:v>-31533.5</c:v>
                </c:pt>
                <c:pt idx="18">
                  <c:v>-31530.5</c:v>
                </c:pt>
                <c:pt idx="19">
                  <c:v>-31528</c:v>
                </c:pt>
                <c:pt idx="20">
                  <c:v>-28723</c:v>
                </c:pt>
                <c:pt idx="21">
                  <c:v>-28704</c:v>
                </c:pt>
                <c:pt idx="22">
                  <c:v>-28642</c:v>
                </c:pt>
                <c:pt idx="23">
                  <c:v>-21867.5</c:v>
                </c:pt>
                <c:pt idx="24">
                  <c:v>-5082</c:v>
                </c:pt>
                <c:pt idx="25">
                  <c:v>-5082</c:v>
                </c:pt>
                <c:pt idx="26">
                  <c:v>-70</c:v>
                </c:pt>
                <c:pt idx="27">
                  <c:v>0</c:v>
                </c:pt>
                <c:pt idx="28">
                  <c:v>0</c:v>
                </c:pt>
                <c:pt idx="29">
                  <c:v>2023.5</c:v>
                </c:pt>
                <c:pt idx="30">
                  <c:v>3944.5</c:v>
                </c:pt>
                <c:pt idx="31">
                  <c:v>3971.5</c:v>
                </c:pt>
                <c:pt idx="32">
                  <c:v>4860.5</c:v>
                </c:pt>
                <c:pt idx="33">
                  <c:v>4960.5</c:v>
                </c:pt>
                <c:pt idx="34">
                  <c:v>5022.5</c:v>
                </c:pt>
                <c:pt idx="35">
                  <c:v>5030.5</c:v>
                </c:pt>
                <c:pt idx="36">
                  <c:v>5049.5</c:v>
                </c:pt>
                <c:pt idx="37">
                  <c:v>5890</c:v>
                </c:pt>
                <c:pt idx="38">
                  <c:v>5968</c:v>
                </c:pt>
                <c:pt idx="39">
                  <c:v>5968</c:v>
                </c:pt>
                <c:pt idx="40">
                  <c:v>6825.5</c:v>
                </c:pt>
                <c:pt idx="41">
                  <c:v>6847</c:v>
                </c:pt>
                <c:pt idx="42">
                  <c:v>6858</c:v>
                </c:pt>
                <c:pt idx="43">
                  <c:v>6868</c:v>
                </c:pt>
                <c:pt idx="44">
                  <c:v>6914.5</c:v>
                </c:pt>
                <c:pt idx="45">
                  <c:v>6935.5</c:v>
                </c:pt>
                <c:pt idx="46">
                  <c:v>6995.5</c:v>
                </c:pt>
                <c:pt idx="47">
                  <c:v>7770.5</c:v>
                </c:pt>
                <c:pt idx="48">
                  <c:v>7822</c:v>
                </c:pt>
                <c:pt idx="49">
                  <c:v>7886.5</c:v>
                </c:pt>
                <c:pt idx="50">
                  <c:v>7913.5</c:v>
                </c:pt>
                <c:pt idx="51">
                  <c:v>7960</c:v>
                </c:pt>
                <c:pt idx="52">
                  <c:v>8772</c:v>
                </c:pt>
                <c:pt idx="53">
                  <c:v>9888.5</c:v>
                </c:pt>
                <c:pt idx="54">
                  <c:v>9896.5</c:v>
                </c:pt>
                <c:pt idx="55">
                  <c:v>9942.5</c:v>
                </c:pt>
                <c:pt idx="56">
                  <c:v>9958.5</c:v>
                </c:pt>
                <c:pt idx="57">
                  <c:v>10702</c:v>
                </c:pt>
                <c:pt idx="58">
                  <c:v>10715.5</c:v>
                </c:pt>
                <c:pt idx="59">
                  <c:v>11863.5</c:v>
                </c:pt>
                <c:pt idx="60">
                  <c:v>11877</c:v>
                </c:pt>
                <c:pt idx="61">
                  <c:v>11931</c:v>
                </c:pt>
                <c:pt idx="62">
                  <c:v>13906</c:v>
                </c:pt>
                <c:pt idx="63">
                  <c:v>14676.5</c:v>
                </c:pt>
                <c:pt idx="64">
                  <c:v>14752</c:v>
                </c:pt>
                <c:pt idx="65">
                  <c:v>14789.5</c:v>
                </c:pt>
                <c:pt idx="66">
                  <c:v>14816.5</c:v>
                </c:pt>
                <c:pt idx="67">
                  <c:v>14816.5</c:v>
                </c:pt>
                <c:pt idx="68">
                  <c:v>14816.5</c:v>
                </c:pt>
                <c:pt idx="69">
                  <c:v>15743.5</c:v>
                </c:pt>
                <c:pt idx="70">
                  <c:v>17643</c:v>
                </c:pt>
                <c:pt idx="71">
                  <c:v>17643</c:v>
                </c:pt>
                <c:pt idx="72">
                  <c:v>17643</c:v>
                </c:pt>
                <c:pt idx="73">
                  <c:v>17702.5</c:v>
                </c:pt>
                <c:pt idx="74">
                  <c:v>17702.5</c:v>
                </c:pt>
                <c:pt idx="75">
                  <c:v>17702.5</c:v>
                </c:pt>
                <c:pt idx="76">
                  <c:v>17710.5</c:v>
                </c:pt>
                <c:pt idx="77">
                  <c:v>18646.5</c:v>
                </c:pt>
                <c:pt idx="78">
                  <c:v>18649</c:v>
                </c:pt>
                <c:pt idx="79">
                  <c:v>18652</c:v>
                </c:pt>
                <c:pt idx="80">
                  <c:v>18654</c:v>
                </c:pt>
                <c:pt idx="81">
                  <c:v>18654.5</c:v>
                </c:pt>
                <c:pt idx="82">
                  <c:v>18656</c:v>
                </c:pt>
                <c:pt idx="83">
                  <c:v>18657</c:v>
                </c:pt>
                <c:pt idx="84">
                  <c:v>18660</c:v>
                </c:pt>
                <c:pt idx="85">
                  <c:v>18758.5</c:v>
                </c:pt>
                <c:pt idx="86">
                  <c:v>18766.5</c:v>
                </c:pt>
                <c:pt idx="87">
                  <c:v>19688</c:v>
                </c:pt>
                <c:pt idx="88">
                  <c:v>19712.5</c:v>
                </c:pt>
                <c:pt idx="89">
                  <c:v>19720.5</c:v>
                </c:pt>
                <c:pt idx="90">
                  <c:v>19720.5</c:v>
                </c:pt>
                <c:pt idx="91">
                  <c:v>21614.5</c:v>
                </c:pt>
                <c:pt idx="92">
                  <c:v>22592.5</c:v>
                </c:pt>
                <c:pt idx="93">
                  <c:v>22592.5</c:v>
                </c:pt>
                <c:pt idx="94">
                  <c:v>22592.5</c:v>
                </c:pt>
                <c:pt idx="95">
                  <c:v>22619.5</c:v>
                </c:pt>
                <c:pt idx="96">
                  <c:v>23589.5</c:v>
                </c:pt>
                <c:pt idx="97">
                  <c:v>25483.5</c:v>
                </c:pt>
                <c:pt idx="98">
                  <c:v>25594</c:v>
                </c:pt>
                <c:pt idx="99">
                  <c:v>25594</c:v>
                </c:pt>
                <c:pt idx="100">
                  <c:v>25617.5</c:v>
                </c:pt>
                <c:pt idx="101">
                  <c:v>25618.5</c:v>
                </c:pt>
                <c:pt idx="102">
                  <c:v>25634.5</c:v>
                </c:pt>
                <c:pt idx="103">
                  <c:v>25653.5</c:v>
                </c:pt>
                <c:pt idx="104">
                  <c:v>26561.5</c:v>
                </c:pt>
                <c:pt idx="105">
                  <c:v>26839.5</c:v>
                </c:pt>
                <c:pt idx="106">
                  <c:v>27243.5</c:v>
                </c:pt>
                <c:pt idx="107">
                  <c:v>27498</c:v>
                </c:pt>
                <c:pt idx="108">
                  <c:v>27574.5</c:v>
                </c:pt>
                <c:pt idx="109">
                  <c:v>28452</c:v>
                </c:pt>
                <c:pt idx="110">
                  <c:v>28551.5</c:v>
                </c:pt>
                <c:pt idx="111">
                  <c:v>28597.5</c:v>
                </c:pt>
                <c:pt idx="112">
                  <c:v>28725.5</c:v>
                </c:pt>
                <c:pt idx="113">
                  <c:v>29433.5</c:v>
                </c:pt>
                <c:pt idx="114">
                  <c:v>29433.5</c:v>
                </c:pt>
                <c:pt idx="115">
                  <c:v>29495.5</c:v>
                </c:pt>
                <c:pt idx="116">
                  <c:v>29597</c:v>
                </c:pt>
                <c:pt idx="117">
                  <c:v>29602.5</c:v>
                </c:pt>
                <c:pt idx="118">
                  <c:v>29738.5</c:v>
                </c:pt>
                <c:pt idx="119">
                  <c:v>30479</c:v>
                </c:pt>
                <c:pt idx="120">
                  <c:v>30484.5</c:v>
                </c:pt>
                <c:pt idx="121">
                  <c:v>30506</c:v>
                </c:pt>
                <c:pt idx="122">
                  <c:v>30532</c:v>
                </c:pt>
                <c:pt idx="123">
                  <c:v>30557.5</c:v>
                </c:pt>
                <c:pt idx="124">
                  <c:v>30560</c:v>
                </c:pt>
                <c:pt idx="125">
                  <c:v>31316</c:v>
                </c:pt>
                <c:pt idx="126">
                  <c:v>31584</c:v>
                </c:pt>
                <c:pt idx="127">
                  <c:v>31586.5</c:v>
                </c:pt>
                <c:pt idx="128">
                  <c:v>32453</c:v>
                </c:pt>
                <c:pt idx="129">
                  <c:v>32489</c:v>
                </c:pt>
                <c:pt idx="130">
                  <c:v>32529.5</c:v>
                </c:pt>
                <c:pt idx="131">
                  <c:v>33418.5</c:v>
                </c:pt>
                <c:pt idx="132">
                  <c:v>33507.5</c:v>
                </c:pt>
                <c:pt idx="133">
                  <c:v>33508</c:v>
                </c:pt>
                <c:pt idx="134">
                  <c:v>34526.5</c:v>
                </c:pt>
                <c:pt idx="135">
                  <c:v>35496</c:v>
                </c:pt>
                <c:pt idx="136">
                  <c:v>36401.5</c:v>
                </c:pt>
                <c:pt idx="137">
                  <c:v>36498.5</c:v>
                </c:pt>
              </c:numCache>
            </c:numRef>
          </c:xVal>
          <c:yVal>
            <c:numRef>
              <c:f>'C (2)'!$V$21:$V$926</c:f>
              <c:numCache>
                <c:formatCode>General</c:formatCode>
                <c:ptCount val="906"/>
                <c:pt idx="0">
                  <c:v>-1.4290451581347341E-2</c:v>
                </c:pt>
                <c:pt idx="1">
                  <c:v>-9.2904515803287069E-3</c:v>
                </c:pt>
                <c:pt idx="2">
                  <c:v>-1.065280768965593E-2</c:v>
                </c:pt>
                <c:pt idx="3">
                  <c:v>-1.1954771523513763E-2</c:v>
                </c:pt>
                <c:pt idx="4">
                  <c:v>-1.8015164335664025E-2</c:v>
                </c:pt>
                <c:pt idx="5">
                  <c:v>-2.131712861917634E-2</c:v>
                </c:pt>
                <c:pt idx="6">
                  <c:v>-1.6619093279069408E-2</c:v>
                </c:pt>
                <c:pt idx="7">
                  <c:v>-1.4100973956670038E-2</c:v>
                </c:pt>
                <c:pt idx="8">
                  <c:v>-1.6915498236229176E-2</c:v>
                </c:pt>
                <c:pt idx="9">
                  <c:v>-1.9217602456360394E-2</c:v>
                </c:pt>
                <c:pt idx="10">
                  <c:v>-1.4941484095790852E-2</c:v>
                </c:pt>
                <c:pt idx="11">
                  <c:v>-6.0020512163842521E-3</c:v>
                </c:pt>
                <c:pt idx="12">
                  <c:v>1.7093961099685834E-2</c:v>
                </c:pt>
                <c:pt idx="13">
                  <c:v>9.7908239097855565E-3</c:v>
                </c:pt>
                <c:pt idx="14">
                  <c:v>2.1213776765299119E-2</c:v>
                </c:pt>
                <c:pt idx="15">
                  <c:v>1.4546863905654711E-2</c:v>
                </c:pt>
                <c:pt idx="16">
                  <c:v>2.0879949236695589E-2</c:v>
                </c:pt>
                <c:pt idx="17">
                  <c:v>2.4576805606190411E-2</c:v>
                </c:pt>
                <c:pt idx="18">
                  <c:v>2.0213032754347215E-2</c:v>
                </c:pt>
                <c:pt idx="19">
                  <c:v>2.0909888295973261E-2</c:v>
                </c:pt>
                <c:pt idx="20">
                  <c:v>7.5459538772321977E-3</c:v>
                </c:pt>
                <c:pt idx="21">
                  <c:v>7.2388514345069765E-3</c:v>
                </c:pt>
                <c:pt idx="22">
                  <c:v>1.7710261475726657E-2</c:v>
                </c:pt>
                <c:pt idx="23">
                  <c:v>4.870328840789509E-2</c:v>
                </c:pt>
                <c:pt idx="24">
                  <c:v>-5.382201642136894E-2</c:v>
                </c:pt>
                <c:pt idx="25">
                  <c:v>-5.382201642136894E-2</c:v>
                </c:pt>
                <c:pt idx="26">
                  <c:v>-1.7258273119624613E-2</c:v>
                </c:pt>
                <c:pt idx="27">
                  <c:v>-1.9878372384098765E-2</c:v>
                </c:pt>
                <c:pt idx="28">
                  <c:v>-9.8783723893374545E-3</c:v>
                </c:pt>
                <c:pt idx="29">
                  <c:v>1.0812313312184272E-2</c:v>
                </c:pt>
                <c:pt idx="30">
                  <c:v>-2.5095227213263141E-2</c:v>
                </c:pt>
                <c:pt idx="31">
                  <c:v>-1.4265804835239056E-3</c:v>
                </c:pt>
                <c:pt idx="32">
                  <c:v>-1.1138860301815252E-2</c:v>
                </c:pt>
                <c:pt idx="33">
                  <c:v>9.5170888201338982E-3</c:v>
                </c:pt>
                <c:pt idx="34">
                  <c:v>1.5863476453716982E-2</c:v>
                </c:pt>
                <c:pt idx="35">
                  <c:v>1.7875896805586135E-2</c:v>
                </c:pt>
                <c:pt idx="36">
                  <c:v>2.153037975633295E-2</c:v>
                </c:pt>
                <c:pt idx="37">
                  <c:v>-3.1495236782104093E-3</c:v>
                </c:pt>
                <c:pt idx="38">
                  <c:v>1.3117358033209119E-2</c:v>
                </c:pt>
                <c:pt idx="39">
                  <c:v>3.0117358033034496E-2</c:v>
                </c:pt>
                <c:pt idx="40">
                  <c:v>-1.1409217868783503E-2</c:v>
                </c:pt>
                <c:pt idx="41">
                  <c:v>-7.665668870657498E-3</c:v>
                </c:pt>
                <c:pt idx="42">
                  <c:v>-6.4247940409638479E-3</c:v>
                </c:pt>
                <c:pt idx="43">
                  <c:v>6.9396313267629794E-3</c:v>
                </c:pt>
                <c:pt idx="44">
                  <c:v>4.9941306288670273E-3</c:v>
                </c:pt>
                <c:pt idx="45">
                  <c:v>1.9599345918592297E-2</c:v>
                </c:pt>
                <c:pt idx="46">
                  <c:v>1.9785529769717938E-2</c:v>
                </c:pt>
                <c:pt idx="47">
                  <c:v>-2.0595643430156404E-2</c:v>
                </c:pt>
                <c:pt idx="48">
                  <c:v>-1.0961731683385878E-2</c:v>
                </c:pt>
                <c:pt idx="49">
                  <c:v>1.6649822510802249E-3</c:v>
                </c:pt>
                <c:pt idx="50">
                  <c:v>3.7272536258421175E-3</c:v>
                </c:pt>
                <c:pt idx="51">
                  <c:v>1.6078840858822586E-2</c:v>
                </c:pt>
                <c:pt idx="52">
                  <c:v>-1.6422922558315473E-2</c:v>
                </c:pt>
                <c:pt idx="53">
                  <c:v>-1.0539834273137171E-2</c:v>
                </c:pt>
                <c:pt idx="54">
                  <c:v>-3.5297457031271476E-3</c:v>
                </c:pt>
                <c:pt idx="55">
                  <c:v>1.3778189181706833E-2</c:v>
                </c:pt>
                <c:pt idx="56">
                  <c:v>1.279831074274812E-2</c:v>
                </c:pt>
                <c:pt idx="57">
                  <c:v>-3.0921078063610663E-2</c:v>
                </c:pt>
                <c:pt idx="58">
                  <c:v>-2.5392213654340544E-2</c:v>
                </c:pt>
                <c:pt idx="59">
                  <c:v>1.2959431910252797E-2</c:v>
                </c:pt>
                <c:pt idx="60">
                  <c:v>1.6287357076054075E-2</c:v>
                </c:pt>
                <c:pt idx="61">
                  <c:v>1.8598948573619496E-2</c:v>
                </c:pt>
                <c:pt idx="62">
                  <c:v>1.9856583482410636E-2</c:v>
                </c:pt>
                <c:pt idx="63">
                  <c:v>-2.098727499614781E-2</c:v>
                </c:pt>
                <c:pt idx="64">
                  <c:v>2.9486299071993724E-3</c:v>
                </c:pt>
                <c:pt idx="65">
                  <c:v>-1.7025376123391417E-3</c:v>
                </c:pt>
                <c:pt idx="66">
                  <c:v>5.8485696127725736E-3</c:v>
                </c:pt>
                <c:pt idx="67">
                  <c:v>5.9485696175223188E-3</c:v>
                </c:pt>
                <c:pt idx="68">
                  <c:v>6.0485696149961063E-3</c:v>
                </c:pt>
                <c:pt idx="69">
                  <c:v>-5.0565686068894528E-3</c:v>
                </c:pt>
                <c:pt idx="70">
                  <c:v>-1.8372448182822146E-2</c:v>
                </c:pt>
                <c:pt idx="71">
                  <c:v>-1.7972448178375081E-2</c:v>
                </c:pt>
                <c:pt idx="72">
                  <c:v>-1.7572448181203973E-2</c:v>
                </c:pt>
                <c:pt idx="73">
                  <c:v>-6.9626434517553876E-3</c:v>
                </c:pt>
                <c:pt idx="74">
                  <c:v>-6.8626434542816001E-3</c:v>
                </c:pt>
                <c:pt idx="75">
                  <c:v>-6.8626434542816001E-3</c:v>
                </c:pt>
                <c:pt idx="76">
                  <c:v>-4.2562993265908011E-3</c:v>
                </c:pt>
                <c:pt idx="77">
                  <c:v>-1.5540499694013207E-2</c:v>
                </c:pt>
                <c:pt idx="78">
                  <c:v>-1.5451158101158463E-2</c:v>
                </c:pt>
                <c:pt idx="79">
                  <c:v>-1.4923948693059436E-2</c:v>
                </c:pt>
                <c:pt idx="80">
                  <c:v>-1.5072476043619082E-2</c:v>
                </c:pt>
                <c:pt idx="81">
                  <c:v>-1.3934607924732362E-2</c:v>
                </c:pt>
                <c:pt idx="82">
                  <c:v>-1.3221003647921586E-2</c:v>
                </c:pt>
                <c:pt idx="83">
                  <c:v>-1.3745267532396008E-2</c:v>
                </c:pt>
                <c:pt idx="84">
                  <c:v>-1.3918059566031968E-2</c:v>
                </c:pt>
                <c:pt idx="85">
                  <c:v>-7.4583638449086109E-3</c:v>
                </c:pt>
                <c:pt idx="86">
                  <c:v>1.054747425475365E-2</c:v>
                </c:pt>
                <c:pt idx="87">
                  <c:v>-4.4932032444534031E-3</c:v>
                </c:pt>
                <c:pt idx="88">
                  <c:v>-3.9200276273146373E-5</c:v>
                </c:pt>
                <c:pt idx="89">
                  <c:v>2.0661806710663838E-3</c:v>
                </c:pt>
                <c:pt idx="90">
                  <c:v>2.6661806704610241E-3</c:v>
                </c:pt>
                <c:pt idx="91">
                  <c:v>-1.1217772405434714E-2</c:v>
                </c:pt>
                <c:pt idx="92">
                  <c:v>-1.0949787186013193E-2</c:v>
                </c:pt>
                <c:pt idx="93">
                  <c:v>-1.0649787186315873E-2</c:v>
                </c:pt>
                <c:pt idx="94">
                  <c:v>-1.0449787191368298E-2</c:v>
                </c:pt>
                <c:pt idx="95">
                  <c:v>-4.911299668828889E-3</c:v>
                </c:pt>
                <c:pt idx="96">
                  <c:v>-7.905712270829035E-3</c:v>
                </c:pt>
                <c:pt idx="97">
                  <c:v>-1.9828602845182813E-2</c:v>
                </c:pt>
                <c:pt idx="98">
                  <c:v>4.7468447073487074E-4</c:v>
                </c:pt>
                <c:pt idx="99">
                  <c:v>4.9468447022962825E-4</c:v>
                </c:pt>
                <c:pt idx="100">
                  <c:v>4.664701026000917E-3</c:v>
                </c:pt>
                <c:pt idx="101">
                  <c:v>5.2400201589926088E-3</c:v>
                </c:pt>
                <c:pt idx="102">
                  <c:v>1.2645117924050694E-2</c:v>
                </c:pt>
                <c:pt idx="103">
                  <c:v>1.2576151621777054E-2</c:v>
                </c:pt>
                <c:pt idx="104">
                  <c:v>-1.7607107015040757E-3</c:v>
                </c:pt>
                <c:pt idx="107">
                  <c:v>-1.0103548267639303E-2</c:v>
                </c:pt>
                <c:pt idx="108">
                  <c:v>4.7495743864020834E-3</c:v>
                </c:pt>
                <c:pt idx="109">
                  <c:v>-1.7483796662740095E-2</c:v>
                </c:pt>
                <c:pt idx="110">
                  <c:v>2.693268593932846E-3</c:v>
                </c:pt>
                <c:pt idx="111">
                  <c:v>1.1849801835805751E-2</c:v>
                </c:pt>
                <c:pt idx="113">
                  <c:v>-1.7153547252325693E-2</c:v>
                </c:pt>
                <c:pt idx="114">
                  <c:v>-1.7153547252325693E-2</c:v>
                </c:pt>
                <c:pt idx="115">
                  <c:v>-3.6980468449833437E-3</c:v>
                </c:pt>
                <c:pt idx="116">
                  <c:v>1.6522960828982247E-2</c:v>
                </c:pt>
                <c:pt idx="117">
                  <c:v>1.613590420744207E-2</c:v>
                </c:pt>
                <c:pt idx="118">
                  <c:v>-1.7537085392330259E-3</c:v>
                </c:pt>
                <c:pt idx="119">
                  <c:v>-3.8790903124569509E-3</c:v>
                </c:pt>
                <c:pt idx="120">
                  <c:v>-3.6664375003278848E-3</c:v>
                </c:pt>
                <c:pt idx="121">
                  <c:v>3.3466424504082215E-3</c:v>
                </c:pt>
                <c:pt idx="122">
                  <c:v>9.9973068046454172E-3</c:v>
                </c:pt>
                <c:pt idx="123">
                  <c:v>1.4510419058790289E-2</c:v>
                </c:pt>
                <c:pt idx="124">
                  <c:v>1.1997976983971703E-2</c:v>
                </c:pt>
                <c:pt idx="125">
                  <c:v>-2.8701679682738818E-2</c:v>
                </c:pt>
                <c:pt idx="126">
                  <c:v>2.139022284566483E-2</c:v>
                </c:pt>
                <c:pt idx="127">
                  <c:v>2.127762705833014E-2</c:v>
                </c:pt>
                <c:pt idx="128">
                  <c:v>-2.1906255114875206E-3</c:v>
                </c:pt>
                <c:pt idx="129">
                  <c:v>6.006085100823344E-3</c:v>
                </c:pt>
                <c:pt idx="130">
                  <c:v>1.2839791748888052E-2</c:v>
                </c:pt>
                <c:pt idx="131">
                  <c:v>-3.5932230460832271E-3</c:v>
                </c:pt>
                <c:pt idx="132">
                  <c:v>1.2468356426109106E-2</c:v>
                </c:pt>
                <c:pt idx="133">
                  <c:v>1.2705779693761604E-2</c:v>
                </c:pt>
                <c:pt idx="134">
                  <c:v>1.8405884123537358E-2</c:v>
                </c:pt>
                <c:pt idx="135">
                  <c:v>1.7442279913843783E-2</c:v>
                </c:pt>
                <c:pt idx="136">
                  <c:v>1.2234125911917693E-3</c:v>
                </c:pt>
                <c:pt idx="137">
                  <c:v>1.796643047725513E-2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FA-4972-AD59-58AF1D6E4F59}"/>
            </c:ext>
          </c:extLst>
        </c:ser>
        <c:ser>
          <c:idx val="8"/>
          <c:order val="1"/>
          <c:tx>
            <c:strRef>
              <c:f>'C (2)'!$W$1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'C (2)'!$V$2:$V$17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'C (2)'!$W$2:$W$17</c:f>
              <c:numCache>
                <c:formatCode>General</c:formatCode>
                <c:ptCount val="16"/>
                <c:pt idx="0">
                  <c:v>0.29394318875414388</c:v>
                </c:pt>
                <c:pt idx="1">
                  <c:v>0.25444387095482573</c:v>
                </c:pt>
                <c:pt idx="2">
                  <c:v>0.2164420433706683</c:v>
                </c:pt>
                <c:pt idx="3">
                  <c:v>0.17993770600167161</c:v>
                </c:pt>
                <c:pt idx="4">
                  <c:v>0.1449308588478356</c:v>
                </c:pt>
                <c:pt idx="5">
                  <c:v>0.11142150190916031</c:v>
                </c:pt>
                <c:pt idx="6">
                  <c:v>7.9409635185645755E-2</c:v>
                </c:pt>
                <c:pt idx="7">
                  <c:v>4.88952586772919E-2</c:v>
                </c:pt>
                <c:pt idx="8">
                  <c:v>1.9878372384098765E-2</c:v>
                </c:pt>
                <c:pt idx="9">
                  <c:v>-7.6410236939336599E-3</c:v>
                </c:pt>
                <c:pt idx="10">
                  <c:v>-3.3662929556805374E-2</c:v>
                </c:pt>
                <c:pt idx="11">
                  <c:v>-5.8187345204516371E-2</c:v>
                </c:pt>
                <c:pt idx="12">
                  <c:v>-8.1214270637066641E-2</c:v>
                </c:pt>
                <c:pt idx="13">
                  <c:v>-0.10274370585445623</c:v>
                </c:pt>
                <c:pt idx="14">
                  <c:v>-0.12277565085668507</c:v>
                </c:pt>
                <c:pt idx="15">
                  <c:v>-0.14131010564375324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FA-4972-AD59-58AF1D6E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221984"/>
        <c:axId val="1"/>
      </c:scatterChart>
      <c:valAx>
        <c:axId val="443221984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07792207792203"/>
              <c:y val="0.85139318885448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454545454545456E-2"/>
              <c:y val="0.37461300309597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2219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194805194805193"/>
          <c:y val="0.91950464396284826"/>
          <c:w val="0.6272727272727272"/>
          <c:h val="0.981424148606811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V417 Aql - O-C Diagr.</a:t>
            </a:r>
          </a:p>
        </c:rich>
      </c:tx>
      <c:layout>
        <c:manualLayout>
          <c:xMode val="edge"/>
          <c:yMode val="edge"/>
          <c:x val="0.36287660530727972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48506862480129"/>
          <c:y val="0.14848528789443624"/>
          <c:w val="0.79933175635235643"/>
          <c:h val="0.66363832752819463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(3)'!$H$21:$H$992</c:f>
              <c:numCache>
                <c:formatCode>General</c:formatCode>
                <c:ptCount val="972"/>
                <c:pt idx="7">
                  <c:v>-1.6371480000088923E-2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CE-43B9-AA6D-507DA0E84C69}"/>
            </c:ext>
          </c:extLst>
        </c:ser>
        <c:ser>
          <c:idx val="1"/>
          <c:order val="1"/>
          <c:tx>
            <c:strRef>
              <c:f>'B (3)'!$I$20:$I$20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</c:numCache>
              </c:numRef>
            </c:plus>
            <c:minus>
              <c:numRef>
                <c:f>'B (3)'!$D$21:$D$992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(3)'!$I$21:$I$992</c:f>
              <c:numCache>
                <c:formatCode>General</c:formatCode>
                <c:ptCount val="972"/>
                <c:pt idx="4">
                  <c:v>-1.6684970003552735E-2</c:v>
                </c:pt>
                <c:pt idx="5">
                  <c:v>-1.6684970003552735E-2</c:v>
                </c:pt>
                <c:pt idx="6">
                  <c:v>-5.4688000091118738E-4</c:v>
                </c:pt>
                <c:pt idx="8">
                  <c:v>-6.3714800053276122E-3</c:v>
                </c:pt>
                <c:pt idx="9">
                  <c:v>3.0534699981217273E-3</c:v>
                </c:pt>
                <c:pt idx="10">
                  <c:v>-2.4564129998907447E-2</c:v>
                </c:pt>
                <c:pt idx="11">
                  <c:v>-5.9821899994858541E-3</c:v>
                </c:pt>
                <c:pt idx="12">
                  <c:v>2.0012799941468984E-3</c:v>
                </c:pt>
                <c:pt idx="25">
                  <c:v>-7.6737099952879362E-3</c:v>
                </c:pt>
                <c:pt idx="28">
                  <c:v>5.4881399992154911E-3</c:v>
                </c:pt>
                <c:pt idx="29">
                  <c:v>-2.3479800001950935E-3</c:v>
                </c:pt>
                <c:pt idx="30">
                  <c:v>-1.8017000038526021E-3</c:v>
                </c:pt>
                <c:pt idx="32">
                  <c:v>-4.1034399982891046E-3</c:v>
                </c:pt>
                <c:pt idx="33">
                  <c:v>-1.5214999948511831E-3</c:v>
                </c:pt>
                <c:pt idx="34">
                  <c:v>-1.385670002491679E-3</c:v>
                </c:pt>
                <c:pt idx="35">
                  <c:v>-8.0000000161817297E-4</c:v>
                </c:pt>
                <c:pt idx="37">
                  <c:v>0</c:v>
                </c:pt>
                <c:pt idx="39">
                  <c:v>-4.5090999628882855E-4</c:v>
                </c:pt>
                <c:pt idx="42">
                  <c:v>-1.0153399998671375E-3</c:v>
                </c:pt>
                <c:pt idx="50">
                  <c:v>-1.3934700000390876E-2</c:v>
                </c:pt>
                <c:pt idx="51">
                  <c:v>2.5710599948070012E-3</c:v>
                </c:pt>
                <c:pt idx="53">
                  <c:v>-2.1692999871447682E-4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CE-43B9-AA6D-507DA0E84C69}"/>
            </c:ext>
          </c:extLst>
        </c:ser>
        <c:ser>
          <c:idx val="3"/>
          <c:order val="2"/>
          <c:tx>
            <c:strRef>
              <c:f>'B (3)'!$J$20</c:f>
              <c:strCache>
                <c:ptCount val="1"/>
                <c:pt idx="0">
                  <c:v>Samec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plus>
            <c:minus>
              <c:numRef>
                <c:f>'B (3)'!$D$21:$D$44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(3)'!$J$21:$J$992</c:f>
              <c:numCache>
                <c:formatCode>General</c:formatCode>
                <c:ptCount val="972"/>
                <c:pt idx="0">
                  <c:v>0.62544874000013806</c:v>
                </c:pt>
                <c:pt idx="1">
                  <c:v>0.43657806000192068</c:v>
                </c:pt>
                <c:pt idx="2">
                  <c:v>0.42664271999819903</c:v>
                </c:pt>
                <c:pt idx="3">
                  <c:v>0.41838854000161518</c:v>
                </c:pt>
                <c:pt idx="13">
                  <c:v>1.2796599985449575E-3</c:v>
                </c:pt>
                <c:pt idx="15">
                  <c:v>2.0653600004152395E-3</c:v>
                </c:pt>
                <c:pt idx="17">
                  <c:v>9.3251000362215564E-4</c:v>
                </c:pt>
                <c:pt idx="19">
                  <c:v>1.2627600008272566E-3</c:v>
                </c:pt>
                <c:pt idx="21">
                  <c:v>6.2266999884741381E-4</c:v>
                </c:pt>
                <c:pt idx="23">
                  <c:v>-1.7849110001407098E-2</c:v>
                </c:pt>
                <c:pt idx="26">
                  <c:v>-6.0262500046519563E-3</c:v>
                </c:pt>
                <c:pt idx="27">
                  <c:v>4.6971699994173832E-3</c:v>
                </c:pt>
                <c:pt idx="31">
                  <c:v>-2.1723000027122907E-3</c:v>
                </c:pt>
                <c:pt idx="36">
                  <c:v>-3.9999999717110768E-4</c:v>
                </c:pt>
                <c:pt idx="38">
                  <c:v>-5.5090999376261607E-4</c:v>
                </c:pt>
                <c:pt idx="40">
                  <c:v>-4.5090999628882855E-4</c:v>
                </c:pt>
                <c:pt idx="41">
                  <c:v>6.5485000232001767E-4</c:v>
                </c:pt>
                <c:pt idx="43">
                  <c:v>-1.394790000631474E-3</c:v>
                </c:pt>
                <c:pt idx="44">
                  <c:v>-1.430130003427621E-3</c:v>
                </c:pt>
                <c:pt idx="45">
                  <c:v>-1.9536899999366142E-3</c:v>
                </c:pt>
                <c:pt idx="46">
                  <c:v>-9.0958000509999692E-4</c:v>
                </c:pt>
                <c:pt idx="47">
                  <c:v>-4.7725000331411138E-4</c:v>
                </c:pt>
                <c:pt idx="48">
                  <c:v>-1.1890299938386306E-3</c:v>
                </c:pt>
                <c:pt idx="49">
                  <c:v>-1.9243700007791631E-3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CE-43B9-AA6D-507DA0E84C69}"/>
            </c:ext>
          </c:extLst>
        </c:ser>
        <c:ser>
          <c:idx val="4"/>
          <c:order val="3"/>
          <c:tx>
            <c:strRef>
              <c:f>'B (3)'!$K$20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(3)'!$K$21:$K$992</c:f>
              <c:numCache>
                <c:formatCode>General</c:formatCode>
                <c:ptCount val="972"/>
                <c:pt idx="14">
                  <c:v>1.9860820000758395E-2</c:v>
                </c:pt>
                <c:pt idx="16">
                  <c:v>1.7620900034671649E-3</c:v>
                </c:pt>
                <c:pt idx="18">
                  <c:v>1.7169400016427971E-3</c:v>
                </c:pt>
                <c:pt idx="20">
                  <c:v>1.8914999964181334E-4</c:v>
                </c:pt>
                <c:pt idx="22">
                  <c:v>1.2068400028510951E-3</c:v>
                </c:pt>
                <c:pt idx="24">
                  <c:v>-3.6852299963356927E-3</c:v>
                </c:pt>
                <c:pt idx="52">
                  <c:v>-7.8319993917830288E-5</c:v>
                </c:pt>
                <c:pt idx="54">
                  <c:v>3.8882999797351658E-4</c:v>
                </c:pt>
                <c:pt idx="55">
                  <c:v>9.8882999736815691E-4</c:v>
                </c:pt>
                <c:pt idx="56">
                  <c:v>2.4892899964470416E-3</c:v>
                </c:pt>
                <c:pt idx="57">
                  <c:v>5.0243400037288666E-3</c:v>
                </c:pt>
                <c:pt idx="58">
                  <c:v>5.7062800042331219E-3</c:v>
                </c:pt>
                <c:pt idx="59">
                  <c:v>6.2355699992622249E-3</c:v>
                </c:pt>
                <c:pt idx="60">
                  <c:v>1.0136030003195629E-2</c:v>
                </c:pt>
                <c:pt idx="61">
                  <c:v>9.7643400004017167E-3</c:v>
                </c:pt>
                <c:pt idx="62">
                  <c:v>9.9457300020731054E-3</c:v>
                </c:pt>
                <c:pt idx="63">
                  <c:v>1.4357249994645827E-2</c:v>
                </c:pt>
                <c:pt idx="64">
                  <c:v>1.0733430004620459E-2</c:v>
                </c:pt>
                <c:pt idx="65">
                  <c:v>1.1693079999531619E-2</c:v>
                </c:pt>
                <c:pt idx="68">
                  <c:v>1.3915830000769347E-2</c:v>
                </c:pt>
                <c:pt idx="70">
                  <c:v>1.4828589999524411E-2</c:v>
                </c:pt>
                <c:pt idx="71">
                  <c:v>1.4828589999524411E-2</c:v>
                </c:pt>
                <c:pt idx="72">
                  <c:v>1.6698230007023085E-2</c:v>
                </c:pt>
                <c:pt idx="73">
                  <c:v>-2.676431000145385E-2</c:v>
                </c:pt>
                <c:pt idx="75">
                  <c:v>2.275246999488445E-2</c:v>
                </c:pt>
                <c:pt idx="76">
                  <c:v>2.2025379999831785E-2</c:v>
                </c:pt>
                <c:pt idx="77">
                  <c:v>2.8557680001540575E-2</c:v>
                </c:pt>
                <c:pt idx="78">
                  <c:v>2.8636779999942519E-2</c:v>
                </c:pt>
                <c:pt idx="79">
                  <c:v>2.7294120001897682E-2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DCE-43B9-AA6D-507DA0E84C69}"/>
            </c:ext>
          </c:extLst>
        </c:ser>
        <c:ser>
          <c:idx val="2"/>
          <c:order val="4"/>
          <c:tx>
            <c:strRef>
              <c:f>'B (3)'!$L$20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(3)'!$L$21:$L$992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DCE-43B9-AA6D-507DA0E84C69}"/>
            </c:ext>
          </c:extLst>
        </c:ser>
        <c:ser>
          <c:idx val="5"/>
          <c:order val="5"/>
          <c:tx>
            <c:strRef>
              <c:f>'B (3)'!$M$20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(3)'!$M$21:$M$992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CE-43B9-AA6D-507DA0E84C69}"/>
            </c:ext>
          </c:extLst>
        </c:ser>
        <c:ser>
          <c:idx val="6"/>
          <c:order val="6"/>
          <c:tx>
            <c:strRef>
              <c:f>'B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(3)'!$N$21:$N$992</c:f>
              <c:numCache>
                <c:formatCode>General</c:formatCode>
                <c:ptCount val="972"/>
                <c:pt idx="74">
                  <c:v>2.0100429996091407E-2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DCE-43B9-AA6D-507DA0E84C69}"/>
            </c:ext>
          </c:extLst>
        </c:ser>
        <c:ser>
          <c:idx val="7"/>
          <c:order val="7"/>
          <c:tx>
            <c:strRef>
              <c:f>'B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(3)'!$O$21:$O$992</c:f>
              <c:numCache>
                <c:formatCode>General</c:formatCode>
                <c:ptCount val="972"/>
                <c:pt idx="0">
                  <c:v>0.29587432144866599</c:v>
                </c:pt>
                <c:pt idx="1">
                  <c:v>0.2958438835932517</c:v>
                </c:pt>
                <c:pt idx="2">
                  <c:v>0.29582866466554453</c:v>
                </c:pt>
                <c:pt idx="3">
                  <c:v>0.29541775361745182</c:v>
                </c:pt>
                <c:pt idx="4">
                  <c:v>0.12177232496695274</c:v>
                </c:pt>
                <c:pt idx="5">
                  <c:v>0.12177232496695274</c:v>
                </c:pt>
                <c:pt idx="6">
                  <c:v>9.6359252183982627E-2</c:v>
                </c:pt>
                <c:pt idx="7">
                  <c:v>9.6004143870816058E-2</c:v>
                </c:pt>
                <c:pt idx="8">
                  <c:v>9.6004143870816058E-2</c:v>
                </c:pt>
                <c:pt idx="9">
                  <c:v>8.5744050108253519E-2</c:v>
                </c:pt>
                <c:pt idx="10">
                  <c:v>7.600393637568488E-2</c:v>
                </c:pt>
                <c:pt idx="11">
                  <c:v>7.5866966026320634E-2</c:v>
                </c:pt>
                <c:pt idx="12">
                  <c:v>7.1359626937056456E-2</c:v>
                </c:pt>
                <c:pt idx="13">
                  <c:v>6.6139534733507949E-2</c:v>
                </c:pt>
                <c:pt idx="14">
                  <c:v>6.5743842613122355E-2</c:v>
                </c:pt>
                <c:pt idx="15">
                  <c:v>6.1396302264783126E-2</c:v>
                </c:pt>
                <c:pt idx="16">
                  <c:v>6.1287233282881964E-2</c:v>
                </c:pt>
                <c:pt idx="17">
                  <c:v>6.1231430547955781E-2</c:v>
                </c:pt>
                <c:pt idx="18">
                  <c:v>6.0944807409471349E-2</c:v>
                </c:pt>
                <c:pt idx="19">
                  <c:v>6.0533896361378597E-2</c:v>
                </c:pt>
                <c:pt idx="20">
                  <c:v>5.6604876524985678E-2</c:v>
                </c:pt>
                <c:pt idx="21">
                  <c:v>5.6016411320309656E-2</c:v>
                </c:pt>
                <c:pt idx="22">
                  <c:v>5.5643547591484765E-2</c:v>
                </c:pt>
                <c:pt idx="23">
                  <c:v>4.5865386539648278E-2</c:v>
                </c:pt>
                <c:pt idx="24">
                  <c:v>4.5591445840919786E-2</c:v>
                </c:pt>
                <c:pt idx="25">
                  <c:v>4.551027822648171E-2</c:v>
                </c:pt>
                <c:pt idx="26">
                  <c:v>4.174105713101374E-2</c:v>
                </c:pt>
                <c:pt idx="27">
                  <c:v>3.5851332108351147E-2</c:v>
                </c:pt>
                <c:pt idx="28">
                  <c:v>3.5782846933669024E-2</c:v>
                </c:pt>
                <c:pt idx="29">
                  <c:v>3.5508906234940532E-2</c:v>
                </c:pt>
                <c:pt idx="30">
                  <c:v>2.5494851803643397E-2</c:v>
                </c:pt>
                <c:pt idx="31">
                  <c:v>2.1588660358811185E-2</c:v>
                </c:pt>
                <c:pt idx="32">
                  <c:v>2.10154140818423E-2</c:v>
                </c:pt>
                <c:pt idx="33">
                  <c:v>2.0878443732478054E-2</c:v>
                </c:pt>
                <c:pt idx="34">
                  <c:v>1.6178331558923446E-2</c:v>
                </c:pt>
                <c:pt idx="35">
                  <c:v>6.547286808255965E-3</c:v>
                </c:pt>
                <c:pt idx="36">
                  <c:v>6.547286808255965E-3</c:v>
                </c:pt>
                <c:pt idx="37">
                  <c:v>6.547286808255965E-3</c:v>
                </c:pt>
                <c:pt idx="38">
                  <c:v>6.2454447420643849E-3</c:v>
                </c:pt>
                <c:pt idx="39">
                  <c:v>6.2454447420643849E-3</c:v>
                </c:pt>
                <c:pt idx="40">
                  <c:v>6.2454447420643849E-3</c:v>
                </c:pt>
                <c:pt idx="41">
                  <c:v>6.2048609348453491E-3</c:v>
                </c:pt>
                <c:pt idx="42">
                  <c:v>1.4590919781693268E-3</c:v>
                </c:pt>
                <c:pt idx="43">
                  <c:v>1.4464095384133782E-3</c:v>
                </c:pt>
                <c:pt idx="44">
                  <c:v>1.4311906107062396E-3</c:v>
                </c:pt>
                <c:pt idx="45">
                  <c:v>1.42104465890148E-3</c:v>
                </c:pt>
                <c:pt idx="46">
                  <c:v>1.4185081709502901E-3</c:v>
                </c:pt>
                <c:pt idx="47">
                  <c:v>1.4108987070967213E-3</c:v>
                </c:pt>
                <c:pt idx="48">
                  <c:v>1.4058257311943415E-3</c:v>
                </c:pt>
                <c:pt idx="49">
                  <c:v>1.3906068034872029E-3</c:v>
                </c:pt>
                <c:pt idx="50">
                  <c:v>8.9091867710282269E-4</c:v>
                </c:pt>
                <c:pt idx="51">
                  <c:v>8.5033486988378686E-4</c:v>
                </c:pt>
                <c:pt idx="52">
                  <c:v>-3.8218759362077335E-3</c:v>
                </c:pt>
                <c:pt idx="53">
                  <c:v>-3.9461638458160309E-3</c:v>
                </c:pt>
                <c:pt idx="54">
                  <c:v>-3.9867476530350675E-3</c:v>
                </c:pt>
                <c:pt idx="55">
                  <c:v>-3.9867476530350675E-3</c:v>
                </c:pt>
                <c:pt idx="56">
                  <c:v>-1.3589891036239459E-2</c:v>
                </c:pt>
                <c:pt idx="57">
                  <c:v>-1.8548724980815421E-2</c:v>
                </c:pt>
                <c:pt idx="58">
                  <c:v>-1.8685695330179667E-2</c:v>
                </c:pt>
                <c:pt idx="59">
                  <c:v>-2.3603945467536594E-2</c:v>
                </c:pt>
                <c:pt idx="60">
                  <c:v>-3.3207088850740987E-2</c:v>
                </c:pt>
                <c:pt idx="61">
                  <c:v>-3.3767652687953925E-2</c:v>
                </c:pt>
                <c:pt idx="62">
                  <c:v>-3.3891940597562217E-2</c:v>
                </c:pt>
                <c:pt idx="63">
                  <c:v>-3.3973108212000294E-2</c:v>
                </c:pt>
                <c:pt idx="64">
                  <c:v>-3.4069494754145502E-2</c:v>
                </c:pt>
                <c:pt idx="65">
                  <c:v>-3.8673220385554902E-2</c:v>
                </c:pt>
                <c:pt idx="66">
                  <c:v>-4.008097119846521E-2</c:v>
                </c:pt>
                <c:pt idx="67">
                  <c:v>-4.2130453463026532E-2</c:v>
                </c:pt>
                <c:pt idx="68">
                  <c:v>-4.3809608486714141E-2</c:v>
                </c:pt>
                <c:pt idx="69">
                  <c:v>-4.9643530774450564E-2</c:v>
                </c:pt>
                <c:pt idx="70">
                  <c:v>-5.323519771333525E-2</c:v>
                </c:pt>
                <c:pt idx="71">
                  <c:v>-5.323519771333525E-2</c:v>
                </c:pt>
                <c:pt idx="72">
                  <c:v>-5.354972221928278E-2</c:v>
                </c:pt>
                <c:pt idx="73">
                  <c:v>-5.4782455363560995E-2</c:v>
                </c:pt>
                <c:pt idx="74">
                  <c:v>-5.867342788068608E-2</c:v>
                </c:pt>
                <c:pt idx="75">
                  <c:v>-6.872806611920225E-2</c:v>
                </c:pt>
                <c:pt idx="76">
                  <c:v>-6.8933521643248619E-2</c:v>
                </c:pt>
                <c:pt idx="77">
                  <c:v>-8.3974895193803842E-2</c:v>
                </c:pt>
                <c:pt idx="78">
                  <c:v>-8.8565938385457288E-2</c:v>
                </c:pt>
                <c:pt idx="79">
                  <c:v>-8.9058017047988089E-2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DCE-43B9-AA6D-507DA0E84C69}"/>
            </c:ext>
          </c:extLst>
        </c:ser>
        <c:ser>
          <c:idx val="8"/>
          <c:order val="8"/>
          <c:tx>
            <c:strRef>
              <c:f>'B (3)'!$R$20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(3)'!$R$21:$R$992</c:f>
              <c:numCache>
                <c:formatCode>General</c:formatCode>
                <c:ptCount val="972"/>
                <c:pt idx="66">
                  <c:v>-0.24502760000177659</c:v>
                </c:pt>
                <c:pt idx="67">
                  <c:v>-0.17036280000320403</c:v>
                </c:pt>
                <c:pt idx="69">
                  <c:v>-0.26654440000129398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DCE-43B9-AA6D-507DA0E84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461968"/>
        <c:axId val="1"/>
      </c:scatterChart>
      <c:valAx>
        <c:axId val="443461968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41172236413591"/>
              <c:y val="0.872729817863676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839464882943144E-2"/>
              <c:y val="0.387880060446989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4619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8"/>
        <c:txPr>
          <a:bodyPr/>
          <a:lstStyle/>
          <a:p>
            <a:pPr>
              <a:defRPr sz="735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wMode val="edge"/>
          <c:hMode val="edge"/>
          <c:x val="7.5250836120401343E-2"/>
          <c:y val="0.92121498449057504"/>
          <c:w val="0.99331173904265313"/>
          <c:h val="0.9818213632386860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8041987408916539"/>
          <c:y val="3.43839541547277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748259771265687"/>
          <c:y val="0.14040134256545286"/>
          <c:w val="0.83636420752581919"/>
          <c:h val="0.664757377044593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'B (3)'!$H$20:$H$20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(3)'!$H$21:$H$992</c:f>
              <c:numCache>
                <c:formatCode>General</c:formatCode>
                <c:ptCount val="972"/>
                <c:pt idx="7">
                  <c:v>-1.6371480000088923E-2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89-440F-9724-03C864ED2ECC}"/>
            </c:ext>
          </c:extLst>
        </c:ser>
        <c:ser>
          <c:idx val="1"/>
          <c:order val="1"/>
          <c:tx>
            <c:strRef>
              <c:f>'B (3)'!$I$20:$I$20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</c:numCache>
              </c:numRef>
            </c:plus>
            <c:minus>
              <c:numRef>
                <c:f>'B (3)'!$D$21:$D$992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(3)'!$I$21:$I$992</c:f>
              <c:numCache>
                <c:formatCode>General</c:formatCode>
                <c:ptCount val="972"/>
                <c:pt idx="4">
                  <c:v>-1.6684970003552735E-2</c:v>
                </c:pt>
                <c:pt idx="5">
                  <c:v>-1.6684970003552735E-2</c:v>
                </c:pt>
                <c:pt idx="6">
                  <c:v>-5.4688000091118738E-4</c:v>
                </c:pt>
                <c:pt idx="8">
                  <c:v>-6.3714800053276122E-3</c:v>
                </c:pt>
                <c:pt idx="9">
                  <c:v>3.0534699981217273E-3</c:v>
                </c:pt>
                <c:pt idx="10">
                  <c:v>-2.4564129998907447E-2</c:v>
                </c:pt>
                <c:pt idx="11">
                  <c:v>-5.9821899994858541E-3</c:v>
                </c:pt>
                <c:pt idx="12">
                  <c:v>2.0012799941468984E-3</c:v>
                </c:pt>
                <c:pt idx="25">
                  <c:v>-7.6737099952879362E-3</c:v>
                </c:pt>
                <c:pt idx="28">
                  <c:v>5.4881399992154911E-3</c:v>
                </c:pt>
                <c:pt idx="29">
                  <c:v>-2.3479800001950935E-3</c:v>
                </c:pt>
                <c:pt idx="30">
                  <c:v>-1.8017000038526021E-3</c:v>
                </c:pt>
                <c:pt idx="32">
                  <c:v>-4.1034399982891046E-3</c:v>
                </c:pt>
                <c:pt idx="33">
                  <c:v>-1.5214999948511831E-3</c:v>
                </c:pt>
                <c:pt idx="34">
                  <c:v>-1.385670002491679E-3</c:v>
                </c:pt>
                <c:pt idx="35">
                  <c:v>-8.0000000161817297E-4</c:v>
                </c:pt>
                <c:pt idx="37">
                  <c:v>0</c:v>
                </c:pt>
                <c:pt idx="39">
                  <c:v>-4.5090999628882855E-4</c:v>
                </c:pt>
                <c:pt idx="42">
                  <c:v>-1.0153399998671375E-3</c:v>
                </c:pt>
                <c:pt idx="50">
                  <c:v>-1.3934700000390876E-2</c:v>
                </c:pt>
                <c:pt idx="51">
                  <c:v>2.5710599948070012E-3</c:v>
                </c:pt>
                <c:pt idx="53">
                  <c:v>-2.1692999871447682E-4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89-440F-9724-03C864ED2ECC}"/>
            </c:ext>
          </c:extLst>
        </c:ser>
        <c:ser>
          <c:idx val="3"/>
          <c:order val="2"/>
          <c:tx>
            <c:strRef>
              <c:f>'B (3)'!$J$20</c:f>
              <c:strCache>
                <c:ptCount val="1"/>
                <c:pt idx="0">
                  <c:v>Samec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plus>
            <c:minus>
              <c:numRef>
                <c:f>'B (3)'!$D$21:$D$44</c:f>
                <c:numCache>
                  <c:formatCode>General</c:formatCode>
                  <c:ptCount val="24"/>
                  <c:pt idx="7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(3)'!$J$21:$J$992</c:f>
              <c:numCache>
                <c:formatCode>General</c:formatCode>
                <c:ptCount val="972"/>
                <c:pt idx="0">
                  <c:v>0.62544874000013806</c:v>
                </c:pt>
                <c:pt idx="1">
                  <c:v>0.43657806000192068</c:v>
                </c:pt>
                <c:pt idx="2">
                  <c:v>0.42664271999819903</c:v>
                </c:pt>
                <c:pt idx="3">
                  <c:v>0.41838854000161518</c:v>
                </c:pt>
                <c:pt idx="13">
                  <c:v>1.2796599985449575E-3</c:v>
                </c:pt>
                <c:pt idx="15">
                  <c:v>2.0653600004152395E-3</c:v>
                </c:pt>
                <c:pt idx="17">
                  <c:v>9.3251000362215564E-4</c:v>
                </c:pt>
                <c:pt idx="19">
                  <c:v>1.2627600008272566E-3</c:v>
                </c:pt>
                <c:pt idx="21">
                  <c:v>6.2266999884741381E-4</c:v>
                </c:pt>
                <c:pt idx="23">
                  <c:v>-1.7849110001407098E-2</c:v>
                </c:pt>
                <c:pt idx="26">
                  <c:v>-6.0262500046519563E-3</c:v>
                </c:pt>
                <c:pt idx="27">
                  <c:v>4.6971699994173832E-3</c:v>
                </c:pt>
                <c:pt idx="31">
                  <c:v>-2.1723000027122907E-3</c:v>
                </c:pt>
                <c:pt idx="36">
                  <c:v>-3.9999999717110768E-4</c:v>
                </c:pt>
                <c:pt idx="38">
                  <c:v>-5.5090999376261607E-4</c:v>
                </c:pt>
                <c:pt idx="40">
                  <c:v>-4.5090999628882855E-4</c:v>
                </c:pt>
                <c:pt idx="41">
                  <c:v>6.5485000232001767E-4</c:v>
                </c:pt>
                <c:pt idx="43">
                  <c:v>-1.394790000631474E-3</c:v>
                </c:pt>
                <c:pt idx="44">
                  <c:v>-1.430130003427621E-3</c:v>
                </c:pt>
                <c:pt idx="45">
                  <c:v>-1.9536899999366142E-3</c:v>
                </c:pt>
                <c:pt idx="46">
                  <c:v>-9.0958000509999692E-4</c:v>
                </c:pt>
                <c:pt idx="47">
                  <c:v>-4.7725000331411138E-4</c:v>
                </c:pt>
                <c:pt idx="48">
                  <c:v>-1.1890299938386306E-3</c:v>
                </c:pt>
                <c:pt idx="49">
                  <c:v>-1.9243700007791631E-3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689-440F-9724-03C864ED2ECC}"/>
            </c:ext>
          </c:extLst>
        </c:ser>
        <c:ser>
          <c:idx val="4"/>
          <c:order val="3"/>
          <c:tx>
            <c:strRef>
              <c:f>'B (3)'!$K$20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(3)'!$K$21:$K$992</c:f>
              <c:numCache>
                <c:formatCode>General</c:formatCode>
                <c:ptCount val="972"/>
                <c:pt idx="14">
                  <c:v>1.9860820000758395E-2</c:v>
                </c:pt>
                <c:pt idx="16">
                  <c:v>1.7620900034671649E-3</c:v>
                </c:pt>
                <c:pt idx="18">
                  <c:v>1.7169400016427971E-3</c:v>
                </c:pt>
                <c:pt idx="20">
                  <c:v>1.8914999964181334E-4</c:v>
                </c:pt>
                <c:pt idx="22">
                  <c:v>1.2068400028510951E-3</c:v>
                </c:pt>
                <c:pt idx="24">
                  <c:v>-3.6852299963356927E-3</c:v>
                </c:pt>
                <c:pt idx="52">
                  <c:v>-7.8319993917830288E-5</c:v>
                </c:pt>
                <c:pt idx="54">
                  <c:v>3.8882999797351658E-4</c:v>
                </c:pt>
                <c:pt idx="55">
                  <c:v>9.8882999736815691E-4</c:v>
                </c:pt>
                <c:pt idx="56">
                  <c:v>2.4892899964470416E-3</c:v>
                </c:pt>
                <c:pt idx="57">
                  <c:v>5.0243400037288666E-3</c:v>
                </c:pt>
                <c:pt idx="58">
                  <c:v>5.7062800042331219E-3</c:v>
                </c:pt>
                <c:pt idx="59">
                  <c:v>6.2355699992622249E-3</c:v>
                </c:pt>
                <c:pt idx="60">
                  <c:v>1.0136030003195629E-2</c:v>
                </c:pt>
                <c:pt idx="61">
                  <c:v>9.7643400004017167E-3</c:v>
                </c:pt>
                <c:pt idx="62">
                  <c:v>9.9457300020731054E-3</c:v>
                </c:pt>
                <c:pt idx="63">
                  <c:v>1.4357249994645827E-2</c:v>
                </c:pt>
                <c:pt idx="64">
                  <c:v>1.0733430004620459E-2</c:v>
                </c:pt>
                <c:pt idx="65">
                  <c:v>1.1693079999531619E-2</c:v>
                </c:pt>
                <c:pt idx="68">
                  <c:v>1.3915830000769347E-2</c:v>
                </c:pt>
                <c:pt idx="70">
                  <c:v>1.4828589999524411E-2</c:v>
                </c:pt>
                <c:pt idx="71">
                  <c:v>1.4828589999524411E-2</c:v>
                </c:pt>
                <c:pt idx="72">
                  <c:v>1.6698230007023085E-2</c:v>
                </c:pt>
                <c:pt idx="73">
                  <c:v>-2.676431000145385E-2</c:v>
                </c:pt>
                <c:pt idx="75">
                  <c:v>2.275246999488445E-2</c:v>
                </c:pt>
                <c:pt idx="76">
                  <c:v>2.2025379999831785E-2</c:v>
                </c:pt>
                <c:pt idx="77">
                  <c:v>2.8557680001540575E-2</c:v>
                </c:pt>
                <c:pt idx="78">
                  <c:v>2.8636779999942519E-2</c:v>
                </c:pt>
                <c:pt idx="79">
                  <c:v>2.7294120001897682E-2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689-440F-9724-03C864ED2ECC}"/>
            </c:ext>
          </c:extLst>
        </c:ser>
        <c:ser>
          <c:idx val="2"/>
          <c:order val="4"/>
          <c:tx>
            <c:strRef>
              <c:f>'B (3)'!$L$20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(3)'!$L$21:$L$992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689-440F-9724-03C864ED2ECC}"/>
            </c:ext>
          </c:extLst>
        </c:ser>
        <c:ser>
          <c:idx val="5"/>
          <c:order val="5"/>
          <c:tx>
            <c:strRef>
              <c:f>'B (3)'!$M$20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(3)'!$M$21:$M$992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689-440F-9724-03C864ED2ECC}"/>
            </c:ext>
          </c:extLst>
        </c:ser>
        <c:ser>
          <c:idx val="6"/>
          <c:order val="6"/>
          <c:tx>
            <c:strRef>
              <c:f>'B (3)'!$N$20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plus>
            <c:minus>
              <c:numRef>
                <c:f>'B (3)'!$D$21:$D$92</c:f>
                <c:numCache>
                  <c:formatCode>General</c:formatCode>
                  <c:ptCount val="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(3)'!$N$21:$N$992</c:f>
              <c:numCache>
                <c:formatCode>General</c:formatCode>
                <c:ptCount val="972"/>
                <c:pt idx="74">
                  <c:v>2.0100429996091407E-2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689-440F-9724-03C864ED2ECC}"/>
            </c:ext>
          </c:extLst>
        </c:ser>
        <c:ser>
          <c:idx val="7"/>
          <c:order val="7"/>
          <c:tx>
            <c:strRef>
              <c:f>'B (3)'!$O$20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(3)'!$O$21:$O$992</c:f>
              <c:numCache>
                <c:formatCode>General</c:formatCode>
                <c:ptCount val="972"/>
                <c:pt idx="0">
                  <c:v>0.29587432144866599</c:v>
                </c:pt>
                <c:pt idx="1">
                  <c:v>0.2958438835932517</c:v>
                </c:pt>
                <c:pt idx="2">
                  <c:v>0.29582866466554453</c:v>
                </c:pt>
                <c:pt idx="3">
                  <c:v>0.29541775361745182</c:v>
                </c:pt>
                <c:pt idx="4">
                  <c:v>0.12177232496695274</c:v>
                </c:pt>
                <c:pt idx="5">
                  <c:v>0.12177232496695274</c:v>
                </c:pt>
                <c:pt idx="6">
                  <c:v>9.6359252183982627E-2</c:v>
                </c:pt>
                <c:pt idx="7">
                  <c:v>9.6004143870816058E-2</c:v>
                </c:pt>
                <c:pt idx="8">
                  <c:v>9.6004143870816058E-2</c:v>
                </c:pt>
                <c:pt idx="9">
                  <c:v>8.5744050108253519E-2</c:v>
                </c:pt>
                <c:pt idx="10">
                  <c:v>7.600393637568488E-2</c:v>
                </c:pt>
                <c:pt idx="11">
                  <c:v>7.5866966026320634E-2</c:v>
                </c:pt>
                <c:pt idx="12">
                  <c:v>7.1359626937056456E-2</c:v>
                </c:pt>
                <c:pt idx="13">
                  <c:v>6.6139534733507949E-2</c:v>
                </c:pt>
                <c:pt idx="14">
                  <c:v>6.5743842613122355E-2</c:v>
                </c:pt>
                <c:pt idx="15">
                  <c:v>6.1396302264783126E-2</c:v>
                </c:pt>
                <c:pt idx="16">
                  <c:v>6.1287233282881964E-2</c:v>
                </c:pt>
                <c:pt idx="17">
                  <c:v>6.1231430547955781E-2</c:v>
                </c:pt>
                <c:pt idx="18">
                  <c:v>6.0944807409471349E-2</c:v>
                </c:pt>
                <c:pt idx="19">
                  <c:v>6.0533896361378597E-2</c:v>
                </c:pt>
                <c:pt idx="20">
                  <c:v>5.6604876524985678E-2</c:v>
                </c:pt>
                <c:pt idx="21">
                  <c:v>5.6016411320309656E-2</c:v>
                </c:pt>
                <c:pt idx="22">
                  <c:v>5.5643547591484765E-2</c:v>
                </c:pt>
                <c:pt idx="23">
                  <c:v>4.5865386539648278E-2</c:v>
                </c:pt>
                <c:pt idx="24">
                  <c:v>4.5591445840919786E-2</c:v>
                </c:pt>
                <c:pt idx="25">
                  <c:v>4.551027822648171E-2</c:v>
                </c:pt>
                <c:pt idx="26">
                  <c:v>4.174105713101374E-2</c:v>
                </c:pt>
                <c:pt idx="27">
                  <c:v>3.5851332108351147E-2</c:v>
                </c:pt>
                <c:pt idx="28">
                  <c:v>3.5782846933669024E-2</c:v>
                </c:pt>
                <c:pt idx="29">
                  <c:v>3.5508906234940532E-2</c:v>
                </c:pt>
                <c:pt idx="30">
                  <c:v>2.5494851803643397E-2</c:v>
                </c:pt>
                <c:pt idx="31">
                  <c:v>2.1588660358811185E-2</c:v>
                </c:pt>
                <c:pt idx="32">
                  <c:v>2.10154140818423E-2</c:v>
                </c:pt>
                <c:pt idx="33">
                  <c:v>2.0878443732478054E-2</c:v>
                </c:pt>
                <c:pt idx="34">
                  <c:v>1.6178331558923446E-2</c:v>
                </c:pt>
                <c:pt idx="35">
                  <c:v>6.547286808255965E-3</c:v>
                </c:pt>
                <c:pt idx="36">
                  <c:v>6.547286808255965E-3</c:v>
                </c:pt>
                <c:pt idx="37">
                  <c:v>6.547286808255965E-3</c:v>
                </c:pt>
                <c:pt idx="38">
                  <c:v>6.2454447420643849E-3</c:v>
                </c:pt>
                <c:pt idx="39">
                  <c:v>6.2454447420643849E-3</c:v>
                </c:pt>
                <c:pt idx="40">
                  <c:v>6.2454447420643849E-3</c:v>
                </c:pt>
                <c:pt idx="41">
                  <c:v>6.2048609348453491E-3</c:v>
                </c:pt>
                <c:pt idx="42">
                  <c:v>1.4590919781693268E-3</c:v>
                </c:pt>
                <c:pt idx="43">
                  <c:v>1.4464095384133782E-3</c:v>
                </c:pt>
                <c:pt idx="44">
                  <c:v>1.4311906107062396E-3</c:v>
                </c:pt>
                <c:pt idx="45">
                  <c:v>1.42104465890148E-3</c:v>
                </c:pt>
                <c:pt idx="46">
                  <c:v>1.4185081709502901E-3</c:v>
                </c:pt>
                <c:pt idx="47">
                  <c:v>1.4108987070967213E-3</c:v>
                </c:pt>
                <c:pt idx="48">
                  <c:v>1.4058257311943415E-3</c:v>
                </c:pt>
                <c:pt idx="49">
                  <c:v>1.3906068034872029E-3</c:v>
                </c:pt>
                <c:pt idx="50">
                  <c:v>8.9091867710282269E-4</c:v>
                </c:pt>
                <c:pt idx="51">
                  <c:v>8.5033486988378686E-4</c:v>
                </c:pt>
                <c:pt idx="52">
                  <c:v>-3.8218759362077335E-3</c:v>
                </c:pt>
                <c:pt idx="53">
                  <c:v>-3.9461638458160309E-3</c:v>
                </c:pt>
                <c:pt idx="54">
                  <c:v>-3.9867476530350675E-3</c:v>
                </c:pt>
                <c:pt idx="55">
                  <c:v>-3.9867476530350675E-3</c:v>
                </c:pt>
                <c:pt idx="56">
                  <c:v>-1.3589891036239459E-2</c:v>
                </c:pt>
                <c:pt idx="57">
                  <c:v>-1.8548724980815421E-2</c:v>
                </c:pt>
                <c:pt idx="58">
                  <c:v>-1.8685695330179667E-2</c:v>
                </c:pt>
                <c:pt idx="59">
                  <c:v>-2.3603945467536594E-2</c:v>
                </c:pt>
                <c:pt idx="60">
                  <c:v>-3.3207088850740987E-2</c:v>
                </c:pt>
                <c:pt idx="61">
                  <c:v>-3.3767652687953925E-2</c:v>
                </c:pt>
                <c:pt idx="62">
                  <c:v>-3.3891940597562217E-2</c:v>
                </c:pt>
                <c:pt idx="63">
                  <c:v>-3.3973108212000294E-2</c:v>
                </c:pt>
                <c:pt idx="64">
                  <c:v>-3.4069494754145502E-2</c:v>
                </c:pt>
                <c:pt idx="65">
                  <c:v>-3.8673220385554902E-2</c:v>
                </c:pt>
                <c:pt idx="66">
                  <c:v>-4.008097119846521E-2</c:v>
                </c:pt>
                <c:pt idx="67">
                  <c:v>-4.2130453463026532E-2</c:v>
                </c:pt>
                <c:pt idx="68">
                  <c:v>-4.3809608486714141E-2</c:v>
                </c:pt>
                <c:pt idx="69">
                  <c:v>-4.9643530774450564E-2</c:v>
                </c:pt>
                <c:pt idx="70">
                  <c:v>-5.323519771333525E-2</c:v>
                </c:pt>
                <c:pt idx="71">
                  <c:v>-5.323519771333525E-2</c:v>
                </c:pt>
                <c:pt idx="72">
                  <c:v>-5.354972221928278E-2</c:v>
                </c:pt>
                <c:pt idx="73">
                  <c:v>-5.4782455363560995E-2</c:v>
                </c:pt>
                <c:pt idx="74">
                  <c:v>-5.867342788068608E-2</c:v>
                </c:pt>
                <c:pt idx="75">
                  <c:v>-6.872806611920225E-2</c:v>
                </c:pt>
                <c:pt idx="76">
                  <c:v>-6.8933521643248619E-2</c:v>
                </c:pt>
                <c:pt idx="77">
                  <c:v>-8.3974895193803842E-2</c:v>
                </c:pt>
                <c:pt idx="78">
                  <c:v>-8.8565938385457288E-2</c:v>
                </c:pt>
                <c:pt idx="79">
                  <c:v>-8.9058017047988089E-2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689-440F-9724-03C864ED2ECC}"/>
            </c:ext>
          </c:extLst>
        </c:ser>
        <c:ser>
          <c:idx val="8"/>
          <c:order val="8"/>
          <c:tx>
            <c:strRef>
              <c:f>'B (3)'!$W$1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(3)'!$V$2:$V$17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'B (3)'!$W$2:$W$17</c:f>
              <c:numCache>
                <c:formatCode>General</c:formatCode>
                <c:ptCount val="16"/>
                <c:pt idx="0">
                  <c:v>0.22918718129941762</c:v>
                </c:pt>
                <c:pt idx="1">
                  <c:v>0.17370598491703496</c:v>
                </c:pt>
                <c:pt idx="2">
                  <c:v>0.12564681547548304</c:v>
                </c:pt>
                <c:pt idx="3">
                  <c:v>8.5009672974761821E-2</c:v>
                </c:pt>
                <c:pt idx="4">
                  <c:v>5.1794557414871364E-2</c:v>
                </c:pt>
                <c:pt idx="5">
                  <c:v>2.6001468795811625E-2</c:v>
                </c:pt>
                <c:pt idx="6">
                  <c:v>7.6304071175826195E-3</c:v>
                </c:pt>
                <c:pt idx="7">
                  <c:v>-3.3186276198156565E-3</c:v>
                </c:pt>
                <c:pt idx="8">
                  <c:v>-6.8456354163832014E-3</c:v>
                </c:pt>
                <c:pt idx="9">
                  <c:v>-2.9506162721200154E-3</c:v>
                </c:pt>
                <c:pt idx="10">
                  <c:v>8.3664298129739016E-3</c:v>
                </c:pt>
                <c:pt idx="11">
                  <c:v>2.7105502838898551E-2</c:v>
                </c:pt>
                <c:pt idx="12">
                  <c:v>5.3266602805653929E-2</c:v>
                </c:pt>
                <c:pt idx="13">
                  <c:v>8.6849729713240037E-2</c:v>
                </c:pt>
                <c:pt idx="14">
                  <c:v>0.12785488356165689</c:v>
                </c:pt>
                <c:pt idx="15">
                  <c:v>0.17628206435090443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689-440F-9724-03C864ED2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464592"/>
        <c:axId val="1"/>
      </c:scatterChart>
      <c:valAx>
        <c:axId val="443464592"/>
        <c:scaling>
          <c:orientation val="minMax"/>
          <c:min val="-4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88141255070386"/>
              <c:y val="0.859600057156179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552447552447551E-2"/>
              <c:y val="0.386820085884679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4645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5104909788374354"/>
          <c:y val="0.92550263595274085"/>
          <c:w val="0.92307765725088553"/>
          <c:h val="0.982809226210620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Residuals</a:t>
            </a:r>
          </a:p>
        </c:rich>
      </c:tx>
      <c:layout>
        <c:manualLayout>
          <c:xMode val="edge"/>
          <c:yMode val="edge"/>
          <c:x val="0.38128491620111732"/>
          <c:y val="3.4285714285714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69832402234637"/>
          <c:y val="0.14000000000000001"/>
          <c:w val="0.82821229050279332"/>
          <c:h val="0.6657142857142857"/>
        </c:manualLayout>
      </c:layout>
      <c:scatterChart>
        <c:scatterStyle val="lineMarker"/>
        <c:varyColors val="0"/>
        <c:ser>
          <c:idx val="1"/>
          <c:order val="0"/>
          <c:tx>
            <c:strRef>
              <c:f>'B (3)'!$V$20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'B (3)'!$D$21:$D$992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</c:numCache>
              </c:numRef>
            </c:plus>
            <c:minus>
              <c:numRef>
                <c:f>'B (3)'!$D$21:$D$992</c:f>
                <c:numCache>
                  <c:formatCode>General</c:formatCode>
                  <c:ptCount val="972"/>
                  <c:pt idx="7">
                    <c:v>0</c:v>
                  </c:pt>
                  <c:pt idx="37">
                    <c:v>5.0000000000000001E-3</c:v>
                  </c:pt>
                  <c:pt idx="39">
                    <c:v>4.0000000000000001E-3</c:v>
                  </c:pt>
                  <c:pt idx="42">
                    <c:v>7.0000000000000001E-3</c:v>
                  </c:pt>
                  <c:pt idx="50">
                    <c:v>1.4E-2</c:v>
                  </c:pt>
                  <c:pt idx="51">
                    <c:v>5.0000000000000001E-3</c:v>
                  </c:pt>
                  <c:pt idx="53">
                    <c:v>5.0000000000000001E-3</c:v>
                  </c:pt>
                  <c:pt idx="54">
                    <c:v>2.9999999999999997E-4</c:v>
                  </c:pt>
                  <c:pt idx="55">
                    <c:v>5.0000000000000001E-4</c:v>
                  </c:pt>
                  <c:pt idx="56">
                    <c:v>2.9999999999999997E-4</c:v>
                  </c:pt>
                  <c:pt idx="57">
                    <c:v>4.0000000000000002E-4</c:v>
                  </c:pt>
                  <c:pt idx="58">
                    <c:v>2.9999999999999997E-4</c:v>
                  </c:pt>
                  <c:pt idx="59">
                    <c:v>5.9999999999999995E-4</c:v>
                  </c:pt>
                  <c:pt idx="60">
                    <c:v>6.9999999999999999E-4</c:v>
                  </c:pt>
                  <c:pt idx="61">
                    <c:v>5.0000000000000002E-5</c:v>
                  </c:pt>
                  <c:pt idx="62">
                    <c:v>1.6000000000000001E-3</c:v>
                  </c:pt>
                  <c:pt idx="63">
                    <c:v>2.9999999999999997E-4</c:v>
                  </c:pt>
                  <c:pt idx="64">
                    <c:v>2.0000000000000001E-4</c:v>
                  </c:pt>
                  <c:pt idx="65">
                    <c:v>1E-4</c:v>
                  </c:pt>
                  <c:pt idx="66">
                    <c:v>1E-4</c:v>
                  </c:pt>
                  <c:pt idx="67">
                    <c:v>5.0000000000000002E-5</c:v>
                  </c:pt>
                  <c:pt idx="68">
                    <c:v>5.0000000000000002E-5</c:v>
                  </c:pt>
                  <c:pt idx="69">
                    <c:v>5.0000000000000002E-5</c:v>
                  </c:pt>
                  <c:pt idx="70">
                    <c:v>1E-4</c:v>
                  </c:pt>
                  <c:pt idx="71">
                    <c:v>1E-4</c:v>
                  </c:pt>
                  <c:pt idx="72">
                    <c:v>1.2999999999999999E-3</c:v>
                  </c:pt>
                  <c:pt idx="73">
                    <c:v>1.1999999999999999E-3</c:v>
                  </c:pt>
                  <c:pt idx="74">
                    <c:v>2.0000000000000001E-4</c:v>
                  </c:pt>
                  <c:pt idx="75">
                    <c:v>1E-4</c:v>
                  </c:pt>
                  <c:pt idx="76">
                    <c:v>1E-4</c:v>
                  </c:pt>
                  <c:pt idx="77">
                    <c:v>2.0000000000000001E-4</c:v>
                  </c:pt>
                  <c:pt idx="78">
                    <c:v>1.9E-3</c:v>
                  </c:pt>
                  <c:pt idx="79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'B (3)'!$F$21:$F$992</c:f>
              <c:numCache>
                <c:formatCode>General</c:formatCode>
                <c:ptCount val="972"/>
                <c:pt idx="0">
                  <c:v>-57033</c:v>
                </c:pt>
                <c:pt idx="1">
                  <c:v>-57027</c:v>
                </c:pt>
                <c:pt idx="2">
                  <c:v>-57024</c:v>
                </c:pt>
                <c:pt idx="3">
                  <c:v>-56943</c:v>
                </c:pt>
                <c:pt idx="4">
                  <c:v>-22713.5</c:v>
                </c:pt>
                <c:pt idx="5">
                  <c:v>-22713.5</c:v>
                </c:pt>
                <c:pt idx="6">
                  <c:v>-17704</c:v>
                </c:pt>
                <c:pt idx="7">
                  <c:v>-17634</c:v>
                </c:pt>
                <c:pt idx="8">
                  <c:v>-17634</c:v>
                </c:pt>
                <c:pt idx="9">
                  <c:v>-15611.5</c:v>
                </c:pt>
                <c:pt idx="10">
                  <c:v>-13691.5</c:v>
                </c:pt>
                <c:pt idx="11">
                  <c:v>-13664.5</c:v>
                </c:pt>
                <c:pt idx="12">
                  <c:v>-12776</c:v>
                </c:pt>
                <c:pt idx="13">
                  <c:v>-11747</c:v>
                </c:pt>
                <c:pt idx="14">
                  <c:v>-11669</c:v>
                </c:pt>
                <c:pt idx="15">
                  <c:v>-10812</c:v>
                </c:pt>
                <c:pt idx="16">
                  <c:v>-10790.5</c:v>
                </c:pt>
                <c:pt idx="17">
                  <c:v>-10779.5</c:v>
                </c:pt>
                <c:pt idx="18">
                  <c:v>-10723</c:v>
                </c:pt>
                <c:pt idx="19">
                  <c:v>-10642</c:v>
                </c:pt>
                <c:pt idx="20">
                  <c:v>-9867.5</c:v>
                </c:pt>
                <c:pt idx="21">
                  <c:v>-9751.5</c:v>
                </c:pt>
                <c:pt idx="22">
                  <c:v>-9678</c:v>
                </c:pt>
                <c:pt idx="23">
                  <c:v>-7750.5</c:v>
                </c:pt>
                <c:pt idx="24">
                  <c:v>-7696.5</c:v>
                </c:pt>
                <c:pt idx="25">
                  <c:v>-7680.5</c:v>
                </c:pt>
                <c:pt idx="26">
                  <c:v>-6937.5</c:v>
                </c:pt>
                <c:pt idx="27">
                  <c:v>-5776.5</c:v>
                </c:pt>
                <c:pt idx="28">
                  <c:v>-5763</c:v>
                </c:pt>
                <c:pt idx="29">
                  <c:v>-5709</c:v>
                </c:pt>
                <c:pt idx="30">
                  <c:v>-3735</c:v>
                </c:pt>
                <c:pt idx="31">
                  <c:v>-2965</c:v>
                </c:pt>
                <c:pt idx="32">
                  <c:v>-2852</c:v>
                </c:pt>
                <c:pt idx="33">
                  <c:v>-2825</c:v>
                </c:pt>
                <c:pt idx="34">
                  <c:v>-1898.5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59.5</c:v>
                </c:pt>
                <c:pt idx="39">
                  <c:v>59.5</c:v>
                </c:pt>
                <c:pt idx="40">
                  <c:v>59.5</c:v>
                </c:pt>
                <c:pt idx="41">
                  <c:v>67.5</c:v>
                </c:pt>
                <c:pt idx="42">
                  <c:v>1003</c:v>
                </c:pt>
                <c:pt idx="43">
                  <c:v>1005.5</c:v>
                </c:pt>
                <c:pt idx="44">
                  <c:v>1008.5</c:v>
                </c:pt>
                <c:pt idx="45">
                  <c:v>1010.5</c:v>
                </c:pt>
                <c:pt idx="46">
                  <c:v>1011</c:v>
                </c:pt>
                <c:pt idx="47">
                  <c:v>1012.5</c:v>
                </c:pt>
                <c:pt idx="48">
                  <c:v>1013.5</c:v>
                </c:pt>
                <c:pt idx="49">
                  <c:v>1016.5</c:v>
                </c:pt>
                <c:pt idx="50">
                  <c:v>1115</c:v>
                </c:pt>
                <c:pt idx="51">
                  <c:v>1123</c:v>
                </c:pt>
                <c:pt idx="52">
                  <c:v>2044</c:v>
                </c:pt>
                <c:pt idx="53">
                  <c:v>2068.5</c:v>
                </c:pt>
                <c:pt idx="54">
                  <c:v>2076.5</c:v>
                </c:pt>
                <c:pt idx="55">
                  <c:v>2076.5</c:v>
                </c:pt>
                <c:pt idx="56">
                  <c:v>3969.5</c:v>
                </c:pt>
                <c:pt idx="57">
                  <c:v>4947</c:v>
                </c:pt>
                <c:pt idx="58">
                  <c:v>4974</c:v>
                </c:pt>
                <c:pt idx="59">
                  <c:v>5943.5</c:v>
                </c:pt>
                <c:pt idx="60">
                  <c:v>7836.5</c:v>
                </c:pt>
                <c:pt idx="61">
                  <c:v>7947</c:v>
                </c:pt>
                <c:pt idx="62">
                  <c:v>7971.5</c:v>
                </c:pt>
                <c:pt idx="63">
                  <c:v>7987.5</c:v>
                </c:pt>
                <c:pt idx="64">
                  <c:v>8006.5</c:v>
                </c:pt>
                <c:pt idx="65">
                  <c:v>8914</c:v>
                </c:pt>
                <c:pt idx="66">
                  <c:v>9191.5</c:v>
                </c:pt>
                <c:pt idx="67">
                  <c:v>9595.5</c:v>
                </c:pt>
                <c:pt idx="68">
                  <c:v>9926.5</c:v>
                </c:pt>
                <c:pt idx="69">
                  <c:v>11076.5</c:v>
                </c:pt>
                <c:pt idx="70">
                  <c:v>11784.5</c:v>
                </c:pt>
                <c:pt idx="71">
                  <c:v>11784.5</c:v>
                </c:pt>
                <c:pt idx="72">
                  <c:v>11846.5</c:v>
                </c:pt>
                <c:pt idx="73">
                  <c:v>12089.5</c:v>
                </c:pt>
                <c:pt idx="74">
                  <c:v>12856.5</c:v>
                </c:pt>
                <c:pt idx="75">
                  <c:v>14838.5</c:v>
                </c:pt>
                <c:pt idx="76">
                  <c:v>14879</c:v>
                </c:pt>
                <c:pt idx="77">
                  <c:v>17844</c:v>
                </c:pt>
                <c:pt idx="78">
                  <c:v>18749</c:v>
                </c:pt>
                <c:pt idx="79">
                  <c:v>18846</c:v>
                </c:pt>
              </c:numCache>
            </c:numRef>
          </c:xVal>
          <c:yVal>
            <c:numRef>
              <c:f>'B (3)'!$V$21:$V$992</c:f>
              <c:numCache>
                <c:formatCode>General</c:formatCode>
                <c:ptCount val="972"/>
                <c:pt idx="0">
                  <c:v>0.15155134896187805</c:v>
                </c:pt>
                <c:pt idx="1">
                  <c:v>-3.7217965076003445E-2</c:v>
                </c:pt>
                <c:pt idx="2">
                  <c:v>-4.7102626107451695E-2</c:v>
                </c:pt>
                <c:pt idx="3">
                  <c:v>-5.3989483842079466E-2</c:v>
                </c:pt>
                <c:pt idx="4">
                  <c:v>-8.5584383518923293E-2</c:v>
                </c:pt>
                <c:pt idx="5">
                  <c:v>-8.5584383518923293E-2</c:v>
                </c:pt>
                <c:pt idx="6">
                  <c:v>-3.9575675255769875E-2</c:v>
                </c:pt>
                <c:pt idx="7">
                  <c:v>-5.5035659911132365E-2</c:v>
                </c:pt>
                <c:pt idx="8">
                  <c:v>-4.5035659916371054E-2</c:v>
                </c:pt>
                <c:pt idx="9">
                  <c:v>-2.5704143293040011E-2</c:v>
                </c:pt>
                <c:pt idx="10">
                  <c:v>-4.5040875499655693E-2</c:v>
                </c:pt>
                <c:pt idx="11">
                  <c:v>-2.6350289167616461E-2</c:v>
                </c:pt>
                <c:pt idx="12">
                  <c:v>-1.491229480606952E-2</c:v>
                </c:pt>
                <c:pt idx="13">
                  <c:v>-1.1926009823280903E-2</c:v>
                </c:pt>
                <c:pt idx="14">
                  <c:v>6.9233986156610351E-3</c:v>
                </c:pt>
                <c:pt idx="15">
                  <c:v>-8.0437123247418182E-3</c:v>
                </c:pt>
                <c:pt idx="16">
                  <c:v>-8.2788297811820406E-3</c:v>
                </c:pt>
                <c:pt idx="17">
                  <c:v>-9.0735941068644955E-3</c:v>
                </c:pt>
                <c:pt idx="18">
                  <c:v>-8.110904261204744E-3</c:v>
                </c:pt>
                <c:pt idx="19">
                  <c:v>-8.3111791528794471E-3</c:v>
                </c:pt>
                <c:pt idx="20">
                  <c:v>-7.0553718996433437E-3</c:v>
                </c:pt>
                <c:pt idx="21">
                  <c:v>-6.2882992600700053E-3</c:v>
                </c:pt>
                <c:pt idx="22">
                  <c:v>-5.4948509189749872E-3</c:v>
                </c:pt>
                <c:pt idx="23">
                  <c:v>-1.9635107703951268E-2</c:v>
                </c:pt>
                <c:pt idx="24">
                  <c:v>-5.3493950659900067E-3</c:v>
                </c:pt>
                <c:pt idx="25">
                  <c:v>-9.3019427604524342E-3</c:v>
                </c:pt>
                <c:pt idx="26">
                  <c:v>-6.0695874922092347E-3</c:v>
                </c:pt>
                <c:pt idx="27">
                  <c:v>6.8022303595999039E-3</c:v>
                </c:pt>
                <c:pt idx="28">
                  <c:v>7.6158280936472261E-3</c:v>
                </c:pt>
                <c:pt idx="29">
                  <c:v>-1.303220345304874E-4</c:v>
                </c:pt>
                <c:pt idx="30">
                  <c:v>3.1106087352819143E-3</c:v>
                </c:pt>
                <c:pt idx="31">
                  <c:v>3.4774766024045761E-3</c:v>
                </c:pt>
                <c:pt idx="32">
                  <c:v>1.639751162014277E-3</c:v>
                </c:pt>
                <c:pt idx="33">
                  <c:v>4.2434503521626924E-3</c:v>
                </c:pt>
                <c:pt idx="34">
                  <c:v>4.9948078002036034E-3</c:v>
                </c:pt>
                <c:pt idx="35">
                  <c:v>6.0456354147650285E-3</c:v>
                </c:pt>
                <c:pt idx="36">
                  <c:v>6.4456354192120938E-3</c:v>
                </c:pt>
                <c:pt idx="37">
                  <c:v>6.8456354163832014E-3</c:v>
                </c:pt>
                <c:pt idx="38">
                  <c:v>6.2920102384842512E-3</c:v>
                </c:pt>
                <c:pt idx="39">
                  <c:v>6.3920102359580388E-3</c:v>
                </c:pt>
                <c:pt idx="40">
                  <c:v>6.3920102359580388E-3</c:v>
                </c:pt>
                <c:pt idx="41">
                  <c:v>7.4973250099012907E-3</c:v>
                </c:pt>
                <c:pt idx="42">
                  <c:v>5.6440513603278281E-3</c:v>
                </c:pt>
                <c:pt idx="43">
                  <c:v>5.2637639996710337E-3</c:v>
                </c:pt>
                <c:pt idx="44">
                  <c:v>5.2274167157350488E-3</c:v>
                </c:pt>
                <c:pt idx="45">
                  <c:v>4.7031837140607746E-3</c:v>
                </c:pt>
                <c:pt idx="46">
                  <c:v>5.7471252720553978E-3</c:v>
                </c:pt>
                <c:pt idx="47">
                  <c:v>6.1789495179936866E-3</c:v>
                </c:pt>
                <c:pt idx="48">
                  <c:v>5.4668319858027555E-3</c:v>
                </c:pt>
                <c:pt idx="49">
                  <c:v>4.7304775725765212E-3</c:v>
                </c:pt>
                <c:pt idx="50">
                  <c:v>-7.3146428381460245E-3</c:v>
                </c:pt>
                <c:pt idx="51">
                  <c:v>9.1881650685667234E-3</c:v>
                </c:pt>
                <c:pt idx="52">
                  <c:v>6.0719188320150505E-3</c:v>
                </c:pt>
                <c:pt idx="53">
                  <c:v>5.9174508873774088E-3</c:v>
                </c:pt>
                <c:pt idx="54">
                  <c:v>6.5179941867200865E-3</c:v>
                </c:pt>
                <c:pt idx="55">
                  <c:v>7.1179941861147268E-3</c:v>
                </c:pt>
                <c:pt idx="56">
                  <c:v>6.8498760919566441E-3</c:v>
                </c:pt>
                <c:pt idx="57">
                  <c:v>8.055163252090939E-3</c:v>
                </c:pt>
                <c:pt idx="58">
                  <c:v>8.6963473001452265E-3</c:v>
                </c:pt>
                <c:pt idx="59">
                  <c:v>7.6187872997520228E-3</c:v>
                </c:pt>
                <c:pt idx="60">
                  <c:v>7.5774311426442887E-3</c:v>
                </c:pt>
                <c:pt idx="61">
                  <c:v>6.9427829219508106E-3</c:v>
                </c:pt>
                <c:pt idx="62">
                  <c:v>7.0653790032501147E-3</c:v>
                </c:pt>
                <c:pt idx="63">
                  <c:v>1.1438406776722932E-2</c:v>
                </c:pt>
                <c:pt idx="64">
                  <c:v>7.7687785635581165E-3</c:v>
                </c:pt>
                <c:pt idx="65">
                  <c:v>6.4156745442961747E-3</c:v>
                </c:pt>
                <c:pt idx="68">
                  <c:v>5.7695107503606107E-3</c:v>
                </c:pt>
                <c:pt idx="70">
                  <c:v>6.2594570464993143E-4</c:v>
                </c:pt>
                <c:pt idx="71">
                  <c:v>6.2594570464993143E-4</c:v>
                </c:pt>
                <c:pt idx="72">
                  <c:v>2.2758205426808165E-3</c:v>
                </c:pt>
                <c:pt idx="73">
                  <c:v>-4.2059058816663941E-2</c:v>
                </c:pt>
                <c:pt idx="74">
                  <c:v>1.9372554889411815E-3</c:v>
                </c:pt>
                <c:pt idx="75">
                  <c:v>-3.6317667134258651E-3</c:v>
                </c:pt>
                <c:pt idx="76">
                  <c:v>-4.5390040637841474E-3</c:v>
                </c:pt>
                <c:pt idx="77">
                  <c:v>-1.2518068990445989E-2</c:v>
                </c:pt>
                <c:pt idx="78">
                  <c:v>-1.7388129615419828E-2</c:v>
                </c:pt>
                <c:pt idx="79">
                  <c:v>-1.927567966304794E-2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88-45ED-B788-F11F2EAF3ACB}"/>
            </c:ext>
          </c:extLst>
        </c:ser>
        <c:ser>
          <c:idx val="8"/>
          <c:order val="1"/>
          <c:tx>
            <c:strRef>
              <c:f>'B (3)'!$W$1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'B (3)'!$V$2:$V$17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'B (3)'!$W$2:$W$17</c:f>
              <c:numCache>
                <c:formatCode>General</c:formatCode>
                <c:ptCount val="16"/>
                <c:pt idx="0">
                  <c:v>0.22918718129941762</c:v>
                </c:pt>
                <c:pt idx="1">
                  <c:v>0.17370598491703496</c:v>
                </c:pt>
                <c:pt idx="2">
                  <c:v>0.12564681547548304</c:v>
                </c:pt>
                <c:pt idx="3">
                  <c:v>8.5009672974761821E-2</c:v>
                </c:pt>
                <c:pt idx="4">
                  <c:v>5.1794557414871364E-2</c:v>
                </c:pt>
                <c:pt idx="5">
                  <c:v>2.6001468795811625E-2</c:v>
                </c:pt>
                <c:pt idx="6">
                  <c:v>7.6304071175826195E-3</c:v>
                </c:pt>
                <c:pt idx="7">
                  <c:v>-3.3186276198156565E-3</c:v>
                </c:pt>
                <c:pt idx="8">
                  <c:v>-6.8456354163832014E-3</c:v>
                </c:pt>
                <c:pt idx="9">
                  <c:v>-2.9506162721200154E-3</c:v>
                </c:pt>
                <c:pt idx="10">
                  <c:v>8.3664298129739016E-3</c:v>
                </c:pt>
                <c:pt idx="11">
                  <c:v>2.7105502838898551E-2</c:v>
                </c:pt>
                <c:pt idx="12">
                  <c:v>5.3266602805653929E-2</c:v>
                </c:pt>
                <c:pt idx="13">
                  <c:v>8.6849729713240037E-2</c:v>
                </c:pt>
                <c:pt idx="14">
                  <c:v>0.12785488356165689</c:v>
                </c:pt>
                <c:pt idx="15">
                  <c:v>0.17628206435090443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88-45ED-B788-F11F2EAF3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464920"/>
        <c:axId val="1"/>
      </c:scatterChart>
      <c:valAx>
        <c:axId val="443464920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34636871508378"/>
              <c:y val="0.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486033519553071E-2"/>
              <c:y val="0.38571428571428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4649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4134078212290501"/>
          <c:y val="0.92571428571428571"/>
          <c:w val="0.6438547486033519"/>
          <c:h val="0.982857142857142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8881691804129165"/>
          <c:y val="3.4055727554179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53323013173443"/>
          <c:y val="0.14860681114551083"/>
          <c:w val="0.84655450371481311"/>
          <c:h val="0.640866873065015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(old1)'!$H$20:$H$20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(old1)'!$F$21:$F$926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  <c:pt idx="138">
                  <c:v>18940.5</c:v>
                </c:pt>
                <c:pt idx="139">
                  <c:v>19834.5</c:v>
                </c:pt>
              </c:numCache>
            </c:numRef>
          </c:xVal>
          <c:yVal>
            <c:numRef>
              <c:f>'A (old1)'!$H$21:$H$926</c:f>
              <c:numCache>
                <c:formatCode>General</c:formatCode>
                <c:ptCount val="906"/>
                <c:pt idx="27">
                  <c:v>-1.6371480000088923E-2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2A-4FA9-9CD8-F3FB75D0CC4F}"/>
            </c:ext>
          </c:extLst>
        </c:ser>
        <c:ser>
          <c:idx val="1"/>
          <c:order val="1"/>
          <c:tx>
            <c:strRef>
              <c:f>'A (old1)'!$I$20:$I$20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(old1)'!$D$21:$D$926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4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  <c:pt idx="138">
                    <c:v>5.9999999999999995E-4</c:v>
                  </c:pt>
                  <c:pt idx="139">
                    <c:v>9.0000000000000006E-5</c:v>
                  </c:pt>
                </c:numCache>
              </c:numRef>
            </c:plus>
            <c:minus>
              <c:numRef>
                <c:f>'A (old1)'!$D$21:$D$926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4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  <c:pt idx="138">
                    <c:v>5.9999999999999995E-4</c:v>
                  </c:pt>
                  <c:pt idx="139">
                    <c:v>9.0000000000000006E-5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(old1)'!$F$21:$F$926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  <c:pt idx="138">
                  <c:v>18940.5</c:v>
                </c:pt>
                <c:pt idx="139">
                  <c:v>19834.5</c:v>
                </c:pt>
              </c:numCache>
            </c:numRef>
          </c:xVal>
          <c:yVal>
            <c:numRef>
              <c:f>'A (old1)'!$I$21:$I$926</c:f>
              <c:numCache>
                <c:formatCode>General</c:formatCode>
                <c:ptCount val="906"/>
                <c:pt idx="24">
                  <c:v>-1.6684970003552735E-2</c:v>
                </c:pt>
                <c:pt idx="25">
                  <c:v>-1.6684970003552735E-2</c:v>
                </c:pt>
                <c:pt idx="26">
                  <c:v>-5.4688000091118738E-4</c:v>
                </c:pt>
                <c:pt idx="28">
                  <c:v>-6.3714800053276122E-3</c:v>
                </c:pt>
                <c:pt idx="29">
                  <c:v>3.0534699981217273E-3</c:v>
                </c:pt>
                <c:pt idx="30">
                  <c:v>-2.4564129998907447E-2</c:v>
                </c:pt>
                <c:pt idx="31">
                  <c:v>-5.9821899994858541E-3</c:v>
                </c:pt>
                <c:pt idx="32">
                  <c:v>2.0012799941468984E-3</c:v>
                </c:pt>
                <c:pt idx="56">
                  <c:v>-7.6737099952879362E-3</c:v>
                </c:pt>
                <c:pt idx="60">
                  <c:v>5.4881399992154911E-3</c:v>
                </c:pt>
                <c:pt idx="61">
                  <c:v>-2.3479800001950935E-3</c:v>
                </c:pt>
                <c:pt idx="62">
                  <c:v>-1.8017000038526021E-3</c:v>
                </c:pt>
                <c:pt idx="65">
                  <c:v>-4.1034399982891046E-3</c:v>
                </c:pt>
                <c:pt idx="67">
                  <c:v>-1.5214999948511831E-3</c:v>
                </c:pt>
                <c:pt idx="69">
                  <c:v>-1.385670002491679E-3</c:v>
                </c:pt>
                <c:pt idx="70">
                  <c:v>-8.0000000161817297E-4</c:v>
                </c:pt>
                <c:pt idx="72">
                  <c:v>0</c:v>
                </c:pt>
                <c:pt idx="74">
                  <c:v>-4.5090999628882855E-4</c:v>
                </c:pt>
                <c:pt idx="77">
                  <c:v>-1.0153399998671375E-3</c:v>
                </c:pt>
                <c:pt idx="85">
                  <c:v>-1.3934700000390876E-2</c:v>
                </c:pt>
                <c:pt idx="86">
                  <c:v>2.5710599948070012E-3</c:v>
                </c:pt>
                <c:pt idx="88">
                  <c:v>-2.1692999871447682E-4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2A-4FA9-9CD8-F3FB75D0CC4F}"/>
            </c:ext>
          </c:extLst>
        </c:ser>
        <c:ser>
          <c:idx val="3"/>
          <c:order val="2"/>
          <c:tx>
            <c:strRef>
              <c:f>'A (old1)'!$J$20</c:f>
              <c:strCache>
                <c:ptCount val="1"/>
                <c:pt idx="0">
                  <c:v>Samec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(old1)'!$D$21:$D$44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(old1)'!$D$21:$D$44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(old1)'!$F$21:$F$926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  <c:pt idx="138">
                  <c:v>18940.5</c:v>
                </c:pt>
                <c:pt idx="139">
                  <c:v>19834.5</c:v>
                </c:pt>
              </c:numCache>
            </c:numRef>
          </c:xVal>
          <c:yVal>
            <c:numRef>
              <c:f>'A (old1)'!$J$21:$J$926</c:f>
              <c:numCache>
                <c:formatCode>General</c:formatCode>
                <c:ptCount val="906"/>
                <c:pt idx="1">
                  <c:v>-0.11517481999908341</c:v>
                </c:pt>
                <c:pt idx="3">
                  <c:v>-0.11888960999931442</c:v>
                </c:pt>
                <c:pt idx="5">
                  <c:v>-0.12882494999939809</c:v>
                </c:pt>
                <c:pt idx="7">
                  <c:v>-0.13707912999961991</c:v>
                </c:pt>
                <c:pt idx="37">
                  <c:v>1.2796599985449575E-3</c:v>
                </c:pt>
                <c:pt idx="40">
                  <c:v>2.0653600004152395E-3</c:v>
                </c:pt>
                <c:pt idx="42">
                  <c:v>9.3251000362215564E-4</c:v>
                </c:pt>
                <c:pt idx="46">
                  <c:v>1.2627600008272566E-3</c:v>
                </c:pt>
                <c:pt idx="49">
                  <c:v>6.2266999884741381E-4</c:v>
                </c:pt>
                <c:pt idx="53">
                  <c:v>-1.7849110001407098E-2</c:v>
                </c:pt>
                <c:pt idx="57">
                  <c:v>-6.0262500046519563E-3</c:v>
                </c:pt>
                <c:pt idx="59">
                  <c:v>4.6971699994173832E-3</c:v>
                </c:pt>
                <c:pt idx="63">
                  <c:v>-2.1723000027122907E-3</c:v>
                </c:pt>
                <c:pt idx="71">
                  <c:v>-3.9999999717110768E-4</c:v>
                </c:pt>
                <c:pt idx="73">
                  <c:v>-5.5090999376261607E-4</c:v>
                </c:pt>
                <c:pt idx="75">
                  <c:v>-4.5090999628882855E-4</c:v>
                </c:pt>
                <c:pt idx="76">
                  <c:v>6.5485000232001767E-4</c:v>
                </c:pt>
                <c:pt idx="78">
                  <c:v>-1.394790000631474E-3</c:v>
                </c:pt>
                <c:pt idx="79">
                  <c:v>-1.430130003427621E-3</c:v>
                </c:pt>
                <c:pt idx="80">
                  <c:v>-1.9536899999366142E-3</c:v>
                </c:pt>
                <c:pt idx="81">
                  <c:v>-9.0958000509999692E-4</c:v>
                </c:pt>
                <c:pt idx="82">
                  <c:v>-4.7725000331411138E-4</c:v>
                </c:pt>
                <c:pt idx="83">
                  <c:v>-1.1890299938386306E-3</c:v>
                </c:pt>
                <c:pt idx="84">
                  <c:v>-1.9243700007791631E-3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32A-4FA9-9CD8-F3FB75D0CC4F}"/>
            </c:ext>
          </c:extLst>
        </c:ser>
        <c:ser>
          <c:idx val="4"/>
          <c:order val="3"/>
          <c:tx>
            <c:strRef>
              <c:f>'A (old1)'!$K$20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(old1)'!$D$21:$D$92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(old1)'!$D$21:$D$92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(old1)'!$F$21:$F$926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  <c:pt idx="138">
                  <c:v>18940.5</c:v>
                </c:pt>
                <c:pt idx="139">
                  <c:v>19834.5</c:v>
                </c:pt>
              </c:numCache>
            </c:numRef>
          </c:xVal>
          <c:yVal>
            <c:numRef>
              <c:f>'A (old1)'!$K$21:$K$926</c:f>
              <c:numCache>
                <c:formatCode>General</c:formatCode>
                <c:ptCount val="906"/>
                <c:pt idx="39">
                  <c:v>1.9860820000758395E-2</c:v>
                </c:pt>
                <c:pt idx="41">
                  <c:v>1.7620900034671649E-3</c:v>
                </c:pt>
                <c:pt idx="44">
                  <c:v>1.7169400016427971E-3</c:v>
                </c:pt>
                <c:pt idx="47">
                  <c:v>1.8914999964181334E-4</c:v>
                </c:pt>
                <c:pt idx="51">
                  <c:v>1.2068400028510951E-3</c:v>
                </c:pt>
                <c:pt idx="55">
                  <c:v>-3.6852299963356927E-3</c:v>
                </c:pt>
                <c:pt idx="87">
                  <c:v>-7.8319993917830288E-5</c:v>
                </c:pt>
                <c:pt idx="89">
                  <c:v>3.8882999797351658E-4</c:v>
                </c:pt>
                <c:pt idx="90">
                  <c:v>9.8882999736815691E-4</c:v>
                </c:pt>
                <c:pt idx="91">
                  <c:v>2.4892899964470416E-3</c:v>
                </c:pt>
                <c:pt idx="93">
                  <c:v>5.0243400037288666E-3</c:v>
                </c:pt>
                <c:pt idx="95">
                  <c:v>5.7062800042331219E-3</c:v>
                </c:pt>
                <c:pt idx="96">
                  <c:v>6.2355699992622249E-3</c:v>
                </c:pt>
                <c:pt idx="97">
                  <c:v>1.0136030003195629E-2</c:v>
                </c:pt>
                <c:pt idx="98">
                  <c:v>9.7643400004017167E-3</c:v>
                </c:pt>
                <c:pt idx="101">
                  <c:v>9.9457300020731054E-3</c:v>
                </c:pt>
                <c:pt idx="102">
                  <c:v>1.4357249994645827E-2</c:v>
                </c:pt>
                <c:pt idx="103">
                  <c:v>1.0733430004620459E-2</c:v>
                </c:pt>
                <c:pt idx="104">
                  <c:v>1.1693079999531619E-2</c:v>
                </c:pt>
                <c:pt idx="108">
                  <c:v>1.3915830000769347E-2</c:v>
                </c:pt>
                <c:pt idx="113">
                  <c:v>1.4828589999524411E-2</c:v>
                </c:pt>
                <c:pt idx="114">
                  <c:v>1.4828589999524411E-2</c:v>
                </c:pt>
                <c:pt idx="115">
                  <c:v>1.6698230007023085E-2</c:v>
                </c:pt>
                <c:pt idx="121">
                  <c:v>2.0100429996091407E-2</c:v>
                </c:pt>
                <c:pt idx="129">
                  <c:v>2.275246999488445E-2</c:v>
                </c:pt>
                <c:pt idx="130">
                  <c:v>2.2025379999831785E-2</c:v>
                </c:pt>
                <c:pt idx="135">
                  <c:v>2.8557680001540575E-2</c:v>
                </c:pt>
                <c:pt idx="136">
                  <c:v>2.8636779999942519E-2</c:v>
                </c:pt>
                <c:pt idx="137">
                  <c:v>2.7294120001897682E-2</c:v>
                </c:pt>
                <c:pt idx="138">
                  <c:v>2.9030910001893062E-2</c:v>
                </c:pt>
                <c:pt idx="139">
                  <c:v>3.057958999852417E-2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2A-4FA9-9CD8-F3FB75D0CC4F}"/>
            </c:ext>
          </c:extLst>
        </c:ser>
        <c:ser>
          <c:idx val="2"/>
          <c:order val="4"/>
          <c:tx>
            <c:strRef>
              <c:f>'A (old1)'!$L$20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(old1)'!$D$21:$D$92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(old1)'!$D$21:$D$92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(old1)'!$F$21:$F$926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  <c:pt idx="138">
                  <c:v>18940.5</c:v>
                </c:pt>
                <c:pt idx="139">
                  <c:v>19834.5</c:v>
                </c:pt>
              </c:numCache>
            </c:numRef>
          </c:xVal>
          <c:yVal>
            <c:numRef>
              <c:f>'A (old1)'!$L$21:$L$926</c:f>
              <c:numCache>
                <c:formatCode>General</c:formatCode>
                <c:ptCount val="9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32A-4FA9-9CD8-F3FB75D0CC4F}"/>
            </c:ext>
          </c:extLst>
        </c:ser>
        <c:ser>
          <c:idx val="5"/>
          <c:order val="5"/>
          <c:tx>
            <c:strRef>
              <c:f>'A (old1)'!$M$20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(old1)'!$D$21:$D$92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(old1)'!$D$21:$D$92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(old1)'!$F$21:$F$926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  <c:pt idx="138">
                  <c:v>18940.5</c:v>
                </c:pt>
                <c:pt idx="139">
                  <c:v>19834.5</c:v>
                </c:pt>
              </c:numCache>
            </c:numRef>
          </c:xVal>
          <c:yVal>
            <c:numRef>
              <c:f>'A (old1)'!$M$21:$M$926</c:f>
              <c:numCache>
                <c:formatCode>General</c:formatCode>
                <c:ptCount val="9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32A-4FA9-9CD8-F3FB75D0CC4F}"/>
            </c:ext>
          </c:extLst>
        </c:ser>
        <c:ser>
          <c:idx val="6"/>
          <c:order val="6"/>
          <c:tx>
            <c:strRef>
              <c:f>'A (old1)'!$N$20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(old1)'!$D$21:$D$92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(old1)'!$D$21:$D$92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(old1)'!$F$21:$F$926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  <c:pt idx="138">
                  <c:v>18940.5</c:v>
                </c:pt>
                <c:pt idx="139">
                  <c:v>19834.5</c:v>
                </c:pt>
              </c:numCache>
            </c:numRef>
          </c:xVal>
          <c:yVal>
            <c:numRef>
              <c:f>'A (old1)'!$N$21:$N$926</c:f>
              <c:numCache>
                <c:formatCode>General</c:formatCode>
                <c:ptCount val="906"/>
                <c:pt idx="0">
                  <c:v>-0.12017482000010205</c:v>
                </c:pt>
                <c:pt idx="2">
                  <c:v>-0.11711015999753727</c:v>
                </c:pt>
                <c:pt idx="4">
                  <c:v>-0.12504550000085146</c:v>
                </c:pt>
                <c:pt idx="6">
                  <c:v>-0.12460439999995288</c:v>
                </c:pt>
                <c:pt idx="8">
                  <c:v>-0.11724802000026102</c:v>
                </c:pt>
                <c:pt idx="9">
                  <c:v>-0.12002746999860392</c:v>
                </c:pt>
                <c:pt idx="10">
                  <c:v>-0.1215138699990348</c:v>
                </c:pt>
                <c:pt idx="11">
                  <c:v>-0.11266976000115392</c:v>
                </c:pt>
                <c:pt idx="12">
                  <c:v>-0.10281523000230663</c:v>
                </c:pt>
                <c:pt idx="13">
                  <c:v>-0.11059468000166817</c:v>
                </c:pt>
                <c:pt idx="14">
                  <c:v>-0.10479218999898876</c:v>
                </c:pt>
                <c:pt idx="15">
                  <c:v>-0.11250698000003467</c:v>
                </c:pt>
                <c:pt idx="16">
                  <c:v>-0.10722176999843214</c:v>
                </c:pt>
                <c:pt idx="17">
                  <c:v>-0.10400121999919065</c:v>
                </c:pt>
                <c:pt idx="18">
                  <c:v>-0.10893655999825569</c:v>
                </c:pt>
                <c:pt idx="19">
                  <c:v>-0.10871600999962538</c:v>
                </c:pt>
                <c:pt idx="20">
                  <c:v>-0.10079124000185402</c:v>
                </c:pt>
                <c:pt idx="21">
                  <c:v>-0.10471506000249065</c:v>
                </c:pt>
                <c:pt idx="22">
                  <c:v>-0.10604541999782668</c:v>
                </c:pt>
                <c:pt idx="23">
                  <c:v>-6.7107800001394935E-2</c:v>
                </c:pt>
                <c:pt idx="33">
                  <c:v>3.823279999778606E-3</c:v>
                </c:pt>
                <c:pt idx="34">
                  <c:v>-1.5070800000103191E-3</c:v>
                </c:pt>
                <c:pt idx="35">
                  <c:v>-1.0013200007961132E-3</c:v>
                </c:pt>
                <c:pt idx="36">
                  <c:v>-9.2513999697985128E-4</c:v>
                </c:pt>
                <c:pt idx="38">
                  <c:v>2.8608200009330176E-3</c:v>
                </c:pt>
                <c:pt idx="43">
                  <c:v>1.241470999957528E-2</c:v>
                </c:pt>
                <c:pt idx="45">
                  <c:v>1.2369559997750912E-2</c:v>
                </c:pt>
                <c:pt idx="48">
                  <c:v>1.3247999595478177E-4</c:v>
                </c:pt>
                <c:pt idx="50">
                  <c:v>-2.395390001765918E-3</c:v>
                </c:pt>
                <c:pt idx="52">
                  <c:v>1.0973699972964823E-3</c:v>
                </c:pt>
                <c:pt idx="54">
                  <c:v>-1.2343349997536279E-2</c:v>
                </c:pt>
                <c:pt idx="58">
                  <c:v>-3.0352800022228621E-3</c:v>
                </c:pt>
                <c:pt idx="64">
                  <c:v>7.5883099998463877E-3</c:v>
                </c:pt>
                <c:pt idx="66">
                  <c:v>-1.6214999996009283E-3</c:v>
                </c:pt>
                <c:pt idx="68">
                  <c:v>-1.4214999973773956E-3</c:v>
                </c:pt>
                <c:pt idx="92">
                  <c:v>4.7243400040315464E-3</c:v>
                </c:pt>
                <c:pt idx="94">
                  <c:v>5.2243399986764416E-3</c:v>
                </c:pt>
                <c:pt idx="99">
                  <c:v>9.7843399998964742E-3</c:v>
                </c:pt>
                <c:pt idx="100">
                  <c:v>9.5575099985580891E-3</c:v>
                </c:pt>
                <c:pt idx="107">
                  <c:v>1.3366999999561813E-2</c:v>
                </c:pt>
                <c:pt idx="109">
                  <c:v>1.2784770005964674E-2</c:v>
                </c:pt>
                <c:pt idx="110">
                  <c:v>1.4362659996550065E-2</c:v>
                </c:pt>
                <c:pt idx="111">
                  <c:v>1.4920780005923007E-2</c:v>
                </c:pt>
                <c:pt idx="116">
                  <c:v>1.7952560003323015E-2</c:v>
                </c:pt>
                <c:pt idx="117">
                  <c:v>1.6537769995920826E-2</c:v>
                </c:pt>
                <c:pt idx="119">
                  <c:v>1.7918489997100551E-2</c:v>
                </c:pt>
                <c:pt idx="120">
                  <c:v>1.7103700003644917E-2</c:v>
                </c:pt>
                <c:pt idx="122">
                  <c:v>2.1894149998843204E-2</c:v>
                </c:pt>
                <c:pt idx="123">
                  <c:v>2.1643759995640721E-2</c:v>
                </c:pt>
                <c:pt idx="124">
                  <c:v>1.8664310002350248E-2</c:v>
                </c:pt>
                <c:pt idx="125">
                  <c:v>2.1914520002610516E-2</c:v>
                </c:pt>
                <c:pt idx="126">
                  <c:v>2.1957480006676633E-2</c:v>
                </c:pt>
                <c:pt idx="127">
                  <c:v>2.1378030003688764E-2</c:v>
                </c:pt>
                <c:pt idx="128">
                  <c:v>2.1276549996400718E-2</c:v>
                </c:pt>
                <c:pt idx="131">
                  <c:v>2.4808850001136307E-2</c:v>
                </c:pt>
                <c:pt idx="132">
                  <c:v>2.4260430000140332E-2</c:v>
                </c:pt>
                <c:pt idx="133">
                  <c:v>2.4404540003160946E-2</c:v>
                </c:pt>
                <c:pt idx="134">
                  <c:v>2.5212500004272442E-2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32A-4FA9-9CD8-F3FB75D0CC4F}"/>
            </c:ext>
          </c:extLst>
        </c:ser>
        <c:ser>
          <c:idx val="7"/>
          <c:order val="7"/>
          <c:tx>
            <c:strRef>
              <c:f>'A (old1)'!$O$20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(old1)'!$F$21:$F$926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  <c:pt idx="138">
                  <c:v>18940.5</c:v>
                </c:pt>
                <c:pt idx="139">
                  <c:v>19834.5</c:v>
                </c:pt>
              </c:numCache>
            </c:numRef>
          </c:xVal>
          <c:yVal>
            <c:numRef>
              <c:f>'A (old1)'!$O$21:$O$926</c:f>
              <c:numCache>
                <c:formatCode>General</c:formatCode>
                <c:ptCount val="906"/>
                <c:pt idx="0">
                  <c:v>-0.11177185395897887</c:v>
                </c:pt>
                <c:pt idx="1">
                  <c:v>-0.11177185395897887</c:v>
                </c:pt>
                <c:pt idx="2">
                  <c:v>-0.11176587257333143</c:v>
                </c:pt>
                <c:pt idx="3">
                  <c:v>-0.11176088808529189</c:v>
                </c:pt>
                <c:pt idx="4">
                  <c:v>-0.11175989118768398</c:v>
                </c:pt>
                <c:pt idx="5">
                  <c:v>-0.11175490669964444</c:v>
                </c:pt>
                <c:pt idx="6">
                  <c:v>-0.11174992221160493</c:v>
                </c:pt>
                <c:pt idx="7">
                  <c:v>-0.1115934092871636</c:v>
                </c:pt>
                <c:pt idx="8">
                  <c:v>-0.10989768645611464</c:v>
                </c:pt>
                <c:pt idx="9">
                  <c:v>-0.1098927019680751</c:v>
                </c:pt>
                <c:pt idx="10">
                  <c:v>-0.10016298131490764</c:v>
                </c:pt>
                <c:pt idx="11">
                  <c:v>-0.10016198441729973</c:v>
                </c:pt>
                <c:pt idx="12">
                  <c:v>-9.6151465340691855E-2</c:v>
                </c:pt>
                <c:pt idx="13">
                  <c:v>-9.6146480852652316E-2</c:v>
                </c:pt>
                <c:pt idx="14">
                  <c:v>-9.6087663893785841E-2</c:v>
                </c:pt>
                <c:pt idx="15">
                  <c:v>-9.6076698020098883E-2</c:v>
                </c:pt>
                <c:pt idx="16">
                  <c:v>-9.6065732146411897E-2</c:v>
                </c:pt>
                <c:pt idx="17">
                  <c:v>-9.6060747658372359E-2</c:v>
                </c:pt>
                <c:pt idx="18">
                  <c:v>-9.605476627272494E-2</c:v>
                </c:pt>
                <c:pt idx="19">
                  <c:v>-9.6049781784685401E-2</c:v>
                </c:pt>
                <c:pt idx="20">
                  <c:v>-9.0460176897153632E-2</c:v>
                </c:pt>
                <c:pt idx="21">
                  <c:v>-9.0422294788053192E-2</c:v>
                </c:pt>
                <c:pt idx="22">
                  <c:v>-9.0298679484672767E-2</c:v>
                </c:pt>
                <c:pt idx="23">
                  <c:v>-7.6798692078402897E-2</c:v>
                </c:pt>
                <c:pt idx="24">
                  <c:v>-4.3349786640315989E-2</c:v>
                </c:pt>
                <c:pt idx="25">
                  <c:v>-4.3349786640315989E-2</c:v>
                </c:pt>
                <c:pt idx="26">
                  <c:v>-3.3361869506700732E-2</c:v>
                </c:pt>
                <c:pt idx="27">
                  <c:v>-3.3222303841593817E-2</c:v>
                </c:pt>
                <c:pt idx="28">
                  <c:v>-3.3222303841593817E-2</c:v>
                </c:pt>
                <c:pt idx="29">
                  <c:v>-2.9189853017612014E-2</c:v>
                </c:pt>
                <c:pt idx="30">
                  <c:v>-2.5361766203251038E-2</c:v>
                </c:pt>
                <c:pt idx="31">
                  <c:v>-2.5307933732424088E-2</c:v>
                </c:pt>
                <c:pt idx="32">
                  <c:v>-2.3536446683174232E-2</c:v>
                </c:pt>
                <c:pt idx="33">
                  <c:v>-2.333706716159293E-2</c:v>
                </c:pt>
                <c:pt idx="34">
                  <c:v>-2.3213451858212525E-2</c:v>
                </c:pt>
                <c:pt idx="35">
                  <c:v>-2.3197501496486021E-2</c:v>
                </c:pt>
                <c:pt idx="36">
                  <c:v>-2.3159619387385574E-2</c:v>
                </c:pt>
                <c:pt idx="37">
                  <c:v>-2.1484831406102647E-2</c:v>
                </c:pt>
                <c:pt idx="38">
                  <c:v>-2.1329315379269232E-2</c:v>
                </c:pt>
                <c:pt idx="39">
                  <c:v>-2.1329315379269232E-2</c:v>
                </c:pt>
                <c:pt idx="40">
                  <c:v>-1.9620632879317486E-2</c:v>
                </c:pt>
                <c:pt idx="41">
                  <c:v>-1.9577766282177507E-2</c:v>
                </c:pt>
                <c:pt idx="42">
                  <c:v>-1.9555834534803564E-2</c:v>
                </c:pt>
                <c:pt idx="43">
                  <c:v>-1.9535896582645432E-2</c:v>
                </c:pt>
                <c:pt idx="44">
                  <c:v>-1.9443185105110127E-2</c:v>
                </c:pt>
                <c:pt idx="45">
                  <c:v>-1.9401315405578056E-2</c:v>
                </c:pt>
                <c:pt idx="46">
                  <c:v>-1.9281687692629276E-2</c:v>
                </c:pt>
                <c:pt idx="47">
                  <c:v>-1.7737493297982101E-2</c:v>
                </c:pt>
                <c:pt idx="48">
                  <c:v>-1.7634812844367732E-2</c:v>
                </c:pt>
                <c:pt idx="49">
                  <c:v>-1.7506213052947792E-2</c:v>
                </c:pt>
                <c:pt idx="50">
                  <c:v>-1.7452380582120841E-2</c:v>
                </c:pt>
                <c:pt idx="51">
                  <c:v>-1.7359669104585536E-2</c:v>
                </c:pt>
                <c:pt idx="52">
                  <c:v>-1.5741704286953279E-2</c:v>
                </c:pt>
                <c:pt idx="53">
                  <c:v>-1.3516628826105964E-2</c:v>
                </c:pt>
                <c:pt idx="54">
                  <c:v>-1.3500678464379461E-2</c:v>
                </c:pt>
                <c:pt idx="55">
                  <c:v>-1.3408963884452061E-2</c:v>
                </c:pt>
                <c:pt idx="56">
                  <c:v>-1.3377063160999054E-2</c:v>
                </c:pt>
                <c:pt idx="57">
                  <c:v>-1.1895673315649989E-2</c:v>
                </c:pt>
                <c:pt idx="58">
                  <c:v>-1.1868757080236514E-2</c:v>
                </c:pt>
                <c:pt idx="59">
                  <c:v>-9.5808770700910872E-3</c:v>
                </c:pt>
                <c:pt idx="60">
                  <c:v>-9.553960834677612E-3</c:v>
                </c:pt>
                <c:pt idx="61">
                  <c:v>-9.4462958930237092E-3</c:v>
                </c:pt>
                <c:pt idx="62">
                  <c:v>-5.5105441370088331E-3</c:v>
                </c:pt>
                <c:pt idx="63">
                  <c:v>-3.9753218208328179E-3</c:v>
                </c:pt>
                <c:pt idx="64">
                  <c:v>-3.8247902820389363E-3</c:v>
                </c:pt>
                <c:pt idx="65">
                  <c:v>-3.7500229614459485E-3</c:v>
                </c:pt>
                <c:pt idx="66">
                  <c:v>-3.6961904906189971E-3</c:v>
                </c:pt>
                <c:pt idx="67">
                  <c:v>-3.6961904906189971E-3</c:v>
                </c:pt>
                <c:pt idx="68">
                  <c:v>-3.6961904906189971E-3</c:v>
                </c:pt>
                <c:pt idx="69">
                  <c:v>-1.8489392231682456E-3</c:v>
                </c:pt>
                <c:pt idx="70">
                  <c:v>1.9362809940527484E-3</c:v>
                </c:pt>
                <c:pt idx="71">
                  <c:v>1.9362809940527484E-3</c:v>
                </c:pt>
                <c:pt idx="72">
                  <c:v>1.9362809940527484E-3</c:v>
                </c:pt>
                <c:pt idx="73">
                  <c:v>2.0549118093936224E-3</c:v>
                </c:pt>
                <c:pt idx="74">
                  <c:v>2.0549118093936224E-3</c:v>
                </c:pt>
                <c:pt idx="75">
                  <c:v>2.0549118093936224E-3</c:v>
                </c:pt>
                <c:pt idx="76">
                  <c:v>2.0708621711201265E-3</c:v>
                </c:pt>
                <c:pt idx="77">
                  <c:v>3.9360575955131941E-3</c:v>
                </c:pt>
                <c:pt idx="78">
                  <c:v>3.9410420835527277E-3</c:v>
                </c:pt>
                <c:pt idx="79">
                  <c:v>3.9470234692001657E-3</c:v>
                </c:pt>
                <c:pt idx="80">
                  <c:v>3.9510110596317916E-3</c:v>
                </c:pt>
                <c:pt idx="81">
                  <c:v>3.9520079572396985E-3</c:v>
                </c:pt>
                <c:pt idx="82">
                  <c:v>3.9549986500634175E-3</c:v>
                </c:pt>
                <c:pt idx="83">
                  <c:v>3.9569924452792313E-3</c:v>
                </c:pt>
                <c:pt idx="84">
                  <c:v>3.9629738309266702E-3</c:v>
                </c:pt>
                <c:pt idx="85">
                  <c:v>4.1593626596842515E-3</c:v>
                </c:pt>
                <c:pt idx="86">
                  <c:v>4.1753130214107551E-3</c:v>
                </c:pt>
                <c:pt idx="87">
                  <c:v>6.0115984151745353E-3</c:v>
                </c:pt>
                <c:pt idx="88">
                  <c:v>6.0604463979619539E-3</c:v>
                </c:pt>
                <c:pt idx="89">
                  <c:v>6.0763967596884575E-3</c:v>
                </c:pt>
                <c:pt idx="90">
                  <c:v>6.0763967596884575E-3</c:v>
                </c:pt>
                <c:pt idx="91">
                  <c:v>9.8506511032224811E-3</c:v>
                </c:pt>
                <c:pt idx="92">
                  <c:v>1.1799585926679694E-2</c:v>
                </c:pt>
                <c:pt idx="93">
                  <c:v>1.1799585926679694E-2</c:v>
                </c:pt>
                <c:pt idx="94">
                  <c:v>1.1799585926679694E-2</c:v>
                </c:pt>
                <c:pt idx="95">
                  <c:v>1.1853418397506647E-2</c:v>
                </c:pt>
                <c:pt idx="96">
                  <c:v>1.3786402859237356E-2</c:v>
                </c:pt>
                <c:pt idx="97">
                  <c:v>1.756065720277138E-2</c:v>
                </c:pt>
                <c:pt idx="98">
                  <c:v>1.7780971574118717E-2</c:v>
                </c:pt>
                <c:pt idx="99">
                  <c:v>1.7780971574118717E-2</c:v>
                </c:pt>
                <c:pt idx="100">
                  <c:v>1.7827825761690324E-2</c:v>
                </c:pt>
                <c:pt idx="101">
                  <c:v>1.7829819556906136E-2</c:v>
                </c:pt>
                <c:pt idx="102">
                  <c:v>1.7861720280359143E-2</c:v>
                </c:pt>
                <c:pt idx="103">
                  <c:v>1.789960238945959E-2</c:v>
                </c:pt>
                <c:pt idx="104">
                  <c:v>1.9708971547809893E-2</c:v>
                </c:pt>
                <c:pt idx="105">
                  <c:v>2.0262249720198005E-2</c:v>
                </c:pt>
                <c:pt idx="106">
                  <c:v>2.1067742987386458E-2</c:v>
                </c:pt>
                <c:pt idx="107">
                  <c:v>2.1575163869810871E-2</c:v>
                </c:pt>
                <c:pt idx="108">
                  <c:v>2.1727689203820563E-2</c:v>
                </c:pt>
                <c:pt idx="109">
                  <c:v>2.3476247608088571E-2</c:v>
                </c:pt>
                <c:pt idx="110">
                  <c:v>2.3674630232061965E-2</c:v>
                </c:pt>
                <c:pt idx="111">
                  <c:v>2.3766344811989363E-2</c:v>
                </c:pt>
                <c:pt idx="112">
                  <c:v>2.4020553702005523E-2</c:v>
                </c:pt>
                <c:pt idx="113">
                  <c:v>2.543216071480113E-2</c:v>
                </c:pt>
                <c:pt idx="114">
                  <c:v>2.543216071480113E-2</c:v>
                </c:pt>
                <c:pt idx="115">
                  <c:v>2.5555776018181538E-2</c:v>
                </c:pt>
                <c:pt idx="116">
                  <c:v>2.5758146232586557E-2</c:v>
                </c:pt>
                <c:pt idx="117">
                  <c:v>2.5769112106273528E-2</c:v>
                </c:pt>
                <c:pt idx="119">
                  <c:v>2.7515676715325725E-2</c:v>
                </c:pt>
                <c:pt idx="120">
                  <c:v>2.7526642589012697E-2</c:v>
                </c:pt>
                <c:pt idx="121">
                  <c:v>2.7569509186152676E-2</c:v>
                </c:pt>
                <c:pt idx="122">
                  <c:v>2.7621347861763814E-2</c:v>
                </c:pt>
                <c:pt idx="123">
                  <c:v>2.7672189639767045E-2</c:v>
                </c:pt>
                <c:pt idx="124">
                  <c:v>2.7677174127806577E-2</c:v>
                </c:pt>
                <c:pt idx="125">
                  <c:v>2.9183486413353305E-2</c:v>
                </c:pt>
                <c:pt idx="126">
                  <c:v>2.9717823531191189E-2</c:v>
                </c:pt>
                <c:pt idx="127">
                  <c:v>2.9722808019230725E-2</c:v>
                </c:pt>
                <c:pt idx="128">
                  <c:v>3.1449434676124786E-2</c:v>
                </c:pt>
                <c:pt idx="129">
                  <c:v>3.1521211303894056E-2</c:v>
                </c:pt>
                <c:pt idx="130">
                  <c:v>3.1601960010134482E-2</c:v>
                </c:pt>
                <c:pt idx="131">
                  <c:v>3.3373447059384338E-2</c:v>
                </c:pt>
                <c:pt idx="132">
                  <c:v>3.3550894833591693E-2</c:v>
                </c:pt>
                <c:pt idx="133">
                  <c:v>3.3551891731199601E-2</c:v>
                </c:pt>
                <c:pt idx="134">
                  <c:v>3.5581575260897245E-2</c:v>
                </c:pt>
                <c:pt idx="135">
                  <c:v>3.7513562825020046E-2</c:v>
                </c:pt>
                <c:pt idx="136">
                  <c:v>3.9317947495330817E-2</c:v>
                </c:pt>
                <c:pt idx="137">
                  <c:v>3.9511345631264683E-2</c:v>
                </c:pt>
                <c:pt idx="138">
                  <c:v>3.969975927915901E-2</c:v>
                </c:pt>
                <c:pt idx="139">
                  <c:v>4.1482212202095838E-2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32A-4FA9-9CD8-F3FB75D0CC4F}"/>
            </c:ext>
          </c:extLst>
        </c:ser>
        <c:ser>
          <c:idx val="8"/>
          <c:order val="8"/>
          <c:tx>
            <c:strRef>
              <c:f>'A (old1)'!$T$1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(old1)'!$S$2:$S$17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'A (old1)'!$T$2:$T$17</c:f>
              <c:numCache>
                <c:formatCode>General</c:formatCode>
                <c:ptCount val="16"/>
                <c:pt idx="0">
                  <c:v>-7.2484308452433949E-2</c:v>
                </c:pt>
                <c:pt idx="1">
                  <c:v>-5.8464475430709546E-2</c:v>
                </c:pt>
                <c:pt idx="2">
                  <c:v>-4.5623228221846279E-2</c:v>
                </c:pt>
                <c:pt idx="3">
                  <c:v>-3.3960566825844155E-2</c:v>
                </c:pt>
                <c:pt idx="4">
                  <c:v>-2.3476491242703172E-2</c:v>
                </c:pt>
                <c:pt idx="5">
                  <c:v>-1.4171001472423325E-2</c:v>
                </c:pt>
                <c:pt idx="6">
                  <c:v>-6.0440975150046214E-3</c:v>
                </c:pt>
                <c:pt idx="7">
                  <c:v>9.042206295529437E-4</c:v>
                </c:pt>
                <c:pt idx="8">
                  <c:v>6.6739529612493687E-3</c:v>
                </c:pt>
                <c:pt idx="9">
                  <c:v>1.1265099480084655E-2</c:v>
                </c:pt>
                <c:pt idx="10">
                  <c:v>1.4677660186058799E-2</c:v>
                </c:pt>
                <c:pt idx="11">
                  <c:v>1.6911635079171802E-2</c:v>
                </c:pt>
                <c:pt idx="12">
                  <c:v>1.7967024159423667E-2</c:v>
                </c:pt>
                <c:pt idx="13">
                  <c:v>1.7843827426814382E-2</c:v>
                </c:pt>
                <c:pt idx="14">
                  <c:v>1.6542044881343972E-2</c:v>
                </c:pt>
                <c:pt idx="15">
                  <c:v>1.4061676523012413E-2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32A-4FA9-9CD8-F3FB75D0C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09536"/>
        <c:axId val="1"/>
      </c:scatterChart>
      <c:valAx>
        <c:axId val="246509536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885592974480266"/>
              <c:y val="0.85139318885448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13654096228866E-2"/>
              <c:y val="0.37461300309597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095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17685319244067182"/>
          <c:y val="0.91950464396284826"/>
          <c:w val="0.89466894661574337"/>
          <c:h val="0.981424148606811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6809848155483632"/>
          <c:y val="3.40909090909090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96942623165667"/>
          <c:y val="0.13920473855415838"/>
          <c:w val="0.81441778782965557"/>
          <c:h val="0.66761456245361672"/>
        </c:manualLayout>
      </c:layout>
      <c:scatterChart>
        <c:scatterStyle val="lineMarker"/>
        <c:varyColors val="0"/>
        <c:ser>
          <c:idx val="1"/>
          <c:order val="0"/>
          <c:tx>
            <c:strRef>
              <c:f>'A (old1)'!$V$20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(old1)'!$D$21:$D$926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4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  <c:pt idx="138">
                    <c:v>5.9999999999999995E-4</c:v>
                  </c:pt>
                  <c:pt idx="139">
                    <c:v>9.0000000000000006E-5</c:v>
                  </c:pt>
                </c:numCache>
              </c:numRef>
            </c:plus>
            <c:minus>
              <c:numRef>
                <c:f>'A (old1)'!$D$21:$D$926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4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  <c:pt idx="138">
                    <c:v>5.9999999999999995E-4</c:v>
                  </c:pt>
                  <c:pt idx="139">
                    <c:v>9.0000000000000006E-5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(old1)'!$F$21:$F$926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  <c:pt idx="138">
                  <c:v>18940.5</c:v>
                </c:pt>
                <c:pt idx="139">
                  <c:v>19834.5</c:v>
                </c:pt>
              </c:numCache>
            </c:numRef>
          </c:xVal>
          <c:yVal>
            <c:numRef>
              <c:f>'A (old1)'!$V$21:$V$926</c:f>
              <c:numCache>
                <c:formatCode>General</c:formatCode>
                <c:ptCount val="906"/>
                <c:pt idx="0">
                  <c:v>8.9081864285052159E-3</c:v>
                </c:pt>
                <c:pt idx="1">
                  <c:v>1.390818642952385E-2</c:v>
                </c:pt>
                <c:pt idx="2">
                  <c:v>1.1961672468261103E-2</c:v>
                </c:pt>
                <c:pt idx="3">
                  <c:v>1.0172911154920944E-2</c:v>
                </c:pt>
                <c:pt idx="4">
                  <c:v>4.0151589264288967E-3</c:v>
                </c:pt>
                <c:pt idx="5">
                  <c:v>2.2639796989501471E-4</c:v>
                </c:pt>
                <c:pt idx="6">
                  <c:v>4.4376373059994145E-3</c:v>
                </c:pt>
                <c:pt idx="7">
                  <c:v>-8.3292976418107012E-3</c:v>
                </c:pt>
                <c:pt idx="8">
                  <c:v>8.3545729111336731E-3</c:v>
                </c:pt>
                <c:pt idx="9">
                  <c:v>5.5659220347184513E-3</c:v>
                </c:pt>
                <c:pt idx="10">
                  <c:v>-1.331895810831793E-2</c:v>
                </c:pt>
                <c:pt idx="11">
                  <c:v>-4.4765732207185938E-3</c:v>
                </c:pt>
                <c:pt idx="12">
                  <c:v>-1.4667638959793283E-3</c:v>
                </c:pt>
                <c:pt idx="13">
                  <c:v>-9.2546021974245218E-3</c:v>
                </c:pt>
                <c:pt idx="14">
                  <c:v>-3.5510719076320141E-3</c:v>
                </c:pt>
                <c:pt idx="15">
                  <c:v>-1.1284307487084505E-2</c:v>
                </c:pt>
                <c:pt idx="16">
                  <c:v>-6.0175416377997309E-3</c:v>
                </c:pt>
                <c:pt idx="17">
                  <c:v>-2.8053748727228933E-3</c:v>
                </c:pt>
                <c:pt idx="18">
                  <c:v>-7.7507743638522003E-3</c:v>
                </c:pt>
                <c:pt idx="19">
                  <c:v>-7.538606951164345E-3</c:v>
                </c:pt>
                <c:pt idx="20">
                  <c:v>-8.8286390711483087E-3</c:v>
                </c:pt>
                <c:pt idx="21">
                  <c:v>-1.2813645930253498E-2</c:v>
                </c:pt>
                <c:pt idx="22">
                  <c:v>-1.434354992869627E-2</c:v>
                </c:pt>
                <c:pt idx="23">
                  <c:v>3.892508609765713E-3</c:v>
                </c:pt>
                <c:pt idx="24">
                  <c:v>1.2334980283376772E-2</c:v>
                </c:pt>
                <c:pt idx="25">
                  <c:v>1.2334980283376772E-2</c:v>
                </c:pt>
                <c:pt idx="26">
                  <c:v>1.8510188073215597E-2</c:v>
                </c:pt>
                <c:pt idx="27">
                  <c:v>2.5547535104472989E-3</c:v>
                </c:pt>
                <c:pt idx="28">
                  <c:v>1.2554753505208609E-2</c:v>
                </c:pt>
                <c:pt idx="29">
                  <c:v>1.8299276571890247E-2</c:v>
                </c:pt>
                <c:pt idx="30">
                  <c:v>-1.2633798407292986E-2</c:v>
                </c:pt>
                <c:pt idx="31">
                  <c:v>5.9027568667439911E-3</c:v>
                </c:pt>
                <c:pt idx="32">
                  <c:v>1.2411906958760351E-2</c:v>
                </c:pt>
                <c:pt idx="33">
                  <c:v>1.407030344366886E-2</c:v>
                </c:pt>
                <c:pt idx="34">
                  <c:v>8.6387460153496375E-3</c:v>
                </c:pt>
                <c:pt idx="35">
                  <c:v>9.1314614820113601E-3</c:v>
                </c:pt>
                <c:pt idx="36">
                  <c:v>9.176672813305916E-3</c:v>
                </c:pt>
                <c:pt idx="37">
                  <c:v>1.0029339904927322E-2</c:v>
                </c:pt>
                <c:pt idx="38">
                  <c:v>1.1486632538266664E-2</c:v>
                </c:pt>
                <c:pt idx="39">
                  <c:v>2.8486632538092041E-2</c:v>
                </c:pt>
                <c:pt idx="40">
                  <c:v>9.3491074197842357E-3</c:v>
                </c:pt>
                <c:pt idx="41">
                  <c:v>9.0126135612979153E-3</c:v>
                </c:pt>
                <c:pt idx="42">
                  <c:v>8.1660437336009695E-3</c:v>
                </c:pt>
                <c:pt idx="43">
                  <c:v>1.9632803381567292E-2</c:v>
                </c:pt>
                <c:pt idx="44">
                  <c:v>8.8632976942877237E-3</c:v>
                </c:pt>
                <c:pt idx="45">
                  <c:v>1.9483554340372692E-2</c:v>
                </c:pt>
                <c:pt idx="46">
                  <c:v>8.2844021876381964E-3</c:v>
                </c:pt>
                <c:pt idx="47">
                  <c:v>6.0339146527387897E-3</c:v>
                </c:pt>
                <c:pt idx="48">
                  <c:v>5.8999914683086439E-3</c:v>
                </c:pt>
                <c:pt idx="49">
                  <c:v>6.2936038511331709E-3</c:v>
                </c:pt>
                <c:pt idx="50">
                  <c:v>3.2351742434861101E-3</c:v>
                </c:pt>
                <c:pt idx="51">
                  <c:v>6.7679593760004942E-3</c:v>
                </c:pt>
                <c:pt idx="52">
                  <c:v>5.4629765525600589E-3</c:v>
                </c:pt>
                <c:pt idx="53">
                  <c:v>-1.5076904915158498E-2</c:v>
                </c:pt>
                <c:pt idx="54">
                  <c:v>-9.5823551871678896E-3</c:v>
                </c:pt>
                <c:pt idx="55">
                  <c:v>-9.8863572013533144E-4</c:v>
                </c:pt>
                <c:pt idx="56">
                  <c:v>-4.9994925217426225E-3</c:v>
                </c:pt>
                <c:pt idx="57">
                  <c:v>-4.3778623414494743E-3</c:v>
                </c:pt>
                <c:pt idx="58">
                  <c:v>-1.4052905066247409E-3</c:v>
                </c:pt>
                <c:pt idx="59">
                  <c:v>4.7947186086992159E-3</c:v>
                </c:pt>
                <c:pt idx="60">
                  <c:v>5.5680293434824772E-3</c:v>
                </c:pt>
                <c:pt idx="61">
                  <c:v>-2.3386417970817325E-3</c:v>
                </c:pt>
                <c:pt idx="62">
                  <c:v>-4.2770339690039617E-3</c:v>
                </c:pt>
                <c:pt idx="63">
                  <c:v>-5.5670281235256046E-3</c:v>
                </c:pt>
                <c:pt idx="64">
                  <c:v>4.1049381974430522E-3</c:v>
                </c:pt>
                <c:pt idx="65">
                  <c:v>-7.6307402342153403E-3</c:v>
                </c:pt>
                <c:pt idx="66">
                  <c:v>-5.1803876575197902E-3</c:v>
                </c:pt>
                <c:pt idx="67">
                  <c:v>-5.0803876527700451E-3</c:v>
                </c:pt>
                <c:pt idx="68">
                  <c:v>-4.9803876552962575E-3</c:v>
                </c:pt>
                <c:pt idx="69">
                  <c:v>-6.0076505240253333E-3</c:v>
                </c:pt>
                <c:pt idx="70">
                  <c:v>-7.4739529628675416E-3</c:v>
                </c:pt>
                <c:pt idx="71">
                  <c:v>-7.0739529584204763E-3</c:v>
                </c:pt>
                <c:pt idx="72">
                  <c:v>-6.6739529612493687E-3</c:v>
                </c:pt>
                <c:pt idx="73">
                  <c:v>-7.286426734404168E-3</c:v>
                </c:pt>
                <c:pt idx="74">
                  <c:v>-7.1864267369303805E-3</c:v>
                </c:pt>
                <c:pt idx="75">
                  <c:v>-7.1864267369303805E-3</c:v>
                </c:pt>
                <c:pt idx="76">
                  <c:v>-6.0889314925382434E-3</c:v>
                </c:pt>
                <c:pt idx="77">
                  <c:v>-8.704775751124624E-3</c:v>
                </c:pt>
                <c:pt idx="78">
                  <c:v>-9.0866976121213375E-3</c:v>
                </c:pt>
                <c:pt idx="79">
                  <c:v>-9.1250034582630174E-3</c:v>
                </c:pt>
                <c:pt idx="80">
                  <c:v>-9.6505404479518692E-3</c:v>
                </c:pt>
                <c:pt idx="81">
                  <c:v>-8.6069246719455723E-3</c:v>
                </c:pt>
                <c:pt idx="82">
                  <c:v>-8.1760772559354971E-3</c:v>
                </c:pt>
                <c:pt idx="83">
                  <c:v>-8.8888455780479318E-3</c:v>
                </c:pt>
                <c:pt idx="84">
                  <c:v>-9.6271502968916182E-3</c:v>
                </c:pt>
                <c:pt idx="85">
                  <c:v>-2.1734586006530644E-2</c:v>
                </c:pt>
                <c:pt idx="86">
                  <c:v>-5.2366926864053226E-3</c:v>
                </c:pt>
                <c:pt idx="87">
                  <c:v>-8.7715554702830437E-3</c:v>
                </c:pt>
                <c:pt idx="88">
                  <c:v>-8.9331746305273529E-3</c:v>
                </c:pt>
                <c:pt idx="89">
                  <c:v>-8.3349216988086935E-3</c:v>
                </c:pt>
                <c:pt idx="90">
                  <c:v>-7.7349216994140532E-3</c:v>
                </c:pt>
                <c:pt idx="91">
                  <c:v>-7.925995935583038E-3</c:v>
                </c:pt>
                <c:pt idx="92">
                  <c:v>-6.4982736148106509E-3</c:v>
                </c:pt>
                <c:pt idx="93">
                  <c:v>-6.1982736151133307E-3</c:v>
                </c:pt>
                <c:pt idx="94">
                  <c:v>-5.9982736201657557E-3</c:v>
                </c:pt>
                <c:pt idx="95">
                  <c:v>-5.5379939025868366E-3</c:v>
                </c:pt>
                <c:pt idx="96">
                  <c:v>-5.7636958983518193E-3</c:v>
                </c:pt>
                <c:pt idx="97">
                  <c:v>-3.2096693135276327E-3</c:v>
                </c:pt>
                <c:pt idx="98">
                  <c:v>-3.6547361453381014E-3</c:v>
                </c:pt>
                <c:pt idx="99">
                  <c:v>-3.6347361458433439E-3</c:v>
                </c:pt>
                <c:pt idx="100">
                  <c:v>-3.8770969468326557E-3</c:v>
                </c:pt>
                <c:pt idx="101">
                  <c:v>-3.4895372509021194E-3</c:v>
                </c:pt>
                <c:pt idx="102">
                  <c:v>9.1142423182573665E-4</c:v>
                </c:pt>
                <c:pt idx="103">
                  <c:v>-2.7249183134490998E-3</c:v>
                </c:pt>
                <c:pt idx="104">
                  <c:v>-2.3435660325994093E-3</c:v>
                </c:pt>
                <c:pt idx="107">
                  <c:v>-1.2254317888948929E-3</c:v>
                </c:pt>
                <c:pt idx="108">
                  <c:v>-7.2020080833200967E-4</c:v>
                </c:pt>
                <c:pt idx="109">
                  <c:v>-2.3313711267115896E-3</c:v>
                </c:pt>
                <c:pt idx="110">
                  <c:v>-8.0566176452471702E-4</c:v>
                </c:pt>
                <c:pt idx="111">
                  <c:v>-2.7150769725619098E-4</c:v>
                </c:pt>
                <c:pt idx="113">
                  <c:v>-7.8163174218040879E-4</c:v>
                </c:pt>
                <c:pt idx="114">
                  <c:v>-7.8163174218040879E-4</c:v>
                </c:pt>
                <c:pt idx="115">
                  <c:v>1.0583062565111857E-3</c:v>
                </c:pt>
                <c:pt idx="116">
                  <c:v>2.2644023685301877E-3</c:v>
                </c:pt>
                <c:pt idx="117">
                  <c:v>8.4701257432888075E-4</c:v>
                </c:pt>
                <c:pt idx="119">
                  <c:v>1.8318593795484395E-3</c:v>
                </c:pt>
                <c:pt idx="120">
                  <c:v>1.0146981624403681E-3</c:v>
                </c:pt>
                <c:pt idx="121">
                  <c:v>4.0021725094450018E-3</c:v>
                </c:pt>
                <c:pt idx="122">
                  <c:v>5.7847287497087771E-3</c:v>
                </c:pt>
                <c:pt idx="123">
                  <c:v>5.5234206273148019E-3</c:v>
                </c:pt>
                <c:pt idx="124">
                  <c:v>2.5429018802021613E-3</c:v>
                </c:pt>
                <c:pt idx="125">
                  <c:v>5.4836332665814252E-3</c:v>
                </c:pt>
                <c:pt idx="126">
                  <c:v>5.4232769882647178E-3</c:v>
                </c:pt>
                <c:pt idx="127">
                  <c:v>4.8428791543590824E-3</c:v>
                </c:pt>
                <c:pt idx="128">
                  <c:v>4.4307992999601323E-3</c:v>
                </c:pt>
                <c:pt idx="129">
                  <c:v>5.8945729472788429E-3</c:v>
                </c:pt>
                <c:pt idx="130">
                  <c:v>5.1538913382354196E-3</c:v>
                </c:pt>
                <c:pt idx="131">
                  <c:v>7.6586413037932934E-3</c:v>
                </c:pt>
                <c:pt idx="132">
                  <c:v>7.0843529250153268E-3</c:v>
                </c:pt>
                <c:pt idx="133">
                  <c:v>7.2283186549051762E-3</c:v>
                </c:pt>
                <c:pt idx="134">
                  <c:v>7.7669784950615273E-3</c:v>
                </c:pt>
                <c:pt idx="135">
                  <c:v>1.0901205769528886E-2</c:v>
                </c:pt>
                <c:pt idx="136">
                  <c:v>1.0823262862723212E-2</c:v>
                </c:pt>
                <c:pt idx="137">
                  <c:v>9.4660616710791762E-3</c:v>
                </c:pt>
                <c:pt idx="138">
                  <c:v>1.1189111821962441E-2</c:v>
                </c:pt>
                <c:pt idx="139">
                  <c:v>1.2628639257655207E-2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75-405E-90DF-E6A6ABC91135}"/>
            </c:ext>
          </c:extLst>
        </c:ser>
        <c:ser>
          <c:idx val="8"/>
          <c:order val="1"/>
          <c:tx>
            <c:strRef>
              <c:f>'A (old1)'!$AB$1</c:f>
              <c:strCache>
                <c:ptCount val="1"/>
                <c:pt idx="0">
                  <c:v>Sin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(old1)'!$AA$2:$AA$34</c:f>
              <c:numCache>
                <c:formatCode>General</c:formatCode>
                <c:ptCount val="33"/>
                <c:pt idx="0">
                  <c:v>-60000</c:v>
                </c:pt>
                <c:pt idx="1">
                  <c:v>-57500</c:v>
                </c:pt>
                <c:pt idx="2">
                  <c:v>-55000</c:v>
                </c:pt>
                <c:pt idx="3">
                  <c:v>-52500</c:v>
                </c:pt>
                <c:pt idx="4">
                  <c:v>-50000</c:v>
                </c:pt>
                <c:pt idx="5">
                  <c:v>-47500</c:v>
                </c:pt>
                <c:pt idx="6">
                  <c:v>-45000</c:v>
                </c:pt>
                <c:pt idx="7">
                  <c:v>-42500</c:v>
                </c:pt>
                <c:pt idx="8">
                  <c:v>-40000</c:v>
                </c:pt>
                <c:pt idx="9">
                  <c:v>-37500</c:v>
                </c:pt>
                <c:pt idx="10">
                  <c:v>-35000</c:v>
                </c:pt>
                <c:pt idx="11">
                  <c:v>-32500</c:v>
                </c:pt>
                <c:pt idx="12">
                  <c:v>-30000</c:v>
                </c:pt>
                <c:pt idx="13">
                  <c:v>-27500</c:v>
                </c:pt>
                <c:pt idx="14">
                  <c:v>-25000</c:v>
                </c:pt>
                <c:pt idx="15">
                  <c:v>-22500</c:v>
                </c:pt>
                <c:pt idx="16">
                  <c:v>-20000</c:v>
                </c:pt>
                <c:pt idx="17">
                  <c:v>-17500</c:v>
                </c:pt>
                <c:pt idx="18">
                  <c:v>-15000</c:v>
                </c:pt>
                <c:pt idx="19">
                  <c:v>-12500</c:v>
                </c:pt>
                <c:pt idx="20">
                  <c:v>-10000</c:v>
                </c:pt>
                <c:pt idx="21">
                  <c:v>-7500</c:v>
                </c:pt>
                <c:pt idx="22">
                  <c:v>-5000</c:v>
                </c:pt>
                <c:pt idx="23">
                  <c:v>-2500</c:v>
                </c:pt>
                <c:pt idx="24">
                  <c:v>0</c:v>
                </c:pt>
                <c:pt idx="25">
                  <c:v>2500</c:v>
                </c:pt>
                <c:pt idx="26">
                  <c:v>5000</c:v>
                </c:pt>
                <c:pt idx="27">
                  <c:v>7500</c:v>
                </c:pt>
                <c:pt idx="28">
                  <c:v>10000</c:v>
                </c:pt>
                <c:pt idx="29">
                  <c:v>12500</c:v>
                </c:pt>
                <c:pt idx="30">
                  <c:v>15000</c:v>
                </c:pt>
                <c:pt idx="31">
                  <c:v>17500</c:v>
                </c:pt>
                <c:pt idx="32">
                  <c:v>20000</c:v>
                </c:pt>
              </c:numCache>
            </c:numRef>
          </c:xVal>
          <c:yVal>
            <c:numRef>
              <c:f>'A (old1)'!$AB$2:$AB$34</c:f>
              <c:numCache>
                <c:formatCode>General</c:formatCode>
                <c:ptCount val="33"/>
                <c:pt idx="0">
                  <c:v>-3.1985090387209453E-3</c:v>
                </c:pt>
                <c:pt idx="1">
                  <c:v>-6.536758222858095E-3</c:v>
                </c:pt>
                <c:pt idx="2">
                  <c:v>-8.5130312309194701E-3</c:v>
                </c:pt>
                <c:pt idx="3">
                  <c:v>-8.9645611700154716E-3</c:v>
                </c:pt>
                <c:pt idx="4">
                  <c:v>-7.8541597949322566E-3</c:v>
                </c:pt>
                <c:pt idx="5">
                  <c:v>-5.2732803517271283E-3</c:v>
                </c:pt>
                <c:pt idx="6">
                  <c:v>-1.4344854398889162E-3</c:v>
                </c:pt>
                <c:pt idx="7">
                  <c:v>3.346059756070119E-3</c:v>
                </c:pt>
                <c:pt idx="8">
                  <c:v>8.6746269988616197E-3</c:v>
                </c:pt>
                <c:pt idx="9">
                  <c:v>1.4112352664823954E-2</c:v>
                </c:pt>
                <c:pt idx="10">
                  <c:v>1.9211382784680403E-2</c:v>
                </c:pt>
                <c:pt idx="11">
                  <c:v>2.3551758533929448E-2</c:v>
                </c:pt>
                <c:pt idx="12">
                  <c:v>2.6776004264319614E-2</c:v>
                </c:pt>
                <c:pt idx="13">
                  <c:v>2.8618569387795764E-2</c:v>
                </c:pt>
                <c:pt idx="14">
                  <c:v>2.8927699263743167E-2</c:v>
                </c:pt>
                <c:pt idx="15">
                  <c:v>2.767793379165847E-2</c:v>
                </c:pt>
                <c:pt idx="16">
                  <c:v>2.4972204318527716E-2</c:v>
                </c:pt>
                <c:pt idx="17">
                  <c:v>2.1033356158507856E-2</c:v>
                </c:pt>
                <c:pt idx="18">
                  <c:v>1.6185794934685974E-2</c:v>
                </c:pt>
                <c:pt idx="19">
                  <c:v>1.0828768359941385E-2</c:v>
                </c:pt>
                <c:pt idx="20">
                  <c:v>5.4034839836063176E-3</c:v>
                </c:pt>
                <c:pt idx="21">
                  <c:v>3.5677110374662119E-4</c:v>
                </c:pt>
                <c:pt idx="22">
                  <c:v>-3.895720330764239E-3</c:v>
                </c:pt>
                <c:pt idx="23">
                  <c:v>-7.003752870438475E-3</c:v>
                </c:pt>
                <c:pt idx="24">
                  <c:v>-8.7113473072319512E-3</c:v>
                </c:pt>
                <c:pt idx="25">
                  <c:v>-8.8778652578551647E-3</c:v>
                </c:pt>
                <c:pt idx="26">
                  <c:v>-7.4895922155963687E-3</c:v>
                </c:pt>
                <c:pt idx="27">
                  <c:v>-4.6608670843666829E-3</c:v>
                </c:pt>
                <c:pt idx="28">
                  <c:v>-6.2466516594418368E-4</c:v>
                </c:pt>
                <c:pt idx="29">
                  <c:v>4.2865898094188136E-3</c:v>
                </c:pt>
                <c:pt idx="30">
                  <c:v>9.668404277691613E-3</c:v>
                </c:pt>
                <c:pt idx="31">
                  <c:v>1.5077529145486877E-2</c:v>
                </c:pt>
                <c:pt idx="32">
                  <c:v>2.006846602043089E-2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75-405E-90DF-E6A6ABC91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11504"/>
        <c:axId val="1"/>
      </c:scatterChart>
      <c:valAx>
        <c:axId val="24651150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47271468367062"/>
              <c:y val="0.860796647578143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9079754601226995E-2"/>
              <c:y val="0.3863642328799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115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3098191713765838"/>
          <c:y val="0.92613755666905273"/>
          <c:w val="0.65644220085986182"/>
          <c:h val="0.98295573848723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LiTE Residuals</a:t>
            </a:r>
          </a:p>
        </c:rich>
      </c:tx>
      <c:layout>
        <c:manualLayout>
          <c:xMode val="edge"/>
          <c:yMode val="edge"/>
          <c:x val="0.36446214651184167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2570237225192"/>
          <c:y val="0.14084526414676515"/>
          <c:w val="0.83917097211790204"/>
          <c:h val="0.66760655205566688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'Active 1'!$D$21:$D$92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  <c:pt idx="165">
                  <c:v>27643</c:v>
                </c:pt>
                <c:pt idx="166">
                  <c:v>27751</c:v>
                </c:pt>
                <c:pt idx="167">
                  <c:v>27751</c:v>
                </c:pt>
                <c:pt idx="168">
                  <c:v>27643</c:v>
                </c:pt>
                <c:pt idx="169">
                  <c:v>27751</c:v>
                </c:pt>
                <c:pt idx="170">
                  <c:v>27751</c:v>
                </c:pt>
              </c:numCache>
            </c:numRef>
          </c:xVal>
          <c:yVal>
            <c:numRef>
              <c:f>'Active 1'!$AA$21:$AA$923</c:f>
              <c:numCache>
                <c:formatCode>General</c:formatCode>
                <c:ptCount val="903"/>
                <c:pt idx="0">
                  <c:v>-0.11271087618528834</c:v>
                </c:pt>
                <c:pt idx="1">
                  <c:v>-0.10771087618426971</c:v>
                </c:pt>
                <c:pt idx="2">
                  <c:v>-0.10964087637542479</c:v>
                </c:pt>
                <c:pt idx="3">
                  <c:v>-0.11141587909674765</c:v>
                </c:pt>
                <c:pt idx="4">
                  <c:v>-0.11757087992121579</c:v>
                </c:pt>
                <c:pt idx="5">
                  <c:v>-0.12134588542889867</c:v>
                </c:pt>
                <c:pt idx="6">
                  <c:v>-0.1171208932616763</c:v>
                </c:pt>
                <c:pt idx="7">
                  <c:v>-0.12945731288521106</c:v>
                </c:pt>
                <c:pt idx="8">
                  <c:v>-0.10826346226589338</c:v>
                </c:pt>
                <c:pt idx="9">
                  <c:v>-0.11103924826326345</c:v>
                </c:pt>
                <c:pt idx="10">
                  <c:v>-0.10810230254011904</c:v>
                </c:pt>
                <c:pt idx="11">
                  <c:v>-9.9257956107677972E-2</c:v>
                </c:pt>
                <c:pt idx="12">
                  <c:v>-8.8716786611307261E-2</c:v>
                </c:pt>
                <c:pt idx="13">
                  <c:v>-9.6495690473883108E-2</c:v>
                </c:pt>
                <c:pt idx="14">
                  <c:v>-9.0686810054971229E-2</c:v>
                </c:pt>
                <c:pt idx="15">
                  <c:v>-9.8400419622100471E-2</c:v>
                </c:pt>
                <c:pt idx="16">
                  <c:v>-9.3114032639681321E-2</c:v>
                </c:pt>
                <c:pt idx="17">
                  <c:v>-8.9892948790249366E-2</c:v>
                </c:pt>
                <c:pt idx="18">
                  <c:v>-9.4827649110195603E-2</c:v>
                </c:pt>
                <c:pt idx="19">
                  <c:v>-9.4606566829715966E-2</c:v>
                </c:pt>
                <c:pt idx="20">
                  <c:v>-8.6504210203750501E-2</c:v>
                </c:pt>
                <c:pt idx="21">
                  <c:v>-9.0429514506991659E-2</c:v>
                </c:pt>
                <c:pt idx="22">
                  <c:v>-9.1764955188621475E-2</c:v>
                </c:pt>
                <c:pt idx="23">
                  <c:v>-5.5190972453840179E-2</c:v>
                </c:pt>
                <c:pt idx="24">
                  <c:v>-2.087138617019129E-2</c:v>
                </c:pt>
                <c:pt idx="25">
                  <c:v>-2.087138617019129E-2</c:v>
                </c:pt>
                <c:pt idx="26">
                  <c:v>-1.1153441740076391E-2</c:v>
                </c:pt>
                <c:pt idx="27">
                  <c:v>-2.7064306668651186E-2</c:v>
                </c:pt>
                <c:pt idx="28">
                  <c:v>-1.7064306673889876E-2</c:v>
                </c:pt>
                <c:pt idx="29">
                  <c:v>-9.9332977017004172E-3</c:v>
                </c:pt>
                <c:pt idx="30">
                  <c:v>-3.8859206936375304E-2</c:v>
                </c:pt>
                <c:pt idx="31">
                  <c:v>-2.0282255063081372E-2</c:v>
                </c:pt>
                <c:pt idx="32">
                  <c:v>-1.2051134957652216E-2</c:v>
                </c:pt>
                <c:pt idx="33">
                  <c:v>-1.0136947734530694E-2</c:v>
                </c:pt>
                <c:pt idx="34">
                  <c:v>-1.54019685909993E-2</c:v>
                </c:pt>
                <c:pt idx="35">
                  <c:v>-1.4887306263899279E-2</c:v>
                </c:pt>
                <c:pt idx="36">
                  <c:v>-1.478954411760287E-2</c:v>
                </c:pt>
                <c:pt idx="37">
                  <c:v>-1.0931829934128749E-2</c:v>
                </c:pt>
                <c:pt idx="38">
                  <c:v>-9.1224271662064382E-3</c:v>
                </c:pt>
                <c:pt idx="39">
                  <c:v>7.8775728336189389E-3</c:v>
                </c:pt>
                <c:pt idx="40">
                  <c:v>-6.665392345205674E-3</c:v>
                </c:pt>
                <c:pt idx="41">
                  <c:v>-6.8735555242433934E-3</c:v>
                </c:pt>
                <c:pt idx="42">
                  <c:v>-7.6543124131879005E-3</c:v>
                </c:pt>
                <c:pt idx="43">
                  <c:v>3.8723655454042591E-3</c:v>
                </c:pt>
                <c:pt idx="44">
                  <c:v>-6.6174723992810918E-3</c:v>
                </c:pt>
                <c:pt idx="45">
                  <c:v>4.1296150752108789E-3</c:v>
                </c:pt>
                <c:pt idx="46">
                  <c:v>-6.7055516074956811E-3</c:v>
                </c:pt>
                <c:pt idx="47">
                  <c:v>-4.2123265278435577E-3</c:v>
                </c:pt>
                <c:pt idx="48">
                  <c:v>-4.0378089721326638E-3</c:v>
                </c:pt>
                <c:pt idx="49">
                  <c:v>-3.2605102765646426E-3</c:v>
                </c:pt>
                <c:pt idx="50">
                  <c:v>-6.1592416472195698E-3</c:v>
                </c:pt>
                <c:pt idx="51">
                  <c:v>-2.3527491522638217E-3</c:v>
                </c:pt>
                <c:pt idx="52">
                  <c:v>7.9977031539385296E-4</c:v>
                </c:pt>
                <c:pt idx="53">
                  <c:v>-1.4617638924176541E-2</c:v>
                </c:pt>
                <c:pt idx="54">
                  <c:v>-9.0900301725828116E-3</c:v>
                </c:pt>
                <c:pt idx="55">
                  <c:v>-3.0710930278476586E-4</c:v>
                </c:pt>
                <c:pt idx="56">
                  <c:v>-4.2525087573435059E-3</c:v>
                </c:pt>
                <c:pt idx="57">
                  <c:v>-7.7454004609454723E-4</c:v>
                </c:pt>
                <c:pt idx="58">
                  <c:v>2.246872431141746E-3</c:v>
                </c:pt>
                <c:pt idx="59">
                  <c:v>1.2265185530116915E-2</c:v>
                </c:pt>
                <c:pt idx="60">
                  <c:v>1.3079865183173115E-2</c:v>
                </c:pt>
                <c:pt idx="61">
                  <c:v>5.3379190351968741E-3</c:v>
                </c:pt>
                <c:pt idx="62">
                  <c:v>8.6959439368371038E-3</c:v>
                </c:pt>
                <c:pt idx="63">
                  <c:v>9.1453899965099027E-3</c:v>
                </c:pt>
                <c:pt idx="64">
                  <c:v>1.8979393560648546E-2</c:v>
                </c:pt>
                <c:pt idx="65">
                  <c:v>7.3236539805199927E-3</c:v>
                </c:pt>
                <c:pt idx="66">
                  <c:v>9.8313406358306061E-3</c:v>
                </c:pt>
                <c:pt idx="67">
                  <c:v>9.9313406405803512E-3</c:v>
                </c:pt>
                <c:pt idx="68">
                  <c:v>1.0031340638054139E-2</c:v>
                </c:pt>
                <c:pt idx="69">
                  <c:v>1.0863454540933492E-2</c:v>
                </c:pt>
                <c:pt idx="70">
                  <c:v>1.2617614333137349E-2</c:v>
                </c:pt>
                <c:pt idx="71">
                  <c:v>1.3017614337584414E-2</c:v>
                </c:pt>
                <c:pt idx="72">
                  <c:v>1.3417614334755521E-2</c:v>
                </c:pt>
                <c:pt idx="73">
                  <c:v>1.289448714474631E-2</c:v>
                </c:pt>
                <c:pt idx="74">
                  <c:v>1.2994487142220098E-2</c:v>
                </c:pt>
                <c:pt idx="75">
                  <c:v>1.2994487142220098E-2</c:v>
                </c:pt>
                <c:pt idx="76">
                  <c:v>1.4103944928916002E-2</c:v>
                </c:pt>
                <c:pt idx="77">
                  <c:v>1.280679875776704E-2</c:v>
                </c:pt>
                <c:pt idx="78">
                  <c:v>1.2428193312462069E-2</c:v>
                </c:pt>
                <c:pt idx="79">
                  <c:v>1.2393865739571132E-2</c:v>
                </c:pt>
                <c:pt idx="80">
                  <c:v>1.1870980068222367E-2</c:v>
                </c:pt>
                <c:pt idx="81">
                  <c:v>1.2915258565849986E-2</c:v>
                </c:pt>
                <c:pt idx="82">
                  <c:v>1.3348093887636858E-2</c:v>
                </c:pt>
                <c:pt idx="83">
                  <c:v>1.2636650620152306E-2</c:v>
                </c:pt>
                <c:pt idx="84">
                  <c:v>1.1902320029061218E-2</c:v>
                </c:pt>
                <c:pt idx="85">
                  <c:v>-7.5492894829679025E-5</c:v>
                </c:pt>
                <c:pt idx="86">
                  <c:v>1.6432854980439338E-2</c:v>
                </c:pt>
                <c:pt idx="87">
                  <c:v>1.402980417096057E-2</c:v>
                </c:pt>
                <c:pt idx="88">
                  <c:v>1.3896390114253558E-2</c:v>
                </c:pt>
                <c:pt idx="89">
                  <c:v>1.4503831939920692E-2</c:v>
                </c:pt>
                <c:pt idx="90">
                  <c:v>1.5103831939315332E-2</c:v>
                </c:pt>
                <c:pt idx="91">
                  <c:v>1.6806941034369392E-2</c:v>
                </c:pt>
                <c:pt idx="92">
                  <c:v>1.9003752840643463E-2</c:v>
                </c:pt>
                <c:pt idx="93">
                  <c:v>1.9303752840340783E-2</c:v>
                </c:pt>
                <c:pt idx="94">
                  <c:v>1.9503752835288359E-2</c:v>
                </c:pt>
                <c:pt idx="95">
                  <c:v>1.9983335780468951E-2</c:v>
                </c:pt>
                <c:pt idx="96">
                  <c:v>2.03835042396594E-2</c:v>
                </c:pt>
                <c:pt idx="97">
                  <c:v>1.3663411491248707E-2</c:v>
                </c:pt>
                <c:pt idx="98">
                  <c:v>2.1665080768588904E-2</c:v>
                </c:pt>
                <c:pt idx="99">
                  <c:v>2.2209023427617887E-2</c:v>
                </c:pt>
                <c:pt idx="100">
                  <c:v>2.1728736493052937E-2</c:v>
                </c:pt>
                <c:pt idx="101">
                  <c:v>2.3390783310851489E-2</c:v>
                </c:pt>
                <c:pt idx="102">
                  <c:v>2.3410783310346246E-2</c:v>
                </c:pt>
                <c:pt idx="103">
                  <c:v>2.3175976509586801E-2</c:v>
                </c:pt>
                <c:pt idx="104">
                  <c:v>2.3563856186544423E-2</c:v>
                </c:pt>
                <c:pt idx="105">
                  <c:v>2.7969921108451781E-2</c:v>
                </c:pt>
                <c:pt idx="106">
                  <c:v>2.4339599185462583E-2</c:v>
                </c:pt>
                <c:pt idx="107">
                  <c:v>2.4959474147598845E-2</c:v>
                </c:pt>
                <c:pt idx="108">
                  <c:v>-9999</c:v>
                </c:pt>
                <c:pt idx="109">
                  <c:v>-9999</c:v>
                </c:pt>
                <c:pt idx="110">
                  <c:v>2.6227739719491452E-2</c:v>
                </c:pt>
                <c:pt idx="111">
                  <c:v>2.6741153137556768E-2</c:v>
                </c:pt>
                <c:pt idx="112">
                  <c:v>2.5181759635210375E-2</c:v>
                </c:pt>
                <c:pt idx="113">
                  <c:v>2.6708581840209571E-2</c:v>
                </c:pt>
                <c:pt idx="114">
                  <c:v>2.7242929845835852E-2</c:v>
                </c:pt>
                <c:pt idx="115">
                  <c:v>-9999</c:v>
                </c:pt>
                <c:pt idx="116">
                  <c:v>2.6701699750221145E-2</c:v>
                </c:pt>
                <c:pt idx="117">
                  <c:v>2.6701699750221145E-2</c:v>
                </c:pt>
                <c:pt idx="118">
                  <c:v>2.8536753351281398E-2</c:v>
                </c:pt>
                <c:pt idx="119">
                  <c:v>2.9734095471062507E-2</c:v>
                </c:pt>
                <c:pt idx="120">
                  <c:v>2.8316204501072136E-2</c:v>
                </c:pt>
                <c:pt idx="121">
                  <c:v>-9999</c:v>
                </c:pt>
                <c:pt idx="122">
                  <c:v>2.918631003260054E-2</c:v>
                </c:pt>
                <c:pt idx="123">
                  <c:v>2.8368210164608519E-2</c:v>
                </c:pt>
                <c:pt idx="124">
                  <c:v>3.1351989165117333E-2</c:v>
                </c:pt>
                <c:pt idx="125">
                  <c:v>3.3130021139536059E-2</c:v>
                </c:pt>
                <c:pt idx="126">
                  <c:v>3.286421676419473E-2</c:v>
                </c:pt>
                <c:pt idx="127">
                  <c:v>2.9883254063375726E-2</c:v>
                </c:pt>
                <c:pt idx="128">
                  <c:v>3.2664033913903032E-2</c:v>
                </c:pt>
                <c:pt idx="129">
                  <c:v>3.2534509859229316E-2</c:v>
                </c:pt>
                <c:pt idx="130">
                  <c:v>3.1953435895415369E-2</c:v>
                </c:pt>
                <c:pt idx="131">
                  <c:v>3.1272274442830733E-2</c:v>
                </c:pt>
                <c:pt idx="132">
                  <c:v>3.2723336906927011E-2</c:v>
                </c:pt>
                <c:pt idx="133">
                  <c:v>3.1968207509304479E-2</c:v>
                </c:pt>
                <c:pt idx="134">
                  <c:v>3.4115982121097913E-2</c:v>
                </c:pt>
                <c:pt idx="135">
                  <c:v>3.3501641976884815E-2</c:v>
                </c:pt>
                <c:pt idx="136">
                  <c:v>3.3645380449790832E-2</c:v>
                </c:pt>
                <c:pt idx="137">
                  <c:v>3.3668305056881356E-2</c:v>
                </c:pt>
                <c:pt idx="138">
                  <c:v>3.6210257209561253E-2</c:v>
                </c:pt>
                <c:pt idx="139">
                  <c:v>3.5487331301258349E-2</c:v>
                </c:pt>
                <c:pt idx="140">
                  <c:v>3.4055698149825356E-2</c:v>
                </c:pt>
                <c:pt idx="141">
                  <c:v>3.5705248741025673E-2</c:v>
                </c:pt>
                <c:pt idx="142">
                  <c:v>3.6185986685230195E-2</c:v>
                </c:pt>
                <c:pt idx="143">
                  <c:v>3.6843704180725467E-2</c:v>
                </c:pt>
                <c:pt idx="144">
                  <c:v>3.6561823294602586E-2</c:v>
                </c:pt>
                <c:pt idx="145">
                  <c:v>3.5997337882299647E-2</c:v>
                </c:pt>
                <c:pt idx="146">
                  <c:v>3.6795301044305603E-2</c:v>
                </c:pt>
                <c:pt idx="147">
                  <c:v>3.6565704117382032E-2</c:v>
                </c:pt>
                <c:pt idx="148">
                  <c:v>3.6965704369211656E-2</c:v>
                </c:pt>
                <c:pt idx="149">
                  <c:v>3.7165704029465181E-2</c:v>
                </c:pt>
                <c:pt idx="150">
                  <c:v>3.6401603980472055E-2</c:v>
                </c:pt>
                <c:pt idx="151">
                  <c:v>3.5785702954377274E-2</c:v>
                </c:pt>
                <c:pt idx="152">
                  <c:v>3.6001661386510682E-2</c:v>
                </c:pt>
                <c:pt idx="153">
                  <c:v>3.6363362599173714E-2</c:v>
                </c:pt>
                <c:pt idx="154">
                  <c:v>3.6989019786940885E-2</c:v>
                </c:pt>
                <c:pt idx="155">
                  <c:v>3.6034379809005486E-2</c:v>
                </c:pt>
                <c:pt idx="156">
                  <c:v>3.7394965959594198E-2</c:v>
                </c:pt>
                <c:pt idx="157">
                  <c:v>3.6583186196199775E-2</c:v>
                </c:pt>
                <c:pt idx="158">
                  <c:v>3.8751626359885098E-2</c:v>
                </c:pt>
                <c:pt idx="159">
                  <c:v>3.7365763427416585E-2</c:v>
                </c:pt>
                <c:pt idx="160">
                  <c:v>3.8751626359885098E-2</c:v>
                </c:pt>
                <c:pt idx="161">
                  <c:v>3.7365763427416585E-2</c:v>
                </c:pt>
                <c:pt idx="162">
                  <c:v>3.6832857261903773E-2</c:v>
                </c:pt>
                <c:pt idx="163">
                  <c:v>3.7873595230548479E-2</c:v>
                </c:pt>
                <c:pt idx="164">
                  <c:v>3.8215773382969664E-2</c:v>
                </c:pt>
                <c:pt idx="165">
                  <c:v>3.5338864210256393E-2</c:v>
                </c:pt>
                <c:pt idx="166">
                  <c:v>3.8430971308002271E-2</c:v>
                </c:pt>
                <c:pt idx="167">
                  <c:v>3.9230971346000232E-2</c:v>
                </c:pt>
                <c:pt idx="168">
                  <c:v>3.5338864210256393E-2</c:v>
                </c:pt>
                <c:pt idx="169">
                  <c:v>3.8430971308002271E-2</c:v>
                </c:pt>
                <c:pt idx="170">
                  <c:v>3.9230971346000232E-2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EB4-4B92-AC5D-C068754E3DD7}"/>
            </c:ext>
          </c:extLst>
        </c:ser>
        <c:ser>
          <c:idx val="8"/>
          <c:order val="1"/>
          <c:tx>
            <c:strRef>
              <c:f>'Active 1'!$AX$1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1'!$AV$2:$AV$100</c:f>
              <c:numCache>
                <c:formatCode>General</c:formatCode>
                <c:ptCount val="99"/>
                <c:pt idx="0">
                  <c:v>-54000</c:v>
                </c:pt>
                <c:pt idx="1">
                  <c:v>-53000</c:v>
                </c:pt>
                <c:pt idx="2">
                  <c:v>-52000</c:v>
                </c:pt>
                <c:pt idx="3">
                  <c:v>-51000</c:v>
                </c:pt>
                <c:pt idx="4">
                  <c:v>-50000</c:v>
                </c:pt>
                <c:pt idx="5">
                  <c:v>-49000</c:v>
                </c:pt>
                <c:pt idx="6">
                  <c:v>-48000</c:v>
                </c:pt>
                <c:pt idx="7">
                  <c:v>-47000</c:v>
                </c:pt>
                <c:pt idx="8">
                  <c:v>-46000</c:v>
                </c:pt>
                <c:pt idx="9">
                  <c:v>-45000</c:v>
                </c:pt>
                <c:pt idx="10">
                  <c:v>-44000</c:v>
                </c:pt>
                <c:pt idx="11">
                  <c:v>-43000</c:v>
                </c:pt>
                <c:pt idx="12">
                  <c:v>-42000</c:v>
                </c:pt>
                <c:pt idx="13">
                  <c:v>-41000</c:v>
                </c:pt>
                <c:pt idx="14">
                  <c:v>-40000</c:v>
                </c:pt>
                <c:pt idx="15">
                  <c:v>-39000</c:v>
                </c:pt>
                <c:pt idx="16">
                  <c:v>-38000</c:v>
                </c:pt>
                <c:pt idx="17">
                  <c:v>-37000</c:v>
                </c:pt>
                <c:pt idx="18">
                  <c:v>-36000</c:v>
                </c:pt>
                <c:pt idx="19">
                  <c:v>-35000</c:v>
                </c:pt>
                <c:pt idx="20">
                  <c:v>-34000</c:v>
                </c:pt>
                <c:pt idx="21">
                  <c:v>-33000</c:v>
                </c:pt>
                <c:pt idx="22">
                  <c:v>-32000</c:v>
                </c:pt>
                <c:pt idx="23">
                  <c:v>-31000</c:v>
                </c:pt>
                <c:pt idx="24">
                  <c:v>-30000</c:v>
                </c:pt>
                <c:pt idx="25">
                  <c:v>-29000</c:v>
                </c:pt>
                <c:pt idx="26">
                  <c:v>-28000</c:v>
                </c:pt>
                <c:pt idx="27">
                  <c:v>-27000</c:v>
                </c:pt>
                <c:pt idx="28">
                  <c:v>-26000</c:v>
                </c:pt>
                <c:pt idx="29">
                  <c:v>-25000</c:v>
                </c:pt>
                <c:pt idx="30">
                  <c:v>-24000</c:v>
                </c:pt>
                <c:pt idx="31">
                  <c:v>-23000</c:v>
                </c:pt>
                <c:pt idx="32">
                  <c:v>-22000</c:v>
                </c:pt>
                <c:pt idx="33">
                  <c:v>-21000</c:v>
                </c:pt>
                <c:pt idx="34">
                  <c:v>-20000</c:v>
                </c:pt>
                <c:pt idx="35">
                  <c:v>-19000</c:v>
                </c:pt>
                <c:pt idx="36">
                  <c:v>-18000</c:v>
                </c:pt>
                <c:pt idx="37">
                  <c:v>-17000</c:v>
                </c:pt>
                <c:pt idx="38">
                  <c:v>-16000</c:v>
                </c:pt>
                <c:pt idx="39">
                  <c:v>-15000</c:v>
                </c:pt>
                <c:pt idx="40">
                  <c:v>-14000</c:v>
                </c:pt>
                <c:pt idx="41">
                  <c:v>-13000</c:v>
                </c:pt>
                <c:pt idx="42">
                  <c:v>-12000</c:v>
                </c:pt>
                <c:pt idx="43">
                  <c:v>-11000</c:v>
                </c:pt>
                <c:pt idx="44">
                  <c:v>-10000</c:v>
                </c:pt>
                <c:pt idx="45">
                  <c:v>-9000</c:v>
                </c:pt>
                <c:pt idx="46">
                  <c:v>-8000</c:v>
                </c:pt>
                <c:pt idx="47">
                  <c:v>-7000</c:v>
                </c:pt>
                <c:pt idx="48">
                  <c:v>-6000</c:v>
                </c:pt>
                <c:pt idx="49">
                  <c:v>-5000</c:v>
                </c:pt>
                <c:pt idx="50">
                  <c:v>-4000</c:v>
                </c:pt>
                <c:pt idx="51">
                  <c:v>-3000</c:v>
                </c:pt>
                <c:pt idx="52">
                  <c:v>-2000</c:v>
                </c:pt>
                <c:pt idx="53">
                  <c:v>-1000</c:v>
                </c:pt>
                <c:pt idx="54">
                  <c:v>0</c:v>
                </c:pt>
                <c:pt idx="55">
                  <c:v>1000</c:v>
                </c:pt>
                <c:pt idx="56">
                  <c:v>2000</c:v>
                </c:pt>
                <c:pt idx="57">
                  <c:v>3000</c:v>
                </c:pt>
                <c:pt idx="58">
                  <c:v>4000</c:v>
                </c:pt>
                <c:pt idx="59">
                  <c:v>5000</c:v>
                </c:pt>
                <c:pt idx="60">
                  <c:v>6000</c:v>
                </c:pt>
                <c:pt idx="61">
                  <c:v>7000</c:v>
                </c:pt>
                <c:pt idx="62">
                  <c:v>8000</c:v>
                </c:pt>
                <c:pt idx="63">
                  <c:v>9000</c:v>
                </c:pt>
                <c:pt idx="64">
                  <c:v>10000</c:v>
                </c:pt>
                <c:pt idx="65">
                  <c:v>11000</c:v>
                </c:pt>
                <c:pt idx="66">
                  <c:v>12000</c:v>
                </c:pt>
                <c:pt idx="67">
                  <c:v>13000</c:v>
                </c:pt>
                <c:pt idx="68">
                  <c:v>14000</c:v>
                </c:pt>
                <c:pt idx="69">
                  <c:v>15000</c:v>
                </c:pt>
                <c:pt idx="70">
                  <c:v>16000</c:v>
                </c:pt>
                <c:pt idx="71">
                  <c:v>17000</c:v>
                </c:pt>
                <c:pt idx="72">
                  <c:v>18000</c:v>
                </c:pt>
                <c:pt idx="73">
                  <c:v>19000</c:v>
                </c:pt>
                <c:pt idx="74">
                  <c:v>20000</c:v>
                </c:pt>
                <c:pt idx="75">
                  <c:v>21000</c:v>
                </c:pt>
                <c:pt idx="76">
                  <c:v>22000</c:v>
                </c:pt>
                <c:pt idx="77">
                  <c:v>23000</c:v>
                </c:pt>
                <c:pt idx="78">
                  <c:v>24000</c:v>
                </c:pt>
                <c:pt idx="79">
                  <c:v>25000</c:v>
                </c:pt>
                <c:pt idx="80">
                  <c:v>26000</c:v>
                </c:pt>
                <c:pt idx="81">
                  <c:v>27000</c:v>
                </c:pt>
                <c:pt idx="82">
                  <c:v>28000</c:v>
                </c:pt>
                <c:pt idx="83">
                  <c:v>29000</c:v>
                </c:pt>
                <c:pt idx="84">
                  <c:v>30000</c:v>
                </c:pt>
                <c:pt idx="85">
                  <c:v>31000</c:v>
                </c:pt>
                <c:pt idx="86">
                  <c:v>32000</c:v>
                </c:pt>
                <c:pt idx="87">
                  <c:v>33000</c:v>
                </c:pt>
                <c:pt idx="88">
                  <c:v>34000</c:v>
                </c:pt>
                <c:pt idx="89">
                  <c:v>35000</c:v>
                </c:pt>
                <c:pt idx="90">
                  <c:v>36000</c:v>
                </c:pt>
                <c:pt idx="91">
                  <c:v>37000</c:v>
                </c:pt>
                <c:pt idx="92">
                  <c:v>38000</c:v>
                </c:pt>
                <c:pt idx="93">
                  <c:v>39000</c:v>
                </c:pt>
                <c:pt idx="94">
                  <c:v>40000</c:v>
                </c:pt>
                <c:pt idx="95">
                  <c:v>41000</c:v>
                </c:pt>
                <c:pt idx="96">
                  <c:v>42000</c:v>
                </c:pt>
                <c:pt idx="97">
                  <c:v>43000</c:v>
                </c:pt>
                <c:pt idx="98">
                  <c:v>44000</c:v>
                </c:pt>
              </c:numCache>
            </c:numRef>
          </c:xVal>
          <c:yVal>
            <c:numRef>
              <c:f>'Active 1'!$AX$2:$AX$100</c:f>
              <c:numCache>
                <c:formatCode>General</c:formatCode>
                <c:ptCount val="99"/>
                <c:pt idx="0">
                  <c:v>-0.10733736385689996</c:v>
                </c:pt>
                <c:pt idx="1">
                  <c:v>-0.10441066857369888</c:v>
                </c:pt>
                <c:pt idx="2">
                  <c:v>-0.10151059939699088</c:v>
                </c:pt>
                <c:pt idx="3">
                  <c:v>-9.8637156326775957E-2</c:v>
                </c:pt>
                <c:pt idx="4">
                  <c:v>-9.5790339363054089E-2</c:v>
                </c:pt>
                <c:pt idx="5">
                  <c:v>-9.2970148505825301E-2</c:v>
                </c:pt>
                <c:pt idx="6">
                  <c:v>-9.0176583755089579E-2</c:v>
                </c:pt>
                <c:pt idx="7">
                  <c:v>-8.7409645110846923E-2</c:v>
                </c:pt>
                <c:pt idx="8">
                  <c:v>-8.4669332573097361E-2</c:v>
                </c:pt>
                <c:pt idx="9">
                  <c:v>-8.1955646141840838E-2</c:v>
                </c:pt>
                <c:pt idx="10">
                  <c:v>-7.9268585817077408E-2</c:v>
                </c:pt>
                <c:pt idx="11">
                  <c:v>-7.6608151598807031E-2</c:v>
                </c:pt>
                <c:pt idx="12">
                  <c:v>-7.3974343487029734E-2</c:v>
                </c:pt>
                <c:pt idx="13">
                  <c:v>-7.1367161481745517E-2</c:v>
                </c:pt>
                <c:pt idx="14">
                  <c:v>-6.8786605582954352E-2</c:v>
                </c:pt>
                <c:pt idx="15">
                  <c:v>-6.6232675790656267E-2</c:v>
                </c:pt>
                <c:pt idx="16">
                  <c:v>-6.3705372104851249E-2</c:v>
                </c:pt>
                <c:pt idx="17">
                  <c:v>-6.120469452553931E-2</c:v>
                </c:pt>
                <c:pt idx="18">
                  <c:v>-5.8730643052720438E-2</c:v>
                </c:pt>
                <c:pt idx="19">
                  <c:v>-5.6283217686394632E-2</c:v>
                </c:pt>
                <c:pt idx="20">
                  <c:v>-5.3862418426561899E-2</c:v>
                </c:pt>
                <c:pt idx="21">
                  <c:v>-5.1468245273222239E-2</c:v>
                </c:pt>
                <c:pt idx="22">
                  <c:v>-4.9100698226375646E-2</c:v>
                </c:pt>
                <c:pt idx="23">
                  <c:v>-4.6759777286022125E-2</c:v>
                </c:pt>
                <c:pt idx="24">
                  <c:v>-4.4445482452161678E-2</c:v>
                </c:pt>
                <c:pt idx="25">
                  <c:v>-4.2157813724794289E-2</c:v>
                </c:pt>
                <c:pt idx="26">
                  <c:v>-3.9896771103919981E-2</c:v>
                </c:pt>
                <c:pt idx="27">
                  <c:v>-3.7662354589538746E-2</c:v>
                </c:pt>
                <c:pt idx="28">
                  <c:v>-3.545456418165057E-2</c:v>
                </c:pt>
                <c:pt idx="29">
                  <c:v>-3.3273399880255475E-2</c:v>
                </c:pt>
                <c:pt idx="30">
                  <c:v>-3.1118861685353445E-2</c:v>
                </c:pt>
                <c:pt idx="31">
                  <c:v>-2.8990949596944489E-2</c:v>
                </c:pt>
                <c:pt idx="32">
                  <c:v>-2.6889663615028602E-2</c:v>
                </c:pt>
                <c:pt idx="33">
                  <c:v>-2.4815003739605782E-2</c:v>
                </c:pt>
                <c:pt idx="34">
                  <c:v>-2.2766969970676038E-2</c:v>
                </c:pt>
                <c:pt idx="35">
                  <c:v>-2.074556230823936E-2</c:v>
                </c:pt>
                <c:pt idx="36">
                  <c:v>-1.8750780752295759E-2</c:v>
                </c:pt>
                <c:pt idx="37">
                  <c:v>-1.6782625302845224E-2</c:v>
                </c:pt>
                <c:pt idx="38">
                  <c:v>-1.484109595988776E-2</c:v>
                </c:pt>
                <c:pt idx="39">
                  <c:v>-1.2926192723423366E-2</c:v>
                </c:pt>
                <c:pt idx="40">
                  <c:v>-1.1037915593452043E-2</c:v>
                </c:pt>
                <c:pt idx="41">
                  <c:v>-9.1762645699737886E-3</c:v>
                </c:pt>
                <c:pt idx="42">
                  <c:v>-7.341239652988607E-3</c:v>
                </c:pt>
                <c:pt idx="43">
                  <c:v>-5.532840842496496E-3</c:v>
                </c:pt>
                <c:pt idx="44">
                  <c:v>-3.751068138497455E-3</c:v>
                </c:pt>
                <c:pt idx="45">
                  <c:v>-1.9959215409914828E-3</c:v>
                </c:pt>
                <c:pt idx="46">
                  <c:v>-2.6740104997858335E-4</c:v>
                </c:pt>
                <c:pt idx="47">
                  <c:v>1.4344933345412458E-3</c:v>
                </c:pt>
                <c:pt idx="48">
                  <c:v>3.1097616125680063E-3</c:v>
                </c:pt>
                <c:pt idx="49">
                  <c:v>4.7584037841016946E-3</c:v>
                </c:pt>
                <c:pt idx="50">
                  <c:v>6.3804198491423129E-3</c:v>
                </c:pt>
                <c:pt idx="51">
                  <c:v>7.9758098076898615E-3</c:v>
                </c:pt>
                <c:pt idx="52">
                  <c:v>9.5445736597443379E-3</c:v>
                </c:pt>
                <c:pt idx="53">
                  <c:v>1.1086711405305746E-2</c:v>
                </c:pt>
                <c:pt idx="54">
                  <c:v>1.2602223044374082E-2</c:v>
                </c:pt>
                <c:pt idx="55">
                  <c:v>1.4091108576949347E-2</c:v>
                </c:pt>
                <c:pt idx="56">
                  <c:v>1.5553368003031543E-2</c:v>
                </c:pt>
                <c:pt idx="57">
                  <c:v>1.6989001322620666E-2</c:v>
                </c:pt>
                <c:pt idx="58">
                  <c:v>1.8398008535716721E-2</c:v>
                </c:pt>
                <c:pt idx="59">
                  <c:v>1.9780389642319707E-2</c:v>
                </c:pt>
                <c:pt idx="60">
                  <c:v>2.1136144642429619E-2</c:v>
                </c:pt>
                <c:pt idx="61">
                  <c:v>2.2465273536046465E-2</c:v>
                </c:pt>
                <c:pt idx="62">
                  <c:v>2.3767776323170235E-2</c:v>
                </c:pt>
                <c:pt idx="63">
                  <c:v>2.5043653003800938E-2</c:v>
                </c:pt>
                <c:pt idx="64">
                  <c:v>2.6292903577938571E-2</c:v>
                </c:pt>
                <c:pt idx="65">
                  <c:v>2.7515528045583128E-2</c:v>
                </c:pt>
                <c:pt idx="66">
                  <c:v>2.8711526406734623E-2</c:v>
                </c:pt>
                <c:pt idx="67">
                  <c:v>2.9880898661393037E-2</c:v>
                </c:pt>
                <c:pt idx="68">
                  <c:v>3.1023644809558389E-2</c:v>
                </c:pt>
                <c:pt idx="69">
                  <c:v>3.2139764851230671E-2</c:v>
                </c:pt>
                <c:pt idx="70">
                  <c:v>3.3229258786409879E-2</c:v>
                </c:pt>
                <c:pt idx="71">
                  <c:v>3.4292126615096015E-2</c:v>
                </c:pt>
                <c:pt idx="72">
                  <c:v>3.5328368337289077E-2</c:v>
                </c:pt>
                <c:pt idx="73">
                  <c:v>3.6337983952989081E-2</c:v>
                </c:pt>
                <c:pt idx="74">
                  <c:v>3.7320973462196011E-2</c:v>
                </c:pt>
                <c:pt idx="75">
                  <c:v>3.8277336864909861E-2</c:v>
                </c:pt>
                <c:pt idx="76">
                  <c:v>3.9207074161130652E-2</c:v>
                </c:pt>
                <c:pt idx="77">
                  <c:v>4.011018535085837E-2</c:v>
                </c:pt>
                <c:pt idx="78">
                  <c:v>4.0986670434093007E-2</c:v>
                </c:pt>
                <c:pt idx="79">
                  <c:v>4.1836529410834586E-2</c:v>
                </c:pt>
                <c:pt idx="80">
                  <c:v>4.2659762281083084E-2</c:v>
                </c:pt>
                <c:pt idx="81">
                  <c:v>4.3456369044838516E-2</c:v>
                </c:pt>
                <c:pt idx="82">
                  <c:v>4.4226349702100889E-2</c:v>
                </c:pt>
                <c:pt idx="83">
                  <c:v>4.4969704252870175E-2</c:v>
                </c:pt>
                <c:pt idx="84">
                  <c:v>4.5686432697146395E-2</c:v>
                </c:pt>
                <c:pt idx="85">
                  <c:v>4.6376535034929542E-2</c:v>
                </c:pt>
                <c:pt idx="86">
                  <c:v>4.7040011266219629E-2</c:v>
                </c:pt>
                <c:pt idx="87">
                  <c:v>4.7676861391016644E-2</c:v>
                </c:pt>
                <c:pt idx="88">
                  <c:v>4.8287085409320578E-2</c:v>
                </c:pt>
                <c:pt idx="89">
                  <c:v>4.8870683321131453E-2</c:v>
                </c:pt>
                <c:pt idx="90">
                  <c:v>4.9427655126449241E-2</c:v>
                </c:pt>
                <c:pt idx="91">
                  <c:v>4.995800082527397E-2</c:v>
                </c:pt>
                <c:pt idx="92">
                  <c:v>5.0461720417605632E-2</c:v>
                </c:pt>
                <c:pt idx="93">
                  <c:v>5.0938813903444222E-2</c:v>
                </c:pt>
                <c:pt idx="94">
                  <c:v>5.1389281282789738E-2</c:v>
                </c:pt>
                <c:pt idx="95">
                  <c:v>5.1813122555642174E-2</c:v>
                </c:pt>
                <c:pt idx="96">
                  <c:v>5.2210337722001551E-2</c:v>
                </c:pt>
                <c:pt idx="97">
                  <c:v>5.2580926781867862E-2</c:v>
                </c:pt>
                <c:pt idx="98">
                  <c:v>5.2924889735241093E-2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EB4-4B92-AC5D-C068754E3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11176"/>
        <c:axId val="1"/>
      </c:scatterChart>
      <c:valAx>
        <c:axId val="246511176"/>
        <c:scaling>
          <c:orientation val="minMax"/>
          <c:max val="35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9847592008201"/>
              <c:y val="0.861973013936638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92607003891051E-2"/>
              <c:y val="0.38873298584155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11176"/>
        <c:crosses val="autoZero"/>
        <c:crossBetween val="midCat"/>
        <c:maj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562959785668812"/>
          <c:y val="0.92676174633100439"/>
          <c:w val="0.1478600583487375"/>
          <c:h val="5.6338028169014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8910560304475555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2570237225192"/>
          <c:y val="0.14084526414676515"/>
          <c:w val="0.83917097211790204"/>
          <c:h val="0.66760655205566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  <c:pt idx="165">
                  <c:v>27643</c:v>
                </c:pt>
                <c:pt idx="166">
                  <c:v>27751</c:v>
                </c:pt>
                <c:pt idx="167">
                  <c:v>27751</c:v>
                </c:pt>
                <c:pt idx="168">
                  <c:v>27643</c:v>
                </c:pt>
                <c:pt idx="169">
                  <c:v>27751</c:v>
                </c:pt>
                <c:pt idx="170">
                  <c:v>27751</c:v>
                </c:pt>
              </c:numCache>
            </c:numRef>
          </c:xVal>
          <c:yVal>
            <c:numRef>
              <c:f>'Active 1'!$H$21:$H$923</c:f>
              <c:numCache>
                <c:formatCode>General</c:formatCode>
                <c:ptCount val="903"/>
                <c:pt idx="1">
                  <c:v>-0.11517481999908341</c:v>
                </c:pt>
                <c:pt idx="3">
                  <c:v>-0.11888960999931442</c:v>
                </c:pt>
                <c:pt idx="5">
                  <c:v>-0.12882494999939809</c:v>
                </c:pt>
                <c:pt idx="7">
                  <c:v>-0.13707912999961991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B5-4655-BAEF-8F7FC174BD2C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  <c:pt idx="158">
                    <c:v>8.0000000000000007E-5</c:v>
                  </c:pt>
                  <c:pt idx="159">
                    <c:v>9.0000000000000006E-5</c:v>
                  </c:pt>
                  <c:pt idx="160">
                    <c:v>8.0000000000000007E-5</c:v>
                  </c:pt>
                  <c:pt idx="161">
                    <c:v>9.0000000000000006E-5</c:v>
                  </c:pt>
                  <c:pt idx="162">
                    <c:v>1E-4</c:v>
                  </c:pt>
                  <c:pt idx="163">
                    <c:v>0</c:v>
                  </c:pt>
                  <c:pt idx="164">
                    <c:v>0</c:v>
                  </c:pt>
                </c:numCache>
              </c:numRef>
            </c:plus>
            <c:minus>
              <c:numRef>
                <c:f>'Active 1'!$D$21:$D$923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  <c:pt idx="158">
                    <c:v>8.0000000000000007E-5</c:v>
                  </c:pt>
                  <c:pt idx="159">
                    <c:v>9.0000000000000006E-5</c:v>
                  </c:pt>
                  <c:pt idx="160">
                    <c:v>8.0000000000000007E-5</c:v>
                  </c:pt>
                  <c:pt idx="161">
                    <c:v>9.0000000000000006E-5</c:v>
                  </c:pt>
                  <c:pt idx="162">
                    <c:v>1E-4</c:v>
                  </c:pt>
                  <c:pt idx="163">
                    <c:v>0</c:v>
                  </c:pt>
                  <c:pt idx="164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  <c:pt idx="165">
                  <c:v>27643</c:v>
                </c:pt>
                <c:pt idx="166">
                  <c:v>27751</c:v>
                </c:pt>
                <c:pt idx="167">
                  <c:v>27751</c:v>
                </c:pt>
                <c:pt idx="168">
                  <c:v>27643</c:v>
                </c:pt>
                <c:pt idx="169">
                  <c:v>27751</c:v>
                </c:pt>
                <c:pt idx="170">
                  <c:v>27751</c:v>
                </c:pt>
              </c:numCache>
            </c:numRef>
          </c:xVal>
          <c:yVal>
            <c:numRef>
              <c:f>'Active 1'!$I$21:$I$923</c:f>
              <c:numCache>
                <c:formatCode>General</c:formatCode>
                <c:ptCount val="903"/>
                <c:pt idx="0">
                  <c:v>-0.12017482000010205</c:v>
                </c:pt>
                <c:pt idx="2">
                  <c:v>-0.11711015999753727</c:v>
                </c:pt>
                <c:pt idx="4">
                  <c:v>-0.12504550000085146</c:v>
                </c:pt>
                <c:pt idx="6">
                  <c:v>-0.12460439999995288</c:v>
                </c:pt>
                <c:pt idx="8">
                  <c:v>-0.11724802000026102</c:v>
                </c:pt>
                <c:pt idx="9">
                  <c:v>-0.12002746999860392</c:v>
                </c:pt>
                <c:pt idx="10">
                  <c:v>-0.1215138699990348</c:v>
                </c:pt>
                <c:pt idx="11">
                  <c:v>-0.11266976000115392</c:v>
                </c:pt>
                <c:pt idx="12">
                  <c:v>-0.10281523000230663</c:v>
                </c:pt>
                <c:pt idx="13">
                  <c:v>-0.11059468000166817</c:v>
                </c:pt>
                <c:pt idx="14">
                  <c:v>-0.10479218999898876</c:v>
                </c:pt>
                <c:pt idx="15">
                  <c:v>-0.11250698000003467</c:v>
                </c:pt>
                <c:pt idx="16">
                  <c:v>-0.10722176999843214</c:v>
                </c:pt>
                <c:pt idx="17">
                  <c:v>-0.10400121999919065</c:v>
                </c:pt>
                <c:pt idx="18">
                  <c:v>-0.10893655999825569</c:v>
                </c:pt>
                <c:pt idx="19">
                  <c:v>-0.10871600999962538</c:v>
                </c:pt>
                <c:pt idx="20">
                  <c:v>-0.10079124000185402</c:v>
                </c:pt>
                <c:pt idx="21">
                  <c:v>-0.10471506000249065</c:v>
                </c:pt>
                <c:pt idx="22">
                  <c:v>-0.10604541999782668</c:v>
                </c:pt>
                <c:pt idx="23">
                  <c:v>-6.7107800001394935E-2</c:v>
                </c:pt>
                <c:pt idx="24">
                  <c:v>-1.6684970003552735E-2</c:v>
                </c:pt>
                <c:pt idx="25">
                  <c:v>-1.6684970003552735E-2</c:v>
                </c:pt>
                <c:pt idx="26">
                  <c:v>-5.4688000091118738E-4</c:v>
                </c:pt>
                <c:pt idx="27">
                  <c:v>-1.6371480000088923E-2</c:v>
                </c:pt>
                <c:pt idx="28">
                  <c:v>-6.3714800053276122E-3</c:v>
                </c:pt>
                <c:pt idx="29">
                  <c:v>3.0534699981217273E-3</c:v>
                </c:pt>
                <c:pt idx="30">
                  <c:v>-2.4564129998907447E-2</c:v>
                </c:pt>
                <c:pt idx="31">
                  <c:v>-5.9821899994858541E-3</c:v>
                </c:pt>
                <c:pt idx="32">
                  <c:v>2.0012799941468984E-3</c:v>
                </c:pt>
                <c:pt idx="33">
                  <c:v>3.823279999778606E-3</c:v>
                </c:pt>
                <c:pt idx="34">
                  <c:v>-1.5070800000103191E-3</c:v>
                </c:pt>
                <c:pt idx="35">
                  <c:v>-1.0013200007961132E-3</c:v>
                </c:pt>
                <c:pt idx="36">
                  <c:v>-9.2513999697985128E-4</c:v>
                </c:pt>
                <c:pt idx="38">
                  <c:v>2.8608200009330176E-3</c:v>
                </c:pt>
                <c:pt idx="43">
                  <c:v>1.241470999957528E-2</c:v>
                </c:pt>
                <c:pt idx="45">
                  <c:v>1.2369559997750912E-2</c:v>
                </c:pt>
                <c:pt idx="47">
                  <c:v>1.8914999964181334E-4</c:v>
                </c:pt>
                <c:pt idx="48">
                  <c:v>1.3247999595478177E-4</c:v>
                </c:pt>
                <c:pt idx="50">
                  <c:v>-2.395390001765918E-3</c:v>
                </c:pt>
                <c:pt idx="52">
                  <c:v>1.0973699972964823E-3</c:v>
                </c:pt>
                <c:pt idx="53">
                  <c:v>-1.7849110001407098E-2</c:v>
                </c:pt>
                <c:pt idx="54">
                  <c:v>-1.2343349997536279E-2</c:v>
                </c:pt>
                <c:pt idx="55">
                  <c:v>-3.6852299963356927E-3</c:v>
                </c:pt>
                <c:pt idx="56">
                  <c:v>-7.6737099952879362E-3</c:v>
                </c:pt>
                <c:pt idx="59">
                  <c:v>4.6971699994173832E-3</c:v>
                </c:pt>
                <c:pt idx="60">
                  <c:v>5.4881399992154911E-3</c:v>
                </c:pt>
                <c:pt idx="61">
                  <c:v>-2.3479800001950935E-3</c:v>
                </c:pt>
                <c:pt idx="62">
                  <c:v>-1.8017000038526021E-3</c:v>
                </c:pt>
                <c:pt idx="65">
                  <c:v>-4.1034399982891046E-3</c:v>
                </c:pt>
                <c:pt idx="69">
                  <c:v>-1.385670002491679E-3</c:v>
                </c:pt>
                <c:pt idx="76">
                  <c:v>6.5485000232001767E-4</c:v>
                </c:pt>
                <c:pt idx="85">
                  <c:v>-1.3934700000390876E-2</c:v>
                </c:pt>
                <c:pt idx="86">
                  <c:v>2.5710599948070012E-3</c:v>
                </c:pt>
                <c:pt idx="88">
                  <c:v>-2.1692999871447682E-4</c:v>
                </c:pt>
                <c:pt idx="105">
                  <c:v>1.4357249994645827E-2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B5-4655-BAEF-8F7FC174BD2C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  <c:pt idx="165">
                  <c:v>27643</c:v>
                </c:pt>
                <c:pt idx="166">
                  <c:v>27751</c:v>
                </c:pt>
                <c:pt idx="167">
                  <c:v>27751</c:v>
                </c:pt>
                <c:pt idx="168">
                  <c:v>27643</c:v>
                </c:pt>
                <c:pt idx="169">
                  <c:v>27751</c:v>
                </c:pt>
                <c:pt idx="170">
                  <c:v>27751</c:v>
                </c:pt>
              </c:numCache>
            </c:numRef>
          </c:xVal>
          <c:yVal>
            <c:numRef>
              <c:f>'Active 1'!$J$21:$J$923</c:f>
              <c:numCache>
                <c:formatCode>General</c:formatCode>
                <c:ptCount val="903"/>
                <c:pt idx="37">
                  <c:v>1.2796599985449575E-3</c:v>
                </c:pt>
                <c:pt idx="39">
                  <c:v>1.9860820000758395E-2</c:v>
                </c:pt>
                <c:pt idx="40">
                  <c:v>2.0653600004152395E-3</c:v>
                </c:pt>
                <c:pt idx="41">
                  <c:v>1.7620900034671649E-3</c:v>
                </c:pt>
                <c:pt idx="42">
                  <c:v>9.3251000362215564E-4</c:v>
                </c:pt>
                <c:pt idx="44">
                  <c:v>1.7169400016427971E-3</c:v>
                </c:pt>
                <c:pt idx="46">
                  <c:v>1.2627600008272566E-3</c:v>
                </c:pt>
                <c:pt idx="49">
                  <c:v>6.2266999884741381E-4</c:v>
                </c:pt>
                <c:pt idx="51">
                  <c:v>1.2068400028510951E-3</c:v>
                </c:pt>
                <c:pt idx="57">
                  <c:v>-6.0262500046519563E-3</c:v>
                </c:pt>
                <c:pt idx="58">
                  <c:v>-3.0352800022228621E-3</c:v>
                </c:pt>
                <c:pt idx="63">
                  <c:v>-2.1723000027122907E-3</c:v>
                </c:pt>
                <c:pt idx="64">
                  <c:v>7.5883099998463877E-3</c:v>
                </c:pt>
                <c:pt idx="66">
                  <c:v>-1.6214999996009283E-3</c:v>
                </c:pt>
                <c:pt idx="67">
                  <c:v>-1.5214999948511831E-3</c:v>
                </c:pt>
                <c:pt idx="68">
                  <c:v>-1.4214999973773956E-3</c:v>
                </c:pt>
                <c:pt idx="70">
                  <c:v>-8.0000000161817297E-4</c:v>
                </c:pt>
                <c:pt idx="71">
                  <c:v>-3.9999999717110768E-4</c:v>
                </c:pt>
                <c:pt idx="72">
                  <c:v>0</c:v>
                </c:pt>
                <c:pt idx="73">
                  <c:v>-5.5090999376261607E-4</c:v>
                </c:pt>
                <c:pt idx="74">
                  <c:v>-4.5090999628882855E-4</c:v>
                </c:pt>
                <c:pt idx="75">
                  <c:v>-4.5090999628882855E-4</c:v>
                </c:pt>
                <c:pt idx="77">
                  <c:v>-1.0153399998671375E-3</c:v>
                </c:pt>
                <c:pt idx="78">
                  <c:v>-1.394790000631474E-3</c:v>
                </c:pt>
                <c:pt idx="79">
                  <c:v>-1.430130003427621E-3</c:v>
                </c:pt>
                <c:pt idx="80">
                  <c:v>-1.9536899999366142E-3</c:v>
                </c:pt>
                <c:pt idx="81">
                  <c:v>-9.0958000509999692E-4</c:v>
                </c:pt>
                <c:pt idx="82">
                  <c:v>-4.7725000331411138E-4</c:v>
                </c:pt>
                <c:pt idx="83">
                  <c:v>-1.1890299938386306E-3</c:v>
                </c:pt>
                <c:pt idx="84">
                  <c:v>-1.9243700007791631E-3</c:v>
                </c:pt>
                <c:pt idx="87">
                  <c:v>-7.8319993917830288E-5</c:v>
                </c:pt>
                <c:pt idx="89">
                  <c:v>3.8882999797351658E-4</c:v>
                </c:pt>
                <c:pt idx="90">
                  <c:v>9.8882999736815691E-4</c:v>
                </c:pt>
                <c:pt idx="91">
                  <c:v>2.4892899964470416E-3</c:v>
                </c:pt>
                <c:pt idx="93">
                  <c:v>5.0243400037288666E-3</c:v>
                </c:pt>
                <c:pt idx="95">
                  <c:v>5.7062800042331219E-3</c:v>
                </c:pt>
                <c:pt idx="96">
                  <c:v>6.2355699992622249E-3</c:v>
                </c:pt>
                <c:pt idx="104">
                  <c:v>9.9457300020731054E-3</c:v>
                </c:pt>
                <c:pt idx="106">
                  <c:v>1.0733430004620459E-2</c:v>
                </c:pt>
                <c:pt idx="116">
                  <c:v>1.4828589999524411E-2</c:v>
                </c:pt>
                <c:pt idx="117">
                  <c:v>1.4828589999524411E-2</c:v>
                </c:pt>
                <c:pt idx="118">
                  <c:v>1.6698230007023085E-2</c:v>
                </c:pt>
                <c:pt idx="122">
                  <c:v>1.7918489997100551E-2</c:v>
                </c:pt>
                <c:pt idx="123">
                  <c:v>1.7103700003644917E-2</c:v>
                </c:pt>
                <c:pt idx="132">
                  <c:v>2.275246999488445E-2</c:v>
                </c:pt>
                <c:pt idx="139">
                  <c:v>2.8636779999942519E-2</c:v>
                </c:pt>
                <c:pt idx="140">
                  <c:v>2.7294120001897682E-2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CB5-4655-BAEF-8F7FC174BD2C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'Active 1'!$D$21:$D$92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  <c:pt idx="165">
                  <c:v>27643</c:v>
                </c:pt>
                <c:pt idx="166">
                  <c:v>27751</c:v>
                </c:pt>
                <c:pt idx="167">
                  <c:v>27751</c:v>
                </c:pt>
                <c:pt idx="168">
                  <c:v>27643</c:v>
                </c:pt>
                <c:pt idx="169">
                  <c:v>27751</c:v>
                </c:pt>
                <c:pt idx="170">
                  <c:v>27751</c:v>
                </c:pt>
              </c:numCache>
            </c:numRef>
          </c:xVal>
          <c:yVal>
            <c:numRef>
              <c:f>'Active 1'!$K$21:$K$923</c:f>
              <c:numCache>
                <c:formatCode>General</c:formatCode>
                <c:ptCount val="903"/>
                <c:pt idx="92">
                  <c:v>4.7243400040315464E-3</c:v>
                </c:pt>
                <c:pt idx="94">
                  <c:v>5.2243399986764416E-3</c:v>
                </c:pt>
                <c:pt idx="97">
                  <c:v>1.0136030003195629E-2</c:v>
                </c:pt>
                <c:pt idx="98">
                  <c:v>8.0204600017168559E-3</c:v>
                </c:pt>
                <c:pt idx="99">
                  <c:v>8.5645699946326204E-3</c:v>
                </c:pt>
                <c:pt idx="100">
                  <c:v>8.085120003670454E-3</c:v>
                </c:pt>
                <c:pt idx="101">
                  <c:v>9.7643400004017167E-3</c:v>
                </c:pt>
                <c:pt idx="102">
                  <c:v>9.7843399998964742E-3</c:v>
                </c:pt>
                <c:pt idx="103">
                  <c:v>9.5575099985580891E-3</c:v>
                </c:pt>
                <c:pt idx="107">
                  <c:v>1.1693079999531619E-2</c:v>
                </c:pt>
                <c:pt idx="110">
                  <c:v>1.3366999999561813E-2</c:v>
                </c:pt>
                <c:pt idx="111">
                  <c:v>1.3915830000769347E-2</c:v>
                </c:pt>
                <c:pt idx="112">
                  <c:v>1.2784770005964674E-2</c:v>
                </c:pt>
                <c:pt idx="113">
                  <c:v>1.4362659996550065E-2</c:v>
                </c:pt>
                <c:pt idx="114">
                  <c:v>1.4920780005923007E-2</c:v>
                </c:pt>
                <c:pt idx="119">
                  <c:v>1.7952560003323015E-2</c:v>
                </c:pt>
                <c:pt idx="120">
                  <c:v>1.6537769995920826E-2</c:v>
                </c:pt>
                <c:pt idx="124">
                  <c:v>2.0100429996091407E-2</c:v>
                </c:pt>
                <c:pt idx="125">
                  <c:v>2.1894149998843204E-2</c:v>
                </c:pt>
                <c:pt idx="126">
                  <c:v>2.1643759995640721E-2</c:v>
                </c:pt>
                <c:pt idx="127">
                  <c:v>1.8664310002350248E-2</c:v>
                </c:pt>
                <c:pt idx="128">
                  <c:v>2.1914520002610516E-2</c:v>
                </c:pt>
                <c:pt idx="129">
                  <c:v>2.1957480006676633E-2</c:v>
                </c:pt>
                <c:pt idx="130">
                  <c:v>2.1378030003688764E-2</c:v>
                </c:pt>
                <c:pt idx="131">
                  <c:v>2.1276549996400718E-2</c:v>
                </c:pt>
                <c:pt idx="133">
                  <c:v>2.2025379999831785E-2</c:v>
                </c:pt>
                <c:pt idx="134">
                  <c:v>2.4808850001136307E-2</c:v>
                </c:pt>
                <c:pt idx="135">
                  <c:v>2.4260430000140332E-2</c:v>
                </c:pt>
                <c:pt idx="136">
                  <c:v>2.4404540003160946E-2</c:v>
                </c:pt>
                <c:pt idx="137">
                  <c:v>2.5212500004272442E-2</c:v>
                </c:pt>
                <c:pt idx="138">
                  <c:v>2.8557680001540575E-2</c:v>
                </c:pt>
                <c:pt idx="141">
                  <c:v>2.9030910001893062E-2</c:v>
                </c:pt>
                <c:pt idx="142">
                  <c:v>3.0213710000680294E-2</c:v>
                </c:pt>
                <c:pt idx="143">
                  <c:v>3.0889890003891196E-2</c:v>
                </c:pt>
                <c:pt idx="144">
                  <c:v>3.0610440000600647E-2</c:v>
                </c:pt>
                <c:pt idx="145">
                  <c:v>3.0077590003202204E-2</c:v>
                </c:pt>
                <c:pt idx="146">
                  <c:v>3.088335000211373E-2</c:v>
                </c:pt>
                <c:pt idx="147">
                  <c:v>3.0671309890749399E-2</c:v>
                </c:pt>
                <c:pt idx="148">
                  <c:v>3.1071310142579023E-2</c:v>
                </c:pt>
                <c:pt idx="149">
                  <c:v>3.1271309802832548E-2</c:v>
                </c:pt>
                <c:pt idx="150">
                  <c:v>3.057958999852417E-2</c:v>
                </c:pt>
                <c:pt idx="151">
                  <c:v>3.005117000429891E-2</c:v>
                </c:pt>
                <c:pt idx="152">
                  <c:v>3.0277480007498525E-2</c:v>
                </c:pt>
                <c:pt idx="153">
                  <c:v>3.0642140001873486E-2</c:v>
                </c:pt>
                <c:pt idx="154">
                  <c:v>3.2276930003718007E-2</c:v>
                </c:pt>
                <c:pt idx="155">
                  <c:v>3.2132899999851361E-2</c:v>
                </c:pt>
                <c:pt idx="156">
                  <c:v>3.4562190005090088E-2</c:v>
                </c:pt>
                <c:pt idx="157">
                  <c:v>3.3939040004042909E-2</c:v>
                </c:pt>
                <c:pt idx="158">
                  <c:v>3.8187500002095476E-2</c:v>
                </c:pt>
                <c:pt idx="159">
                  <c:v>3.564203000132693E-2</c:v>
                </c:pt>
                <c:pt idx="160">
                  <c:v>3.8187500002095476E-2</c:v>
                </c:pt>
                <c:pt idx="161">
                  <c:v>3.564203000132693E-2</c:v>
                </c:pt>
                <c:pt idx="162">
                  <c:v>3.4241269997437485E-2</c:v>
                </c:pt>
                <c:pt idx="163">
                  <c:v>3.7186729998211376E-2</c:v>
                </c:pt>
                <c:pt idx="164">
                  <c:v>3.8985810002486687E-2</c:v>
                </c:pt>
                <c:pt idx="165">
                  <c:v>3.8465459903818555E-2</c:v>
                </c:pt>
                <c:pt idx="166">
                  <c:v>4.1693220045999624E-2</c:v>
                </c:pt>
                <c:pt idx="167">
                  <c:v>4.2493220083997585E-2</c:v>
                </c:pt>
                <c:pt idx="168">
                  <c:v>3.8465459903818555E-2</c:v>
                </c:pt>
                <c:pt idx="169">
                  <c:v>4.1693220045999624E-2</c:v>
                </c:pt>
                <c:pt idx="170">
                  <c:v>4.2493220083997585E-2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CB5-4655-BAEF-8F7FC174BD2C}"/>
            </c:ext>
          </c:extLst>
        </c:ser>
        <c:ser>
          <c:idx val="6"/>
          <c:order val="4"/>
          <c:tx>
            <c:strRef>
              <c:f>'Active 1'!$M$20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'Active 1'!$D$21:$D$92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1'!$F$21:$F$923</c:f>
              <c:numCache>
                <c:formatCode>General</c:formatCode>
                <c:ptCount val="903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  <c:pt idx="158">
                  <c:v>24625</c:v>
                </c:pt>
                <c:pt idx="159">
                  <c:v>23636.5</c:v>
                </c:pt>
                <c:pt idx="160">
                  <c:v>24625</c:v>
                </c:pt>
                <c:pt idx="161">
                  <c:v>23636.5</c:v>
                </c:pt>
                <c:pt idx="162">
                  <c:v>22878.5</c:v>
                </c:pt>
                <c:pt idx="163">
                  <c:v>24521.5</c:v>
                </c:pt>
                <c:pt idx="164">
                  <c:v>25735.5</c:v>
                </c:pt>
                <c:pt idx="165">
                  <c:v>27643</c:v>
                </c:pt>
                <c:pt idx="166">
                  <c:v>27751</c:v>
                </c:pt>
                <c:pt idx="167">
                  <c:v>27751</c:v>
                </c:pt>
                <c:pt idx="168">
                  <c:v>27643</c:v>
                </c:pt>
                <c:pt idx="169">
                  <c:v>27751</c:v>
                </c:pt>
                <c:pt idx="170">
                  <c:v>27751</c:v>
                </c:pt>
              </c:numCache>
            </c:numRef>
          </c:xVal>
          <c:yVal>
            <c:numRef>
              <c:f>'Active 1'!$M$21:$M$923</c:f>
              <c:numCache>
                <c:formatCode>General</c:formatCode>
                <c:ptCount val="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CB5-4655-BAEF-8F7FC174BD2C}"/>
            </c:ext>
          </c:extLst>
        </c:ser>
        <c:ser>
          <c:idx val="8"/>
          <c:order val="5"/>
          <c:tx>
            <c:strRef>
              <c:f>'Active 1'!$AW$1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1'!$AV$2:$AV$100</c:f>
              <c:numCache>
                <c:formatCode>General</c:formatCode>
                <c:ptCount val="99"/>
                <c:pt idx="0">
                  <c:v>-54000</c:v>
                </c:pt>
                <c:pt idx="1">
                  <c:v>-53000</c:v>
                </c:pt>
                <c:pt idx="2">
                  <c:v>-52000</c:v>
                </c:pt>
                <c:pt idx="3">
                  <c:v>-51000</c:v>
                </c:pt>
                <c:pt idx="4">
                  <c:v>-50000</c:v>
                </c:pt>
                <c:pt idx="5">
                  <c:v>-49000</c:v>
                </c:pt>
                <c:pt idx="6">
                  <c:v>-48000</c:v>
                </c:pt>
                <c:pt idx="7">
                  <c:v>-47000</c:v>
                </c:pt>
                <c:pt idx="8">
                  <c:v>-46000</c:v>
                </c:pt>
                <c:pt idx="9">
                  <c:v>-45000</c:v>
                </c:pt>
                <c:pt idx="10">
                  <c:v>-44000</c:v>
                </c:pt>
                <c:pt idx="11">
                  <c:v>-43000</c:v>
                </c:pt>
                <c:pt idx="12">
                  <c:v>-42000</c:v>
                </c:pt>
                <c:pt idx="13">
                  <c:v>-41000</c:v>
                </c:pt>
                <c:pt idx="14">
                  <c:v>-40000</c:v>
                </c:pt>
                <c:pt idx="15">
                  <c:v>-39000</c:v>
                </c:pt>
                <c:pt idx="16">
                  <c:v>-38000</c:v>
                </c:pt>
                <c:pt idx="17">
                  <c:v>-37000</c:v>
                </c:pt>
                <c:pt idx="18">
                  <c:v>-36000</c:v>
                </c:pt>
                <c:pt idx="19">
                  <c:v>-35000</c:v>
                </c:pt>
                <c:pt idx="20">
                  <c:v>-34000</c:v>
                </c:pt>
                <c:pt idx="21">
                  <c:v>-33000</c:v>
                </c:pt>
                <c:pt idx="22">
                  <c:v>-32000</c:v>
                </c:pt>
                <c:pt idx="23">
                  <c:v>-31000</c:v>
                </c:pt>
                <c:pt idx="24">
                  <c:v>-30000</c:v>
                </c:pt>
                <c:pt idx="25">
                  <c:v>-29000</c:v>
                </c:pt>
                <c:pt idx="26">
                  <c:v>-28000</c:v>
                </c:pt>
                <c:pt idx="27">
                  <c:v>-27000</c:v>
                </c:pt>
                <c:pt idx="28">
                  <c:v>-26000</c:v>
                </c:pt>
                <c:pt idx="29">
                  <c:v>-25000</c:v>
                </c:pt>
                <c:pt idx="30">
                  <c:v>-24000</c:v>
                </c:pt>
                <c:pt idx="31">
                  <c:v>-23000</c:v>
                </c:pt>
                <c:pt idx="32">
                  <c:v>-22000</c:v>
                </c:pt>
                <c:pt idx="33">
                  <c:v>-21000</c:v>
                </c:pt>
                <c:pt idx="34">
                  <c:v>-20000</c:v>
                </c:pt>
                <c:pt idx="35">
                  <c:v>-19000</c:v>
                </c:pt>
                <c:pt idx="36">
                  <c:v>-18000</c:v>
                </c:pt>
                <c:pt idx="37">
                  <c:v>-17000</c:v>
                </c:pt>
                <c:pt idx="38">
                  <c:v>-16000</c:v>
                </c:pt>
                <c:pt idx="39">
                  <c:v>-15000</c:v>
                </c:pt>
                <c:pt idx="40">
                  <c:v>-14000</c:v>
                </c:pt>
                <c:pt idx="41">
                  <c:v>-13000</c:v>
                </c:pt>
                <c:pt idx="42">
                  <c:v>-12000</c:v>
                </c:pt>
                <c:pt idx="43">
                  <c:v>-11000</c:v>
                </c:pt>
                <c:pt idx="44">
                  <c:v>-10000</c:v>
                </c:pt>
                <c:pt idx="45">
                  <c:v>-9000</c:v>
                </c:pt>
                <c:pt idx="46">
                  <c:v>-8000</c:v>
                </c:pt>
                <c:pt idx="47">
                  <c:v>-7000</c:v>
                </c:pt>
                <c:pt idx="48">
                  <c:v>-6000</c:v>
                </c:pt>
                <c:pt idx="49">
                  <c:v>-5000</c:v>
                </c:pt>
                <c:pt idx="50">
                  <c:v>-4000</c:v>
                </c:pt>
                <c:pt idx="51">
                  <c:v>-3000</c:v>
                </c:pt>
                <c:pt idx="52">
                  <c:v>-2000</c:v>
                </c:pt>
                <c:pt idx="53">
                  <c:v>-1000</c:v>
                </c:pt>
                <c:pt idx="54">
                  <c:v>0</c:v>
                </c:pt>
                <c:pt idx="55">
                  <c:v>1000</c:v>
                </c:pt>
                <c:pt idx="56">
                  <c:v>2000</c:v>
                </c:pt>
                <c:pt idx="57">
                  <c:v>3000</c:v>
                </c:pt>
                <c:pt idx="58">
                  <c:v>4000</c:v>
                </c:pt>
                <c:pt idx="59">
                  <c:v>5000</c:v>
                </c:pt>
                <c:pt idx="60">
                  <c:v>6000</c:v>
                </c:pt>
                <c:pt idx="61">
                  <c:v>7000</c:v>
                </c:pt>
                <c:pt idx="62">
                  <c:v>8000</c:v>
                </c:pt>
                <c:pt idx="63">
                  <c:v>9000</c:v>
                </c:pt>
                <c:pt idx="64">
                  <c:v>10000</c:v>
                </c:pt>
                <c:pt idx="65">
                  <c:v>11000</c:v>
                </c:pt>
                <c:pt idx="66">
                  <c:v>12000</c:v>
                </c:pt>
                <c:pt idx="67">
                  <c:v>13000</c:v>
                </c:pt>
                <c:pt idx="68">
                  <c:v>14000</c:v>
                </c:pt>
                <c:pt idx="69">
                  <c:v>15000</c:v>
                </c:pt>
                <c:pt idx="70">
                  <c:v>16000</c:v>
                </c:pt>
                <c:pt idx="71">
                  <c:v>17000</c:v>
                </c:pt>
                <c:pt idx="72">
                  <c:v>18000</c:v>
                </c:pt>
                <c:pt idx="73">
                  <c:v>19000</c:v>
                </c:pt>
                <c:pt idx="74">
                  <c:v>20000</c:v>
                </c:pt>
                <c:pt idx="75">
                  <c:v>21000</c:v>
                </c:pt>
                <c:pt idx="76">
                  <c:v>22000</c:v>
                </c:pt>
                <c:pt idx="77">
                  <c:v>23000</c:v>
                </c:pt>
                <c:pt idx="78">
                  <c:v>24000</c:v>
                </c:pt>
                <c:pt idx="79">
                  <c:v>25000</c:v>
                </c:pt>
                <c:pt idx="80">
                  <c:v>26000</c:v>
                </c:pt>
                <c:pt idx="81">
                  <c:v>27000</c:v>
                </c:pt>
                <c:pt idx="82">
                  <c:v>28000</c:v>
                </c:pt>
                <c:pt idx="83">
                  <c:v>29000</c:v>
                </c:pt>
                <c:pt idx="84">
                  <c:v>30000</c:v>
                </c:pt>
                <c:pt idx="85">
                  <c:v>31000</c:v>
                </c:pt>
                <c:pt idx="86">
                  <c:v>32000</c:v>
                </c:pt>
                <c:pt idx="87">
                  <c:v>33000</c:v>
                </c:pt>
                <c:pt idx="88">
                  <c:v>34000</c:v>
                </c:pt>
                <c:pt idx="89">
                  <c:v>35000</c:v>
                </c:pt>
                <c:pt idx="90">
                  <c:v>36000</c:v>
                </c:pt>
                <c:pt idx="91">
                  <c:v>37000</c:v>
                </c:pt>
                <c:pt idx="92">
                  <c:v>38000</c:v>
                </c:pt>
                <c:pt idx="93">
                  <c:v>39000</c:v>
                </c:pt>
                <c:pt idx="94">
                  <c:v>40000</c:v>
                </c:pt>
                <c:pt idx="95">
                  <c:v>41000</c:v>
                </c:pt>
                <c:pt idx="96">
                  <c:v>42000</c:v>
                </c:pt>
                <c:pt idx="97">
                  <c:v>43000</c:v>
                </c:pt>
                <c:pt idx="98">
                  <c:v>44000</c:v>
                </c:pt>
              </c:numCache>
            </c:numRef>
          </c:xVal>
          <c:yVal>
            <c:numRef>
              <c:f>'Active 1'!$AW$2:$AW$100</c:f>
              <c:numCache>
                <c:formatCode>General</c:formatCode>
                <c:ptCount val="99"/>
                <c:pt idx="0">
                  <c:v>-0.11880983105054781</c:v>
                </c:pt>
                <c:pt idx="1">
                  <c:v>-0.11673173881758044</c:v>
                </c:pt>
                <c:pt idx="2">
                  <c:v>-0.11450238895883313</c:v>
                </c:pt>
                <c:pt idx="3">
                  <c:v>-0.11214429312036317</c:v>
                </c:pt>
                <c:pt idx="4">
                  <c:v>-0.10967528476740111</c:v>
                </c:pt>
                <c:pt idx="5">
                  <c:v>-0.10710934763976762</c:v>
                </c:pt>
                <c:pt idx="6">
                  <c:v>-0.10445714964093475</c:v>
                </c:pt>
                <c:pt idx="7">
                  <c:v>-0.10172672584761319</c:v>
                </c:pt>
                <c:pt idx="8">
                  <c:v>-9.8924455783691259E-2</c:v>
                </c:pt>
                <c:pt idx="9">
                  <c:v>-9.6056199509424581E-2</c:v>
                </c:pt>
                <c:pt idx="10">
                  <c:v>-9.3128301898064342E-2</c:v>
                </c:pt>
                <c:pt idx="11">
                  <c:v>-9.0148168256680275E-2</c:v>
                </c:pt>
                <c:pt idx="12">
                  <c:v>-8.7124230431474062E-2</c:v>
                </c:pt>
                <c:pt idx="13">
                  <c:v>-8.4065306394978556E-2</c:v>
                </c:pt>
                <c:pt idx="14">
                  <c:v>-8.097954200376592E-2</c:v>
                </c:pt>
                <c:pt idx="15">
                  <c:v>-7.7873250838879013E-2</c:v>
                </c:pt>
                <c:pt idx="16">
                  <c:v>-7.4749999347816773E-2</c:v>
                </c:pt>
                <c:pt idx="17">
                  <c:v>-7.1610215283862688E-2</c:v>
                </c:pt>
                <c:pt idx="18">
                  <c:v>-6.8451454343915016E-2</c:v>
                </c:pt>
                <c:pt idx="19">
                  <c:v>-6.5269288414954857E-2</c:v>
                </c:pt>
                <c:pt idx="20">
                  <c:v>-6.2058625643803947E-2</c:v>
                </c:pt>
                <c:pt idx="21">
                  <c:v>-5.8815171338966396E-2</c:v>
                </c:pt>
                <c:pt idx="22">
                  <c:v>-5.5536705548339942E-2</c:v>
                </c:pt>
                <c:pt idx="23">
                  <c:v>-5.2223890342631772E-2</c:v>
                </c:pt>
                <c:pt idx="24">
                  <c:v>-4.8880421130148739E-2</c:v>
                </c:pt>
                <c:pt idx="25">
                  <c:v>-4.5512487157017563E-2</c:v>
                </c:pt>
                <c:pt idx="26">
                  <c:v>-4.2127679975152849E-2</c:v>
                </c:pt>
                <c:pt idx="27">
                  <c:v>-3.8733644999694013E-2</c:v>
                </c:pt>
                <c:pt idx="28">
                  <c:v>-3.5336863738593592E-2</c:v>
                </c:pt>
                <c:pt idx="29">
                  <c:v>-3.194194399838781E-2</c:v>
                </c:pt>
                <c:pt idx="30">
                  <c:v>-2.8551667083048758E-2</c:v>
                </c:pt>
                <c:pt idx="31">
                  <c:v>-2.5167815160769352E-2</c:v>
                </c:pt>
                <c:pt idx="32">
                  <c:v>-2.179254292020006E-2</c:v>
                </c:pt>
                <c:pt idx="33">
                  <c:v>-1.8429878822561981E-2</c:v>
                </c:pt>
                <c:pt idx="34">
                  <c:v>-1.5086993463402462E-2</c:v>
                </c:pt>
                <c:pt idx="35">
                  <c:v>-1.1775276352722052E-2</c:v>
                </c:pt>
                <c:pt idx="36">
                  <c:v>-8.5119607762750033E-3</c:v>
                </c:pt>
                <c:pt idx="37">
                  <c:v>-5.323677577736172E-3</c:v>
                </c:pt>
                <c:pt idx="38">
                  <c:v>-2.253652604879669E-3</c:v>
                </c:pt>
                <c:pt idx="39">
                  <c:v>6.23624429571739E-4</c:v>
                </c:pt>
                <c:pt idx="40">
                  <c:v>3.1625798228404108E-3</c:v>
                </c:pt>
                <c:pt idx="41">
                  <c:v>5.0280448193087638E-3</c:v>
                </c:pt>
                <c:pt idx="42">
                  <c:v>5.521106243870753E-3</c:v>
                </c:pt>
                <c:pt idx="43">
                  <c:v>4.0087074469764795E-3</c:v>
                </c:pt>
                <c:pt idx="44">
                  <c:v>1.2521509551504518E-3</c:v>
                </c:pt>
                <c:pt idx="45">
                  <c:v>-1.2037522629144708E-3</c:v>
                </c:pt>
                <c:pt idx="46">
                  <c:v>-2.7952077296568628E-3</c:v>
                </c:pt>
                <c:pt idx="47">
                  <c:v>-3.6750670086874628E-3</c:v>
                </c:pt>
                <c:pt idx="48">
                  <c:v>-4.0558336689781958E-3</c:v>
                </c:pt>
                <c:pt idx="49">
                  <c:v>-4.0710197278685661E-3</c:v>
                </c:pt>
                <c:pt idx="50">
                  <c:v>-3.8028945713192838E-3</c:v>
                </c:pt>
                <c:pt idx="51">
                  <c:v>-3.3074488364072258E-3</c:v>
                </c:pt>
                <c:pt idx="52">
                  <c:v>-2.6252347377933548E-3</c:v>
                </c:pt>
                <c:pt idx="53">
                  <c:v>-1.7866858076881591E-3</c:v>
                </c:pt>
                <c:pt idx="54">
                  <c:v>-8.1539129038143976E-4</c:v>
                </c:pt>
                <c:pt idx="55">
                  <c:v>2.6998432281263515E-4</c:v>
                </c:pt>
                <c:pt idx="56">
                  <c:v>1.454747352637677E-3</c:v>
                </c:pt>
                <c:pt idx="57">
                  <c:v>2.7276260266527047E-3</c:v>
                </c:pt>
                <c:pt idx="58">
                  <c:v>4.0801381901990237E-3</c:v>
                </c:pt>
                <c:pt idx="59">
                  <c:v>5.5056683616656592E-3</c:v>
                </c:pt>
                <c:pt idx="60">
                  <c:v>6.9983425696477312E-3</c:v>
                </c:pt>
                <c:pt idx="61">
                  <c:v>8.5519731191169429E-3</c:v>
                </c:pt>
                <c:pt idx="62">
                  <c:v>1.015937986341729E-2</c:v>
                </c:pt>
                <c:pt idx="63">
                  <c:v>1.1812298848143046E-2</c:v>
                </c:pt>
                <c:pt idx="64">
                  <c:v>1.3501913558738261E-2</c:v>
                </c:pt>
                <c:pt idx="65">
                  <c:v>1.5219853482328712E-2</c:v>
                </c:pt>
                <c:pt idx="66">
                  <c:v>1.6959362160855678E-2</c:v>
                </c:pt>
                <c:pt idx="67">
                  <c:v>1.8716285388200866E-2</c:v>
                </c:pt>
                <c:pt idx="68">
                  <c:v>2.0489580990650649E-2</c:v>
                </c:pt>
                <c:pt idx="69">
                  <c:v>2.2281183497996456E-2</c:v>
                </c:pt>
                <c:pt idx="70">
                  <c:v>2.4095226830295122E-2</c:v>
                </c:pt>
                <c:pt idx="71">
                  <c:v>2.5936788093886394E-2</c:v>
                </c:pt>
                <c:pt idx="72">
                  <c:v>2.781042875821451E-2</c:v>
                </c:pt>
                <c:pt idx="73">
                  <c:v>2.97188564871252E-2</c:v>
                </c:pt>
                <c:pt idx="74">
                  <c:v>3.166200721377363E-2</c:v>
                </c:pt>
                <c:pt idx="75">
                  <c:v>3.3636757456814763E-2</c:v>
                </c:pt>
                <c:pt idx="76">
                  <c:v>3.5637334072960235E-2</c:v>
                </c:pt>
                <c:pt idx="77">
                  <c:v>3.7656316698781549E-2</c:v>
                </c:pt>
                <c:pt idx="78">
                  <c:v>3.9685964781307863E-2</c:v>
                </c:pt>
                <c:pt idx="79">
                  <c:v>4.1719492600497433E-2</c:v>
                </c:pt>
                <c:pt idx="80">
                  <c:v>4.3751903715003898E-2</c:v>
                </c:pt>
                <c:pt idx="81">
                  <c:v>4.5780101814261315E-2</c:v>
                </c:pt>
                <c:pt idx="82">
                  <c:v>4.780220529883053E-2</c:v>
                </c:pt>
                <c:pt idx="83">
                  <c:v>4.9816252830498349E-2</c:v>
                </c:pt>
                <c:pt idx="84">
                  <c:v>5.1818692775413303E-2</c:v>
                </c:pt>
                <c:pt idx="85">
                  <c:v>5.3803054527865636E-2</c:v>
                </c:pt>
                <c:pt idx="86">
                  <c:v>5.5758868333984253E-2</c:v>
                </c:pt>
                <c:pt idx="87">
                  <c:v>5.7670241012590343E-2</c:v>
                </c:pt>
                <c:pt idx="88">
                  <c:v>5.9512805288635132E-2</c:v>
                </c:pt>
                <c:pt idx="89">
                  <c:v>6.1247400252501284E-2</c:v>
                </c:pt>
                <c:pt idx="90">
                  <c:v>6.2807515252146173E-2</c:v>
                </c:pt>
                <c:pt idx="91">
                  <c:v>6.4067289927662391E-2</c:v>
                </c:pt>
                <c:pt idx="92">
                  <c:v>6.4743734545044618E-2</c:v>
                </c:pt>
                <c:pt idx="93">
                  <c:v>6.4211362400657279E-2</c:v>
                </c:pt>
                <c:pt idx="94">
                  <c:v>6.1725726785945387E-2</c:v>
                </c:pt>
                <c:pt idx="95">
                  <c:v>5.7718564123993323E-2</c:v>
                </c:pt>
                <c:pt idx="96">
                  <c:v>5.3757965603543241E-2</c:v>
                </c:pt>
                <c:pt idx="97">
                  <c:v>5.0636887443107223E-2</c:v>
                </c:pt>
                <c:pt idx="98">
                  <c:v>4.827368621368102E-2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CB5-4655-BAEF-8F7FC174B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472136"/>
        <c:axId val="1"/>
      </c:scatterChart>
      <c:valAx>
        <c:axId val="443472136"/>
        <c:scaling>
          <c:orientation val="minMax"/>
          <c:max val="35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9847592008201"/>
              <c:y val="0.861973013936638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92607003891051E-2"/>
              <c:y val="0.38873298584155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3472136"/>
        <c:crosses val="autoZero"/>
        <c:crossBetween val="midCat"/>
        <c:maj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06655636916981"/>
          <c:y val="0.92676174633100439"/>
          <c:w val="0.44228329435474267"/>
          <c:h val="5.6338028169014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LiTE Residuals</a:t>
            </a:r>
          </a:p>
        </c:rich>
      </c:tx>
      <c:layout>
        <c:manualLayout>
          <c:xMode val="edge"/>
          <c:yMode val="edge"/>
          <c:x val="0.36446214651184167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32570237225192"/>
          <c:y val="0.14084526414676515"/>
          <c:w val="0.83917097211790204"/>
          <c:h val="0.66760655205566688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(3)'!$D$21:$D$92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(3)'!$AA$21:$AA$923</c:f>
              <c:numCache>
                <c:formatCode>General</c:formatCode>
                <c:ptCount val="903"/>
                <c:pt idx="0">
                  <c:v>6.8896492638523127E-2</c:v>
                </c:pt>
                <c:pt idx="1">
                  <c:v>7.3896492639541761E-2</c:v>
                </c:pt>
                <c:pt idx="2">
                  <c:v>7.1951945805655074E-2</c:v>
                </c:pt>
                <c:pt idx="3">
                  <c:v>7.0164823655682149E-2</c:v>
                </c:pt>
                <c:pt idx="4">
                  <c:v>6.4007399251296948E-2</c:v>
                </c:pt>
                <c:pt idx="5">
                  <c:v>6.0220277332751711E-2</c:v>
                </c:pt>
                <c:pt idx="6">
                  <c:v>6.4433155609788531E-2</c:v>
                </c:pt>
                <c:pt idx="7">
                  <c:v>5.1717636049493511E-2</c:v>
                </c:pt>
                <c:pt idx="8">
                  <c:v>6.8957576810521878E-2</c:v>
                </c:pt>
                <c:pt idx="9">
                  <c:v>6.6170569755063371E-2</c:v>
                </c:pt>
                <c:pt idx="10">
                  <c:v>5.0827486537875326E-2</c:v>
                </c:pt>
                <c:pt idx="11">
                  <c:v>5.9670243575740814E-2</c:v>
                </c:pt>
                <c:pt idx="12">
                  <c:v>6.407423570544564E-2</c:v>
                </c:pt>
                <c:pt idx="13">
                  <c:v>5.6287965825113806E-2</c:v>
                </c:pt>
                <c:pt idx="14">
                  <c:v>6.2009967587856839E-2</c:v>
                </c:pt>
                <c:pt idx="15">
                  <c:v>5.4280168512360581E-2</c:v>
                </c:pt>
                <c:pt idx="16">
                  <c:v>5.9550368557841224E-2</c:v>
                </c:pt>
                <c:pt idx="17">
                  <c:v>6.276409555787589E-2</c:v>
                </c:pt>
                <c:pt idx="18">
                  <c:v>5.7820567718684934E-2</c:v>
                </c:pt>
                <c:pt idx="19">
                  <c:v>5.8034294316143591E-2</c:v>
                </c:pt>
                <c:pt idx="20">
                  <c:v>5.8188310773408511E-2</c:v>
                </c:pt>
                <c:pt idx="21">
                  <c:v>5.4211159446987844E-2</c:v>
                </c:pt>
                <c:pt idx="22">
                  <c:v>5.2706735167161137E-2</c:v>
                </c:pt>
                <c:pt idx="23">
                  <c:v>7.5199709708531112E-2</c:v>
                </c:pt>
                <c:pt idx="24">
                  <c:v>2.6204037592065403E-2</c:v>
                </c:pt>
                <c:pt idx="25">
                  <c:v>2.6204037592065403E-2</c:v>
                </c:pt>
                <c:pt idx="26">
                  <c:v>4.0688921944887331E-2</c:v>
                </c:pt>
                <c:pt idx="27">
                  <c:v>2.4802226226748499E-2</c:v>
                </c:pt>
                <c:pt idx="28">
                  <c:v>3.4802226221509809E-2</c:v>
                </c:pt>
                <c:pt idx="29">
                  <c:v>4.2029616829617436E-2</c:v>
                </c:pt>
                <c:pt idx="30">
                  <c:v>1.1839668309410967E-2</c:v>
                </c:pt>
                <c:pt idx="31">
                  <c:v>3.0384147306988275E-2</c:v>
                </c:pt>
                <c:pt idx="32">
                  <c:v>3.7142056413775285E-2</c:v>
                </c:pt>
                <c:pt idx="33">
                  <c:v>3.8828198455150474E-2</c:v>
                </c:pt>
                <c:pt idx="34">
                  <c:v>3.341394302395672E-2</c:v>
                </c:pt>
                <c:pt idx="35">
                  <c:v>3.3908897679797802E-2</c:v>
                </c:pt>
                <c:pt idx="36">
                  <c:v>3.3959433729574329E-2</c:v>
                </c:pt>
                <c:pt idx="37">
                  <c:v>3.5063925528787239E-2</c:v>
                </c:pt>
                <c:pt idx="38">
                  <c:v>3.654696223147396E-2</c:v>
                </c:pt>
                <c:pt idx="39">
                  <c:v>5.3546962231299337E-2</c:v>
                </c:pt>
                <c:pt idx="40">
                  <c:v>3.4732769178888803E-2</c:v>
                </c:pt>
                <c:pt idx="41">
                  <c:v>3.4405496900622189E-2</c:v>
                </c:pt>
                <c:pt idx="42">
                  <c:v>3.3563668586676462E-2</c:v>
                </c:pt>
                <c:pt idx="43">
                  <c:v>4.5034752566045035E-2</c:v>
                </c:pt>
                <c:pt idx="44">
                  <c:v>3.42855296999411E-2</c:v>
                </c:pt>
                <c:pt idx="45">
                  <c:v>4.4915041326980772E-2</c:v>
                </c:pt>
                <c:pt idx="46">
                  <c:v>3.3742661831954741E-2</c:v>
                </c:pt>
                <c:pt idx="47">
                  <c:v>3.1884814427174515E-2</c:v>
                </c:pt>
                <c:pt idx="48">
                  <c:v>3.1780275738312574E-2</c:v>
                </c:pt>
                <c:pt idx="49">
                  <c:v>3.2211290698077231E-2</c:v>
                </c:pt>
                <c:pt idx="50">
                  <c:v>2.9168717214422074E-2</c:v>
                </c:pt>
                <c:pt idx="51">
                  <c:v>3.272908683584367E-2</c:v>
                </c:pt>
                <c:pt idx="52">
                  <c:v>3.1962559772564528E-2</c:v>
                </c:pt>
                <c:pt idx="53">
                  <c:v>1.2333040125892029E-2</c:v>
                </c:pt>
                <c:pt idx="54">
                  <c:v>1.7834753857901189E-2</c:v>
                </c:pt>
                <c:pt idx="55">
                  <c:v>2.6469823152527622E-2</c:v>
                </c:pt>
                <c:pt idx="56">
                  <c:v>2.247341095343312E-2</c:v>
                </c:pt>
                <c:pt idx="57">
                  <c:v>2.3796962781034686E-2</c:v>
                </c:pt>
                <c:pt idx="58">
                  <c:v>2.6782773673272565E-2</c:v>
                </c:pt>
                <c:pt idx="59">
                  <c:v>3.4141610150371635E-2</c:v>
                </c:pt>
                <c:pt idx="60">
                  <c:v>3.4928705286246309E-2</c:v>
                </c:pt>
                <c:pt idx="61">
                  <c:v>2.707714534273568E-2</c:v>
                </c:pt>
                <c:pt idx="62">
                  <c:v>2.7004430628162511E-2</c:v>
                </c:pt>
                <c:pt idx="63">
                  <c:v>2.6278882186958438E-2</c:v>
                </c:pt>
                <c:pt idx="64">
                  <c:v>3.5998860859547642E-2</c:v>
                </c:pt>
                <c:pt idx="65">
                  <c:v>2.4286498632729848E-2</c:v>
                </c:pt>
                <c:pt idx="66">
                  <c:v>2.6753417918392659E-2</c:v>
                </c:pt>
                <c:pt idx="67">
                  <c:v>2.6853417923142404E-2</c:v>
                </c:pt>
                <c:pt idx="68">
                  <c:v>2.6953417920616191E-2</c:v>
                </c:pt>
                <c:pt idx="69">
                  <c:v>2.6373391012520037E-2</c:v>
                </c:pt>
                <c:pt idx="70">
                  <c:v>2.4960544145097713E-2</c:v>
                </c:pt>
                <c:pt idx="71">
                  <c:v>2.5360544149544778E-2</c:v>
                </c:pt>
                <c:pt idx="72">
                  <c:v>2.5760544146715886E-2</c:v>
                </c:pt>
                <c:pt idx="73">
                  <c:v>2.5128965654272067E-2</c:v>
                </c:pt>
                <c:pt idx="74">
                  <c:v>2.5228965651745854E-2</c:v>
                </c:pt>
                <c:pt idx="75">
                  <c:v>2.5228965651745854E-2</c:v>
                </c:pt>
                <c:pt idx="76">
                  <c:v>2.6323791827252974E-2</c:v>
                </c:pt>
                <c:pt idx="77">
                  <c:v>2.3230375709045337E-2</c:v>
                </c:pt>
                <c:pt idx="78">
                  <c:v>2.2846736181169693E-2</c:v>
                </c:pt>
                <c:pt idx="79">
                  <c:v>2.2806366027081377E-2</c:v>
                </c:pt>
                <c:pt idx="80">
                  <c:v>2.2279450948689515E-2</c:v>
                </c:pt>
                <c:pt idx="81">
                  <c:v>2.3322721967098583E-2</c:v>
                </c:pt>
                <c:pt idx="82">
                  <c:v>2.3752534545312468E-2</c:v>
                </c:pt>
                <c:pt idx="83">
                  <c:v>2.3039075860503303E-2</c:v>
                </c:pt>
                <c:pt idx="84">
                  <c:v>2.2298697793613032E-2</c:v>
                </c:pt>
                <c:pt idx="85">
                  <c:v>1.0121304987766845E-2</c:v>
                </c:pt>
                <c:pt idx="86">
                  <c:v>2.6613356188148474E-2</c:v>
                </c:pt>
                <c:pt idx="87">
                  <c:v>2.224625459354793E-2</c:v>
                </c:pt>
                <c:pt idx="88">
                  <c:v>2.2058224329080764E-2</c:v>
                </c:pt>
                <c:pt idx="89">
                  <c:v>2.2647806011688247E-2</c:v>
                </c:pt>
                <c:pt idx="90">
                  <c:v>2.3247806011082887E-2</c:v>
                </c:pt>
                <c:pt idx="91">
                  <c:v>2.0385394737359612E-2</c:v>
                </c:pt>
                <c:pt idx="92">
                  <c:v>2.0004574715897748E-2</c:v>
                </c:pt>
                <c:pt idx="93">
                  <c:v>2.0304574715595068E-2</c:v>
                </c:pt>
                <c:pt idx="94">
                  <c:v>2.0504574710542643E-2</c:v>
                </c:pt>
                <c:pt idx="95">
                  <c:v>2.0911399086643141E-2</c:v>
                </c:pt>
                <c:pt idx="96">
                  <c:v>1.8660298001393724E-2</c:v>
                </c:pt>
                <c:pt idx="97">
                  <c:v>6.6933533307458716E-3</c:v>
                </c:pt>
                <c:pt idx="98">
                  <c:v>1.4539941633871248E-2</c:v>
                </c:pt>
                <c:pt idx="99">
                  <c:v>1.508251275997542E-2</c:v>
                </c:pt>
                <c:pt idx="100">
                  <c:v>1.4595368391895812E-2</c:v>
                </c:pt>
                <c:pt idx="101">
                  <c:v>1.6117608776862115E-2</c:v>
                </c:pt>
                <c:pt idx="102">
                  <c:v>1.6137608776356872E-2</c:v>
                </c:pt>
                <c:pt idx="103">
                  <c:v>1.5838437072404808E-2</c:v>
                </c:pt>
                <c:pt idx="104">
                  <c:v>1.6223578610984085E-2</c:v>
                </c:pt>
                <c:pt idx="105">
                  <c:v>2.0585842213667074E-2</c:v>
                </c:pt>
                <c:pt idx="106">
                  <c:v>1.6903528151309626E-2</c:v>
                </c:pt>
                <c:pt idx="107">
                  <c:v>1.507340552474498E-2</c:v>
                </c:pt>
                <c:pt idx="108">
                  <c:v>-9999</c:v>
                </c:pt>
                <c:pt idx="109">
                  <c:v>-9999</c:v>
                </c:pt>
                <c:pt idx="110">
                  <c:v>1.3902205733710132E-2</c:v>
                </c:pt>
                <c:pt idx="111">
                  <c:v>1.4220866005826624E-2</c:v>
                </c:pt>
                <c:pt idx="112">
                  <c:v>1.0483137546251468E-2</c:v>
                </c:pt>
                <c:pt idx="113">
                  <c:v>1.1769267766795077E-2</c:v>
                </c:pt>
                <c:pt idx="114">
                  <c:v>1.2192789446194698E-2</c:v>
                </c:pt>
                <c:pt idx="115">
                  <c:v>-9999</c:v>
                </c:pt>
                <c:pt idx="116">
                  <c:v>9.687468308741393E-3</c:v>
                </c:pt>
                <c:pt idx="117">
                  <c:v>9.687468308741393E-3</c:v>
                </c:pt>
                <c:pt idx="118">
                  <c:v>1.138039369756297E-2</c:v>
                </c:pt>
                <c:pt idx="119">
                  <c:v>1.2346105797213163E-2</c:v>
                </c:pt>
                <c:pt idx="120">
                  <c:v>1.0915700347480928E-2</c:v>
                </c:pt>
                <c:pt idx="121">
                  <c:v>-9999</c:v>
                </c:pt>
                <c:pt idx="122">
                  <c:v>9.8387211807738871E-3</c:v>
                </c:pt>
                <c:pt idx="123">
                  <c:v>9.0086713088303183E-3</c:v>
                </c:pt>
                <c:pt idx="124">
                  <c:v>1.1945767582711883E-2</c:v>
                </c:pt>
                <c:pt idx="125">
                  <c:v>1.3667411552333747E-2</c:v>
                </c:pt>
                <c:pt idx="126">
                  <c:v>1.3346372839798535E-2</c:v>
                </c:pt>
                <c:pt idx="127">
                  <c:v>1.0359998685252187E-2</c:v>
                </c:pt>
                <c:pt idx="128">
                  <c:v>1.1533589427247224E-2</c:v>
                </c:pt>
                <c:pt idx="129">
                  <c:v>1.084617092714454E-2</c:v>
                </c:pt>
                <c:pt idx="130">
                  <c:v>1.0259919704907342E-2</c:v>
                </c:pt>
                <c:pt idx="131">
                  <c:v>7.8115142888948667E-3</c:v>
                </c:pt>
                <c:pt idx="132">
                  <c:v>9.1901137608784225E-3</c:v>
                </c:pt>
                <c:pt idx="133">
                  <c:v>8.3535470550706887E-3</c:v>
                </c:pt>
                <c:pt idx="134">
                  <c:v>8.7341489204357074E-3</c:v>
                </c:pt>
                <c:pt idx="135">
                  <c:v>7.9445606851819423E-3</c:v>
                </c:pt>
                <c:pt idx="136">
                  <c:v>8.0873154082604648E-3</c:v>
                </c:pt>
                <c:pt idx="137">
                  <c:v>6.1235718695527332E-3</c:v>
                </c:pt>
                <c:pt idx="138">
                  <c:v>6.8015460197883154E-3</c:v>
                </c:pt>
                <c:pt idx="139">
                  <c:v>4.3634458097064933E-3</c:v>
                </c:pt>
                <c:pt idx="140">
                  <c:v>2.7496997229985443E-3</c:v>
                </c:pt>
                <c:pt idx="141">
                  <c:v>4.2221857530423436E-3</c:v>
                </c:pt>
                <c:pt idx="142">
                  <c:v>3.3295783567576474E-3</c:v>
                </c:pt>
                <c:pt idx="143">
                  <c:v>3.952366415277131E-3</c:v>
                </c:pt>
                <c:pt idx="144">
                  <c:v>3.6658908709716297E-3</c:v>
                </c:pt>
                <c:pt idx="145">
                  <c:v>3.0417029724548669E-3</c:v>
                </c:pt>
                <c:pt idx="146">
                  <c:v>3.8249781622285463E-3</c:v>
                </c:pt>
                <c:pt idx="147">
                  <c:v>3.5623449457042287E-3</c:v>
                </c:pt>
                <c:pt idx="148">
                  <c:v>3.9623451975338529E-3</c:v>
                </c:pt>
                <c:pt idx="149">
                  <c:v>4.1623448577873777E-3</c:v>
                </c:pt>
                <c:pt idx="150">
                  <c:v>3.2625998244038244E-3</c:v>
                </c:pt>
                <c:pt idx="151">
                  <c:v>2.4839278885865797E-3</c:v>
                </c:pt>
                <c:pt idx="152">
                  <c:v>2.6807100229374221E-3</c:v>
                </c:pt>
                <c:pt idx="153">
                  <c:v>3.0369333494855259E-3</c:v>
                </c:pt>
                <c:pt idx="154">
                  <c:v>1.8749096560365802E-3</c:v>
                </c:pt>
                <c:pt idx="155">
                  <c:v>-4.070219007588291E-4</c:v>
                </c:pt>
                <c:pt idx="156">
                  <c:v>-6.5520366392868984E-4</c:v>
                </c:pt>
                <c:pt idx="157">
                  <c:v>-1.7339617266638879E-3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C2D-4169-8DCD-6568B8C3C46B}"/>
            </c:ext>
          </c:extLst>
        </c:ser>
        <c:ser>
          <c:idx val="8"/>
          <c:order val="1"/>
          <c:tx>
            <c:strRef>
              <c:f>'A (3)'!$AX$1</c:f>
              <c:strCache>
                <c:ptCount val="1"/>
                <c:pt idx="0">
                  <c:v>Q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(3)'!$AV$2:$AV$100</c:f>
              <c:numCache>
                <c:formatCode>General</c:formatCode>
                <c:ptCount val="99"/>
                <c:pt idx="0">
                  <c:v>-54000</c:v>
                </c:pt>
                <c:pt idx="1">
                  <c:v>-53000</c:v>
                </c:pt>
                <c:pt idx="2">
                  <c:v>-52000</c:v>
                </c:pt>
                <c:pt idx="3">
                  <c:v>-51000</c:v>
                </c:pt>
                <c:pt idx="4">
                  <c:v>-50000</c:v>
                </c:pt>
                <c:pt idx="5">
                  <c:v>-49000</c:v>
                </c:pt>
                <c:pt idx="6">
                  <c:v>-48000</c:v>
                </c:pt>
                <c:pt idx="7">
                  <c:v>-47000</c:v>
                </c:pt>
                <c:pt idx="8">
                  <c:v>-46000</c:v>
                </c:pt>
                <c:pt idx="9">
                  <c:v>-45000</c:v>
                </c:pt>
                <c:pt idx="10">
                  <c:v>-44000</c:v>
                </c:pt>
                <c:pt idx="11">
                  <c:v>-43000</c:v>
                </c:pt>
                <c:pt idx="12">
                  <c:v>-42000</c:v>
                </c:pt>
                <c:pt idx="13">
                  <c:v>-41000</c:v>
                </c:pt>
                <c:pt idx="14">
                  <c:v>-40000</c:v>
                </c:pt>
                <c:pt idx="15">
                  <c:v>-39000</c:v>
                </c:pt>
                <c:pt idx="16">
                  <c:v>-38000</c:v>
                </c:pt>
                <c:pt idx="17">
                  <c:v>-37000</c:v>
                </c:pt>
                <c:pt idx="18">
                  <c:v>-36000</c:v>
                </c:pt>
                <c:pt idx="19">
                  <c:v>-35000</c:v>
                </c:pt>
                <c:pt idx="20">
                  <c:v>-34000</c:v>
                </c:pt>
                <c:pt idx="21">
                  <c:v>-33000</c:v>
                </c:pt>
                <c:pt idx="22">
                  <c:v>-32000</c:v>
                </c:pt>
                <c:pt idx="23">
                  <c:v>-31000</c:v>
                </c:pt>
                <c:pt idx="24">
                  <c:v>-30000</c:v>
                </c:pt>
                <c:pt idx="25">
                  <c:v>-29000</c:v>
                </c:pt>
                <c:pt idx="26">
                  <c:v>-28000</c:v>
                </c:pt>
                <c:pt idx="27">
                  <c:v>-27000</c:v>
                </c:pt>
                <c:pt idx="28">
                  <c:v>-26000</c:v>
                </c:pt>
                <c:pt idx="29">
                  <c:v>-25000</c:v>
                </c:pt>
                <c:pt idx="30">
                  <c:v>-24000</c:v>
                </c:pt>
                <c:pt idx="31">
                  <c:v>-23000</c:v>
                </c:pt>
                <c:pt idx="32">
                  <c:v>-22000</c:v>
                </c:pt>
                <c:pt idx="33">
                  <c:v>-21000</c:v>
                </c:pt>
                <c:pt idx="34">
                  <c:v>-20000</c:v>
                </c:pt>
                <c:pt idx="35">
                  <c:v>-19000</c:v>
                </c:pt>
                <c:pt idx="36">
                  <c:v>-18000</c:v>
                </c:pt>
                <c:pt idx="37">
                  <c:v>-17000</c:v>
                </c:pt>
                <c:pt idx="38">
                  <c:v>-16000</c:v>
                </c:pt>
                <c:pt idx="39">
                  <c:v>-15000</c:v>
                </c:pt>
                <c:pt idx="40">
                  <c:v>-14000</c:v>
                </c:pt>
                <c:pt idx="41">
                  <c:v>-13000</c:v>
                </c:pt>
                <c:pt idx="42">
                  <c:v>-12000</c:v>
                </c:pt>
                <c:pt idx="43">
                  <c:v>-11000</c:v>
                </c:pt>
                <c:pt idx="44">
                  <c:v>-10000</c:v>
                </c:pt>
                <c:pt idx="45">
                  <c:v>-9000</c:v>
                </c:pt>
                <c:pt idx="46">
                  <c:v>-8000</c:v>
                </c:pt>
                <c:pt idx="47">
                  <c:v>-7000</c:v>
                </c:pt>
                <c:pt idx="48">
                  <c:v>-6000</c:v>
                </c:pt>
                <c:pt idx="49">
                  <c:v>-5000</c:v>
                </c:pt>
                <c:pt idx="50">
                  <c:v>-4000</c:v>
                </c:pt>
                <c:pt idx="51">
                  <c:v>-3000</c:v>
                </c:pt>
                <c:pt idx="52">
                  <c:v>-2000</c:v>
                </c:pt>
                <c:pt idx="53">
                  <c:v>-1000</c:v>
                </c:pt>
                <c:pt idx="54">
                  <c:v>0</c:v>
                </c:pt>
                <c:pt idx="55">
                  <c:v>1000</c:v>
                </c:pt>
                <c:pt idx="56">
                  <c:v>2000</c:v>
                </c:pt>
                <c:pt idx="57">
                  <c:v>3000</c:v>
                </c:pt>
                <c:pt idx="58">
                  <c:v>4000</c:v>
                </c:pt>
                <c:pt idx="59">
                  <c:v>5000</c:v>
                </c:pt>
                <c:pt idx="60">
                  <c:v>6000</c:v>
                </c:pt>
                <c:pt idx="61">
                  <c:v>7000</c:v>
                </c:pt>
                <c:pt idx="62">
                  <c:v>8000</c:v>
                </c:pt>
                <c:pt idx="63">
                  <c:v>9000</c:v>
                </c:pt>
                <c:pt idx="64">
                  <c:v>10000</c:v>
                </c:pt>
                <c:pt idx="65">
                  <c:v>11000</c:v>
                </c:pt>
                <c:pt idx="66">
                  <c:v>12000</c:v>
                </c:pt>
                <c:pt idx="67">
                  <c:v>13000</c:v>
                </c:pt>
                <c:pt idx="68">
                  <c:v>14000</c:v>
                </c:pt>
                <c:pt idx="69">
                  <c:v>15000</c:v>
                </c:pt>
                <c:pt idx="70">
                  <c:v>16000</c:v>
                </c:pt>
                <c:pt idx="71">
                  <c:v>17000</c:v>
                </c:pt>
                <c:pt idx="72">
                  <c:v>18000</c:v>
                </c:pt>
                <c:pt idx="73">
                  <c:v>19000</c:v>
                </c:pt>
                <c:pt idx="74">
                  <c:v>20000</c:v>
                </c:pt>
                <c:pt idx="75">
                  <c:v>21000</c:v>
                </c:pt>
                <c:pt idx="76">
                  <c:v>22000</c:v>
                </c:pt>
                <c:pt idx="77">
                  <c:v>23000</c:v>
                </c:pt>
                <c:pt idx="78">
                  <c:v>24000</c:v>
                </c:pt>
                <c:pt idx="79">
                  <c:v>25000</c:v>
                </c:pt>
                <c:pt idx="80">
                  <c:v>26000</c:v>
                </c:pt>
                <c:pt idx="81">
                  <c:v>27000</c:v>
                </c:pt>
                <c:pt idx="82">
                  <c:v>28000</c:v>
                </c:pt>
                <c:pt idx="83">
                  <c:v>29000</c:v>
                </c:pt>
                <c:pt idx="84">
                  <c:v>30000</c:v>
                </c:pt>
              </c:numCache>
            </c:numRef>
          </c:xVal>
          <c:yVal>
            <c:numRef>
              <c:f>'A (3)'!$AX$2:$AX$100</c:f>
              <c:numCache>
                <c:formatCode>General</c:formatCode>
                <c:ptCount val="99"/>
                <c:pt idx="0">
                  <c:v>6.2797252714589011E-2</c:v>
                </c:pt>
                <c:pt idx="1">
                  <c:v>6.2348486600257949E-2</c:v>
                </c:pt>
                <c:pt idx="2">
                  <c:v>6.1889803828010639E-2</c:v>
                </c:pt>
                <c:pt idx="3">
                  <c:v>6.1421204397847082E-2</c:v>
                </c:pt>
                <c:pt idx="4">
                  <c:v>6.0942688309767276E-2</c:v>
                </c:pt>
                <c:pt idx="5">
                  <c:v>6.045425556377125E-2</c:v>
                </c:pt>
                <c:pt idx="6">
                  <c:v>5.9955906159858977E-2</c:v>
                </c:pt>
                <c:pt idx="7">
                  <c:v>5.9447640098030441E-2</c:v>
                </c:pt>
                <c:pt idx="8">
                  <c:v>5.8929457378285671E-2</c:v>
                </c:pt>
                <c:pt idx="9">
                  <c:v>5.8401358000624654E-2</c:v>
                </c:pt>
                <c:pt idx="10">
                  <c:v>5.7863341965047409E-2</c:v>
                </c:pt>
                <c:pt idx="11">
                  <c:v>5.7315409271553916E-2</c:v>
                </c:pt>
                <c:pt idx="12">
                  <c:v>5.6757559920144168E-2</c:v>
                </c:pt>
                <c:pt idx="13">
                  <c:v>5.618979391081818E-2</c:v>
                </c:pt>
                <c:pt idx="14">
                  <c:v>5.5612111243575943E-2</c:v>
                </c:pt>
                <c:pt idx="15">
                  <c:v>5.5024511918417479E-2</c:v>
                </c:pt>
                <c:pt idx="16">
                  <c:v>5.4426995935342767E-2</c:v>
                </c:pt>
                <c:pt idx="17">
                  <c:v>5.3819563294351801E-2</c:v>
                </c:pt>
                <c:pt idx="18">
                  <c:v>5.32022139954446E-2</c:v>
                </c:pt>
                <c:pt idx="19">
                  <c:v>5.2574948038621158E-2</c:v>
                </c:pt>
                <c:pt idx="20">
                  <c:v>5.1937765423881468E-2</c:v>
                </c:pt>
                <c:pt idx="21">
                  <c:v>5.1290666151225538E-2</c:v>
                </c:pt>
                <c:pt idx="22">
                  <c:v>5.0633650220653359E-2</c:v>
                </c:pt>
                <c:pt idx="23">
                  <c:v>4.9966717632164939E-2</c:v>
                </c:pt>
                <c:pt idx="24">
                  <c:v>4.9289868385760278E-2</c:v>
                </c:pt>
                <c:pt idx="25">
                  <c:v>4.8603102481439377E-2</c:v>
                </c:pt>
                <c:pt idx="26">
                  <c:v>4.790641991920222E-2</c:v>
                </c:pt>
                <c:pt idx="27">
                  <c:v>4.7199820699048836E-2</c:v>
                </c:pt>
                <c:pt idx="28">
                  <c:v>4.648330482097919E-2</c:v>
                </c:pt>
                <c:pt idx="29">
                  <c:v>4.5756872284993318E-2</c:v>
                </c:pt>
                <c:pt idx="30">
                  <c:v>4.502052309109119E-2</c:v>
                </c:pt>
                <c:pt idx="31">
                  <c:v>4.4274257239272821E-2</c:v>
                </c:pt>
                <c:pt idx="32">
                  <c:v>4.3518074729538218E-2</c:v>
                </c:pt>
                <c:pt idx="33">
                  <c:v>4.2751975561887361E-2</c:v>
                </c:pt>
                <c:pt idx="34">
                  <c:v>4.1975959736320269E-2</c:v>
                </c:pt>
                <c:pt idx="35">
                  <c:v>4.1190027252836929E-2</c:v>
                </c:pt>
                <c:pt idx="36">
                  <c:v>4.0394178111437341E-2</c:v>
                </c:pt>
                <c:pt idx="37">
                  <c:v>3.958841231212152E-2</c:v>
                </c:pt>
                <c:pt idx="38">
                  <c:v>3.8772729854889443E-2</c:v>
                </c:pt>
                <c:pt idx="39">
                  <c:v>3.7947130739741132E-2</c:v>
                </c:pt>
                <c:pt idx="40">
                  <c:v>3.7111614966676573E-2</c:v>
                </c:pt>
                <c:pt idx="41">
                  <c:v>3.626618253569578E-2</c:v>
                </c:pt>
                <c:pt idx="42">
                  <c:v>3.5410833446798733E-2</c:v>
                </c:pt>
                <c:pt idx="43">
                  <c:v>3.4545567699985444E-2</c:v>
                </c:pt>
                <c:pt idx="44">
                  <c:v>3.3670385295255914E-2</c:v>
                </c:pt>
                <c:pt idx="45">
                  <c:v>3.2785286232610143E-2</c:v>
                </c:pt>
                <c:pt idx="46">
                  <c:v>3.1890270512048118E-2</c:v>
                </c:pt>
                <c:pt idx="47">
                  <c:v>3.0985338133569861E-2</c:v>
                </c:pt>
                <c:pt idx="48">
                  <c:v>3.0070489097175357E-2</c:v>
                </c:pt>
                <c:pt idx="49">
                  <c:v>2.9145723402864608E-2</c:v>
                </c:pt>
                <c:pt idx="50">
                  <c:v>2.8211041050637622E-2</c:v>
                </c:pt>
                <c:pt idx="51">
                  <c:v>2.7266442040494384E-2</c:v>
                </c:pt>
                <c:pt idx="52">
                  <c:v>2.6311926372434909E-2</c:v>
                </c:pt>
                <c:pt idx="53">
                  <c:v>2.5347494046459185E-2</c:v>
                </c:pt>
                <c:pt idx="54">
                  <c:v>2.4373145062567221E-2</c:v>
                </c:pt>
                <c:pt idx="55">
                  <c:v>2.3388879420759016E-2</c:v>
                </c:pt>
                <c:pt idx="56">
                  <c:v>2.2394697121034562E-2</c:v>
                </c:pt>
                <c:pt idx="57">
                  <c:v>2.1390598163393868E-2</c:v>
                </c:pt>
                <c:pt idx="58">
                  <c:v>2.0376582547836929E-2</c:v>
                </c:pt>
                <c:pt idx="59">
                  <c:v>1.9352650274363746E-2</c:v>
                </c:pt>
                <c:pt idx="60">
                  <c:v>1.8318801342974325E-2</c:v>
                </c:pt>
                <c:pt idx="61">
                  <c:v>1.7275035753668653E-2</c:v>
                </c:pt>
                <c:pt idx="62">
                  <c:v>1.6221353506446743E-2</c:v>
                </c:pt>
                <c:pt idx="63">
                  <c:v>1.5157754601308589E-2</c:v>
                </c:pt>
                <c:pt idx="64">
                  <c:v>1.408423903825419E-2</c:v>
                </c:pt>
                <c:pt idx="65">
                  <c:v>1.3000806817283547E-2</c:v>
                </c:pt>
                <c:pt idx="66">
                  <c:v>1.190745793839666E-2</c:v>
                </c:pt>
                <c:pt idx="67">
                  <c:v>1.0804192401593532E-2</c:v>
                </c:pt>
                <c:pt idx="68">
                  <c:v>9.6910102068741618E-3</c:v>
                </c:pt>
                <c:pt idx="69">
                  <c:v>8.5679113542385457E-3</c:v>
                </c:pt>
                <c:pt idx="70">
                  <c:v>7.4348958436866886E-3</c:v>
                </c:pt>
                <c:pt idx="71">
                  <c:v>6.2919636752185835E-3</c:v>
                </c:pt>
                <c:pt idx="72">
                  <c:v>5.1391148488342392E-3</c:v>
                </c:pt>
                <c:pt idx="73">
                  <c:v>3.9763493645336486E-3</c:v>
                </c:pt>
                <c:pt idx="74">
                  <c:v>2.8036672223168174E-3</c:v>
                </c:pt>
                <c:pt idx="75">
                  <c:v>1.6210684221837396E-3</c:v>
                </c:pt>
                <c:pt idx="76">
                  <c:v>4.2855296413442162E-4</c:v>
                </c:pt>
                <c:pt idx="77">
                  <c:v>-7.7387915183113956E-4</c:v>
                </c:pt>
                <c:pt idx="78">
                  <c:v>-1.9862279257129478E-3</c:v>
                </c:pt>
                <c:pt idx="79">
                  <c:v>-3.2084933575109958E-3</c:v>
                </c:pt>
                <c:pt idx="80">
                  <c:v>-4.4406754472252905E-3</c:v>
                </c:pt>
                <c:pt idx="81">
                  <c:v>-5.6827741948558257E-3</c:v>
                </c:pt>
                <c:pt idx="82">
                  <c:v>-6.9347896004026037E-3</c:v>
                </c:pt>
                <c:pt idx="83">
                  <c:v>-8.1967216638656297E-3</c:v>
                </c:pt>
                <c:pt idx="84">
                  <c:v>-9.4685703852448941E-3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2D-4169-8DCD-6568B8C3C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867344"/>
        <c:axId val="1"/>
      </c:scatterChart>
      <c:valAx>
        <c:axId val="72986734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69847592008201"/>
              <c:y val="0.861973013936638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5"/>
          <c:min val="-0.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92607003891051E-2"/>
              <c:y val="0.38873298584155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9867344"/>
        <c:crosses val="autoZero"/>
        <c:crossBetween val="midCat"/>
        <c:maj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6562959785668812"/>
          <c:y val="0.92676174633100439"/>
          <c:w val="0.61348965620542562"/>
          <c:h val="0.9830997745000185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5901673766189063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2624105584101"/>
          <c:y val="0.14084526414676515"/>
          <c:w val="0.80327933151841979"/>
          <c:h val="0.66760655205566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(3)'!$H$21:$H$923</c:f>
              <c:numCache>
                <c:formatCode>General</c:formatCode>
                <c:ptCount val="903"/>
                <c:pt idx="1">
                  <c:v>6.9981070002540946E-2</c:v>
                </c:pt>
                <c:pt idx="3">
                  <c:v>6.6266279998671962E-2</c:v>
                </c:pt>
                <c:pt idx="5">
                  <c:v>5.6330939998588292E-2</c:v>
                </c:pt>
                <c:pt idx="7">
                  <c:v>4.807675999836647E-2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08-4730-B6A9-CE618DACCDF1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</c:numCache>
              </c:numRef>
            </c:plus>
            <c:minus>
              <c:numRef>
                <c:f>'A (3)'!$D$21:$D$923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(3)'!$I$21:$I$923</c:f>
              <c:numCache>
                <c:formatCode>General</c:formatCode>
                <c:ptCount val="903"/>
                <c:pt idx="0">
                  <c:v>6.4981070001522312E-2</c:v>
                </c:pt>
                <c:pt idx="2">
                  <c:v>6.8045730000449112E-2</c:v>
                </c:pt>
                <c:pt idx="4">
                  <c:v>6.0110390000772895E-2</c:v>
                </c:pt>
                <c:pt idx="6">
                  <c:v>6.0551489998033503E-2</c:v>
                </c:pt>
                <c:pt idx="8">
                  <c:v>6.7907870001363335E-2</c:v>
                </c:pt>
                <c:pt idx="9">
                  <c:v>6.5128419999382459E-2</c:v>
                </c:pt>
                <c:pt idx="10">
                  <c:v>6.3642019998951582E-2</c:v>
                </c:pt>
                <c:pt idx="11">
                  <c:v>7.2486130000470439E-2</c:v>
                </c:pt>
                <c:pt idx="12">
                  <c:v>8.2340659999317722E-2</c:v>
                </c:pt>
                <c:pt idx="13">
                  <c:v>7.4561209999956191E-2</c:v>
                </c:pt>
                <c:pt idx="14">
                  <c:v>8.0363699998997618E-2</c:v>
                </c:pt>
                <c:pt idx="15">
                  <c:v>7.2648909997951705E-2</c:v>
                </c:pt>
                <c:pt idx="16">
                  <c:v>7.7934119999554241E-2</c:v>
                </c:pt>
                <c:pt idx="17">
                  <c:v>8.1154669998795725E-2</c:v>
                </c:pt>
                <c:pt idx="18">
                  <c:v>7.6219329999730689E-2</c:v>
                </c:pt>
                <c:pt idx="19">
                  <c:v>7.6439879998360993E-2</c:v>
                </c:pt>
                <c:pt idx="20">
                  <c:v>8.4364649999770336E-2</c:v>
                </c:pt>
                <c:pt idx="21">
                  <c:v>8.0440829999133712E-2</c:v>
                </c:pt>
                <c:pt idx="22">
                  <c:v>7.9110470000159694E-2</c:v>
                </c:pt>
                <c:pt idx="23">
                  <c:v>0.11804809000750538</c:v>
                </c:pt>
                <c:pt idx="24">
                  <c:v>-1.6684970003552735E-2</c:v>
                </c:pt>
                <c:pt idx="25">
                  <c:v>-1.6684970003552735E-2</c:v>
                </c:pt>
                <c:pt idx="26">
                  <c:v>-5.4688000091118738E-4</c:v>
                </c:pt>
                <c:pt idx="27">
                  <c:v>-1.6371480000088923E-2</c:v>
                </c:pt>
                <c:pt idx="28">
                  <c:v>-6.3714800053276122E-3</c:v>
                </c:pt>
                <c:pt idx="29">
                  <c:v>3.0534699981217273E-3</c:v>
                </c:pt>
                <c:pt idx="30">
                  <c:v>-2.4564129998907447E-2</c:v>
                </c:pt>
                <c:pt idx="31">
                  <c:v>-5.9821899994858541E-3</c:v>
                </c:pt>
                <c:pt idx="32">
                  <c:v>2.0012799941468984E-3</c:v>
                </c:pt>
                <c:pt idx="33">
                  <c:v>3.823279999778606E-3</c:v>
                </c:pt>
                <c:pt idx="34">
                  <c:v>-1.5070800000103191E-3</c:v>
                </c:pt>
                <c:pt idx="35">
                  <c:v>-1.0013200007961132E-3</c:v>
                </c:pt>
                <c:pt idx="36">
                  <c:v>-9.2513999697985128E-4</c:v>
                </c:pt>
                <c:pt idx="38">
                  <c:v>2.8608200009330176E-3</c:v>
                </c:pt>
                <c:pt idx="43">
                  <c:v>1.241470999957528E-2</c:v>
                </c:pt>
                <c:pt idx="45">
                  <c:v>1.2369559997750912E-2</c:v>
                </c:pt>
                <c:pt idx="47">
                  <c:v>1.8914999964181334E-4</c:v>
                </c:pt>
                <c:pt idx="48">
                  <c:v>1.3247999595478177E-4</c:v>
                </c:pt>
                <c:pt idx="50">
                  <c:v>-2.395390001765918E-3</c:v>
                </c:pt>
                <c:pt idx="52">
                  <c:v>1.0973699972964823E-3</c:v>
                </c:pt>
                <c:pt idx="53">
                  <c:v>-1.7849110001407098E-2</c:v>
                </c:pt>
                <c:pt idx="54">
                  <c:v>-1.2343349997536279E-2</c:v>
                </c:pt>
                <c:pt idx="55">
                  <c:v>-3.6852299963356927E-3</c:v>
                </c:pt>
                <c:pt idx="56">
                  <c:v>-7.6737099952879362E-3</c:v>
                </c:pt>
                <c:pt idx="59">
                  <c:v>4.6971699994173832E-3</c:v>
                </c:pt>
                <c:pt idx="60">
                  <c:v>5.4881399992154911E-3</c:v>
                </c:pt>
                <c:pt idx="61">
                  <c:v>-2.3479800001950935E-3</c:v>
                </c:pt>
                <c:pt idx="62">
                  <c:v>-1.8017000038526021E-3</c:v>
                </c:pt>
                <c:pt idx="65">
                  <c:v>-4.1034399982891046E-3</c:v>
                </c:pt>
                <c:pt idx="69">
                  <c:v>-1.385670002491679E-3</c:v>
                </c:pt>
                <c:pt idx="76">
                  <c:v>6.5485000232001767E-4</c:v>
                </c:pt>
                <c:pt idx="85">
                  <c:v>-1.3934700000390876E-2</c:v>
                </c:pt>
                <c:pt idx="86">
                  <c:v>2.5710599948070012E-3</c:v>
                </c:pt>
                <c:pt idx="88">
                  <c:v>-2.1692999871447682E-4</c:v>
                </c:pt>
                <c:pt idx="105">
                  <c:v>1.4357249994645827E-2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B08-4730-B6A9-CE618DACCDF1}"/>
            </c:ext>
          </c:extLst>
        </c:ser>
        <c:ser>
          <c:idx val="3"/>
          <c:order val="2"/>
          <c:tx>
            <c:strRef>
              <c:f>'A (3)'!$J$20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(3)'!$D$21:$D$44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(3)'!$J$21:$J$923</c:f>
              <c:numCache>
                <c:formatCode>General</c:formatCode>
                <c:ptCount val="903"/>
                <c:pt idx="37">
                  <c:v>1.2796599985449575E-3</c:v>
                </c:pt>
                <c:pt idx="39">
                  <c:v>1.9860820000758395E-2</c:v>
                </c:pt>
                <c:pt idx="40">
                  <c:v>2.0653600004152395E-3</c:v>
                </c:pt>
                <c:pt idx="41">
                  <c:v>1.7620900034671649E-3</c:v>
                </c:pt>
                <c:pt idx="42">
                  <c:v>9.3251000362215564E-4</c:v>
                </c:pt>
                <c:pt idx="44">
                  <c:v>1.7169400016427971E-3</c:v>
                </c:pt>
                <c:pt idx="46">
                  <c:v>1.2627600008272566E-3</c:v>
                </c:pt>
                <c:pt idx="49">
                  <c:v>6.2266999884741381E-4</c:v>
                </c:pt>
                <c:pt idx="51">
                  <c:v>1.2068400028510951E-3</c:v>
                </c:pt>
                <c:pt idx="57">
                  <c:v>-6.0262500046519563E-3</c:v>
                </c:pt>
                <c:pt idx="58">
                  <c:v>-3.0352800022228621E-3</c:v>
                </c:pt>
                <c:pt idx="63">
                  <c:v>-2.1723000027122907E-3</c:v>
                </c:pt>
                <c:pt idx="64">
                  <c:v>7.5883099998463877E-3</c:v>
                </c:pt>
                <c:pt idx="66">
                  <c:v>-1.6214999996009283E-3</c:v>
                </c:pt>
                <c:pt idx="67">
                  <c:v>-1.5214999948511831E-3</c:v>
                </c:pt>
                <c:pt idx="68">
                  <c:v>-1.4214999973773956E-3</c:v>
                </c:pt>
                <c:pt idx="70">
                  <c:v>-8.0000000161817297E-4</c:v>
                </c:pt>
                <c:pt idx="71">
                  <c:v>-3.9999999717110768E-4</c:v>
                </c:pt>
                <c:pt idx="72">
                  <c:v>0</c:v>
                </c:pt>
                <c:pt idx="73">
                  <c:v>-5.5090999376261607E-4</c:v>
                </c:pt>
                <c:pt idx="74">
                  <c:v>-4.5090999628882855E-4</c:v>
                </c:pt>
                <c:pt idx="75">
                  <c:v>-4.5090999628882855E-4</c:v>
                </c:pt>
                <c:pt idx="77">
                  <c:v>-1.0153399998671375E-3</c:v>
                </c:pt>
                <c:pt idx="78">
                  <c:v>-1.394790000631474E-3</c:v>
                </c:pt>
                <c:pt idx="79">
                  <c:v>-1.430130003427621E-3</c:v>
                </c:pt>
                <c:pt idx="80">
                  <c:v>-1.9536899999366142E-3</c:v>
                </c:pt>
                <c:pt idx="81">
                  <c:v>-9.0958000509999692E-4</c:v>
                </c:pt>
                <c:pt idx="82">
                  <c:v>-4.7725000331411138E-4</c:v>
                </c:pt>
                <c:pt idx="83">
                  <c:v>-1.1890299938386306E-3</c:v>
                </c:pt>
                <c:pt idx="84">
                  <c:v>-1.9243700007791631E-3</c:v>
                </c:pt>
                <c:pt idx="87">
                  <c:v>-7.8319993917830288E-5</c:v>
                </c:pt>
                <c:pt idx="89">
                  <c:v>3.8882999797351658E-4</c:v>
                </c:pt>
                <c:pt idx="90">
                  <c:v>9.8882999736815691E-4</c:v>
                </c:pt>
                <c:pt idx="91">
                  <c:v>2.4892899964470416E-3</c:v>
                </c:pt>
                <c:pt idx="93">
                  <c:v>5.0243400037288666E-3</c:v>
                </c:pt>
                <c:pt idx="95">
                  <c:v>5.7062800042331219E-3</c:v>
                </c:pt>
                <c:pt idx="96">
                  <c:v>6.2355699992622249E-3</c:v>
                </c:pt>
                <c:pt idx="104">
                  <c:v>9.9457300020731054E-3</c:v>
                </c:pt>
                <c:pt idx="106">
                  <c:v>1.0733430004620459E-2</c:v>
                </c:pt>
                <c:pt idx="116">
                  <c:v>1.4828589999524411E-2</c:v>
                </c:pt>
                <c:pt idx="117">
                  <c:v>1.4828589999524411E-2</c:v>
                </c:pt>
                <c:pt idx="118">
                  <c:v>1.6698230007023085E-2</c:v>
                </c:pt>
                <c:pt idx="122">
                  <c:v>1.7918489997100551E-2</c:v>
                </c:pt>
                <c:pt idx="123">
                  <c:v>1.7103700003644917E-2</c:v>
                </c:pt>
                <c:pt idx="132">
                  <c:v>2.275246999488445E-2</c:v>
                </c:pt>
                <c:pt idx="139">
                  <c:v>2.8636779999942519E-2</c:v>
                </c:pt>
                <c:pt idx="140">
                  <c:v>2.7294120001897682E-2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B08-4730-B6A9-CE618DACCDF1}"/>
            </c:ext>
          </c:extLst>
        </c:ser>
        <c:ser>
          <c:idx val="4"/>
          <c:order val="3"/>
          <c:tx>
            <c:strRef>
              <c:f>'A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(3)'!$D$21:$D$92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(3)'!$K$21:$K$923</c:f>
              <c:numCache>
                <c:formatCode>General</c:formatCode>
                <c:ptCount val="903"/>
                <c:pt idx="92">
                  <c:v>4.7243400040315464E-3</c:v>
                </c:pt>
                <c:pt idx="94">
                  <c:v>5.2243399986764416E-3</c:v>
                </c:pt>
                <c:pt idx="97">
                  <c:v>1.0136030003195629E-2</c:v>
                </c:pt>
                <c:pt idx="98">
                  <c:v>8.0204600017168559E-3</c:v>
                </c:pt>
                <c:pt idx="99">
                  <c:v>8.5645699946326204E-3</c:v>
                </c:pt>
                <c:pt idx="100">
                  <c:v>8.085120003670454E-3</c:v>
                </c:pt>
                <c:pt idx="101">
                  <c:v>9.7643400004017167E-3</c:v>
                </c:pt>
                <c:pt idx="102">
                  <c:v>9.7843399998964742E-3</c:v>
                </c:pt>
                <c:pt idx="103">
                  <c:v>9.5575099985580891E-3</c:v>
                </c:pt>
                <c:pt idx="107">
                  <c:v>1.1693079999531619E-2</c:v>
                </c:pt>
                <c:pt idx="110">
                  <c:v>1.3366999999561813E-2</c:v>
                </c:pt>
                <c:pt idx="111">
                  <c:v>1.3915830000769347E-2</c:v>
                </c:pt>
                <c:pt idx="112">
                  <c:v>1.2784770005964674E-2</c:v>
                </c:pt>
                <c:pt idx="113">
                  <c:v>1.4362659996550065E-2</c:v>
                </c:pt>
                <c:pt idx="114">
                  <c:v>1.4920780005923007E-2</c:v>
                </c:pt>
                <c:pt idx="119">
                  <c:v>1.7952560003323015E-2</c:v>
                </c:pt>
                <c:pt idx="120">
                  <c:v>1.6537769995920826E-2</c:v>
                </c:pt>
                <c:pt idx="124">
                  <c:v>2.0100429996091407E-2</c:v>
                </c:pt>
                <c:pt idx="125">
                  <c:v>2.1894149998843204E-2</c:v>
                </c:pt>
                <c:pt idx="126">
                  <c:v>2.1643759995640721E-2</c:v>
                </c:pt>
                <c:pt idx="127">
                  <c:v>1.8664310002350248E-2</c:v>
                </c:pt>
                <c:pt idx="128">
                  <c:v>2.1914520002610516E-2</c:v>
                </c:pt>
                <c:pt idx="129">
                  <c:v>2.1957480006676633E-2</c:v>
                </c:pt>
                <c:pt idx="130">
                  <c:v>2.1378030003688764E-2</c:v>
                </c:pt>
                <c:pt idx="131">
                  <c:v>2.1276549996400718E-2</c:v>
                </c:pt>
                <c:pt idx="133">
                  <c:v>2.2025379999831785E-2</c:v>
                </c:pt>
                <c:pt idx="134">
                  <c:v>2.4808850001136307E-2</c:v>
                </c:pt>
                <c:pt idx="135">
                  <c:v>2.4260430000140332E-2</c:v>
                </c:pt>
                <c:pt idx="136">
                  <c:v>2.4404540003160946E-2</c:v>
                </c:pt>
                <c:pt idx="137">
                  <c:v>2.5212500004272442E-2</c:v>
                </c:pt>
                <c:pt idx="138">
                  <c:v>2.8557680001540575E-2</c:v>
                </c:pt>
                <c:pt idx="141">
                  <c:v>2.9030910001893062E-2</c:v>
                </c:pt>
                <c:pt idx="142">
                  <c:v>3.0213710000680294E-2</c:v>
                </c:pt>
                <c:pt idx="143">
                  <c:v>3.0889890003891196E-2</c:v>
                </c:pt>
                <c:pt idx="144">
                  <c:v>3.0610440000600647E-2</c:v>
                </c:pt>
                <c:pt idx="145">
                  <c:v>3.0077590003202204E-2</c:v>
                </c:pt>
                <c:pt idx="146">
                  <c:v>3.088335000211373E-2</c:v>
                </c:pt>
                <c:pt idx="147">
                  <c:v>3.0671309890749399E-2</c:v>
                </c:pt>
                <c:pt idx="148">
                  <c:v>3.1071310142579023E-2</c:v>
                </c:pt>
                <c:pt idx="149">
                  <c:v>3.1271309802832548E-2</c:v>
                </c:pt>
                <c:pt idx="150">
                  <c:v>3.057958999852417E-2</c:v>
                </c:pt>
                <c:pt idx="151">
                  <c:v>3.005117000429891E-2</c:v>
                </c:pt>
                <c:pt idx="152">
                  <c:v>3.0277480007498525E-2</c:v>
                </c:pt>
                <c:pt idx="153">
                  <c:v>3.0642140001873486E-2</c:v>
                </c:pt>
                <c:pt idx="154">
                  <c:v>3.2276930003718007E-2</c:v>
                </c:pt>
                <c:pt idx="155">
                  <c:v>3.2132899999851361E-2</c:v>
                </c:pt>
                <c:pt idx="156">
                  <c:v>3.4562190005090088E-2</c:v>
                </c:pt>
                <c:pt idx="157">
                  <c:v>3.3939040004042909E-2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B08-4730-B6A9-CE618DACCDF1}"/>
            </c:ext>
          </c:extLst>
        </c:ser>
        <c:ser>
          <c:idx val="6"/>
          <c:order val="4"/>
          <c:tx>
            <c:strRef>
              <c:f>'A (3)'!$M$20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(3)'!$D$21:$D$92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(3)'!$M$21:$M$923</c:f>
              <c:numCache>
                <c:formatCode>General</c:formatCode>
                <c:ptCount val="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B08-4730-B6A9-CE618DACCDF1}"/>
            </c:ext>
          </c:extLst>
        </c:ser>
        <c:ser>
          <c:idx val="8"/>
          <c:order val="5"/>
          <c:tx>
            <c:strRef>
              <c:f>'A (3)'!$AW$1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(3)'!$AV$2:$AV$100</c:f>
              <c:numCache>
                <c:formatCode>General</c:formatCode>
                <c:ptCount val="99"/>
                <c:pt idx="0">
                  <c:v>-54000</c:v>
                </c:pt>
                <c:pt idx="1">
                  <c:v>-53000</c:v>
                </c:pt>
                <c:pt idx="2">
                  <c:v>-52000</c:v>
                </c:pt>
                <c:pt idx="3">
                  <c:v>-51000</c:v>
                </c:pt>
                <c:pt idx="4">
                  <c:v>-50000</c:v>
                </c:pt>
                <c:pt idx="5">
                  <c:v>-49000</c:v>
                </c:pt>
                <c:pt idx="6">
                  <c:v>-48000</c:v>
                </c:pt>
                <c:pt idx="7">
                  <c:v>-47000</c:v>
                </c:pt>
                <c:pt idx="8">
                  <c:v>-46000</c:v>
                </c:pt>
                <c:pt idx="9">
                  <c:v>-45000</c:v>
                </c:pt>
                <c:pt idx="10">
                  <c:v>-44000</c:v>
                </c:pt>
                <c:pt idx="11">
                  <c:v>-43000</c:v>
                </c:pt>
                <c:pt idx="12">
                  <c:v>-42000</c:v>
                </c:pt>
                <c:pt idx="13">
                  <c:v>-41000</c:v>
                </c:pt>
                <c:pt idx="14">
                  <c:v>-40000</c:v>
                </c:pt>
                <c:pt idx="15">
                  <c:v>-39000</c:v>
                </c:pt>
                <c:pt idx="16">
                  <c:v>-38000</c:v>
                </c:pt>
                <c:pt idx="17">
                  <c:v>-37000</c:v>
                </c:pt>
                <c:pt idx="18">
                  <c:v>-36000</c:v>
                </c:pt>
                <c:pt idx="19">
                  <c:v>-35000</c:v>
                </c:pt>
                <c:pt idx="20">
                  <c:v>-34000</c:v>
                </c:pt>
                <c:pt idx="21">
                  <c:v>-33000</c:v>
                </c:pt>
                <c:pt idx="22">
                  <c:v>-32000</c:v>
                </c:pt>
                <c:pt idx="23">
                  <c:v>-31000</c:v>
                </c:pt>
                <c:pt idx="24">
                  <c:v>-30000</c:v>
                </c:pt>
                <c:pt idx="25">
                  <c:v>-29000</c:v>
                </c:pt>
                <c:pt idx="26">
                  <c:v>-28000</c:v>
                </c:pt>
                <c:pt idx="27">
                  <c:v>-27000</c:v>
                </c:pt>
                <c:pt idx="28">
                  <c:v>-26000</c:v>
                </c:pt>
                <c:pt idx="29">
                  <c:v>-25000</c:v>
                </c:pt>
                <c:pt idx="30">
                  <c:v>-24000</c:v>
                </c:pt>
                <c:pt idx="31">
                  <c:v>-23000</c:v>
                </c:pt>
                <c:pt idx="32">
                  <c:v>-22000</c:v>
                </c:pt>
                <c:pt idx="33">
                  <c:v>-21000</c:v>
                </c:pt>
                <c:pt idx="34">
                  <c:v>-20000</c:v>
                </c:pt>
                <c:pt idx="35">
                  <c:v>-19000</c:v>
                </c:pt>
                <c:pt idx="36">
                  <c:v>-18000</c:v>
                </c:pt>
                <c:pt idx="37">
                  <c:v>-17000</c:v>
                </c:pt>
                <c:pt idx="38">
                  <c:v>-16000</c:v>
                </c:pt>
                <c:pt idx="39">
                  <c:v>-15000</c:v>
                </c:pt>
                <c:pt idx="40">
                  <c:v>-14000</c:v>
                </c:pt>
                <c:pt idx="41">
                  <c:v>-13000</c:v>
                </c:pt>
                <c:pt idx="42">
                  <c:v>-12000</c:v>
                </c:pt>
                <c:pt idx="43">
                  <c:v>-11000</c:v>
                </c:pt>
                <c:pt idx="44">
                  <c:v>-10000</c:v>
                </c:pt>
                <c:pt idx="45">
                  <c:v>-9000</c:v>
                </c:pt>
                <c:pt idx="46">
                  <c:v>-8000</c:v>
                </c:pt>
                <c:pt idx="47">
                  <c:v>-7000</c:v>
                </c:pt>
                <c:pt idx="48">
                  <c:v>-6000</c:v>
                </c:pt>
                <c:pt idx="49">
                  <c:v>-5000</c:v>
                </c:pt>
                <c:pt idx="50">
                  <c:v>-4000</c:v>
                </c:pt>
                <c:pt idx="51">
                  <c:v>-3000</c:v>
                </c:pt>
                <c:pt idx="52">
                  <c:v>-2000</c:v>
                </c:pt>
                <c:pt idx="53">
                  <c:v>-1000</c:v>
                </c:pt>
                <c:pt idx="54">
                  <c:v>0</c:v>
                </c:pt>
                <c:pt idx="55">
                  <c:v>1000</c:v>
                </c:pt>
                <c:pt idx="56">
                  <c:v>2000</c:v>
                </c:pt>
                <c:pt idx="57">
                  <c:v>3000</c:v>
                </c:pt>
                <c:pt idx="58">
                  <c:v>4000</c:v>
                </c:pt>
                <c:pt idx="59">
                  <c:v>5000</c:v>
                </c:pt>
                <c:pt idx="60">
                  <c:v>6000</c:v>
                </c:pt>
                <c:pt idx="61">
                  <c:v>7000</c:v>
                </c:pt>
                <c:pt idx="62">
                  <c:v>8000</c:v>
                </c:pt>
                <c:pt idx="63">
                  <c:v>9000</c:v>
                </c:pt>
                <c:pt idx="64">
                  <c:v>10000</c:v>
                </c:pt>
                <c:pt idx="65">
                  <c:v>11000</c:v>
                </c:pt>
                <c:pt idx="66">
                  <c:v>12000</c:v>
                </c:pt>
                <c:pt idx="67">
                  <c:v>13000</c:v>
                </c:pt>
                <c:pt idx="68">
                  <c:v>14000</c:v>
                </c:pt>
                <c:pt idx="69">
                  <c:v>15000</c:v>
                </c:pt>
                <c:pt idx="70">
                  <c:v>16000</c:v>
                </c:pt>
                <c:pt idx="71">
                  <c:v>17000</c:v>
                </c:pt>
                <c:pt idx="72">
                  <c:v>18000</c:v>
                </c:pt>
                <c:pt idx="73">
                  <c:v>19000</c:v>
                </c:pt>
                <c:pt idx="74">
                  <c:v>20000</c:v>
                </c:pt>
                <c:pt idx="75">
                  <c:v>21000</c:v>
                </c:pt>
                <c:pt idx="76">
                  <c:v>22000</c:v>
                </c:pt>
                <c:pt idx="77">
                  <c:v>23000</c:v>
                </c:pt>
                <c:pt idx="78">
                  <c:v>24000</c:v>
                </c:pt>
                <c:pt idx="79">
                  <c:v>25000</c:v>
                </c:pt>
                <c:pt idx="80">
                  <c:v>26000</c:v>
                </c:pt>
                <c:pt idx="81">
                  <c:v>27000</c:v>
                </c:pt>
                <c:pt idx="82">
                  <c:v>28000</c:v>
                </c:pt>
                <c:pt idx="83">
                  <c:v>29000</c:v>
                </c:pt>
                <c:pt idx="84">
                  <c:v>30000</c:v>
                </c:pt>
              </c:numCache>
            </c:numRef>
          </c:xVal>
          <c:yVal>
            <c:numRef>
              <c:f>'A (3)'!$AW$2:$AW$100</c:f>
              <c:numCache>
                <c:formatCode>General</c:formatCode>
                <c:ptCount val="99"/>
                <c:pt idx="0">
                  <c:v>6.7899794798459229E-2</c:v>
                </c:pt>
                <c:pt idx="1">
                  <c:v>7.0265767276709926E-2</c:v>
                </c:pt>
                <c:pt idx="2">
                  <c:v>7.2557151952023155E-2</c:v>
                </c:pt>
                <c:pt idx="3">
                  <c:v>7.4801021332745257E-2</c:v>
                </c:pt>
                <c:pt idx="4">
                  <c:v>7.7026814680010533E-2</c:v>
                </c:pt>
                <c:pt idx="5">
                  <c:v>7.9258649664951386E-2</c:v>
                </c:pt>
                <c:pt idx="6">
                  <c:v>8.1509992613707519E-2</c:v>
                </c:pt>
                <c:pt idx="7">
                  <c:v>8.378238050214884E-2</c:v>
                </c:pt>
                <c:pt idx="8">
                  <c:v>8.6067878036515E-2</c:v>
                </c:pt>
                <c:pt idx="9">
                  <c:v>8.8352335125700968E-2</c:v>
                </c:pt>
                <c:pt idx="10">
                  <c:v>9.0614993925957066E-2</c:v>
                </c:pt>
                <c:pt idx="11">
                  <c:v>9.2822730021050182E-2</c:v>
                </c:pt>
                <c:pt idx="12">
                  <c:v>9.4928093917519926E-2</c:v>
                </c:pt>
                <c:pt idx="13">
                  <c:v>9.6880337733710006E-2</c:v>
                </c:pt>
                <c:pt idx="14">
                  <c:v>9.8369086891342522E-2</c:v>
                </c:pt>
                <c:pt idx="15">
                  <c:v>9.5806878705461285E-2</c:v>
                </c:pt>
                <c:pt idx="16">
                  <c:v>7.8214940694744273E-2</c:v>
                </c:pt>
                <c:pt idx="17">
                  <c:v>5.4565138342417677E-2</c:v>
                </c:pt>
                <c:pt idx="18">
                  <c:v>4.0768478768737106E-2</c:v>
                </c:pt>
                <c:pt idx="19">
                  <c:v>3.2986319220938282E-2</c:v>
                </c:pt>
                <c:pt idx="20">
                  <c:v>2.744046643353646E-2</c:v>
                </c:pt>
                <c:pt idx="21">
                  <c:v>2.2970581358950824E-2</c:v>
                </c:pt>
                <c:pt idx="22">
                  <c:v>1.9213368278446288E-2</c:v>
                </c:pt>
                <c:pt idx="23">
                  <c:v>1.599866317329865E-2</c:v>
                </c:pt>
                <c:pt idx="24">
                  <c:v>1.3218868005333215E-2</c:v>
                </c:pt>
                <c:pt idx="25">
                  <c:v>1.0799184275541676E-2</c:v>
                </c:pt>
                <c:pt idx="26">
                  <c:v>8.6846209481037523E-3</c:v>
                </c:pt>
                <c:pt idx="27">
                  <c:v>6.8317063159857583E-3</c:v>
                </c:pt>
                <c:pt idx="28">
                  <c:v>5.204669895284092E-3</c:v>
                </c:pt>
                <c:pt idx="29">
                  <c:v>3.7754223082590577E-3</c:v>
                </c:pt>
                <c:pt idx="30">
                  <c:v>2.5253585409577978E-3</c:v>
                </c:pt>
                <c:pt idx="31">
                  <c:v>1.4468233859109905E-3</c:v>
                </c:pt>
                <c:pt idx="32">
                  <c:v>5.4277809573709257E-4</c:v>
                </c:pt>
                <c:pt idx="33">
                  <c:v>-1.7582047208865303E-4</c:v>
                </c:pt>
                <c:pt idx="34">
                  <c:v>-6.946050884063526E-4</c:v>
                </c:pt>
                <c:pt idx="35">
                  <c:v>-1.0015174164470855E-3</c:v>
                </c:pt>
                <c:pt idx="36">
                  <c:v>-1.0926075064666349E-3</c:v>
                </c:pt>
                <c:pt idx="37">
                  <c:v>-9.7686757475722724E-4</c:v>
                </c:pt>
                <c:pt idx="38">
                  <c:v>-6.7925128527895895E-4</c:v>
                </c:pt>
                <c:pt idx="39">
                  <c:v>-2.4135591504698822E-4</c:v>
                </c:pt>
                <c:pt idx="40">
                  <c:v>2.8039956348061695E-4</c:v>
                </c:pt>
                <c:pt idx="41">
                  <c:v>8.1898256234027439E-4</c:v>
                </c:pt>
                <c:pt idx="42">
                  <c:v>1.3030400228322414E-3</c:v>
                </c:pt>
                <c:pt idx="43">
                  <c:v>1.6648238966222723E-3</c:v>
                </c:pt>
                <c:pt idx="44">
                  <c:v>1.8490493151744475E-3</c:v>
                </c:pt>
                <c:pt idx="45">
                  <c:v>1.8215645969709877E-3</c:v>
                </c:pt>
                <c:pt idx="46">
                  <c:v>1.5762055398637134E-3</c:v>
                </c:pt>
                <c:pt idx="47">
                  <c:v>1.1379373919944771E-3</c:v>
                </c:pt>
                <c:pt idx="48">
                  <c:v>5.6081263296436923E-4</c:v>
                </c:pt>
                <c:pt idx="49">
                  <c:v>-7.9376732982184423E-5</c:v>
                </c:pt>
                <c:pt idx="50">
                  <c:v>-6.9602329609009389E-4</c:v>
                </c:pt>
                <c:pt idx="51">
                  <c:v>-1.2031888941313705E-3</c:v>
                </c:pt>
                <c:pt idx="52">
                  <c:v>-1.5248223412909073E-3</c:v>
                </c:pt>
                <c:pt idx="53">
                  <c:v>-1.6004003883234932E-3</c:v>
                </c:pt>
                <c:pt idx="54">
                  <c:v>-1.3873990841486647E-3</c:v>
                </c:pt>
                <c:pt idx="55">
                  <c:v>-8.6186100184662898E-4</c:v>
                </c:pt>
                <c:pt idx="56">
                  <c:v>-1.815510389730976E-5</c:v>
                </c:pt>
                <c:pt idx="57">
                  <c:v>1.1316305191403885E-3</c:v>
                </c:pt>
                <c:pt idx="58">
                  <c:v>2.5587932349492512E-3</c:v>
                </c:pt>
                <c:pt idx="59">
                  <c:v>4.2199965922039701E-3</c:v>
                </c:pt>
                <c:pt idx="60">
                  <c:v>6.0604669284104462E-3</c:v>
                </c:pt>
                <c:pt idx="61">
                  <c:v>8.0185241966005804E-3</c:v>
                </c:pt>
                <c:pt idx="62">
                  <c:v>1.0031243992843015E-2</c:v>
                </c:pt>
                <c:pt idx="63">
                  <c:v>1.2040700160130542E-2</c:v>
                </c:pt>
                <c:pt idx="64">
                  <c:v>1.3999953384258483E-2</c:v>
                </c:pt>
                <c:pt idx="65">
                  <c:v>1.5877814077011373E-2</c:v>
                </c:pt>
                <c:pt idx="66">
                  <c:v>1.7661451442361416E-2</c:v>
                </c:pt>
                <c:pt idx="67">
                  <c:v>1.9356136016802319E-2</c:v>
                </c:pt>
                <c:pt idx="68">
                  <c:v>2.0981804143634444E-2</c:v>
                </c:pt>
                <c:pt idx="69">
                  <c:v>2.2566784776868146E-2</c:v>
                </c:pt>
                <c:pt idx="70">
                  <c:v>2.4139929674252568E-2</c:v>
                </c:pt>
                <c:pt idx="71">
                  <c:v>2.5723257874553027E-2</c:v>
                </c:pt>
                <c:pt idx="72">
                  <c:v>2.7327457740274976E-2</c:v>
                </c:pt>
                <c:pt idx="73">
                  <c:v>2.8951586133643861E-2</c:v>
                </c:pt>
                <c:pt idx="74">
                  <c:v>3.058605670893241E-2</c:v>
                </c:pt>
                <c:pt idx="75">
                  <c:v>3.2215453726764487E-2</c:v>
                </c:pt>
                <c:pt idx="76">
                  <c:v>3.3816817207968641E-2</c:v>
                </c:pt>
                <c:pt idx="77">
                  <c:v>3.5353387578865733E-2</c:v>
                </c:pt>
                <c:pt idx="78">
                  <c:v>3.6776157328789104E-2</c:v>
                </c:pt>
                <c:pt idx="79">
                  <c:v>3.8026845469008919E-2</c:v>
                </c:pt>
                <c:pt idx="80">
                  <c:v>3.8524000504831957E-2</c:v>
                </c:pt>
                <c:pt idx="81">
                  <c:v>3.2857626268355609E-2</c:v>
                </c:pt>
                <c:pt idx="82">
                  <c:v>1.1125294173893328E-2</c:v>
                </c:pt>
                <c:pt idx="83">
                  <c:v>-1.1336935270366371E-2</c:v>
                </c:pt>
                <c:pt idx="84">
                  <c:v>-2.3871498485289022E-2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B08-4730-B6A9-CE618DAC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863408"/>
        <c:axId val="1"/>
      </c:scatterChart>
      <c:valAx>
        <c:axId val="729863408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5905081536939"/>
              <c:y val="0.861973013936638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459016393442623E-2"/>
              <c:y val="0.38873298584155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9863408"/>
        <c:crosses val="autoZero"/>
        <c:crossBetween val="midCat"/>
        <c:maj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885263112602725"/>
          <c:y val="0.92676174633100439"/>
          <c:w val="0.5590169097715243"/>
          <c:h val="5.6338028169014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6006546644844517"/>
          <c:y val="3.37078651685393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02618657937807"/>
          <c:y val="0.1404494382022472"/>
          <c:w val="0.80360065466448449"/>
          <c:h val="0.66853932584269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(3)'!$H$20:$H$20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(3)'!$H$21:$H$923</c:f>
              <c:numCache>
                <c:formatCode>General</c:formatCode>
                <c:ptCount val="903"/>
                <c:pt idx="1">
                  <c:v>6.9981070002540946E-2</c:v>
                </c:pt>
                <c:pt idx="3">
                  <c:v>6.6266279998671962E-2</c:v>
                </c:pt>
                <c:pt idx="5">
                  <c:v>5.6330939998588292E-2</c:v>
                </c:pt>
                <c:pt idx="7">
                  <c:v>4.807675999836647E-2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86D-4F71-86BE-A98426D60C9D}"/>
            </c:ext>
          </c:extLst>
        </c:ser>
        <c:ser>
          <c:idx val="1"/>
          <c:order val="1"/>
          <c:tx>
            <c:strRef>
              <c:f>'A (3)'!$I$20:$I$20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</c:numCache>
              </c:numRef>
            </c:plus>
            <c:minus>
              <c:numRef>
                <c:f>'A (3)'!$D$21:$D$923</c:f>
                <c:numCache>
                  <c:formatCode>General</c:formatCode>
                  <c:ptCount val="903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5.0000000000000001E-4</c:v>
                  </c:pt>
                  <c:pt idx="99">
                    <c:v>1E-4</c:v>
                  </c:pt>
                  <c:pt idx="100">
                    <c:v>5.0000000000000001E-4</c:v>
                  </c:pt>
                  <c:pt idx="101">
                    <c:v>5.0000000000000002E-5</c:v>
                  </c:pt>
                  <c:pt idx="102">
                    <c:v>0</c:v>
                  </c:pt>
                  <c:pt idx="103">
                    <c:v>0</c:v>
                  </c:pt>
                  <c:pt idx="104">
                    <c:v>1.6000000000000001E-3</c:v>
                  </c:pt>
                  <c:pt idx="105">
                    <c:v>2.9999999999999997E-4</c:v>
                  </c:pt>
                  <c:pt idx="106">
                    <c:v>2.0000000000000001E-4</c:v>
                  </c:pt>
                  <c:pt idx="107">
                    <c:v>1E-4</c:v>
                  </c:pt>
                  <c:pt idx="108">
                    <c:v>1E-4</c:v>
                  </c:pt>
                  <c:pt idx="109">
                    <c:v>5.0000000000000002E-5</c:v>
                  </c:pt>
                  <c:pt idx="110">
                    <c:v>0</c:v>
                  </c:pt>
                  <c:pt idx="111">
                    <c:v>5.0000000000000002E-5</c:v>
                  </c:pt>
                  <c:pt idx="112">
                    <c:v>0</c:v>
                  </c:pt>
                  <c:pt idx="113">
                    <c:v>0</c:v>
                  </c:pt>
                  <c:pt idx="114">
                    <c:v>0</c:v>
                  </c:pt>
                  <c:pt idx="115">
                    <c:v>5.0000000000000002E-5</c:v>
                  </c:pt>
                  <c:pt idx="116">
                    <c:v>1E-4</c:v>
                  </c:pt>
                  <c:pt idx="117">
                    <c:v>1E-4</c:v>
                  </c:pt>
                  <c:pt idx="118">
                    <c:v>1.2999999999999999E-3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1.1999999999999999E-3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2.0000000000000001E-4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0</c:v>
                  </c:pt>
                  <c:pt idx="130">
                    <c:v>0</c:v>
                  </c:pt>
                  <c:pt idx="131">
                    <c:v>0</c:v>
                  </c:pt>
                  <c:pt idx="132">
                    <c:v>1E-4</c:v>
                  </c:pt>
                  <c:pt idx="133">
                    <c:v>1E-4</c:v>
                  </c:pt>
                  <c:pt idx="134">
                    <c:v>8.0000000000000004E-4</c:v>
                  </c:pt>
                  <c:pt idx="135">
                    <c:v>2.3999999999999998E-3</c:v>
                  </c:pt>
                  <c:pt idx="136">
                    <c:v>6.9999999999999999E-4</c:v>
                  </c:pt>
                  <c:pt idx="137">
                    <c:v>0</c:v>
                  </c:pt>
                  <c:pt idx="138">
                    <c:v>2.0000000000000001E-4</c:v>
                  </c:pt>
                  <c:pt idx="139">
                    <c:v>1.9E-3</c:v>
                  </c:pt>
                  <c:pt idx="140">
                    <c:v>6.9999999999999999E-4</c:v>
                  </c:pt>
                  <c:pt idx="141">
                    <c:v>5.9999999999999995E-4</c:v>
                  </c:pt>
                  <c:pt idx="142">
                    <c:v>4.0000000000000002E-4</c:v>
                  </c:pt>
                  <c:pt idx="143">
                    <c:v>1.1999999999999999E-3</c:v>
                  </c:pt>
                  <c:pt idx="144">
                    <c:v>1E-3</c:v>
                  </c:pt>
                  <c:pt idx="145">
                    <c:v>1E-3</c:v>
                  </c:pt>
                  <c:pt idx="146">
                    <c:v>5.9999999999999995E-4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9.0000000000000006E-5</c:v>
                  </c:pt>
                  <c:pt idx="151">
                    <c:v>6.9999999999999999E-4</c:v>
                  </c:pt>
                  <c:pt idx="152">
                    <c:v>6.9999999999999999E-4</c:v>
                  </c:pt>
                  <c:pt idx="153">
                    <c:v>6.9999999999999999E-4</c:v>
                  </c:pt>
                  <c:pt idx="154">
                    <c:v>1E-4</c:v>
                  </c:pt>
                  <c:pt idx="155">
                    <c:v>5.9999999999999995E-4</c:v>
                  </c:pt>
                  <c:pt idx="156">
                    <c:v>6.9999999999999999E-4</c:v>
                  </c:pt>
                  <c:pt idx="157">
                    <c:v>2.5000000000000001E-3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(3)'!$I$21:$I$923</c:f>
              <c:numCache>
                <c:formatCode>General</c:formatCode>
                <c:ptCount val="903"/>
                <c:pt idx="0">
                  <c:v>6.4981070001522312E-2</c:v>
                </c:pt>
                <c:pt idx="2">
                  <c:v>6.8045730000449112E-2</c:v>
                </c:pt>
                <c:pt idx="4">
                  <c:v>6.0110390000772895E-2</c:v>
                </c:pt>
                <c:pt idx="6">
                  <c:v>6.0551489998033503E-2</c:v>
                </c:pt>
                <c:pt idx="8">
                  <c:v>6.7907870001363335E-2</c:v>
                </c:pt>
                <c:pt idx="9">
                  <c:v>6.5128419999382459E-2</c:v>
                </c:pt>
                <c:pt idx="10">
                  <c:v>6.3642019998951582E-2</c:v>
                </c:pt>
                <c:pt idx="11">
                  <c:v>7.2486130000470439E-2</c:v>
                </c:pt>
                <c:pt idx="12">
                  <c:v>8.2340659999317722E-2</c:v>
                </c:pt>
                <c:pt idx="13">
                  <c:v>7.4561209999956191E-2</c:v>
                </c:pt>
                <c:pt idx="14">
                  <c:v>8.0363699998997618E-2</c:v>
                </c:pt>
                <c:pt idx="15">
                  <c:v>7.2648909997951705E-2</c:v>
                </c:pt>
                <c:pt idx="16">
                  <c:v>7.7934119999554241E-2</c:v>
                </c:pt>
                <c:pt idx="17">
                  <c:v>8.1154669998795725E-2</c:v>
                </c:pt>
                <c:pt idx="18">
                  <c:v>7.6219329999730689E-2</c:v>
                </c:pt>
                <c:pt idx="19">
                  <c:v>7.6439879998360993E-2</c:v>
                </c:pt>
                <c:pt idx="20">
                  <c:v>8.4364649999770336E-2</c:v>
                </c:pt>
                <c:pt idx="21">
                  <c:v>8.0440829999133712E-2</c:v>
                </c:pt>
                <c:pt idx="22">
                  <c:v>7.9110470000159694E-2</c:v>
                </c:pt>
                <c:pt idx="23">
                  <c:v>0.11804809000750538</c:v>
                </c:pt>
                <c:pt idx="24">
                  <c:v>-1.6684970003552735E-2</c:v>
                </c:pt>
                <c:pt idx="25">
                  <c:v>-1.6684970003552735E-2</c:v>
                </c:pt>
                <c:pt idx="26">
                  <c:v>-5.4688000091118738E-4</c:v>
                </c:pt>
                <c:pt idx="27">
                  <c:v>-1.6371480000088923E-2</c:v>
                </c:pt>
                <c:pt idx="28">
                  <c:v>-6.3714800053276122E-3</c:v>
                </c:pt>
                <c:pt idx="29">
                  <c:v>3.0534699981217273E-3</c:v>
                </c:pt>
                <c:pt idx="30">
                  <c:v>-2.4564129998907447E-2</c:v>
                </c:pt>
                <c:pt idx="31">
                  <c:v>-5.9821899994858541E-3</c:v>
                </c:pt>
                <c:pt idx="32">
                  <c:v>2.0012799941468984E-3</c:v>
                </c:pt>
                <c:pt idx="33">
                  <c:v>3.823279999778606E-3</c:v>
                </c:pt>
                <c:pt idx="34">
                  <c:v>-1.5070800000103191E-3</c:v>
                </c:pt>
                <c:pt idx="35">
                  <c:v>-1.0013200007961132E-3</c:v>
                </c:pt>
                <c:pt idx="36">
                  <c:v>-9.2513999697985128E-4</c:v>
                </c:pt>
                <c:pt idx="38">
                  <c:v>2.8608200009330176E-3</c:v>
                </c:pt>
                <c:pt idx="43">
                  <c:v>1.241470999957528E-2</c:v>
                </c:pt>
                <c:pt idx="45">
                  <c:v>1.2369559997750912E-2</c:v>
                </c:pt>
                <c:pt idx="47">
                  <c:v>1.8914999964181334E-4</c:v>
                </c:pt>
                <c:pt idx="48">
                  <c:v>1.3247999595478177E-4</c:v>
                </c:pt>
                <c:pt idx="50">
                  <c:v>-2.395390001765918E-3</c:v>
                </c:pt>
                <c:pt idx="52">
                  <c:v>1.0973699972964823E-3</c:v>
                </c:pt>
                <c:pt idx="53">
                  <c:v>-1.7849110001407098E-2</c:v>
                </c:pt>
                <c:pt idx="54">
                  <c:v>-1.2343349997536279E-2</c:v>
                </c:pt>
                <c:pt idx="55">
                  <c:v>-3.6852299963356927E-3</c:v>
                </c:pt>
                <c:pt idx="56">
                  <c:v>-7.6737099952879362E-3</c:v>
                </c:pt>
                <c:pt idx="59">
                  <c:v>4.6971699994173832E-3</c:v>
                </c:pt>
                <c:pt idx="60">
                  <c:v>5.4881399992154911E-3</c:v>
                </c:pt>
                <c:pt idx="61">
                  <c:v>-2.3479800001950935E-3</c:v>
                </c:pt>
                <c:pt idx="62">
                  <c:v>-1.8017000038526021E-3</c:v>
                </c:pt>
                <c:pt idx="65">
                  <c:v>-4.1034399982891046E-3</c:v>
                </c:pt>
                <c:pt idx="69">
                  <c:v>-1.385670002491679E-3</c:v>
                </c:pt>
                <c:pt idx="76">
                  <c:v>6.5485000232001767E-4</c:v>
                </c:pt>
                <c:pt idx="85">
                  <c:v>-1.3934700000390876E-2</c:v>
                </c:pt>
                <c:pt idx="86">
                  <c:v>2.5710599948070012E-3</c:v>
                </c:pt>
                <c:pt idx="88">
                  <c:v>-2.1692999871447682E-4</c:v>
                </c:pt>
                <c:pt idx="105">
                  <c:v>1.4357249994645827E-2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86D-4F71-86BE-A98426D60C9D}"/>
            </c:ext>
          </c:extLst>
        </c:ser>
        <c:ser>
          <c:idx val="3"/>
          <c:order val="2"/>
          <c:tx>
            <c:strRef>
              <c:f>'A (3)'!$J$20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(3)'!$D$21:$D$44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(3)'!$J$21:$J$923</c:f>
              <c:numCache>
                <c:formatCode>General</c:formatCode>
                <c:ptCount val="903"/>
                <c:pt idx="37">
                  <c:v>1.2796599985449575E-3</c:v>
                </c:pt>
                <c:pt idx="39">
                  <c:v>1.9860820000758395E-2</c:v>
                </c:pt>
                <c:pt idx="40">
                  <c:v>2.0653600004152395E-3</c:v>
                </c:pt>
                <c:pt idx="41">
                  <c:v>1.7620900034671649E-3</c:v>
                </c:pt>
                <c:pt idx="42">
                  <c:v>9.3251000362215564E-4</c:v>
                </c:pt>
                <c:pt idx="44">
                  <c:v>1.7169400016427971E-3</c:v>
                </c:pt>
                <c:pt idx="46">
                  <c:v>1.2627600008272566E-3</c:v>
                </c:pt>
                <c:pt idx="49">
                  <c:v>6.2266999884741381E-4</c:v>
                </c:pt>
                <c:pt idx="51">
                  <c:v>1.2068400028510951E-3</c:v>
                </c:pt>
                <c:pt idx="57">
                  <c:v>-6.0262500046519563E-3</c:v>
                </c:pt>
                <c:pt idx="58">
                  <c:v>-3.0352800022228621E-3</c:v>
                </c:pt>
                <c:pt idx="63">
                  <c:v>-2.1723000027122907E-3</c:v>
                </c:pt>
                <c:pt idx="64">
                  <c:v>7.5883099998463877E-3</c:v>
                </c:pt>
                <c:pt idx="66">
                  <c:v>-1.6214999996009283E-3</c:v>
                </c:pt>
                <c:pt idx="67">
                  <c:v>-1.5214999948511831E-3</c:v>
                </c:pt>
                <c:pt idx="68">
                  <c:v>-1.4214999973773956E-3</c:v>
                </c:pt>
                <c:pt idx="70">
                  <c:v>-8.0000000161817297E-4</c:v>
                </c:pt>
                <c:pt idx="71">
                  <c:v>-3.9999999717110768E-4</c:v>
                </c:pt>
                <c:pt idx="72">
                  <c:v>0</c:v>
                </c:pt>
                <c:pt idx="73">
                  <c:v>-5.5090999376261607E-4</c:v>
                </c:pt>
                <c:pt idx="74">
                  <c:v>-4.5090999628882855E-4</c:v>
                </c:pt>
                <c:pt idx="75">
                  <c:v>-4.5090999628882855E-4</c:v>
                </c:pt>
                <c:pt idx="77">
                  <c:v>-1.0153399998671375E-3</c:v>
                </c:pt>
                <c:pt idx="78">
                  <c:v>-1.394790000631474E-3</c:v>
                </c:pt>
                <c:pt idx="79">
                  <c:v>-1.430130003427621E-3</c:v>
                </c:pt>
                <c:pt idx="80">
                  <c:v>-1.9536899999366142E-3</c:v>
                </c:pt>
                <c:pt idx="81">
                  <c:v>-9.0958000509999692E-4</c:v>
                </c:pt>
                <c:pt idx="82">
                  <c:v>-4.7725000331411138E-4</c:v>
                </c:pt>
                <c:pt idx="83">
                  <c:v>-1.1890299938386306E-3</c:v>
                </c:pt>
                <c:pt idx="84">
                  <c:v>-1.9243700007791631E-3</c:v>
                </c:pt>
                <c:pt idx="87">
                  <c:v>-7.8319993917830288E-5</c:v>
                </c:pt>
                <c:pt idx="89">
                  <c:v>3.8882999797351658E-4</c:v>
                </c:pt>
                <c:pt idx="90">
                  <c:v>9.8882999736815691E-4</c:v>
                </c:pt>
                <c:pt idx="91">
                  <c:v>2.4892899964470416E-3</c:v>
                </c:pt>
                <c:pt idx="93">
                  <c:v>5.0243400037288666E-3</c:v>
                </c:pt>
                <c:pt idx="95">
                  <c:v>5.7062800042331219E-3</c:v>
                </c:pt>
                <c:pt idx="96">
                  <c:v>6.2355699992622249E-3</c:v>
                </c:pt>
                <c:pt idx="104">
                  <c:v>9.9457300020731054E-3</c:v>
                </c:pt>
                <c:pt idx="106">
                  <c:v>1.0733430004620459E-2</c:v>
                </c:pt>
                <c:pt idx="116">
                  <c:v>1.4828589999524411E-2</c:v>
                </c:pt>
                <c:pt idx="117">
                  <c:v>1.4828589999524411E-2</c:v>
                </c:pt>
                <c:pt idx="118">
                  <c:v>1.6698230007023085E-2</c:v>
                </c:pt>
                <c:pt idx="122">
                  <c:v>1.7918489997100551E-2</c:v>
                </c:pt>
                <c:pt idx="123">
                  <c:v>1.7103700003644917E-2</c:v>
                </c:pt>
                <c:pt idx="132">
                  <c:v>2.275246999488445E-2</c:v>
                </c:pt>
                <c:pt idx="139">
                  <c:v>2.8636779999942519E-2</c:v>
                </c:pt>
                <c:pt idx="140">
                  <c:v>2.7294120001897682E-2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86D-4F71-86BE-A98426D60C9D}"/>
            </c:ext>
          </c:extLst>
        </c:ser>
        <c:ser>
          <c:idx val="4"/>
          <c:order val="3"/>
          <c:tx>
            <c:strRef>
              <c:f>'A (3)'!$K$20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(3)'!$D$21:$D$92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(3)'!$K$21:$K$923</c:f>
              <c:numCache>
                <c:formatCode>General</c:formatCode>
                <c:ptCount val="903"/>
                <c:pt idx="92">
                  <c:v>4.7243400040315464E-3</c:v>
                </c:pt>
                <c:pt idx="94">
                  <c:v>5.2243399986764416E-3</c:v>
                </c:pt>
                <c:pt idx="97">
                  <c:v>1.0136030003195629E-2</c:v>
                </c:pt>
                <c:pt idx="98">
                  <c:v>8.0204600017168559E-3</c:v>
                </c:pt>
                <c:pt idx="99">
                  <c:v>8.5645699946326204E-3</c:v>
                </c:pt>
                <c:pt idx="100">
                  <c:v>8.085120003670454E-3</c:v>
                </c:pt>
                <c:pt idx="101">
                  <c:v>9.7643400004017167E-3</c:v>
                </c:pt>
                <c:pt idx="102">
                  <c:v>9.7843399998964742E-3</c:v>
                </c:pt>
                <c:pt idx="103">
                  <c:v>9.5575099985580891E-3</c:v>
                </c:pt>
                <c:pt idx="107">
                  <c:v>1.1693079999531619E-2</c:v>
                </c:pt>
                <c:pt idx="110">
                  <c:v>1.3366999999561813E-2</c:v>
                </c:pt>
                <c:pt idx="111">
                  <c:v>1.3915830000769347E-2</c:v>
                </c:pt>
                <c:pt idx="112">
                  <c:v>1.2784770005964674E-2</c:v>
                </c:pt>
                <c:pt idx="113">
                  <c:v>1.4362659996550065E-2</c:v>
                </c:pt>
                <c:pt idx="114">
                  <c:v>1.4920780005923007E-2</c:v>
                </c:pt>
                <c:pt idx="119">
                  <c:v>1.7952560003323015E-2</c:v>
                </c:pt>
                <c:pt idx="120">
                  <c:v>1.6537769995920826E-2</c:v>
                </c:pt>
                <c:pt idx="124">
                  <c:v>2.0100429996091407E-2</c:v>
                </c:pt>
                <c:pt idx="125">
                  <c:v>2.1894149998843204E-2</c:v>
                </c:pt>
                <c:pt idx="126">
                  <c:v>2.1643759995640721E-2</c:v>
                </c:pt>
                <c:pt idx="127">
                  <c:v>1.8664310002350248E-2</c:v>
                </c:pt>
                <c:pt idx="128">
                  <c:v>2.1914520002610516E-2</c:v>
                </c:pt>
                <c:pt idx="129">
                  <c:v>2.1957480006676633E-2</c:v>
                </c:pt>
                <c:pt idx="130">
                  <c:v>2.1378030003688764E-2</c:v>
                </c:pt>
                <c:pt idx="131">
                  <c:v>2.1276549996400718E-2</c:v>
                </c:pt>
                <c:pt idx="133">
                  <c:v>2.2025379999831785E-2</c:v>
                </c:pt>
                <c:pt idx="134">
                  <c:v>2.4808850001136307E-2</c:v>
                </c:pt>
                <c:pt idx="135">
                  <c:v>2.4260430000140332E-2</c:v>
                </c:pt>
                <c:pt idx="136">
                  <c:v>2.4404540003160946E-2</c:v>
                </c:pt>
                <c:pt idx="137">
                  <c:v>2.5212500004272442E-2</c:v>
                </c:pt>
                <c:pt idx="138">
                  <c:v>2.8557680001540575E-2</c:v>
                </c:pt>
                <c:pt idx="141">
                  <c:v>2.9030910001893062E-2</c:v>
                </c:pt>
                <c:pt idx="142">
                  <c:v>3.0213710000680294E-2</c:v>
                </c:pt>
                <c:pt idx="143">
                  <c:v>3.0889890003891196E-2</c:v>
                </c:pt>
                <c:pt idx="144">
                  <c:v>3.0610440000600647E-2</c:v>
                </c:pt>
                <c:pt idx="145">
                  <c:v>3.0077590003202204E-2</c:v>
                </c:pt>
                <c:pt idx="146">
                  <c:v>3.088335000211373E-2</c:v>
                </c:pt>
                <c:pt idx="147">
                  <c:v>3.0671309890749399E-2</c:v>
                </c:pt>
                <c:pt idx="148">
                  <c:v>3.1071310142579023E-2</c:v>
                </c:pt>
                <c:pt idx="149">
                  <c:v>3.1271309802832548E-2</c:v>
                </c:pt>
                <c:pt idx="150">
                  <c:v>3.057958999852417E-2</c:v>
                </c:pt>
                <c:pt idx="151">
                  <c:v>3.005117000429891E-2</c:v>
                </c:pt>
                <c:pt idx="152">
                  <c:v>3.0277480007498525E-2</c:v>
                </c:pt>
                <c:pt idx="153">
                  <c:v>3.0642140001873486E-2</c:v>
                </c:pt>
                <c:pt idx="154">
                  <c:v>3.2276930003718007E-2</c:v>
                </c:pt>
                <c:pt idx="155">
                  <c:v>3.2132899999851361E-2</c:v>
                </c:pt>
                <c:pt idx="156">
                  <c:v>3.4562190005090088E-2</c:v>
                </c:pt>
                <c:pt idx="157">
                  <c:v>3.3939040004042909E-2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86D-4F71-86BE-A98426D60C9D}"/>
            </c:ext>
          </c:extLst>
        </c:ser>
        <c:ser>
          <c:idx val="6"/>
          <c:order val="4"/>
          <c:tx>
            <c:strRef>
              <c:f>'A (3)'!$M$20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(3)'!$D$21:$D$92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(3)'!$D$21:$D$92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(3)'!$F$21:$F$923</c:f>
              <c:numCache>
                <c:formatCode>General</c:formatCode>
                <c:ptCount val="903"/>
                <c:pt idx="0">
                  <c:v>-57031.5</c:v>
                </c:pt>
                <c:pt idx="1">
                  <c:v>-57031.5</c:v>
                </c:pt>
                <c:pt idx="2">
                  <c:v>-57028.5</c:v>
                </c:pt>
                <c:pt idx="3">
                  <c:v>-57026</c:v>
                </c:pt>
                <c:pt idx="4">
                  <c:v>-57025.5</c:v>
                </c:pt>
                <c:pt idx="5">
                  <c:v>-57023</c:v>
                </c:pt>
                <c:pt idx="6">
                  <c:v>-57020.5</c:v>
                </c:pt>
                <c:pt idx="7">
                  <c:v>-56942</c:v>
                </c:pt>
                <c:pt idx="8">
                  <c:v>-56091.5</c:v>
                </c:pt>
                <c:pt idx="9">
                  <c:v>-56089</c:v>
                </c:pt>
                <c:pt idx="10">
                  <c:v>-51209</c:v>
                </c:pt>
                <c:pt idx="11">
                  <c:v>-51208.5</c:v>
                </c:pt>
                <c:pt idx="12">
                  <c:v>-49197</c:v>
                </c:pt>
                <c:pt idx="13">
                  <c:v>-49194.5</c:v>
                </c:pt>
                <c:pt idx="14">
                  <c:v>-49165</c:v>
                </c:pt>
                <c:pt idx="15">
                  <c:v>-49159.5</c:v>
                </c:pt>
                <c:pt idx="16">
                  <c:v>-49154</c:v>
                </c:pt>
                <c:pt idx="17">
                  <c:v>-49151.5</c:v>
                </c:pt>
                <c:pt idx="18">
                  <c:v>-49148.5</c:v>
                </c:pt>
                <c:pt idx="19">
                  <c:v>-49146</c:v>
                </c:pt>
                <c:pt idx="20">
                  <c:v>-46342.5</c:v>
                </c:pt>
                <c:pt idx="21">
                  <c:v>-46323.5</c:v>
                </c:pt>
                <c:pt idx="22">
                  <c:v>-46261.5</c:v>
                </c:pt>
                <c:pt idx="23">
                  <c:v>-39490.5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7893</c:v>
                </c:pt>
                <c:pt idx="99">
                  <c:v>7893.5</c:v>
                </c:pt>
                <c:pt idx="100">
                  <c:v>7896</c:v>
                </c:pt>
                <c:pt idx="101">
                  <c:v>7947</c:v>
                </c:pt>
                <c:pt idx="102">
                  <c:v>7947</c:v>
                </c:pt>
                <c:pt idx="103">
                  <c:v>7970.5</c:v>
                </c:pt>
                <c:pt idx="104">
                  <c:v>7971.5</c:v>
                </c:pt>
                <c:pt idx="105">
                  <c:v>7987.5</c:v>
                </c:pt>
                <c:pt idx="106">
                  <c:v>8006.5</c:v>
                </c:pt>
                <c:pt idx="107">
                  <c:v>8914</c:v>
                </c:pt>
                <c:pt idx="108">
                  <c:v>9191.5</c:v>
                </c:pt>
                <c:pt idx="109">
                  <c:v>9595.5</c:v>
                </c:pt>
                <c:pt idx="110">
                  <c:v>9850</c:v>
                </c:pt>
                <c:pt idx="111">
                  <c:v>9926.5</c:v>
                </c:pt>
                <c:pt idx="112">
                  <c:v>10803.5</c:v>
                </c:pt>
                <c:pt idx="113">
                  <c:v>10903</c:v>
                </c:pt>
                <c:pt idx="114">
                  <c:v>10949</c:v>
                </c:pt>
                <c:pt idx="115">
                  <c:v>11076.5</c:v>
                </c:pt>
                <c:pt idx="116">
                  <c:v>11784.5</c:v>
                </c:pt>
                <c:pt idx="117">
                  <c:v>11784.5</c:v>
                </c:pt>
                <c:pt idx="118">
                  <c:v>11846.5</c:v>
                </c:pt>
                <c:pt idx="119">
                  <c:v>11948</c:v>
                </c:pt>
                <c:pt idx="120">
                  <c:v>11953.5</c:v>
                </c:pt>
                <c:pt idx="121">
                  <c:v>12089.5</c:v>
                </c:pt>
                <c:pt idx="122">
                  <c:v>12829.5</c:v>
                </c:pt>
                <c:pt idx="123">
                  <c:v>12835</c:v>
                </c:pt>
                <c:pt idx="124">
                  <c:v>12856.5</c:v>
                </c:pt>
                <c:pt idx="125">
                  <c:v>12882.5</c:v>
                </c:pt>
                <c:pt idx="126">
                  <c:v>12908</c:v>
                </c:pt>
                <c:pt idx="127">
                  <c:v>12910.5</c:v>
                </c:pt>
                <c:pt idx="128">
                  <c:v>13666</c:v>
                </c:pt>
                <c:pt idx="129">
                  <c:v>13934</c:v>
                </c:pt>
                <c:pt idx="130">
                  <c:v>13936.5</c:v>
                </c:pt>
                <c:pt idx="131">
                  <c:v>14802.5</c:v>
                </c:pt>
                <c:pt idx="132">
                  <c:v>14838.5</c:v>
                </c:pt>
                <c:pt idx="133">
                  <c:v>14879</c:v>
                </c:pt>
                <c:pt idx="134">
                  <c:v>15767.5</c:v>
                </c:pt>
                <c:pt idx="135">
                  <c:v>15856.5</c:v>
                </c:pt>
                <c:pt idx="136">
                  <c:v>15857</c:v>
                </c:pt>
                <c:pt idx="137">
                  <c:v>16875</c:v>
                </c:pt>
                <c:pt idx="138">
                  <c:v>17844</c:v>
                </c:pt>
                <c:pt idx="139">
                  <c:v>18749</c:v>
                </c:pt>
                <c:pt idx="140">
                  <c:v>18846</c:v>
                </c:pt>
                <c:pt idx="141">
                  <c:v>18940.5</c:v>
                </c:pt>
                <c:pt idx="142">
                  <c:v>19680.5</c:v>
                </c:pt>
                <c:pt idx="143">
                  <c:v>19699.5</c:v>
                </c:pt>
                <c:pt idx="144">
                  <c:v>19702</c:v>
                </c:pt>
                <c:pt idx="145">
                  <c:v>19734.5</c:v>
                </c:pt>
                <c:pt idx="146">
                  <c:v>19742.5</c:v>
                </c:pt>
                <c:pt idx="147">
                  <c:v>19760.5</c:v>
                </c:pt>
                <c:pt idx="148">
                  <c:v>19760.5</c:v>
                </c:pt>
                <c:pt idx="149">
                  <c:v>19760.5</c:v>
                </c:pt>
                <c:pt idx="150">
                  <c:v>19834.5</c:v>
                </c:pt>
                <c:pt idx="151">
                  <c:v>19923.5</c:v>
                </c:pt>
                <c:pt idx="152">
                  <c:v>19934</c:v>
                </c:pt>
                <c:pt idx="153">
                  <c:v>19937</c:v>
                </c:pt>
                <c:pt idx="154">
                  <c:v>20931.5</c:v>
                </c:pt>
                <c:pt idx="155">
                  <c:v>21695</c:v>
                </c:pt>
                <c:pt idx="156">
                  <c:v>22664.5</c:v>
                </c:pt>
                <c:pt idx="157">
                  <c:v>22832</c:v>
                </c:pt>
              </c:numCache>
            </c:numRef>
          </c:xVal>
          <c:yVal>
            <c:numRef>
              <c:f>'A (3)'!$M$21:$M$923</c:f>
              <c:numCache>
                <c:formatCode>General</c:formatCode>
                <c:ptCount val="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86D-4F71-86BE-A98426D60C9D}"/>
            </c:ext>
          </c:extLst>
        </c:ser>
        <c:ser>
          <c:idx val="8"/>
          <c:order val="5"/>
          <c:tx>
            <c:strRef>
              <c:f>'A (3)'!$AW$1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(3)'!$AV$2:$AV$100</c:f>
              <c:numCache>
                <c:formatCode>General</c:formatCode>
                <c:ptCount val="99"/>
                <c:pt idx="0">
                  <c:v>-54000</c:v>
                </c:pt>
                <c:pt idx="1">
                  <c:v>-53000</c:v>
                </c:pt>
                <c:pt idx="2">
                  <c:v>-52000</c:v>
                </c:pt>
                <c:pt idx="3">
                  <c:v>-51000</c:v>
                </c:pt>
                <c:pt idx="4">
                  <c:v>-50000</c:v>
                </c:pt>
                <c:pt idx="5">
                  <c:v>-49000</c:v>
                </c:pt>
                <c:pt idx="6">
                  <c:v>-48000</c:v>
                </c:pt>
                <c:pt idx="7">
                  <c:v>-47000</c:v>
                </c:pt>
                <c:pt idx="8">
                  <c:v>-46000</c:v>
                </c:pt>
                <c:pt idx="9">
                  <c:v>-45000</c:v>
                </c:pt>
                <c:pt idx="10">
                  <c:v>-44000</c:v>
                </c:pt>
                <c:pt idx="11">
                  <c:v>-43000</c:v>
                </c:pt>
                <c:pt idx="12">
                  <c:v>-42000</c:v>
                </c:pt>
                <c:pt idx="13">
                  <c:v>-41000</c:v>
                </c:pt>
                <c:pt idx="14">
                  <c:v>-40000</c:v>
                </c:pt>
                <c:pt idx="15">
                  <c:v>-39000</c:v>
                </c:pt>
                <c:pt idx="16">
                  <c:v>-38000</c:v>
                </c:pt>
                <c:pt idx="17">
                  <c:v>-37000</c:v>
                </c:pt>
                <c:pt idx="18">
                  <c:v>-36000</c:v>
                </c:pt>
                <c:pt idx="19">
                  <c:v>-35000</c:v>
                </c:pt>
                <c:pt idx="20">
                  <c:v>-34000</c:v>
                </c:pt>
                <c:pt idx="21">
                  <c:v>-33000</c:v>
                </c:pt>
                <c:pt idx="22">
                  <c:v>-32000</c:v>
                </c:pt>
                <c:pt idx="23">
                  <c:v>-31000</c:v>
                </c:pt>
                <c:pt idx="24">
                  <c:v>-30000</c:v>
                </c:pt>
                <c:pt idx="25">
                  <c:v>-29000</c:v>
                </c:pt>
                <c:pt idx="26">
                  <c:v>-28000</c:v>
                </c:pt>
                <c:pt idx="27">
                  <c:v>-27000</c:v>
                </c:pt>
                <c:pt idx="28">
                  <c:v>-26000</c:v>
                </c:pt>
                <c:pt idx="29">
                  <c:v>-25000</c:v>
                </c:pt>
                <c:pt idx="30">
                  <c:v>-24000</c:v>
                </c:pt>
                <c:pt idx="31">
                  <c:v>-23000</c:v>
                </c:pt>
                <c:pt idx="32">
                  <c:v>-22000</c:v>
                </c:pt>
                <c:pt idx="33">
                  <c:v>-21000</c:v>
                </c:pt>
                <c:pt idx="34">
                  <c:v>-20000</c:v>
                </c:pt>
                <c:pt idx="35">
                  <c:v>-19000</c:v>
                </c:pt>
                <c:pt idx="36">
                  <c:v>-18000</c:v>
                </c:pt>
                <c:pt idx="37">
                  <c:v>-17000</c:v>
                </c:pt>
                <c:pt idx="38">
                  <c:v>-16000</c:v>
                </c:pt>
                <c:pt idx="39">
                  <c:v>-15000</c:v>
                </c:pt>
                <c:pt idx="40">
                  <c:v>-14000</c:v>
                </c:pt>
                <c:pt idx="41">
                  <c:v>-13000</c:v>
                </c:pt>
                <c:pt idx="42">
                  <c:v>-12000</c:v>
                </c:pt>
                <c:pt idx="43">
                  <c:v>-11000</c:v>
                </c:pt>
                <c:pt idx="44">
                  <c:v>-10000</c:v>
                </c:pt>
                <c:pt idx="45">
                  <c:v>-9000</c:v>
                </c:pt>
                <c:pt idx="46">
                  <c:v>-8000</c:v>
                </c:pt>
                <c:pt idx="47">
                  <c:v>-7000</c:v>
                </c:pt>
                <c:pt idx="48">
                  <c:v>-6000</c:v>
                </c:pt>
                <c:pt idx="49">
                  <c:v>-5000</c:v>
                </c:pt>
                <c:pt idx="50">
                  <c:v>-4000</c:v>
                </c:pt>
                <c:pt idx="51">
                  <c:v>-3000</c:v>
                </c:pt>
                <c:pt idx="52">
                  <c:v>-2000</c:v>
                </c:pt>
                <c:pt idx="53">
                  <c:v>-1000</c:v>
                </c:pt>
                <c:pt idx="54">
                  <c:v>0</c:v>
                </c:pt>
                <c:pt idx="55">
                  <c:v>1000</c:v>
                </c:pt>
                <c:pt idx="56">
                  <c:v>2000</c:v>
                </c:pt>
                <c:pt idx="57">
                  <c:v>3000</c:v>
                </c:pt>
                <c:pt idx="58">
                  <c:v>4000</c:v>
                </c:pt>
                <c:pt idx="59">
                  <c:v>5000</c:v>
                </c:pt>
                <c:pt idx="60">
                  <c:v>6000</c:v>
                </c:pt>
                <c:pt idx="61">
                  <c:v>7000</c:v>
                </c:pt>
                <c:pt idx="62">
                  <c:v>8000</c:v>
                </c:pt>
                <c:pt idx="63">
                  <c:v>9000</c:v>
                </c:pt>
                <c:pt idx="64">
                  <c:v>10000</c:v>
                </c:pt>
                <c:pt idx="65">
                  <c:v>11000</c:v>
                </c:pt>
                <c:pt idx="66">
                  <c:v>12000</c:v>
                </c:pt>
                <c:pt idx="67">
                  <c:v>13000</c:v>
                </c:pt>
                <c:pt idx="68">
                  <c:v>14000</c:v>
                </c:pt>
                <c:pt idx="69">
                  <c:v>15000</c:v>
                </c:pt>
                <c:pt idx="70">
                  <c:v>16000</c:v>
                </c:pt>
                <c:pt idx="71">
                  <c:v>17000</c:v>
                </c:pt>
                <c:pt idx="72">
                  <c:v>18000</c:v>
                </c:pt>
                <c:pt idx="73">
                  <c:v>19000</c:v>
                </c:pt>
                <c:pt idx="74">
                  <c:v>20000</c:v>
                </c:pt>
                <c:pt idx="75">
                  <c:v>21000</c:v>
                </c:pt>
                <c:pt idx="76">
                  <c:v>22000</c:v>
                </c:pt>
                <c:pt idx="77">
                  <c:v>23000</c:v>
                </c:pt>
                <c:pt idx="78">
                  <c:v>24000</c:v>
                </c:pt>
                <c:pt idx="79">
                  <c:v>25000</c:v>
                </c:pt>
                <c:pt idx="80">
                  <c:v>26000</c:v>
                </c:pt>
                <c:pt idx="81">
                  <c:v>27000</c:v>
                </c:pt>
                <c:pt idx="82">
                  <c:v>28000</c:v>
                </c:pt>
                <c:pt idx="83">
                  <c:v>29000</c:v>
                </c:pt>
                <c:pt idx="84">
                  <c:v>30000</c:v>
                </c:pt>
              </c:numCache>
            </c:numRef>
          </c:xVal>
          <c:yVal>
            <c:numRef>
              <c:f>'A (3)'!$AW$2:$AW$100</c:f>
              <c:numCache>
                <c:formatCode>General</c:formatCode>
                <c:ptCount val="99"/>
                <c:pt idx="0">
                  <c:v>6.7899794798459229E-2</c:v>
                </c:pt>
                <c:pt idx="1">
                  <c:v>7.0265767276709926E-2</c:v>
                </c:pt>
                <c:pt idx="2">
                  <c:v>7.2557151952023155E-2</c:v>
                </c:pt>
                <c:pt idx="3">
                  <c:v>7.4801021332745257E-2</c:v>
                </c:pt>
                <c:pt idx="4">
                  <c:v>7.7026814680010533E-2</c:v>
                </c:pt>
                <c:pt idx="5">
                  <c:v>7.9258649664951386E-2</c:v>
                </c:pt>
                <c:pt idx="6">
                  <c:v>8.1509992613707519E-2</c:v>
                </c:pt>
                <c:pt idx="7">
                  <c:v>8.378238050214884E-2</c:v>
                </c:pt>
                <c:pt idx="8">
                  <c:v>8.6067878036515E-2</c:v>
                </c:pt>
                <c:pt idx="9">
                  <c:v>8.8352335125700968E-2</c:v>
                </c:pt>
                <c:pt idx="10">
                  <c:v>9.0614993925957066E-2</c:v>
                </c:pt>
                <c:pt idx="11">
                  <c:v>9.2822730021050182E-2</c:v>
                </c:pt>
                <c:pt idx="12">
                  <c:v>9.4928093917519926E-2</c:v>
                </c:pt>
                <c:pt idx="13">
                  <c:v>9.6880337733710006E-2</c:v>
                </c:pt>
                <c:pt idx="14">
                  <c:v>9.8369086891342522E-2</c:v>
                </c:pt>
                <c:pt idx="15">
                  <c:v>9.5806878705461285E-2</c:v>
                </c:pt>
                <c:pt idx="16">
                  <c:v>7.8214940694744273E-2</c:v>
                </c:pt>
                <c:pt idx="17">
                  <c:v>5.4565138342417677E-2</c:v>
                </c:pt>
                <c:pt idx="18">
                  <c:v>4.0768478768737106E-2</c:v>
                </c:pt>
                <c:pt idx="19">
                  <c:v>3.2986319220938282E-2</c:v>
                </c:pt>
                <c:pt idx="20">
                  <c:v>2.744046643353646E-2</c:v>
                </c:pt>
                <c:pt idx="21">
                  <c:v>2.2970581358950824E-2</c:v>
                </c:pt>
                <c:pt idx="22">
                  <c:v>1.9213368278446288E-2</c:v>
                </c:pt>
                <c:pt idx="23">
                  <c:v>1.599866317329865E-2</c:v>
                </c:pt>
                <c:pt idx="24">
                  <c:v>1.3218868005333215E-2</c:v>
                </c:pt>
                <c:pt idx="25">
                  <c:v>1.0799184275541676E-2</c:v>
                </c:pt>
                <c:pt idx="26">
                  <c:v>8.6846209481037523E-3</c:v>
                </c:pt>
                <c:pt idx="27">
                  <c:v>6.8317063159857583E-3</c:v>
                </c:pt>
                <c:pt idx="28">
                  <c:v>5.204669895284092E-3</c:v>
                </c:pt>
                <c:pt idx="29">
                  <c:v>3.7754223082590577E-3</c:v>
                </c:pt>
                <c:pt idx="30">
                  <c:v>2.5253585409577978E-3</c:v>
                </c:pt>
                <c:pt idx="31">
                  <c:v>1.4468233859109905E-3</c:v>
                </c:pt>
                <c:pt idx="32">
                  <c:v>5.4277809573709257E-4</c:v>
                </c:pt>
                <c:pt idx="33">
                  <c:v>-1.7582047208865303E-4</c:v>
                </c:pt>
                <c:pt idx="34">
                  <c:v>-6.946050884063526E-4</c:v>
                </c:pt>
                <c:pt idx="35">
                  <c:v>-1.0015174164470855E-3</c:v>
                </c:pt>
                <c:pt idx="36">
                  <c:v>-1.0926075064666349E-3</c:v>
                </c:pt>
                <c:pt idx="37">
                  <c:v>-9.7686757475722724E-4</c:v>
                </c:pt>
                <c:pt idx="38">
                  <c:v>-6.7925128527895895E-4</c:v>
                </c:pt>
                <c:pt idx="39">
                  <c:v>-2.4135591504698822E-4</c:v>
                </c:pt>
                <c:pt idx="40">
                  <c:v>2.8039956348061695E-4</c:v>
                </c:pt>
                <c:pt idx="41">
                  <c:v>8.1898256234027439E-4</c:v>
                </c:pt>
                <c:pt idx="42">
                  <c:v>1.3030400228322414E-3</c:v>
                </c:pt>
                <c:pt idx="43">
                  <c:v>1.6648238966222723E-3</c:v>
                </c:pt>
                <c:pt idx="44">
                  <c:v>1.8490493151744475E-3</c:v>
                </c:pt>
                <c:pt idx="45">
                  <c:v>1.8215645969709877E-3</c:v>
                </c:pt>
                <c:pt idx="46">
                  <c:v>1.5762055398637134E-3</c:v>
                </c:pt>
                <c:pt idx="47">
                  <c:v>1.1379373919944771E-3</c:v>
                </c:pt>
                <c:pt idx="48">
                  <c:v>5.6081263296436923E-4</c:v>
                </c:pt>
                <c:pt idx="49">
                  <c:v>-7.9376732982184423E-5</c:v>
                </c:pt>
                <c:pt idx="50">
                  <c:v>-6.9602329609009389E-4</c:v>
                </c:pt>
                <c:pt idx="51">
                  <c:v>-1.2031888941313705E-3</c:v>
                </c:pt>
                <c:pt idx="52">
                  <c:v>-1.5248223412909073E-3</c:v>
                </c:pt>
                <c:pt idx="53">
                  <c:v>-1.6004003883234932E-3</c:v>
                </c:pt>
                <c:pt idx="54">
                  <c:v>-1.3873990841486647E-3</c:v>
                </c:pt>
                <c:pt idx="55">
                  <c:v>-8.6186100184662898E-4</c:v>
                </c:pt>
                <c:pt idx="56">
                  <c:v>-1.815510389730976E-5</c:v>
                </c:pt>
                <c:pt idx="57">
                  <c:v>1.1316305191403885E-3</c:v>
                </c:pt>
                <c:pt idx="58">
                  <c:v>2.5587932349492512E-3</c:v>
                </c:pt>
                <c:pt idx="59">
                  <c:v>4.2199965922039701E-3</c:v>
                </c:pt>
                <c:pt idx="60">
                  <c:v>6.0604669284104462E-3</c:v>
                </c:pt>
                <c:pt idx="61">
                  <c:v>8.0185241966005804E-3</c:v>
                </c:pt>
                <c:pt idx="62">
                  <c:v>1.0031243992843015E-2</c:v>
                </c:pt>
                <c:pt idx="63">
                  <c:v>1.2040700160130542E-2</c:v>
                </c:pt>
                <c:pt idx="64">
                  <c:v>1.3999953384258483E-2</c:v>
                </c:pt>
                <c:pt idx="65">
                  <c:v>1.5877814077011373E-2</c:v>
                </c:pt>
                <c:pt idx="66">
                  <c:v>1.7661451442361416E-2</c:v>
                </c:pt>
                <c:pt idx="67">
                  <c:v>1.9356136016802319E-2</c:v>
                </c:pt>
                <c:pt idx="68">
                  <c:v>2.0981804143634444E-2</c:v>
                </c:pt>
                <c:pt idx="69">
                  <c:v>2.2566784776868146E-2</c:v>
                </c:pt>
                <c:pt idx="70">
                  <c:v>2.4139929674252568E-2</c:v>
                </c:pt>
                <c:pt idx="71">
                  <c:v>2.5723257874553027E-2</c:v>
                </c:pt>
                <c:pt idx="72">
                  <c:v>2.7327457740274976E-2</c:v>
                </c:pt>
                <c:pt idx="73">
                  <c:v>2.8951586133643861E-2</c:v>
                </c:pt>
                <c:pt idx="74">
                  <c:v>3.058605670893241E-2</c:v>
                </c:pt>
                <c:pt idx="75">
                  <c:v>3.2215453726764487E-2</c:v>
                </c:pt>
                <c:pt idx="76">
                  <c:v>3.3816817207968641E-2</c:v>
                </c:pt>
                <c:pt idx="77">
                  <c:v>3.5353387578865733E-2</c:v>
                </c:pt>
                <c:pt idx="78">
                  <c:v>3.6776157328789104E-2</c:v>
                </c:pt>
                <c:pt idx="79">
                  <c:v>3.8026845469008919E-2</c:v>
                </c:pt>
                <c:pt idx="80">
                  <c:v>3.8524000504831957E-2</c:v>
                </c:pt>
                <c:pt idx="81">
                  <c:v>3.2857626268355609E-2</c:v>
                </c:pt>
                <c:pt idx="82">
                  <c:v>1.1125294173893328E-2</c:v>
                </c:pt>
                <c:pt idx="83">
                  <c:v>-1.1336935270366371E-2</c:v>
                </c:pt>
                <c:pt idx="84">
                  <c:v>-2.3871498485289022E-2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86D-4F71-86BE-A98426D60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503304"/>
        <c:axId val="1"/>
      </c:scatterChart>
      <c:valAx>
        <c:axId val="24650330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73158756137483"/>
              <c:y val="0.86235955056179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373158756137482E-2"/>
              <c:y val="0.39044943820224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46503304"/>
        <c:crosses val="autoZero"/>
        <c:crossBetween val="midCat"/>
        <c:maj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6841243862520459"/>
          <c:y val="0.9269662921348315"/>
          <c:w val="0.82651391162029464"/>
          <c:h val="0.9831460674157304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38881691804129165"/>
          <c:y val="3.4055727554179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33557578809216"/>
          <c:y val="0.14860681114551083"/>
          <c:w val="0.83875215805845538"/>
          <c:h val="0.6408668730650154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</c:numCache>
            </c:numRef>
          </c:xVal>
          <c:yVal>
            <c:numRef>
              <c:f>'A (2)'!$H$21:$H$926</c:f>
              <c:numCache>
                <c:formatCode>General</c:formatCode>
                <c:ptCount val="906"/>
                <c:pt idx="0">
                  <c:v>-0.12017482000010205</c:v>
                </c:pt>
                <c:pt idx="1">
                  <c:v>-0.11517481999908341</c:v>
                </c:pt>
                <c:pt idx="2">
                  <c:v>-0.11711015999753727</c:v>
                </c:pt>
                <c:pt idx="3">
                  <c:v>-0.11888960999931442</c:v>
                </c:pt>
                <c:pt idx="4">
                  <c:v>-0.12504550000085146</c:v>
                </c:pt>
                <c:pt idx="5">
                  <c:v>-0.12882494999939809</c:v>
                </c:pt>
                <c:pt idx="6">
                  <c:v>-0.12460439999995288</c:v>
                </c:pt>
                <c:pt idx="7">
                  <c:v>-0.13707912999961991</c:v>
                </c:pt>
                <c:pt idx="8">
                  <c:v>-0.11724802000026102</c:v>
                </c:pt>
                <c:pt idx="9">
                  <c:v>-0.12002746999860392</c:v>
                </c:pt>
                <c:pt idx="10">
                  <c:v>-0.1215138699990348</c:v>
                </c:pt>
                <c:pt idx="11">
                  <c:v>-0.11266976000115392</c:v>
                </c:pt>
                <c:pt idx="12">
                  <c:v>-0.10281523000230663</c:v>
                </c:pt>
                <c:pt idx="13">
                  <c:v>-0.11059468000166817</c:v>
                </c:pt>
                <c:pt idx="14">
                  <c:v>-0.10479218999898876</c:v>
                </c:pt>
                <c:pt idx="15">
                  <c:v>-0.11250698000003467</c:v>
                </c:pt>
                <c:pt idx="16">
                  <c:v>-0.10722176999843214</c:v>
                </c:pt>
                <c:pt idx="17">
                  <c:v>-0.10400121999919065</c:v>
                </c:pt>
                <c:pt idx="18">
                  <c:v>-0.10893655999825569</c:v>
                </c:pt>
                <c:pt idx="19">
                  <c:v>-0.10871600999962538</c:v>
                </c:pt>
                <c:pt idx="20">
                  <c:v>-0.10079124000185402</c:v>
                </c:pt>
                <c:pt idx="21">
                  <c:v>-0.10471506000249065</c:v>
                </c:pt>
                <c:pt idx="22">
                  <c:v>-0.10604541999782668</c:v>
                </c:pt>
                <c:pt idx="23">
                  <c:v>-6.7107800001394935E-2</c:v>
                </c:pt>
                <c:pt idx="27">
                  <c:v>-1.6371480000088923E-2</c:v>
                </c:pt>
                <c:pt idx="38">
                  <c:v>2.8608200009330176E-3</c:v>
                </c:pt>
                <c:pt idx="45">
                  <c:v>1.2369559997750912E-2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BA-40DC-9236-BB724B657F15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</c:numCache>
              </c:numRef>
            </c:plus>
            <c:minus>
              <c:numRef>
                <c:f>'A (2)'!$D$21:$D$926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</c:numCache>
            </c:numRef>
          </c:xVal>
          <c:yVal>
            <c:numRef>
              <c:f>'A (2)'!$I$21:$I$926</c:f>
              <c:numCache>
                <c:formatCode>General</c:formatCode>
                <c:ptCount val="906"/>
                <c:pt idx="24">
                  <c:v>-1.6684970003552735E-2</c:v>
                </c:pt>
                <c:pt idx="25">
                  <c:v>-1.6684970003552735E-2</c:v>
                </c:pt>
                <c:pt idx="26">
                  <c:v>-5.4688000091118738E-4</c:v>
                </c:pt>
                <c:pt idx="28">
                  <c:v>-6.3714800053276122E-3</c:v>
                </c:pt>
                <c:pt idx="29">
                  <c:v>3.0534699981217273E-3</c:v>
                </c:pt>
                <c:pt idx="30">
                  <c:v>-2.4564129998907447E-2</c:v>
                </c:pt>
                <c:pt idx="31">
                  <c:v>-5.9821899994858541E-3</c:v>
                </c:pt>
                <c:pt idx="32">
                  <c:v>2.0012799941468984E-3</c:v>
                </c:pt>
                <c:pt idx="33">
                  <c:v>3.823279999778606E-3</c:v>
                </c:pt>
                <c:pt idx="34">
                  <c:v>-1.5070800000103191E-3</c:v>
                </c:pt>
                <c:pt idx="35">
                  <c:v>-1.0013200007961132E-3</c:v>
                </c:pt>
                <c:pt idx="36">
                  <c:v>-9.2513999697985128E-4</c:v>
                </c:pt>
                <c:pt idx="43">
                  <c:v>1.241470999957528E-2</c:v>
                </c:pt>
                <c:pt idx="47">
                  <c:v>1.8914999964181334E-4</c:v>
                </c:pt>
                <c:pt idx="48">
                  <c:v>1.3247999595478177E-4</c:v>
                </c:pt>
                <c:pt idx="50">
                  <c:v>-2.395390001765918E-3</c:v>
                </c:pt>
                <c:pt idx="53">
                  <c:v>-1.7849110001407098E-2</c:v>
                </c:pt>
                <c:pt idx="54">
                  <c:v>-1.2343349997536279E-2</c:v>
                </c:pt>
                <c:pt idx="55">
                  <c:v>-3.6852299963356927E-3</c:v>
                </c:pt>
                <c:pt idx="56">
                  <c:v>-7.6737099952879362E-3</c:v>
                </c:pt>
                <c:pt idx="58">
                  <c:v>-3.0352800022228621E-3</c:v>
                </c:pt>
                <c:pt idx="59">
                  <c:v>4.6971699994173832E-3</c:v>
                </c:pt>
                <c:pt idx="60">
                  <c:v>5.4881399992154911E-3</c:v>
                </c:pt>
                <c:pt idx="61">
                  <c:v>-2.3479800001950935E-3</c:v>
                </c:pt>
                <c:pt idx="62">
                  <c:v>-1.8017000038526021E-3</c:v>
                </c:pt>
                <c:pt idx="64">
                  <c:v>7.5883099998463877E-3</c:v>
                </c:pt>
                <c:pt idx="65">
                  <c:v>-4.1034399982891046E-3</c:v>
                </c:pt>
                <c:pt idx="66">
                  <c:v>-1.6214999996009283E-3</c:v>
                </c:pt>
                <c:pt idx="68">
                  <c:v>-1.4214999973773956E-3</c:v>
                </c:pt>
                <c:pt idx="69">
                  <c:v>-1.385670002491679E-3</c:v>
                </c:pt>
                <c:pt idx="76">
                  <c:v>6.5485000232001767E-4</c:v>
                </c:pt>
                <c:pt idx="85">
                  <c:v>-1.3934700000390876E-2</c:v>
                </c:pt>
                <c:pt idx="86">
                  <c:v>2.5710599948070012E-3</c:v>
                </c:pt>
                <c:pt idx="88">
                  <c:v>-2.1692999871447682E-4</c:v>
                </c:pt>
                <c:pt idx="92">
                  <c:v>4.7243400040315464E-3</c:v>
                </c:pt>
                <c:pt idx="94">
                  <c:v>5.2243399986764416E-3</c:v>
                </c:pt>
                <c:pt idx="123">
                  <c:v>2.1643759995640721E-2</c:v>
                </c:pt>
                <c:pt idx="124">
                  <c:v>1.8664310002350248E-2</c:v>
                </c:pt>
                <c:pt idx="126">
                  <c:v>2.1957480006676633E-2</c:v>
                </c:pt>
                <c:pt idx="127">
                  <c:v>2.1378030003688764E-2</c:v>
                </c:pt>
                <c:pt idx="131">
                  <c:v>2.4808850001136307E-2</c:v>
                </c:pt>
                <c:pt idx="132">
                  <c:v>2.4260430000140332E-2</c:v>
                </c:pt>
                <c:pt idx="133">
                  <c:v>2.4404540003160946E-2</c:v>
                </c:pt>
                <c:pt idx="134">
                  <c:v>2.5212500004272442E-2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BA-40DC-9236-BB724B657F15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pe/CCD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 (2)'!$D$21:$D$44</c:f>
                <c:numCache>
                  <c:formatCode>General</c:formatCode>
                  <c:ptCount val="24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</c:numCache>
            </c:numRef>
          </c:xVal>
          <c:yVal>
            <c:numRef>
              <c:f>'A (2)'!$J$21:$J$926</c:f>
              <c:numCache>
                <c:formatCode>General</c:formatCode>
                <c:ptCount val="906"/>
                <c:pt idx="37">
                  <c:v>1.2796599985449575E-3</c:v>
                </c:pt>
                <c:pt idx="39">
                  <c:v>1.9860820000758395E-2</c:v>
                </c:pt>
                <c:pt idx="40">
                  <c:v>2.0653600004152395E-3</c:v>
                </c:pt>
                <c:pt idx="41">
                  <c:v>1.7620900034671649E-3</c:v>
                </c:pt>
                <c:pt idx="42">
                  <c:v>9.3251000362215564E-4</c:v>
                </c:pt>
                <c:pt idx="44">
                  <c:v>1.7169400016427971E-3</c:v>
                </c:pt>
                <c:pt idx="46">
                  <c:v>1.2627600008272566E-3</c:v>
                </c:pt>
                <c:pt idx="49">
                  <c:v>6.2266999884741381E-4</c:v>
                </c:pt>
                <c:pt idx="51">
                  <c:v>1.2068400028510951E-3</c:v>
                </c:pt>
                <c:pt idx="52">
                  <c:v>1.0973699972964823E-3</c:v>
                </c:pt>
                <c:pt idx="57">
                  <c:v>-6.0262500046519563E-3</c:v>
                </c:pt>
                <c:pt idx="63">
                  <c:v>-2.1723000027122907E-3</c:v>
                </c:pt>
                <c:pt idx="67">
                  <c:v>-1.5214999948511831E-3</c:v>
                </c:pt>
                <c:pt idx="70">
                  <c:v>-8.0000000161817297E-4</c:v>
                </c:pt>
                <c:pt idx="71">
                  <c:v>-3.9999999717110768E-4</c:v>
                </c:pt>
                <c:pt idx="72">
                  <c:v>0</c:v>
                </c:pt>
                <c:pt idx="73">
                  <c:v>-5.5090999376261607E-4</c:v>
                </c:pt>
                <c:pt idx="74">
                  <c:v>-4.5090999628882855E-4</c:v>
                </c:pt>
                <c:pt idx="75">
                  <c:v>-4.5090999628882855E-4</c:v>
                </c:pt>
                <c:pt idx="77">
                  <c:v>-1.0153399998671375E-3</c:v>
                </c:pt>
                <c:pt idx="78">
                  <c:v>-1.394790000631474E-3</c:v>
                </c:pt>
                <c:pt idx="79">
                  <c:v>-1.430130003427621E-3</c:v>
                </c:pt>
                <c:pt idx="80">
                  <c:v>-1.9536899999366142E-3</c:v>
                </c:pt>
                <c:pt idx="81">
                  <c:v>-9.0958000509999692E-4</c:v>
                </c:pt>
                <c:pt idx="82">
                  <c:v>-4.7725000331411138E-4</c:v>
                </c:pt>
                <c:pt idx="83">
                  <c:v>-1.1890299938386306E-3</c:v>
                </c:pt>
                <c:pt idx="84">
                  <c:v>-1.9243700007791631E-3</c:v>
                </c:pt>
                <c:pt idx="87">
                  <c:v>-7.8319993917830288E-5</c:v>
                </c:pt>
                <c:pt idx="89">
                  <c:v>3.8882999797351658E-4</c:v>
                </c:pt>
                <c:pt idx="90">
                  <c:v>9.8882999736815691E-4</c:v>
                </c:pt>
                <c:pt idx="91">
                  <c:v>2.4892899964470416E-3</c:v>
                </c:pt>
                <c:pt idx="93">
                  <c:v>5.0243400037288666E-3</c:v>
                </c:pt>
                <c:pt idx="95">
                  <c:v>5.7062800042331219E-3</c:v>
                </c:pt>
                <c:pt idx="96">
                  <c:v>6.2355699992622249E-3</c:v>
                </c:pt>
                <c:pt idx="97">
                  <c:v>1.0136030003195629E-2</c:v>
                </c:pt>
                <c:pt idx="98">
                  <c:v>9.7643400004017167E-3</c:v>
                </c:pt>
                <c:pt idx="99">
                  <c:v>9.7843399998964742E-3</c:v>
                </c:pt>
                <c:pt idx="100">
                  <c:v>9.5575099985580891E-3</c:v>
                </c:pt>
                <c:pt idx="101">
                  <c:v>9.9457300020731054E-3</c:v>
                </c:pt>
                <c:pt idx="102">
                  <c:v>1.4357249994645827E-2</c:v>
                </c:pt>
                <c:pt idx="103">
                  <c:v>1.0733430004620459E-2</c:v>
                </c:pt>
                <c:pt idx="104">
                  <c:v>1.1693079999531619E-2</c:v>
                </c:pt>
                <c:pt idx="107">
                  <c:v>1.3366999999561813E-2</c:v>
                </c:pt>
                <c:pt idx="108">
                  <c:v>1.3915830000769347E-2</c:v>
                </c:pt>
                <c:pt idx="109">
                  <c:v>1.2784770005964674E-2</c:v>
                </c:pt>
                <c:pt idx="110">
                  <c:v>1.4362659996550065E-2</c:v>
                </c:pt>
                <c:pt idx="111">
                  <c:v>1.4920780005923007E-2</c:v>
                </c:pt>
                <c:pt idx="113">
                  <c:v>1.4828589999524411E-2</c:v>
                </c:pt>
                <c:pt idx="114">
                  <c:v>1.4828589999524411E-2</c:v>
                </c:pt>
                <c:pt idx="115">
                  <c:v>1.6698230007023085E-2</c:v>
                </c:pt>
                <c:pt idx="116">
                  <c:v>1.7952560003323015E-2</c:v>
                </c:pt>
                <c:pt idx="117">
                  <c:v>1.6537769995920826E-2</c:v>
                </c:pt>
                <c:pt idx="119">
                  <c:v>1.7918489997100551E-2</c:v>
                </c:pt>
                <c:pt idx="120">
                  <c:v>1.7103700003644917E-2</c:v>
                </c:pt>
                <c:pt idx="121">
                  <c:v>2.0100429996091407E-2</c:v>
                </c:pt>
                <c:pt idx="122">
                  <c:v>2.1894149998843204E-2</c:v>
                </c:pt>
                <c:pt idx="125">
                  <c:v>2.1914520002610516E-2</c:v>
                </c:pt>
                <c:pt idx="128">
                  <c:v>2.1276549996400718E-2</c:v>
                </c:pt>
                <c:pt idx="129">
                  <c:v>2.275246999488445E-2</c:v>
                </c:pt>
                <c:pt idx="130">
                  <c:v>2.2025379999831785E-2</c:v>
                </c:pt>
                <c:pt idx="135">
                  <c:v>2.8557680001540575E-2</c:v>
                </c:pt>
                <c:pt idx="136">
                  <c:v>2.8636779999942519E-2</c:v>
                </c:pt>
                <c:pt idx="137">
                  <c:v>2.7294120001897682E-2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0BA-40DC-9236-BB724B657F15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</c:numCache>
            </c:numRef>
          </c:xVal>
          <c:yVal>
            <c:numRef>
              <c:f>'A (2)'!$K$21:$K$926</c:f>
              <c:numCache>
                <c:formatCode>General</c:formatCode>
                <c:ptCount val="9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BA-40DC-9236-BB724B657F15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</c:numCache>
            </c:numRef>
          </c:xVal>
          <c:yVal>
            <c:numRef>
              <c:f>'A (2)'!$L$21:$L$926</c:f>
              <c:numCache>
                <c:formatCode>General</c:formatCode>
                <c:ptCount val="9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0BA-40DC-9236-BB724B657F15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</c:numCache>
            </c:numRef>
          </c:xVal>
          <c:yVal>
            <c:numRef>
              <c:f>'A (2)'!$M$21:$M$926</c:f>
              <c:numCache>
                <c:formatCode>General</c:formatCode>
                <c:ptCount val="9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0BA-40DC-9236-BB724B657F15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999933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plus>
            <c:minus>
              <c:numRef>
                <c:f>'A (2)'!$D$21:$D$92</c:f>
                <c:numCache>
                  <c:formatCode>General</c:formatCode>
                  <c:ptCount val="72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</c:numCache>
            </c:numRef>
          </c:xVal>
          <c:yVal>
            <c:numRef>
              <c:f>'A (2)'!$N$21:$N$926</c:f>
              <c:numCache>
                <c:formatCode>General</c:formatCode>
                <c:ptCount val="90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0BA-40DC-9236-BB724B657F15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</c:numCache>
            </c:numRef>
          </c:xVal>
          <c:yVal>
            <c:numRef>
              <c:f>'A (2)'!$O$21:$O$926</c:f>
              <c:numCache>
                <c:formatCode>General</c:formatCode>
                <c:ptCount val="906"/>
                <c:pt idx="0">
                  <c:v>-0.11205473019668583</c:v>
                </c:pt>
                <c:pt idx="1">
                  <c:v>-0.11205473019668583</c:v>
                </c:pt>
                <c:pt idx="2">
                  <c:v>-0.11204872114839487</c:v>
                </c:pt>
                <c:pt idx="3">
                  <c:v>-0.11204371360815242</c:v>
                </c:pt>
                <c:pt idx="4">
                  <c:v>-0.11204271210010393</c:v>
                </c:pt>
                <c:pt idx="5">
                  <c:v>-0.11203770455986146</c:v>
                </c:pt>
                <c:pt idx="6">
                  <c:v>-0.11203269701961902</c:v>
                </c:pt>
                <c:pt idx="7">
                  <c:v>-0.11187546025600589</c:v>
                </c:pt>
                <c:pt idx="8">
                  <c:v>-0.1101718950655223</c:v>
                </c:pt>
                <c:pt idx="9">
                  <c:v>-0.11016688752527985</c:v>
                </c:pt>
                <c:pt idx="10">
                  <c:v>-0.10039216897200545</c:v>
                </c:pt>
                <c:pt idx="11">
                  <c:v>-0.10039116746395696</c:v>
                </c:pt>
                <c:pt idx="12">
                  <c:v>-9.6362100584876736E-2</c:v>
                </c:pt>
                <c:pt idx="13">
                  <c:v>-9.6357093044634273E-2</c:v>
                </c:pt>
                <c:pt idx="14">
                  <c:v>-9.6298004069773291E-2</c:v>
                </c:pt>
                <c:pt idx="15">
                  <c:v>-9.62869874812399E-2</c:v>
                </c:pt>
                <c:pt idx="16">
                  <c:v>-9.6275970892706494E-2</c:v>
                </c:pt>
                <c:pt idx="17">
                  <c:v>-9.6270963352464031E-2</c:v>
                </c:pt>
                <c:pt idx="18">
                  <c:v>-9.6264954304173089E-2</c:v>
                </c:pt>
                <c:pt idx="19">
                  <c:v>-9.6259946763930626E-2</c:v>
                </c:pt>
                <c:pt idx="20">
                  <c:v>-9.0644491136040298E-2</c:v>
                </c:pt>
                <c:pt idx="21">
                  <c:v>-9.0606433830197633E-2</c:v>
                </c:pt>
                <c:pt idx="22">
                  <c:v>-9.0482246832184726E-2</c:v>
                </c:pt>
                <c:pt idx="23">
                  <c:v>-7.6919824839516482E-2</c:v>
                </c:pt>
                <c:pt idx="24">
                  <c:v>-4.3316225288490245E-2</c:v>
                </c:pt>
                <c:pt idx="25">
                  <c:v>-4.3316225288490245E-2</c:v>
                </c:pt>
                <c:pt idx="26">
                  <c:v>-3.3282116150656613E-2</c:v>
                </c:pt>
                <c:pt idx="27">
                  <c:v>-3.3141905023867838E-2</c:v>
                </c:pt>
                <c:pt idx="28">
                  <c:v>-3.3141905023867838E-2</c:v>
                </c:pt>
                <c:pt idx="29">
                  <c:v>-2.9090804967720822E-2</c:v>
                </c:pt>
                <c:pt idx="30">
                  <c:v>-2.5245014061514495E-2</c:v>
                </c:pt>
                <c:pt idx="31">
                  <c:v>-2.5190932626895968E-2</c:v>
                </c:pt>
                <c:pt idx="32">
                  <c:v>-2.3411252824727054E-2</c:v>
                </c:pt>
                <c:pt idx="33">
                  <c:v>-2.3210951215028808E-2</c:v>
                </c:pt>
                <c:pt idx="34">
                  <c:v>-2.3086764217015894E-2</c:v>
                </c:pt>
                <c:pt idx="35">
                  <c:v>-2.3070740088240036E-2</c:v>
                </c:pt>
                <c:pt idx="36">
                  <c:v>-2.3032682782397368E-2</c:v>
                </c:pt>
                <c:pt idx="37">
                  <c:v>-2.1350149260932101E-2</c:v>
                </c:pt>
                <c:pt idx="38">
                  <c:v>-2.1193914005367472E-2</c:v>
                </c:pt>
                <c:pt idx="39">
                  <c:v>-2.1193914005367472E-2</c:v>
                </c:pt>
                <c:pt idx="40">
                  <c:v>-1.9477329210253504E-2</c:v>
                </c:pt>
                <c:pt idx="41">
                  <c:v>-1.9434264364168379E-2</c:v>
                </c:pt>
                <c:pt idx="42">
                  <c:v>-1.9412231187101572E-2</c:v>
                </c:pt>
                <c:pt idx="43">
                  <c:v>-1.9392201026131747E-2</c:v>
                </c:pt>
                <c:pt idx="44">
                  <c:v>-1.9299060777622064E-2</c:v>
                </c:pt>
                <c:pt idx="45">
                  <c:v>-1.9256997439585432E-2</c:v>
                </c:pt>
                <c:pt idx="46">
                  <c:v>-1.9136816473766485E-2</c:v>
                </c:pt>
                <c:pt idx="47">
                  <c:v>-1.7585480506653567E-2</c:v>
                </c:pt>
                <c:pt idx="48">
                  <c:v>-1.7482325177658971E-2</c:v>
                </c:pt>
                <c:pt idx="49">
                  <c:v>-1.7353130639403604E-2</c:v>
                </c:pt>
                <c:pt idx="50">
                  <c:v>-1.7299049204785078E-2</c:v>
                </c:pt>
                <c:pt idx="51">
                  <c:v>-1.7205908956275391E-2</c:v>
                </c:pt>
                <c:pt idx="52">
                  <c:v>-1.5580461393574125E-2</c:v>
                </c:pt>
                <c:pt idx="53">
                  <c:v>-1.3345095429341701E-2</c:v>
                </c:pt>
                <c:pt idx="54">
                  <c:v>-1.3329071300565841E-2</c:v>
                </c:pt>
                <c:pt idx="55">
                  <c:v>-1.3236932560104648E-2</c:v>
                </c:pt>
                <c:pt idx="56">
                  <c:v>-1.3204884302552929E-2</c:v>
                </c:pt>
                <c:pt idx="57">
                  <c:v>-1.171664334249496E-2</c:v>
                </c:pt>
                <c:pt idx="58">
                  <c:v>-1.1689602625185697E-2</c:v>
                </c:pt>
                <c:pt idx="59">
                  <c:v>-9.3911416538983248E-3</c:v>
                </c:pt>
                <c:pt idx="60">
                  <c:v>-9.3641009365890617E-3</c:v>
                </c:pt>
                <c:pt idx="61">
                  <c:v>-9.2559380673520077E-3</c:v>
                </c:pt>
                <c:pt idx="62">
                  <c:v>-5.3019842919086327E-3</c:v>
                </c:pt>
                <c:pt idx="63">
                  <c:v>-3.7596618972321385E-3</c:v>
                </c:pt>
                <c:pt idx="64">
                  <c:v>-3.6084341819099626E-3</c:v>
                </c:pt>
                <c:pt idx="65">
                  <c:v>-3.5333210782731205E-3</c:v>
                </c:pt>
                <c:pt idx="66">
                  <c:v>-3.4792396436545935E-3</c:v>
                </c:pt>
                <c:pt idx="67">
                  <c:v>-3.4792396436545935E-3</c:v>
                </c:pt>
                <c:pt idx="68">
                  <c:v>-3.4792396436545935E-3</c:v>
                </c:pt>
                <c:pt idx="69">
                  <c:v>-1.6234452298003444E-3</c:v>
                </c:pt>
                <c:pt idx="70">
                  <c:v>2.1792808303208559E-3</c:v>
                </c:pt>
                <c:pt idx="71">
                  <c:v>2.1792808303208559E-3</c:v>
                </c:pt>
                <c:pt idx="72">
                  <c:v>2.1792808303208559E-3</c:v>
                </c:pt>
                <c:pt idx="73">
                  <c:v>2.2984602880913121E-3</c:v>
                </c:pt>
                <c:pt idx="74">
                  <c:v>2.2984602880913121E-3</c:v>
                </c:pt>
                <c:pt idx="75">
                  <c:v>2.2984602880913121E-3</c:v>
                </c:pt>
                <c:pt idx="76">
                  <c:v>2.3144844168671722E-3</c:v>
                </c:pt>
                <c:pt idx="77">
                  <c:v>4.1883059755942632E-3</c:v>
                </c:pt>
                <c:pt idx="78">
                  <c:v>4.1933135158367194E-3</c:v>
                </c:pt>
                <c:pt idx="79">
                  <c:v>4.1993225641276666E-3</c:v>
                </c:pt>
                <c:pt idx="80">
                  <c:v>4.2033285963216319E-3</c:v>
                </c:pt>
                <c:pt idx="81">
                  <c:v>4.2043301043701228E-3</c:v>
                </c:pt>
                <c:pt idx="82">
                  <c:v>4.2073346285155973E-3</c:v>
                </c:pt>
                <c:pt idx="83">
                  <c:v>4.2093376446125791E-3</c:v>
                </c:pt>
                <c:pt idx="84">
                  <c:v>4.2153466929035262E-3</c:v>
                </c:pt>
                <c:pt idx="85">
                  <c:v>4.4126437784562985E-3</c:v>
                </c:pt>
                <c:pt idx="86">
                  <c:v>4.4286679072321582E-3</c:v>
                </c:pt>
                <c:pt idx="87">
                  <c:v>6.2734457325530043E-3</c:v>
                </c:pt>
                <c:pt idx="88">
                  <c:v>6.3225196269290742E-3</c:v>
                </c:pt>
                <c:pt idx="89">
                  <c:v>6.3385437557049338E-3</c:v>
                </c:pt>
                <c:pt idx="90">
                  <c:v>6.3385437557049338E-3</c:v>
                </c:pt>
                <c:pt idx="91">
                  <c:v>1.013025322729273E-2</c:v>
                </c:pt>
                <c:pt idx="92">
                  <c:v>1.2088201462093086E-2</c:v>
                </c:pt>
                <c:pt idx="93">
                  <c:v>1.2088201462093086E-2</c:v>
                </c:pt>
                <c:pt idx="94">
                  <c:v>1.2088201462093086E-2</c:v>
                </c:pt>
                <c:pt idx="95">
                  <c:v>1.2142282896711612E-2</c:v>
                </c:pt>
                <c:pt idx="96">
                  <c:v>1.4084207002736108E-2</c:v>
                </c:pt>
                <c:pt idx="97">
                  <c:v>1.7875916474323905E-2</c:v>
                </c:pt>
                <c:pt idx="98">
                  <c:v>1.8097249753040466E-2</c:v>
                </c:pt>
                <c:pt idx="99">
                  <c:v>1.8097249753040466E-2</c:v>
                </c:pt>
                <c:pt idx="100">
                  <c:v>1.8144320631319554E-2</c:v>
                </c:pt>
                <c:pt idx="101">
                  <c:v>1.8146323647416536E-2</c:v>
                </c:pt>
                <c:pt idx="102">
                  <c:v>1.8178371904968255E-2</c:v>
                </c:pt>
                <c:pt idx="103">
                  <c:v>1.8216429210810924E-2</c:v>
                </c:pt>
                <c:pt idx="104">
                  <c:v>2.0034166318822506E-2</c:v>
                </c:pt>
                <c:pt idx="105">
                  <c:v>2.0590003285735136E-2</c:v>
                </c:pt>
                <c:pt idx="106">
                  <c:v>2.139922178891605E-2</c:v>
                </c:pt>
                <c:pt idx="107">
                  <c:v>2.1908989385598088E-2</c:v>
                </c:pt>
                <c:pt idx="108">
                  <c:v>2.2062220117017247E-2</c:v>
                </c:pt>
                <c:pt idx="109">
                  <c:v>2.3818865234070861E-2</c:v>
                </c:pt>
                <c:pt idx="110">
                  <c:v>2.4018165335720619E-2</c:v>
                </c:pt>
                <c:pt idx="111">
                  <c:v>2.411030407618181E-2</c:v>
                </c:pt>
                <c:pt idx="112">
                  <c:v>2.4365688628547075E-2</c:v>
                </c:pt>
                <c:pt idx="113">
                  <c:v>2.5783824025210657E-2</c:v>
                </c:pt>
                <c:pt idx="114">
                  <c:v>2.5783824025210657E-2</c:v>
                </c:pt>
                <c:pt idx="115">
                  <c:v>2.5908011023223571E-2</c:v>
                </c:pt>
                <c:pt idx="116">
                  <c:v>2.6111317157067288E-2</c:v>
                </c:pt>
                <c:pt idx="117">
                  <c:v>2.6122333745600693E-2</c:v>
                </c:pt>
                <c:pt idx="119">
                  <c:v>2.7876975846557326E-2</c:v>
                </c:pt>
                <c:pt idx="120">
                  <c:v>2.7887992435090731E-2</c:v>
                </c:pt>
                <c:pt idx="121">
                  <c:v>2.7931057281175852E-2</c:v>
                </c:pt>
                <c:pt idx="122">
                  <c:v>2.7983135699697397E-2</c:v>
                </c:pt>
                <c:pt idx="123">
                  <c:v>2.8034212610170452E-2</c:v>
                </c:pt>
                <c:pt idx="124">
                  <c:v>2.8039220150412908E-2</c:v>
                </c:pt>
                <c:pt idx="125">
                  <c:v>2.9552498811683155E-2</c:v>
                </c:pt>
                <c:pt idx="126">
                  <c:v>3.0089307125674453E-2</c:v>
                </c:pt>
                <c:pt idx="127">
                  <c:v>3.0094314665916909E-2</c:v>
                </c:pt>
                <c:pt idx="128">
                  <c:v>3.1828926605903723E-2</c:v>
                </c:pt>
                <c:pt idx="129">
                  <c:v>3.1901035185395089E-2</c:v>
                </c:pt>
                <c:pt idx="130">
                  <c:v>3.1982157337322875E-2</c:v>
                </c:pt>
                <c:pt idx="131">
                  <c:v>3.3761837139491796E-2</c:v>
                </c:pt>
                <c:pt idx="132">
                  <c:v>3.3940105572123236E-2</c:v>
                </c:pt>
                <c:pt idx="133">
                  <c:v>3.3941107080171729E-2</c:v>
                </c:pt>
                <c:pt idx="134">
                  <c:v>3.5980177466899868E-2</c:v>
                </c:pt>
                <c:pt idx="135">
                  <c:v>3.7921100064875868E-2</c:v>
                </c:pt>
                <c:pt idx="136">
                  <c:v>3.9733829632645004E-2</c:v>
                </c:pt>
                <c:pt idx="137">
                  <c:v>3.9928122194052298E-2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0BA-40DC-9236-BB724B657F15}"/>
            </c:ext>
          </c:extLst>
        </c:ser>
        <c:ser>
          <c:idx val="8"/>
          <c:order val="8"/>
          <c:tx>
            <c:strRef>
              <c:f>'A (2)'!$T$1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(2)'!$S$2:$S$17</c:f>
              <c:numCache>
                <c:formatCode>General</c:formatCode>
                <c:ptCount val="16"/>
                <c:pt idx="0">
                  <c:v>-40000</c:v>
                </c:pt>
                <c:pt idx="1">
                  <c:v>-35000</c:v>
                </c:pt>
                <c:pt idx="2">
                  <c:v>-30000</c:v>
                </c:pt>
                <c:pt idx="3">
                  <c:v>-25000</c:v>
                </c:pt>
                <c:pt idx="4">
                  <c:v>-20000</c:v>
                </c:pt>
                <c:pt idx="5">
                  <c:v>-15000</c:v>
                </c:pt>
                <c:pt idx="6">
                  <c:v>-10000</c:v>
                </c:pt>
                <c:pt idx="7">
                  <c:v>-5000</c:v>
                </c:pt>
                <c:pt idx="8">
                  <c:v>0</c:v>
                </c:pt>
                <c:pt idx="9">
                  <c:v>5000</c:v>
                </c:pt>
                <c:pt idx="10">
                  <c:v>10000</c:v>
                </c:pt>
                <c:pt idx="11">
                  <c:v>15000</c:v>
                </c:pt>
                <c:pt idx="12">
                  <c:v>20000</c:v>
                </c:pt>
                <c:pt idx="13">
                  <c:v>25000</c:v>
                </c:pt>
                <c:pt idx="14">
                  <c:v>30000</c:v>
                </c:pt>
                <c:pt idx="15">
                  <c:v>35000</c:v>
                </c:pt>
              </c:numCache>
            </c:numRef>
          </c:xVal>
          <c:yVal>
            <c:numRef>
              <c:f>'A (2)'!$T$2:$T$17</c:f>
              <c:numCache>
                <c:formatCode>General</c:formatCode>
                <c:ptCount val="16"/>
                <c:pt idx="0">
                  <c:v>-7.2484308452433949E-2</c:v>
                </c:pt>
                <c:pt idx="1">
                  <c:v>-5.8464475430709546E-2</c:v>
                </c:pt>
                <c:pt idx="2">
                  <c:v>-4.5623228221846279E-2</c:v>
                </c:pt>
                <c:pt idx="3">
                  <c:v>-3.3960566825844155E-2</c:v>
                </c:pt>
                <c:pt idx="4">
                  <c:v>-2.3476491242703172E-2</c:v>
                </c:pt>
                <c:pt idx="5">
                  <c:v>-1.4171001472423325E-2</c:v>
                </c:pt>
                <c:pt idx="6">
                  <c:v>-6.0440975150046214E-3</c:v>
                </c:pt>
                <c:pt idx="7">
                  <c:v>9.042206295529437E-4</c:v>
                </c:pt>
                <c:pt idx="8">
                  <c:v>6.6739529612493687E-3</c:v>
                </c:pt>
                <c:pt idx="9">
                  <c:v>1.1265099480084655E-2</c:v>
                </c:pt>
                <c:pt idx="10">
                  <c:v>1.4677660186058799E-2</c:v>
                </c:pt>
                <c:pt idx="11">
                  <c:v>1.6911635079171802E-2</c:v>
                </c:pt>
                <c:pt idx="12">
                  <c:v>1.7967024159423667E-2</c:v>
                </c:pt>
                <c:pt idx="13">
                  <c:v>1.7843827426814382E-2</c:v>
                </c:pt>
                <c:pt idx="14">
                  <c:v>1.6542044881343972E-2</c:v>
                </c:pt>
                <c:pt idx="15">
                  <c:v>1.4061676523012413E-2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0BA-40DC-9236-BB724B657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862424"/>
        <c:axId val="1"/>
      </c:scatterChart>
      <c:valAx>
        <c:axId val="72986242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45670997887295"/>
              <c:y val="0.85139318885448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513654096228866E-2"/>
              <c:y val="0.37461300309597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98624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21196372560061982"/>
          <c:y val="0.91950464396284826"/>
          <c:w val="0.86866114427504104"/>
          <c:h val="0.981424148606811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V0417 Aql - O-C Diagr.</a:t>
            </a:r>
          </a:p>
        </c:rich>
      </c:tx>
      <c:layout>
        <c:manualLayout>
          <c:xMode val="edge"/>
          <c:yMode val="edge"/>
          <c:x val="0.40614709110867181"/>
          <c:y val="3.40909090909090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28100987925357"/>
          <c:y val="0.13920473855415838"/>
          <c:w val="0.85949506037321621"/>
          <c:h val="0.66761456245361672"/>
        </c:manualLayout>
      </c:layout>
      <c:scatterChart>
        <c:scatterStyle val="lineMarker"/>
        <c:varyColors val="0"/>
        <c:ser>
          <c:idx val="1"/>
          <c:order val="0"/>
          <c:tx>
            <c:strRef>
              <c:f>'A (2)'!$V$20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</c:numCache>
              </c:numRef>
            </c:plus>
            <c:minus>
              <c:numRef>
                <c:f>'A (2)'!$D$21:$D$926</c:f>
                <c:numCache>
                  <c:formatCode>General</c:formatCode>
                  <c:ptCount val="906"/>
                  <c:pt idx="0">
                    <c:v>0</c:v>
                  </c:pt>
                  <c:pt idx="2">
                    <c:v>0</c:v>
                  </c:pt>
                  <c:pt idx="4">
                    <c:v>0</c:v>
                  </c:pt>
                  <c:pt idx="6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7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8">
                    <c:v>0</c:v>
                  </c:pt>
                  <c:pt idx="43">
                    <c:v>0</c:v>
                  </c:pt>
                  <c:pt idx="45">
                    <c:v>0</c:v>
                  </c:pt>
                  <c:pt idx="48">
                    <c:v>0</c:v>
                  </c:pt>
                  <c:pt idx="50">
                    <c:v>0</c:v>
                  </c:pt>
                  <c:pt idx="54">
                    <c:v>0</c:v>
                  </c:pt>
                  <c:pt idx="58">
                    <c:v>0</c:v>
                  </c:pt>
                  <c:pt idx="64">
                    <c:v>0</c:v>
                  </c:pt>
                  <c:pt idx="66">
                    <c:v>0</c:v>
                  </c:pt>
                  <c:pt idx="68">
                    <c:v>0</c:v>
                  </c:pt>
                  <c:pt idx="72">
                    <c:v>5.0000000000000001E-3</c:v>
                  </c:pt>
                  <c:pt idx="75">
                    <c:v>4.0000000000000001E-3</c:v>
                  </c:pt>
                  <c:pt idx="77">
                    <c:v>7.0000000000000001E-3</c:v>
                  </c:pt>
                  <c:pt idx="85">
                    <c:v>1.4E-2</c:v>
                  </c:pt>
                  <c:pt idx="86">
                    <c:v>5.0000000000000001E-3</c:v>
                  </c:pt>
                  <c:pt idx="88">
                    <c:v>5.0000000000000001E-3</c:v>
                  </c:pt>
                  <c:pt idx="89">
                    <c:v>2.9999999999999997E-4</c:v>
                  </c:pt>
                  <c:pt idx="90">
                    <c:v>5.0000000000000001E-4</c:v>
                  </c:pt>
                  <c:pt idx="91">
                    <c:v>2.9999999999999997E-4</c:v>
                  </c:pt>
                  <c:pt idx="92">
                    <c:v>0</c:v>
                  </c:pt>
                  <c:pt idx="93">
                    <c:v>4.0000000000000002E-4</c:v>
                  </c:pt>
                  <c:pt idx="94">
                    <c:v>0</c:v>
                  </c:pt>
                  <c:pt idx="95">
                    <c:v>2.9999999999999997E-4</c:v>
                  </c:pt>
                  <c:pt idx="96">
                    <c:v>5.9999999999999995E-4</c:v>
                  </c:pt>
                  <c:pt idx="97">
                    <c:v>6.9999999999999999E-4</c:v>
                  </c:pt>
                  <c:pt idx="98">
                    <c:v>5.0000000000000002E-5</c:v>
                  </c:pt>
                  <c:pt idx="99">
                    <c:v>0</c:v>
                  </c:pt>
                  <c:pt idx="100">
                    <c:v>0</c:v>
                  </c:pt>
                  <c:pt idx="101">
                    <c:v>1.6000000000000001E-3</c:v>
                  </c:pt>
                  <c:pt idx="102">
                    <c:v>2.9999999999999997E-4</c:v>
                  </c:pt>
                  <c:pt idx="103">
                    <c:v>2.0000000000000001E-4</c:v>
                  </c:pt>
                  <c:pt idx="104">
                    <c:v>1E-4</c:v>
                  </c:pt>
                  <c:pt idx="105">
                    <c:v>1E-4</c:v>
                  </c:pt>
                  <c:pt idx="106">
                    <c:v>5.0000000000000002E-5</c:v>
                  </c:pt>
                  <c:pt idx="107">
                    <c:v>0</c:v>
                  </c:pt>
                  <c:pt idx="108">
                    <c:v>5.0000000000000002E-5</c:v>
                  </c:pt>
                  <c:pt idx="109">
                    <c:v>0</c:v>
                  </c:pt>
                  <c:pt idx="110">
                    <c:v>0</c:v>
                  </c:pt>
                  <c:pt idx="111">
                    <c:v>0</c:v>
                  </c:pt>
                  <c:pt idx="112">
                    <c:v>5.0000000000000002E-5</c:v>
                  </c:pt>
                  <c:pt idx="113">
                    <c:v>1E-4</c:v>
                  </c:pt>
                  <c:pt idx="114">
                    <c:v>1E-4</c:v>
                  </c:pt>
                  <c:pt idx="115">
                    <c:v>1.2999999999999999E-3</c:v>
                  </c:pt>
                  <c:pt idx="116">
                    <c:v>0</c:v>
                  </c:pt>
                  <c:pt idx="117">
                    <c:v>0</c:v>
                  </c:pt>
                  <c:pt idx="118">
                    <c:v>1.1999999999999999E-3</c:v>
                  </c:pt>
                  <c:pt idx="119">
                    <c:v>0</c:v>
                  </c:pt>
                  <c:pt idx="120">
                    <c:v>0</c:v>
                  </c:pt>
                  <c:pt idx="121">
                    <c:v>2.0000000000000001E-4</c:v>
                  </c:pt>
                  <c:pt idx="122">
                    <c:v>0</c:v>
                  </c:pt>
                  <c:pt idx="123">
                    <c:v>0</c:v>
                  </c:pt>
                  <c:pt idx="124">
                    <c:v>0</c:v>
                  </c:pt>
                  <c:pt idx="125">
                    <c:v>0</c:v>
                  </c:pt>
                  <c:pt idx="126">
                    <c:v>0</c:v>
                  </c:pt>
                  <c:pt idx="127">
                    <c:v>0</c:v>
                  </c:pt>
                  <c:pt idx="128">
                    <c:v>0</c:v>
                  </c:pt>
                  <c:pt idx="129">
                    <c:v>1E-4</c:v>
                  </c:pt>
                  <c:pt idx="130">
                    <c:v>1E-4</c:v>
                  </c:pt>
                  <c:pt idx="131">
                    <c:v>0</c:v>
                  </c:pt>
                  <c:pt idx="132">
                    <c:v>0</c:v>
                  </c:pt>
                  <c:pt idx="133">
                    <c:v>0</c:v>
                  </c:pt>
                  <c:pt idx="134">
                    <c:v>0</c:v>
                  </c:pt>
                  <c:pt idx="135">
                    <c:v>2.0000000000000001E-4</c:v>
                  </c:pt>
                  <c:pt idx="136">
                    <c:v>1.9E-3</c:v>
                  </c:pt>
                  <c:pt idx="137">
                    <c:v>6.9999999999999999E-4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(2)'!$F$21:$F$926</c:f>
              <c:numCache>
                <c:formatCode>General</c:formatCode>
                <c:ptCount val="906"/>
                <c:pt idx="0">
                  <c:v>-57031</c:v>
                </c:pt>
                <c:pt idx="1">
                  <c:v>-57031</c:v>
                </c:pt>
                <c:pt idx="2">
                  <c:v>-57028</c:v>
                </c:pt>
                <c:pt idx="3">
                  <c:v>-57025.5</c:v>
                </c:pt>
                <c:pt idx="4">
                  <c:v>-57025</c:v>
                </c:pt>
                <c:pt idx="5">
                  <c:v>-57022.5</c:v>
                </c:pt>
                <c:pt idx="6">
                  <c:v>-57020</c:v>
                </c:pt>
                <c:pt idx="7">
                  <c:v>-56941.5</c:v>
                </c:pt>
                <c:pt idx="8">
                  <c:v>-56091</c:v>
                </c:pt>
                <c:pt idx="9">
                  <c:v>-56088.5</c:v>
                </c:pt>
                <c:pt idx="10">
                  <c:v>-51208.5</c:v>
                </c:pt>
                <c:pt idx="11">
                  <c:v>-51208</c:v>
                </c:pt>
                <c:pt idx="12">
                  <c:v>-49196.5</c:v>
                </c:pt>
                <c:pt idx="13">
                  <c:v>-49194</c:v>
                </c:pt>
                <c:pt idx="14">
                  <c:v>-49164.5</c:v>
                </c:pt>
                <c:pt idx="15">
                  <c:v>-49159</c:v>
                </c:pt>
                <c:pt idx="16">
                  <c:v>-49153.5</c:v>
                </c:pt>
                <c:pt idx="17">
                  <c:v>-49151</c:v>
                </c:pt>
                <c:pt idx="18">
                  <c:v>-49148</c:v>
                </c:pt>
                <c:pt idx="19">
                  <c:v>-49145.5</c:v>
                </c:pt>
                <c:pt idx="20">
                  <c:v>-46342</c:v>
                </c:pt>
                <c:pt idx="21">
                  <c:v>-46323</c:v>
                </c:pt>
                <c:pt idx="22">
                  <c:v>-46261</c:v>
                </c:pt>
                <c:pt idx="23">
                  <c:v>-39490</c:v>
                </c:pt>
                <c:pt idx="24">
                  <c:v>-22713.5</c:v>
                </c:pt>
                <c:pt idx="25">
                  <c:v>-22713.5</c:v>
                </c:pt>
                <c:pt idx="26">
                  <c:v>-17704</c:v>
                </c:pt>
                <c:pt idx="27">
                  <c:v>-17634</c:v>
                </c:pt>
                <c:pt idx="28">
                  <c:v>-17634</c:v>
                </c:pt>
                <c:pt idx="29">
                  <c:v>-15611.5</c:v>
                </c:pt>
                <c:pt idx="30">
                  <c:v>-13691.5</c:v>
                </c:pt>
                <c:pt idx="31">
                  <c:v>-13664.5</c:v>
                </c:pt>
                <c:pt idx="32">
                  <c:v>-12776</c:v>
                </c:pt>
                <c:pt idx="33">
                  <c:v>-12676</c:v>
                </c:pt>
                <c:pt idx="34">
                  <c:v>-12614</c:v>
                </c:pt>
                <c:pt idx="35">
                  <c:v>-12606</c:v>
                </c:pt>
                <c:pt idx="36">
                  <c:v>-12587</c:v>
                </c:pt>
                <c:pt idx="37">
                  <c:v>-11747</c:v>
                </c:pt>
                <c:pt idx="38">
                  <c:v>-11669</c:v>
                </c:pt>
                <c:pt idx="39">
                  <c:v>-11669</c:v>
                </c:pt>
                <c:pt idx="40">
                  <c:v>-10812</c:v>
                </c:pt>
                <c:pt idx="41">
                  <c:v>-10790.5</c:v>
                </c:pt>
                <c:pt idx="42">
                  <c:v>-10779.5</c:v>
                </c:pt>
                <c:pt idx="43">
                  <c:v>-10769.5</c:v>
                </c:pt>
                <c:pt idx="44">
                  <c:v>-10723</c:v>
                </c:pt>
                <c:pt idx="45">
                  <c:v>-10702</c:v>
                </c:pt>
                <c:pt idx="46">
                  <c:v>-10642</c:v>
                </c:pt>
                <c:pt idx="47">
                  <c:v>-9867.5</c:v>
                </c:pt>
                <c:pt idx="48">
                  <c:v>-9816</c:v>
                </c:pt>
                <c:pt idx="49">
                  <c:v>-9751.5</c:v>
                </c:pt>
                <c:pt idx="50">
                  <c:v>-9724.5</c:v>
                </c:pt>
                <c:pt idx="51">
                  <c:v>-9678</c:v>
                </c:pt>
                <c:pt idx="52">
                  <c:v>-8866.5</c:v>
                </c:pt>
                <c:pt idx="53">
                  <c:v>-7750.5</c:v>
                </c:pt>
                <c:pt idx="54">
                  <c:v>-7742.5</c:v>
                </c:pt>
                <c:pt idx="55">
                  <c:v>-7696.5</c:v>
                </c:pt>
                <c:pt idx="56">
                  <c:v>-7680.5</c:v>
                </c:pt>
                <c:pt idx="57">
                  <c:v>-6937.5</c:v>
                </c:pt>
                <c:pt idx="58">
                  <c:v>-6924</c:v>
                </c:pt>
                <c:pt idx="59">
                  <c:v>-5776.5</c:v>
                </c:pt>
                <c:pt idx="60">
                  <c:v>-5763</c:v>
                </c:pt>
                <c:pt idx="61">
                  <c:v>-5709</c:v>
                </c:pt>
                <c:pt idx="62">
                  <c:v>-3735</c:v>
                </c:pt>
                <c:pt idx="63">
                  <c:v>-2965</c:v>
                </c:pt>
                <c:pt idx="64">
                  <c:v>-2889.5</c:v>
                </c:pt>
                <c:pt idx="65">
                  <c:v>-2852</c:v>
                </c:pt>
                <c:pt idx="66">
                  <c:v>-2825</c:v>
                </c:pt>
                <c:pt idx="67">
                  <c:v>-2825</c:v>
                </c:pt>
                <c:pt idx="68">
                  <c:v>-2825</c:v>
                </c:pt>
                <c:pt idx="69">
                  <c:v>-1898.5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59.5</c:v>
                </c:pt>
                <c:pt idx="74">
                  <c:v>59.5</c:v>
                </c:pt>
                <c:pt idx="75">
                  <c:v>59.5</c:v>
                </c:pt>
                <c:pt idx="76">
                  <c:v>67.5</c:v>
                </c:pt>
                <c:pt idx="77">
                  <c:v>1003</c:v>
                </c:pt>
                <c:pt idx="78">
                  <c:v>1005.5</c:v>
                </c:pt>
                <c:pt idx="79">
                  <c:v>1008.5</c:v>
                </c:pt>
                <c:pt idx="80">
                  <c:v>1010.5</c:v>
                </c:pt>
                <c:pt idx="81">
                  <c:v>1011</c:v>
                </c:pt>
                <c:pt idx="82">
                  <c:v>1012.5</c:v>
                </c:pt>
                <c:pt idx="83">
                  <c:v>1013.5</c:v>
                </c:pt>
                <c:pt idx="84">
                  <c:v>1016.5</c:v>
                </c:pt>
                <c:pt idx="85">
                  <c:v>1115</c:v>
                </c:pt>
                <c:pt idx="86">
                  <c:v>1123</c:v>
                </c:pt>
                <c:pt idx="87">
                  <c:v>2044</c:v>
                </c:pt>
                <c:pt idx="88">
                  <c:v>2068.5</c:v>
                </c:pt>
                <c:pt idx="89">
                  <c:v>2076.5</c:v>
                </c:pt>
                <c:pt idx="90">
                  <c:v>2076.5</c:v>
                </c:pt>
                <c:pt idx="91">
                  <c:v>3969.5</c:v>
                </c:pt>
                <c:pt idx="92">
                  <c:v>4947</c:v>
                </c:pt>
                <c:pt idx="93">
                  <c:v>4947</c:v>
                </c:pt>
                <c:pt idx="94">
                  <c:v>4947</c:v>
                </c:pt>
                <c:pt idx="95">
                  <c:v>4974</c:v>
                </c:pt>
                <c:pt idx="96">
                  <c:v>5943.5</c:v>
                </c:pt>
                <c:pt idx="97">
                  <c:v>7836.5</c:v>
                </c:pt>
                <c:pt idx="98">
                  <c:v>7947</c:v>
                </c:pt>
                <c:pt idx="99">
                  <c:v>7947</c:v>
                </c:pt>
                <c:pt idx="100">
                  <c:v>7970.5</c:v>
                </c:pt>
                <c:pt idx="101">
                  <c:v>7971.5</c:v>
                </c:pt>
                <c:pt idx="102">
                  <c:v>7987.5</c:v>
                </c:pt>
                <c:pt idx="103">
                  <c:v>8006.5</c:v>
                </c:pt>
                <c:pt idx="104">
                  <c:v>8914</c:v>
                </c:pt>
                <c:pt idx="105">
                  <c:v>9191.5</c:v>
                </c:pt>
                <c:pt idx="106">
                  <c:v>9595.5</c:v>
                </c:pt>
                <c:pt idx="107">
                  <c:v>9850</c:v>
                </c:pt>
                <c:pt idx="108">
                  <c:v>9926.5</c:v>
                </c:pt>
                <c:pt idx="109">
                  <c:v>10803.5</c:v>
                </c:pt>
                <c:pt idx="110">
                  <c:v>10903</c:v>
                </c:pt>
                <c:pt idx="111">
                  <c:v>10949</c:v>
                </c:pt>
                <c:pt idx="112">
                  <c:v>11076.5</c:v>
                </c:pt>
                <c:pt idx="113">
                  <c:v>11784.5</c:v>
                </c:pt>
                <c:pt idx="114">
                  <c:v>11784.5</c:v>
                </c:pt>
                <c:pt idx="115">
                  <c:v>11846.5</c:v>
                </c:pt>
                <c:pt idx="116">
                  <c:v>11948</c:v>
                </c:pt>
                <c:pt idx="117">
                  <c:v>11953.5</c:v>
                </c:pt>
                <c:pt idx="118">
                  <c:v>12089.5</c:v>
                </c:pt>
                <c:pt idx="119">
                  <c:v>12829.5</c:v>
                </c:pt>
                <c:pt idx="120">
                  <c:v>12835</c:v>
                </c:pt>
                <c:pt idx="121">
                  <c:v>12856.5</c:v>
                </c:pt>
                <c:pt idx="122">
                  <c:v>12882.5</c:v>
                </c:pt>
                <c:pt idx="123">
                  <c:v>12908</c:v>
                </c:pt>
                <c:pt idx="124">
                  <c:v>12910.5</c:v>
                </c:pt>
                <c:pt idx="125">
                  <c:v>13666</c:v>
                </c:pt>
                <c:pt idx="126">
                  <c:v>13934</c:v>
                </c:pt>
                <c:pt idx="127">
                  <c:v>13936.5</c:v>
                </c:pt>
                <c:pt idx="128">
                  <c:v>14802.5</c:v>
                </c:pt>
                <c:pt idx="129">
                  <c:v>14838.5</c:v>
                </c:pt>
                <c:pt idx="130">
                  <c:v>14879</c:v>
                </c:pt>
                <c:pt idx="131">
                  <c:v>15767.5</c:v>
                </c:pt>
                <c:pt idx="132">
                  <c:v>15856.5</c:v>
                </c:pt>
                <c:pt idx="133">
                  <c:v>15857</c:v>
                </c:pt>
                <c:pt idx="134">
                  <c:v>16875</c:v>
                </c:pt>
                <c:pt idx="135">
                  <c:v>17844</c:v>
                </c:pt>
                <c:pt idx="136">
                  <c:v>18749</c:v>
                </c:pt>
                <c:pt idx="137">
                  <c:v>18846</c:v>
                </c:pt>
              </c:numCache>
            </c:numRef>
          </c:xVal>
          <c:yVal>
            <c:numRef>
              <c:f>'A (2)'!$V$21:$V$926</c:f>
              <c:numCache>
                <c:formatCode>General</c:formatCode>
                <c:ptCount val="906"/>
                <c:pt idx="0">
                  <c:v>8.9081864285052159E-3</c:v>
                </c:pt>
                <c:pt idx="1">
                  <c:v>1.390818642952385E-2</c:v>
                </c:pt>
                <c:pt idx="2">
                  <c:v>1.1961672468261103E-2</c:v>
                </c:pt>
                <c:pt idx="3">
                  <c:v>1.0172911154920944E-2</c:v>
                </c:pt>
                <c:pt idx="4">
                  <c:v>4.0151589264288967E-3</c:v>
                </c:pt>
                <c:pt idx="5">
                  <c:v>2.2639796989501471E-4</c:v>
                </c:pt>
                <c:pt idx="6">
                  <c:v>4.4376373059994145E-3</c:v>
                </c:pt>
                <c:pt idx="7">
                  <c:v>-8.3292976418107012E-3</c:v>
                </c:pt>
                <c:pt idx="8">
                  <c:v>8.3545729111336731E-3</c:v>
                </c:pt>
                <c:pt idx="9">
                  <c:v>5.5659220347184513E-3</c:v>
                </c:pt>
                <c:pt idx="10">
                  <c:v>-1.331895810831793E-2</c:v>
                </c:pt>
                <c:pt idx="11">
                  <c:v>-4.4765732207185938E-3</c:v>
                </c:pt>
                <c:pt idx="12">
                  <c:v>-1.4667638959793283E-3</c:v>
                </c:pt>
                <c:pt idx="13">
                  <c:v>-9.2546021974245218E-3</c:v>
                </c:pt>
                <c:pt idx="14">
                  <c:v>-3.5510719076320141E-3</c:v>
                </c:pt>
                <c:pt idx="15">
                  <c:v>-1.1284307487084505E-2</c:v>
                </c:pt>
                <c:pt idx="16">
                  <c:v>-6.0175416377997309E-3</c:v>
                </c:pt>
                <c:pt idx="17">
                  <c:v>-2.8053748727228933E-3</c:v>
                </c:pt>
                <c:pt idx="18">
                  <c:v>-7.7507743638522003E-3</c:v>
                </c:pt>
                <c:pt idx="19">
                  <c:v>-7.538606951164345E-3</c:v>
                </c:pt>
                <c:pt idx="20">
                  <c:v>-8.8286390711483087E-3</c:v>
                </c:pt>
                <c:pt idx="21">
                  <c:v>-1.2813645930253498E-2</c:v>
                </c:pt>
                <c:pt idx="22">
                  <c:v>-1.434354992869627E-2</c:v>
                </c:pt>
                <c:pt idx="23">
                  <c:v>3.892508609765713E-3</c:v>
                </c:pt>
                <c:pt idx="24">
                  <c:v>1.2334980283376772E-2</c:v>
                </c:pt>
                <c:pt idx="25">
                  <c:v>1.2334980283376772E-2</c:v>
                </c:pt>
                <c:pt idx="26">
                  <c:v>1.8510188073215597E-2</c:v>
                </c:pt>
                <c:pt idx="27">
                  <c:v>2.5547535104472989E-3</c:v>
                </c:pt>
                <c:pt idx="28">
                  <c:v>1.2554753505208609E-2</c:v>
                </c:pt>
                <c:pt idx="29">
                  <c:v>1.8299276571890247E-2</c:v>
                </c:pt>
                <c:pt idx="30">
                  <c:v>-1.2633798407292986E-2</c:v>
                </c:pt>
                <c:pt idx="31">
                  <c:v>5.9027568667439911E-3</c:v>
                </c:pt>
                <c:pt idx="32">
                  <c:v>1.2411906958760351E-2</c:v>
                </c:pt>
                <c:pt idx="33">
                  <c:v>1.407030344366886E-2</c:v>
                </c:pt>
                <c:pt idx="34">
                  <c:v>8.6387460153496375E-3</c:v>
                </c:pt>
                <c:pt idx="35">
                  <c:v>9.1314614820113601E-3</c:v>
                </c:pt>
                <c:pt idx="36">
                  <c:v>9.176672813305916E-3</c:v>
                </c:pt>
                <c:pt idx="37">
                  <c:v>1.0029339904927322E-2</c:v>
                </c:pt>
                <c:pt idx="38">
                  <c:v>1.1486632538266664E-2</c:v>
                </c:pt>
                <c:pt idx="39">
                  <c:v>2.8486632538092041E-2</c:v>
                </c:pt>
                <c:pt idx="40">
                  <c:v>9.3491074197842357E-3</c:v>
                </c:pt>
                <c:pt idx="41">
                  <c:v>9.0126135612979153E-3</c:v>
                </c:pt>
                <c:pt idx="42">
                  <c:v>8.1660437336009695E-3</c:v>
                </c:pt>
                <c:pt idx="43">
                  <c:v>1.9632803381567292E-2</c:v>
                </c:pt>
                <c:pt idx="44">
                  <c:v>8.8632976942877237E-3</c:v>
                </c:pt>
                <c:pt idx="45">
                  <c:v>1.9483554340372692E-2</c:v>
                </c:pt>
                <c:pt idx="46">
                  <c:v>8.2844021876381964E-3</c:v>
                </c:pt>
                <c:pt idx="47">
                  <c:v>6.0339146527387897E-3</c:v>
                </c:pt>
                <c:pt idx="48">
                  <c:v>5.8999914683086439E-3</c:v>
                </c:pt>
                <c:pt idx="49">
                  <c:v>6.2936038511331709E-3</c:v>
                </c:pt>
                <c:pt idx="50">
                  <c:v>3.2351742434861101E-3</c:v>
                </c:pt>
                <c:pt idx="51">
                  <c:v>6.7679593760004942E-3</c:v>
                </c:pt>
                <c:pt idx="52">
                  <c:v>5.4629765525600589E-3</c:v>
                </c:pt>
                <c:pt idx="53">
                  <c:v>-1.5076904915158498E-2</c:v>
                </c:pt>
                <c:pt idx="54">
                  <c:v>-9.5823551871678896E-3</c:v>
                </c:pt>
                <c:pt idx="55">
                  <c:v>-9.8863572013533144E-4</c:v>
                </c:pt>
                <c:pt idx="56">
                  <c:v>-4.9994925217426225E-3</c:v>
                </c:pt>
                <c:pt idx="57">
                  <c:v>-4.3778623414494743E-3</c:v>
                </c:pt>
                <c:pt idx="58">
                  <c:v>-1.4052905066247409E-3</c:v>
                </c:pt>
                <c:pt idx="59">
                  <c:v>4.7947186086992159E-3</c:v>
                </c:pt>
                <c:pt idx="60">
                  <c:v>5.5680293434824772E-3</c:v>
                </c:pt>
                <c:pt idx="61">
                  <c:v>-2.3386417970817325E-3</c:v>
                </c:pt>
                <c:pt idx="62">
                  <c:v>-4.2770339690039617E-3</c:v>
                </c:pt>
                <c:pt idx="63">
                  <c:v>-5.5670281235256046E-3</c:v>
                </c:pt>
                <c:pt idx="64">
                  <c:v>4.1049381974430522E-3</c:v>
                </c:pt>
                <c:pt idx="65">
                  <c:v>-7.6307402342153403E-3</c:v>
                </c:pt>
                <c:pt idx="66">
                  <c:v>-5.1803876575197902E-3</c:v>
                </c:pt>
                <c:pt idx="67">
                  <c:v>-5.0803876527700451E-3</c:v>
                </c:pt>
                <c:pt idx="68">
                  <c:v>-4.9803876552962575E-3</c:v>
                </c:pt>
                <c:pt idx="69">
                  <c:v>-6.0076505240253333E-3</c:v>
                </c:pt>
                <c:pt idx="70">
                  <c:v>-7.4739529628675416E-3</c:v>
                </c:pt>
                <c:pt idx="71">
                  <c:v>-7.0739529584204763E-3</c:v>
                </c:pt>
                <c:pt idx="72">
                  <c:v>-6.6739529612493687E-3</c:v>
                </c:pt>
                <c:pt idx="73">
                  <c:v>-7.286426734404168E-3</c:v>
                </c:pt>
                <c:pt idx="74">
                  <c:v>-7.1864267369303805E-3</c:v>
                </c:pt>
                <c:pt idx="75">
                  <c:v>-7.1864267369303805E-3</c:v>
                </c:pt>
                <c:pt idx="76">
                  <c:v>-6.0889314925382434E-3</c:v>
                </c:pt>
                <c:pt idx="77">
                  <c:v>-8.704775751124624E-3</c:v>
                </c:pt>
                <c:pt idx="78">
                  <c:v>-9.0866976121213375E-3</c:v>
                </c:pt>
                <c:pt idx="79">
                  <c:v>-9.1250034582630174E-3</c:v>
                </c:pt>
                <c:pt idx="80">
                  <c:v>-9.6505404479518692E-3</c:v>
                </c:pt>
                <c:pt idx="81">
                  <c:v>-8.6069246719455723E-3</c:v>
                </c:pt>
                <c:pt idx="82">
                  <c:v>-8.1760772559354971E-3</c:v>
                </c:pt>
                <c:pt idx="83">
                  <c:v>-8.8888455780479318E-3</c:v>
                </c:pt>
                <c:pt idx="84">
                  <c:v>-9.6271502968916182E-3</c:v>
                </c:pt>
                <c:pt idx="85">
                  <c:v>-2.1734586006530644E-2</c:v>
                </c:pt>
                <c:pt idx="86">
                  <c:v>-5.2366926864053226E-3</c:v>
                </c:pt>
                <c:pt idx="87">
                  <c:v>-8.7715554702830437E-3</c:v>
                </c:pt>
                <c:pt idx="88">
                  <c:v>-8.9331746305273529E-3</c:v>
                </c:pt>
                <c:pt idx="89">
                  <c:v>-8.3349216988086935E-3</c:v>
                </c:pt>
                <c:pt idx="90">
                  <c:v>-7.7349216994140532E-3</c:v>
                </c:pt>
                <c:pt idx="91">
                  <c:v>-7.925995935583038E-3</c:v>
                </c:pt>
                <c:pt idx="92">
                  <c:v>-6.4982736148106509E-3</c:v>
                </c:pt>
                <c:pt idx="93">
                  <c:v>-6.1982736151133307E-3</c:v>
                </c:pt>
                <c:pt idx="94">
                  <c:v>-5.9982736201657557E-3</c:v>
                </c:pt>
                <c:pt idx="95">
                  <c:v>-5.5379939025868366E-3</c:v>
                </c:pt>
                <c:pt idx="96">
                  <c:v>-5.7636958983518193E-3</c:v>
                </c:pt>
                <c:pt idx="97">
                  <c:v>-3.2096693135276327E-3</c:v>
                </c:pt>
                <c:pt idx="98">
                  <c:v>-3.6547361453381014E-3</c:v>
                </c:pt>
                <c:pt idx="99">
                  <c:v>-3.6347361458433439E-3</c:v>
                </c:pt>
                <c:pt idx="100">
                  <c:v>-3.8770969468326557E-3</c:v>
                </c:pt>
                <c:pt idx="101">
                  <c:v>-3.4895372509021194E-3</c:v>
                </c:pt>
                <c:pt idx="102">
                  <c:v>9.1142423182573665E-4</c:v>
                </c:pt>
                <c:pt idx="103">
                  <c:v>-2.7249183134490998E-3</c:v>
                </c:pt>
                <c:pt idx="104">
                  <c:v>-2.3435660325994093E-3</c:v>
                </c:pt>
                <c:pt idx="107">
                  <c:v>-1.2254317888948929E-3</c:v>
                </c:pt>
                <c:pt idx="108">
                  <c:v>-7.2020080833200967E-4</c:v>
                </c:pt>
                <c:pt idx="109">
                  <c:v>-2.3313711267115896E-3</c:v>
                </c:pt>
                <c:pt idx="110">
                  <c:v>-8.0566176452471702E-4</c:v>
                </c:pt>
                <c:pt idx="111">
                  <c:v>-2.7150769725619098E-4</c:v>
                </c:pt>
                <c:pt idx="113">
                  <c:v>-7.8163174218040879E-4</c:v>
                </c:pt>
                <c:pt idx="114">
                  <c:v>-7.8163174218040879E-4</c:v>
                </c:pt>
                <c:pt idx="115">
                  <c:v>1.0583062565111857E-3</c:v>
                </c:pt>
                <c:pt idx="116">
                  <c:v>2.2644023685301877E-3</c:v>
                </c:pt>
                <c:pt idx="117">
                  <c:v>8.4701257432888075E-4</c:v>
                </c:pt>
                <c:pt idx="119">
                  <c:v>1.8318593795484395E-3</c:v>
                </c:pt>
                <c:pt idx="120">
                  <c:v>1.0146981624403681E-3</c:v>
                </c:pt>
                <c:pt idx="121">
                  <c:v>4.0021725094450018E-3</c:v>
                </c:pt>
                <c:pt idx="122">
                  <c:v>5.7847287497087771E-3</c:v>
                </c:pt>
                <c:pt idx="123">
                  <c:v>5.5234206273148019E-3</c:v>
                </c:pt>
                <c:pt idx="124">
                  <c:v>2.5429018802021613E-3</c:v>
                </c:pt>
                <c:pt idx="125">
                  <c:v>5.4836332665814252E-3</c:v>
                </c:pt>
                <c:pt idx="126">
                  <c:v>5.4232769882647178E-3</c:v>
                </c:pt>
                <c:pt idx="127">
                  <c:v>4.8428791543590824E-3</c:v>
                </c:pt>
                <c:pt idx="128">
                  <c:v>4.4307992999601323E-3</c:v>
                </c:pt>
                <c:pt idx="129">
                  <c:v>5.8945729472788429E-3</c:v>
                </c:pt>
                <c:pt idx="130">
                  <c:v>5.1538913382354196E-3</c:v>
                </c:pt>
                <c:pt idx="131">
                  <c:v>7.6586413037932934E-3</c:v>
                </c:pt>
                <c:pt idx="132">
                  <c:v>7.0843529250153268E-3</c:v>
                </c:pt>
                <c:pt idx="133">
                  <c:v>7.2283186549051762E-3</c:v>
                </c:pt>
                <c:pt idx="134">
                  <c:v>7.7669784950615273E-3</c:v>
                </c:pt>
                <c:pt idx="135">
                  <c:v>1.0901205769528886E-2</c:v>
                </c:pt>
                <c:pt idx="136">
                  <c:v>1.0823262862723212E-2</c:v>
                </c:pt>
                <c:pt idx="137">
                  <c:v>9.4660616710791762E-3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8B-4AD1-BF88-ADCCCC0D0908}"/>
            </c:ext>
          </c:extLst>
        </c:ser>
        <c:ser>
          <c:idx val="8"/>
          <c:order val="1"/>
          <c:tx>
            <c:strRef>
              <c:f>'A (2)'!$AB$1</c:f>
              <c:strCache>
                <c:ptCount val="1"/>
                <c:pt idx="0">
                  <c:v>Sin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(2)'!$AA$2:$AA$34</c:f>
              <c:numCache>
                <c:formatCode>General</c:formatCode>
                <c:ptCount val="33"/>
                <c:pt idx="0">
                  <c:v>-60000</c:v>
                </c:pt>
                <c:pt idx="1">
                  <c:v>-57500</c:v>
                </c:pt>
                <c:pt idx="2">
                  <c:v>-55000</c:v>
                </c:pt>
                <c:pt idx="3">
                  <c:v>-52500</c:v>
                </c:pt>
                <c:pt idx="4">
                  <c:v>-50000</c:v>
                </c:pt>
                <c:pt idx="5">
                  <c:v>-47500</c:v>
                </c:pt>
                <c:pt idx="6">
                  <c:v>-45000</c:v>
                </c:pt>
                <c:pt idx="7">
                  <c:v>-42500</c:v>
                </c:pt>
                <c:pt idx="8">
                  <c:v>-40000</c:v>
                </c:pt>
                <c:pt idx="9">
                  <c:v>-37500</c:v>
                </c:pt>
                <c:pt idx="10">
                  <c:v>-35000</c:v>
                </c:pt>
                <c:pt idx="11">
                  <c:v>-32500</c:v>
                </c:pt>
                <c:pt idx="12">
                  <c:v>-30000</c:v>
                </c:pt>
                <c:pt idx="13">
                  <c:v>-27500</c:v>
                </c:pt>
                <c:pt idx="14">
                  <c:v>-25000</c:v>
                </c:pt>
                <c:pt idx="15">
                  <c:v>-22500</c:v>
                </c:pt>
                <c:pt idx="16">
                  <c:v>-20000</c:v>
                </c:pt>
                <c:pt idx="17">
                  <c:v>-17500</c:v>
                </c:pt>
                <c:pt idx="18">
                  <c:v>-15000</c:v>
                </c:pt>
                <c:pt idx="19">
                  <c:v>-12500</c:v>
                </c:pt>
                <c:pt idx="20">
                  <c:v>-10000</c:v>
                </c:pt>
                <c:pt idx="21">
                  <c:v>-7500</c:v>
                </c:pt>
                <c:pt idx="22">
                  <c:v>-5000</c:v>
                </c:pt>
                <c:pt idx="23">
                  <c:v>-2500</c:v>
                </c:pt>
                <c:pt idx="24">
                  <c:v>0</c:v>
                </c:pt>
                <c:pt idx="25">
                  <c:v>2500</c:v>
                </c:pt>
                <c:pt idx="26">
                  <c:v>5000</c:v>
                </c:pt>
                <c:pt idx="27">
                  <c:v>7500</c:v>
                </c:pt>
                <c:pt idx="28">
                  <c:v>10000</c:v>
                </c:pt>
                <c:pt idx="29">
                  <c:v>12500</c:v>
                </c:pt>
                <c:pt idx="30">
                  <c:v>15000</c:v>
                </c:pt>
                <c:pt idx="31">
                  <c:v>17500</c:v>
                </c:pt>
                <c:pt idx="32">
                  <c:v>20000</c:v>
                </c:pt>
              </c:numCache>
            </c:numRef>
          </c:xVal>
          <c:yVal>
            <c:numRef>
              <c:f>'A (2)'!$AB$2:$AB$34</c:f>
              <c:numCache>
                <c:formatCode>General</c:formatCode>
                <c:ptCount val="33"/>
                <c:pt idx="0">
                  <c:v>1.5666810842208057E-2</c:v>
                </c:pt>
                <c:pt idx="1">
                  <c:v>1.3713640452086204E-2</c:v>
                </c:pt>
                <c:pt idx="2">
                  <c:v>1.0269507745119708E-2</c:v>
                </c:pt>
                <c:pt idx="3">
                  <c:v>5.8137149811953379E-3</c:v>
                </c:pt>
                <c:pt idx="4">
                  <c:v>9.6635195447699728E-4</c:v>
                </c:pt>
                <c:pt idx="5">
                  <c:v>-3.5979987184891534E-3</c:v>
                </c:pt>
                <c:pt idx="6">
                  <c:v>-7.2441397968873869E-3</c:v>
                </c:pt>
                <c:pt idx="7">
                  <c:v>-9.4646565532865122E-3</c:v>
                </c:pt>
                <c:pt idx="8">
                  <c:v>-9.9505310751926944E-3</c:v>
                </c:pt>
                <c:pt idx="9">
                  <c:v>-8.6341467008263263E-3</c:v>
                </c:pt>
                <c:pt idx="10">
                  <c:v>-5.6986978826651579E-3</c:v>
                </c:pt>
                <c:pt idx="11">
                  <c:v>-1.5526959563730769E-3</c:v>
                </c:pt>
                <c:pt idx="12">
                  <c:v>3.2268812836846856E-3</c:v>
                </c:pt>
                <c:pt idx="13">
                  <c:v>7.9748846207461678E-3</c:v>
                </c:pt>
                <c:pt idx="14">
                  <c:v>1.2030558815966964E-2</c:v>
                </c:pt>
                <c:pt idx="15">
                  <c:v>1.4829496521395064E-2</c:v>
                </c:pt>
                <c:pt idx="16">
                  <c:v>1.5982183951809462E-2</c:v>
                </c:pt>
                <c:pt idx="17">
                  <c:v>1.5328207517680593E-2</c:v>
                </c:pt>
                <c:pt idx="18">
                  <c:v>1.2958577760546715E-2</c:v>
                </c:pt>
                <c:pt idx="19">
                  <c:v>9.2030638833749123E-3</c:v>
                </c:pt>
                <c:pt idx="20">
                  <c:v>4.5843014642669181E-3</c:v>
                </c:pt>
                <c:pt idx="21">
                  <c:v>-2.5494005270774046E-4</c:v>
                </c:pt>
                <c:pt idx="22">
                  <c:v>-4.6412082798021502E-3</c:v>
                </c:pt>
                <c:pt idx="23">
                  <c:v>-7.9640887955675123E-3</c:v>
                </c:pt>
                <c:pt idx="24">
                  <c:v>-9.7611533848196326E-3</c:v>
                </c:pt>
                <c:pt idx="25">
                  <c:v>-9.7823137983314122E-3</c:v>
                </c:pt>
                <c:pt idx="26">
                  <c:v>-8.0246252500335395E-3</c:v>
                </c:pt>
                <c:pt idx="27">
                  <c:v>-4.732696227767434E-3</c:v>
                </c:pt>
                <c:pt idx="28">
                  <c:v>-3.6464758633276929E-4</c:v>
                </c:pt>
                <c:pt idx="29">
                  <c:v>4.4716417789827847E-3</c:v>
                </c:pt>
                <c:pt idx="30">
                  <c:v>9.1031303162165747E-3</c:v>
                </c:pt>
                <c:pt idx="31">
                  <c:v>1.2885277552800403E-2</c:v>
                </c:pt>
                <c:pt idx="32">
                  <c:v>1.5291741482791117E-2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8B-4AD1-BF88-ADCCCC0D0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9860128"/>
        <c:axId val="1"/>
      </c:scatterChart>
      <c:valAx>
        <c:axId val="729860128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50274423710208"/>
              <c:y val="0.860796647578143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2810098792535674E-2"/>
              <c:y val="0.3863642328799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986012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45554335894621295"/>
          <c:y val="0.92613755666905273"/>
          <c:w val="0.61690450054884738"/>
          <c:h val="0.98295573848723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0</xdr:row>
      <xdr:rowOff>0</xdr:rowOff>
    </xdr:from>
    <xdr:to>
      <xdr:col>16</xdr:col>
      <xdr:colOff>257175</xdr:colOff>
      <xdr:row>18</xdr:row>
      <xdr:rowOff>123825</xdr:rowOff>
    </xdr:to>
    <xdr:graphicFrame macro="">
      <xdr:nvGraphicFramePr>
        <xdr:cNvPr id="61459" name="Chart 9">
          <a:extLst>
            <a:ext uri="{FF2B5EF4-FFF2-40B4-BE49-F238E27FC236}">
              <a16:creationId xmlns:a16="http://schemas.microsoft.com/office/drawing/2014/main" id="{BA2ED32A-EFBD-1302-B7D3-66028E99B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371476</xdr:colOff>
      <xdr:row>0</xdr:row>
      <xdr:rowOff>0</xdr:rowOff>
    </xdr:from>
    <xdr:to>
      <xdr:col>25</xdr:col>
      <xdr:colOff>314326</xdr:colOff>
      <xdr:row>18</xdr:row>
      <xdr:rowOff>142875</xdr:rowOff>
    </xdr:to>
    <xdr:graphicFrame macro="">
      <xdr:nvGraphicFramePr>
        <xdr:cNvPr id="61460" name="Chart 10">
          <a:extLst>
            <a:ext uri="{FF2B5EF4-FFF2-40B4-BE49-F238E27FC236}">
              <a16:creationId xmlns:a16="http://schemas.microsoft.com/office/drawing/2014/main" id="{7E453A0D-ADB3-926A-853A-23B3510D0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400050</xdr:colOff>
      <xdr:row>1</xdr:row>
      <xdr:rowOff>0</xdr:rowOff>
    </xdr:from>
    <xdr:to>
      <xdr:col>27</xdr:col>
      <xdr:colOff>609600</xdr:colOff>
      <xdr:row>19</xdr:row>
      <xdr:rowOff>114300</xdr:rowOff>
    </xdr:to>
    <xdr:graphicFrame macro="">
      <xdr:nvGraphicFramePr>
        <xdr:cNvPr id="56327" name="Chart 1">
          <a:extLst>
            <a:ext uri="{FF2B5EF4-FFF2-40B4-BE49-F238E27FC236}">
              <a16:creationId xmlns:a16="http://schemas.microsoft.com/office/drawing/2014/main" id="{C70D65ED-6AAA-225E-95E8-26A05A831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57150</xdr:colOff>
      <xdr:row>0</xdr:row>
      <xdr:rowOff>0</xdr:rowOff>
    </xdr:from>
    <xdr:to>
      <xdr:col>17</xdr:col>
      <xdr:colOff>619125</xdr:colOff>
      <xdr:row>19</xdr:row>
      <xdr:rowOff>28575</xdr:rowOff>
    </xdr:to>
    <xdr:graphicFrame macro="">
      <xdr:nvGraphicFramePr>
        <xdr:cNvPr id="56328" name="Chart 2">
          <a:extLst>
            <a:ext uri="{FF2B5EF4-FFF2-40B4-BE49-F238E27FC236}">
              <a16:creationId xmlns:a16="http://schemas.microsoft.com/office/drawing/2014/main" id="{C2336D90-8CC4-EE62-9116-A19F29702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771525</xdr:colOff>
      <xdr:row>20</xdr:row>
      <xdr:rowOff>28575</xdr:rowOff>
    </xdr:from>
    <xdr:to>
      <xdr:col>13</xdr:col>
      <xdr:colOff>381000</xdr:colOff>
      <xdr:row>39</xdr:row>
      <xdr:rowOff>114300</xdr:rowOff>
    </xdr:to>
    <xdr:graphicFrame macro="">
      <xdr:nvGraphicFramePr>
        <xdr:cNvPr id="56329" name="Chart 3">
          <a:extLst>
            <a:ext uri="{FF2B5EF4-FFF2-40B4-BE49-F238E27FC236}">
              <a16:creationId xmlns:a16="http://schemas.microsoft.com/office/drawing/2014/main" id="{2290B439-6C2D-3E65-1A7A-1DCA26800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0</xdr:row>
      <xdr:rowOff>0</xdr:rowOff>
    </xdr:from>
    <xdr:to>
      <xdr:col>16</xdr:col>
      <xdr:colOff>66675</xdr:colOff>
      <xdr:row>17</xdr:row>
      <xdr:rowOff>123825</xdr:rowOff>
    </xdr:to>
    <xdr:graphicFrame macro="">
      <xdr:nvGraphicFramePr>
        <xdr:cNvPr id="63493" name="Chart 1">
          <a:extLst>
            <a:ext uri="{FF2B5EF4-FFF2-40B4-BE49-F238E27FC236}">
              <a16:creationId xmlns:a16="http://schemas.microsoft.com/office/drawing/2014/main" id="{1C5C76A7-F3B6-FC87-6C7F-35FEEFE66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390525</xdr:colOff>
      <xdr:row>0</xdr:row>
      <xdr:rowOff>0</xdr:rowOff>
    </xdr:from>
    <xdr:to>
      <xdr:col>22</xdr:col>
      <xdr:colOff>323850</xdr:colOff>
      <xdr:row>19</xdr:row>
      <xdr:rowOff>47625</xdr:rowOff>
    </xdr:to>
    <xdr:graphicFrame macro="">
      <xdr:nvGraphicFramePr>
        <xdr:cNvPr id="63494" name="Chart 2">
          <a:extLst>
            <a:ext uri="{FF2B5EF4-FFF2-40B4-BE49-F238E27FC236}">
              <a16:creationId xmlns:a16="http://schemas.microsoft.com/office/drawing/2014/main" id="{AE8A1209-8E24-8D62-94FB-A823FE44E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21</xdr:row>
      <xdr:rowOff>142875</xdr:rowOff>
    </xdr:from>
    <xdr:to>
      <xdr:col>12</xdr:col>
      <xdr:colOff>190500</xdr:colOff>
      <xdr:row>41</xdr:row>
      <xdr:rowOff>114300</xdr:rowOff>
    </xdr:to>
    <xdr:graphicFrame macro="">
      <xdr:nvGraphicFramePr>
        <xdr:cNvPr id="2" name="Chart 11">
          <a:extLst>
            <a:ext uri="{FF2B5EF4-FFF2-40B4-BE49-F238E27FC236}">
              <a16:creationId xmlns:a16="http://schemas.microsoft.com/office/drawing/2014/main" id="{C13A8832-884D-CAAA-CB74-35A3FF7F0E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209550</xdr:colOff>
      <xdr:row>0</xdr:row>
      <xdr:rowOff>76200</xdr:rowOff>
    </xdr:from>
    <xdr:to>
      <xdr:col>12</xdr:col>
      <xdr:colOff>238125</xdr:colOff>
      <xdr:row>19</xdr:row>
      <xdr:rowOff>0</xdr:rowOff>
    </xdr:to>
    <xdr:graphicFrame macro="">
      <xdr:nvGraphicFramePr>
        <xdr:cNvPr id="3" name="Chart 13">
          <a:extLst>
            <a:ext uri="{FF2B5EF4-FFF2-40B4-BE49-F238E27FC236}">
              <a16:creationId xmlns:a16="http://schemas.microsoft.com/office/drawing/2014/main" id="{4DF86A6A-9044-7151-7413-60E120E1EC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0</xdr:colOff>
      <xdr:row>23</xdr:row>
      <xdr:rowOff>0</xdr:rowOff>
    </xdr:from>
    <xdr:to>
      <xdr:col>42</xdr:col>
      <xdr:colOff>28575</xdr:colOff>
      <xdr:row>42</xdr:row>
      <xdr:rowOff>133350</xdr:rowOff>
    </xdr:to>
    <xdr:graphicFrame macro="">
      <xdr:nvGraphicFramePr>
        <xdr:cNvPr id="64521" name="Chart 3">
          <a:extLst>
            <a:ext uri="{FF2B5EF4-FFF2-40B4-BE49-F238E27FC236}">
              <a16:creationId xmlns:a16="http://schemas.microsoft.com/office/drawing/2014/main" id="{D474EA00-8401-867C-FDBF-8462A8033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1076325</xdr:colOff>
      <xdr:row>0</xdr:row>
      <xdr:rowOff>0</xdr:rowOff>
    </xdr:from>
    <xdr:to>
      <xdr:col>15</xdr:col>
      <xdr:colOff>161925</xdr:colOff>
      <xdr:row>17</xdr:row>
      <xdr:rowOff>142875</xdr:rowOff>
    </xdr:to>
    <xdr:graphicFrame macro="">
      <xdr:nvGraphicFramePr>
        <xdr:cNvPr id="64522" name="Chart 4">
          <a:extLst>
            <a:ext uri="{FF2B5EF4-FFF2-40B4-BE49-F238E27FC236}">
              <a16:creationId xmlns:a16="http://schemas.microsoft.com/office/drawing/2014/main" id="{9BA584FF-6C08-5D38-0E1F-94B808E46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0</xdr:colOff>
      <xdr:row>0</xdr:row>
      <xdr:rowOff>0</xdr:rowOff>
    </xdr:from>
    <xdr:to>
      <xdr:col>38</xdr:col>
      <xdr:colOff>542925</xdr:colOff>
      <xdr:row>17</xdr:row>
      <xdr:rowOff>152400</xdr:rowOff>
    </xdr:to>
    <xdr:graphicFrame macro="">
      <xdr:nvGraphicFramePr>
        <xdr:cNvPr id="64523" name="Chart 5">
          <a:extLst>
            <a:ext uri="{FF2B5EF4-FFF2-40B4-BE49-F238E27FC236}">
              <a16:creationId xmlns:a16="http://schemas.microsoft.com/office/drawing/2014/main" id="{69E87AEA-F8C6-E4BE-D20C-E1B6452FA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0</xdr:row>
      <xdr:rowOff>66675</xdr:rowOff>
    </xdr:from>
    <xdr:to>
      <xdr:col>17</xdr:col>
      <xdr:colOff>504825</xdr:colOff>
      <xdr:row>18</xdr:row>
      <xdr:rowOff>9525</xdr:rowOff>
    </xdr:to>
    <xdr:graphicFrame macro="">
      <xdr:nvGraphicFramePr>
        <xdr:cNvPr id="62469" name="Chart 1">
          <a:extLst>
            <a:ext uri="{FF2B5EF4-FFF2-40B4-BE49-F238E27FC236}">
              <a16:creationId xmlns:a16="http://schemas.microsoft.com/office/drawing/2014/main" id="{A1C7078B-90F3-F5E0-10D7-A93AC8CCA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381000</xdr:colOff>
      <xdr:row>0</xdr:row>
      <xdr:rowOff>0</xdr:rowOff>
    </xdr:from>
    <xdr:to>
      <xdr:col>27</xdr:col>
      <xdr:colOff>428625</xdr:colOff>
      <xdr:row>19</xdr:row>
      <xdr:rowOff>47625</xdr:rowOff>
    </xdr:to>
    <xdr:graphicFrame macro="">
      <xdr:nvGraphicFramePr>
        <xdr:cNvPr id="62470" name="Chart 2">
          <a:extLst>
            <a:ext uri="{FF2B5EF4-FFF2-40B4-BE49-F238E27FC236}">
              <a16:creationId xmlns:a16="http://schemas.microsoft.com/office/drawing/2014/main" id="{EE4CC10F-5A67-1FDC-F5E2-16C97A939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400050</xdr:colOff>
      <xdr:row>1</xdr:row>
      <xdr:rowOff>0</xdr:rowOff>
    </xdr:from>
    <xdr:to>
      <xdr:col>27</xdr:col>
      <xdr:colOff>609600</xdr:colOff>
      <xdr:row>19</xdr:row>
      <xdr:rowOff>114300</xdr:rowOff>
    </xdr:to>
    <xdr:graphicFrame macro="">
      <xdr:nvGraphicFramePr>
        <xdr:cNvPr id="54279" name="Chart 1">
          <a:extLst>
            <a:ext uri="{FF2B5EF4-FFF2-40B4-BE49-F238E27FC236}">
              <a16:creationId xmlns:a16="http://schemas.microsoft.com/office/drawing/2014/main" id="{189C2D75-75C2-D0C0-7619-4C5E1E99F6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57150</xdr:colOff>
      <xdr:row>0</xdr:row>
      <xdr:rowOff>0</xdr:rowOff>
    </xdr:from>
    <xdr:to>
      <xdr:col>17</xdr:col>
      <xdr:colOff>619125</xdr:colOff>
      <xdr:row>19</xdr:row>
      <xdr:rowOff>28575</xdr:rowOff>
    </xdr:to>
    <xdr:graphicFrame macro="">
      <xdr:nvGraphicFramePr>
        <xdr:cNvPr id="54280" name="Chart 2">
          <a:extLst>
            <a:ext uri="{FF2B5EF4-FFF2-40B4-BE49-F238E27FC236}">
              <a16:creationId xmlns:a16="http://schemas.microsoft.com/office/drawing/2014/main" id="{CC91A634-2E3D-7D4B-D962-A6D46817A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771525</xdr:colOff>
      <xdr:row>20</xdr:row>
      <xdr:rowOff>28575</xdr:rowOff>
    </xdr:from>
    <xdr:to>
      <xdr:col>13</xdr:col>
      <xdr:colOff>381000</xdr:colOff>
      <xdr:row>39</xdr:row>
      <xdr:rowOff>114300</xdr:rowOff>
    </xdr:to>
    <xdr:graphicFrame macro="">
      <xdr:nvGraphicFramePr>
        <xdr:cNvPr id="54281" name="Chart 3">
          <a:extLst>
            <a:ext uri="{FF2B5EF4-FFF2-40B4-BE49-F238E27FC236}">
              <a16:creationId xmlns:a16="http://schemas.microsoft.com/office/drawing/2014/main" id="{3A7151CD-7556-40EF-4DE1-F38C25D74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209550</xdr:colOff>
      <xdr:row>17</xdr:row>
      <xdr:rowOff>28575</xdr:rowOff>
    </xdr:from>
    <xdr:to>
      <xdr:col>19</xdr:col>
      <xdr:colOff>85725</xdr:colOff>
      <xdr:row>43</xdr:row>
      <xdr:rowOff>0</xdr:rowOff>
    </xdr:to>
    <xdr:graphicFrame macro="">
      <xdr:nvGraphicFramePr>
        <xdr:cNvPr id="53251" name="Chart 1">
          <a:extLst>
            <a:ext uri="{FF2B5EF4-FFF2-40B4-BE49-F238E27FC236}">
              <a16:creationId xmlns:a16="http://schemas.microsoft.com/office/drawing/2014/main" id="{F00168B1-730D-D161-5D8C-4C2D9B4E3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0</xdr:row>
      <xdr:rowOff>0</xdr:rowOff>
    </xdr:from>
    <xdr:to>
      <xdr:col>14</xdr:col>
      <xdr:colOff>438150</xdr:colOff>
      <xdr:row>18</xdr:row>
      <xdr:rowOff>19050</xdr:rowOff>
    </xdr:to>
    <xdr:graphicFrame macro="">
      <xdr:nvGraphicFramePr>
        <xdr:cNvPr id="1029" name="Chart 1">
          <a:extLst>
            <a:ext uri="{FF2B5EF4-FFF2-40B4-BE49-F238E27FC236}">
              <a16:creationId xmlns:a16="http://schemas.microsoft.com/office/drawing/2014/main" id="{B71A6D06-3550-1BA0-0B65-47844A9E1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0</xdr:row>
      <xdr:rowOff>0</xdr:rowOff>
    </xdr:from>
    <xdr:to>
      <xdr:col>22</xdr:col>
      <xdr:colOff>619125</xdr:colOff>
      <xdr:row>18</xdr:row>
      <xdr:rowOff>28575</xdr:rowOff>
    </xdr:to>
    <xdr:graphicFrame macro="">
      <xdr:nvGraphicFramePr>
        <xdr:cNvPr id="1030" name="Chart 2">
          <a:extLst>
            <a:ext uri="{FF2B5EF4-FFF2-40B4-BE49-F238E27FC236}">
              <a16:creationId xmlns:a16="http://schemas.microsoft.com/office/drawing/2014/main" id="{11BA9208-15F6-9F0A-65BE-6A265061F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0</xdr:row>
      <xdr:rowOff>0</xdr:rowOff>
    </xdr:from>
    <xdr:to>
      <xdr:col>17</xdr:col>
      <xdr:colOff>619125</xdr:colOff>
      <xdr:row>17</xdr:row>
      <xdr:rowOff>123825</xdr:rowOff>
    </xdr:to>
    <xdr:graphicFrame macro="">
      <xdr:nvGraphicFramePr>
        <xdr:cNvPr id="58376" name="Chart 2">
          <a:extLst>
            <a:ext uri="{FF2B5EF4-FFF2-40B4-BE49-F238E27FC236}">
              <a16:creationId xmlns:a16="http://schemas.microsoft.com/office/drawing/2014/main" id="{0EA37E89-6986-8ACA-B707-A7CB3EB19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790575</xdr:colOff>
      <xdr:row>21</xdr:row>
      <xdr:rowOff>0</xdr:rowOff>
    </xdr:from>
    <xdr:to>
      <xdr:col>19</xdr:col>
      <xdr:colOff>95250</xdr:colOff>
      <xdr:row>40</xdr:row>
      <xdr:rowOff>85725</xdr:rowOff>
    </xdr:to>
    <xdr:graphicFrame macro="">
      <xdr:nvGraphicFramePr>
        <xdr:cNvPr id="58377" name="Chart 3">
          <a:extLst>
            <a:ext uri="{FF2B5EF4-FFF2-40B4-BE49-F238E27FC236}">
              <a16:creationId xmlns:a16="http://schemas.microsoft.com/office/drawing/2014/main" id="{E78CFBDA-1F1B-17F6-719D-A4ECEA382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419100</xdr:colOff>
      <xdr:row>101</xdr:row>
      <xdr:rowOff>85725</xdr:rowOff>
    </xdr:from>
    <xdr:to>
      <xdr:col>31</xdr:col>
      <xdr:colOff>247650</xdr:colOff>
      <xdr:row>120</xdr:row>
      <xdr:rowOff>85725</xdr:rowOff>
    </xdr:to>
    <xdr:graphicFrame macro="">
      <xdr:nvGraphicFramePr>
        <xdr:cNvPr id="58378" name="Chart 4">
          <a:extLst>
            <a:ext uri="{FF2B5EF4-FFF2-40B4-BE49-F238E27FC236}">
              <a16:creationId xmlns:a16="http://schemas.microsoft.com/office/drawing/2014/main" id="{BFEA203B-B037-6716-9169-48B2251D6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142875</xdr:colOff>
      <xdr:row>0</xdr:row>
      <xdr:rowOff>0</xdr:rowOff>
    </xdr:from>
    <xdr:to>
      <xdr:col>17</xdr:col>
      <xdr:colOff>619125</xdr:colOff>
      <xdr:row>17</xdr:row>
      <xdr:rowOff>123825</xdr:rowOff>
    </xdr:to>
    <xdr:graphicFrame macro="">
      <xdr:nvGraphicFramePr>
        <xdr:cNvPr id="60423" name="Chart 1">
          <a:extLst>
            <a:ext uri="{FF2B5EF4-FFF2-40B4-BE49-F238E27FC236}">
              <a16:creationId xmlns:a16="http://schemas.microsoft.com/office/drawing/2014/main" id="{4554BA09-164C-760B-548E-A996A5F45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533400</xdr:colOff>
      <xdr:row>26</xdr:row>
      <xdr:rowOff>85725</xdr:rowOff>
    </xdr:from>
    <xdr:to>
      <xdr:col>22</xdr:col>
      <xdr:colOff>638175</xdr:colOff>
      <xdr:row>46</xdr:row>
      <xdr:rowOff>0</xdr:rowOff>
    </xdr:to>
    <xdr:graphicFrame macro="">
      <xdr:nvGraphicFramePr>
        <xdr:cNvPr id="60424" name="Chart 2">
          <a:extLst>
            <a:ext uri="{FF2B5EF4-FFF2-40B4-BE49-F238E27FC236}">
              <a16:creationId xmlns:a16="http://schemas.microsoft.com/office/drawing/2014/main" id="{9CC6EA82-C68D-5457-3F9F-28DDC11ED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108</xdr:row>
      <xdr:rowOff>0</xdr:rowOff>
    </xdr:from>
    <xdr:to>
      <xdr:col>18</xdr:col>
      <xdr:colOff>600075</xdr:colOff>
      <xdr:row>127</xdr:row>
      <xdr:rowOff>0</xdr:rowOff>
    </xdr:to>
    <xdr:graphicFrame macro="">
      <xdr:nvGraphicFramePr>
        <xdr:cNvPr id="60425" name="Chart 3">
          <a:extLst>
            <a:ext uri="{FF2B5EF4-FFF2-40B4-BE49-F238E27FC236}">
              <a16:creationId xmlns:a16="http://schemas.microsoft.com/office/drawing/2014/main" id="{FC080C32-B557-0480-2E0E-895DC579B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bav-astro.de/sfs/BAVM_link.php?BAVMnr=60" TargetMode="External"/><Relationship Id="rId18" Type="http://schemas.openxmlformats.org/officeDocument/2006/relationships/hyperlink" Target="http://vsolj.cetus-net.org/no44.pdf" TargetMode="External"/><Relationship Id="rId26" Type="http://schemas.openxmlformats.org/officeDocument/2006/relationships/hyperlink" Target="http://www.bav-astro.de/sfs/BAVM_link.php?BAVMnr=193" TargetMode="External"/><Relationship Id="rId39" Type="http://schemas.openxmlformats.org/officeDocument/2006/relationships/hyperlink" Target="http://cdsbib.u-strasbg.fr/cgi-bin/cdsbib?1990RMxAA..21..381G" TargetMode="External"/><Relationship Id="rId21" Type="http://schemas.openxmlformats.org/officeDocument/2006/relationships/hyperlink" Target="http://vsolj.cetus-net.org/no45.pdf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hyperlink" Target="http://cdsbib.u-strasbg.fr/cgi-bin/cdsbib?1990RMxAA..21..381G" TargetMode="External"/><Relationship Id="rId47" Type="http://schemas.openxmlformats.org/officeDocument/2006/relationships/hyperlink" Target="http://cdsbib.u-strasbg.fr/cgi-bin/cdsbib?1990RMxAA..21..381G" TargetMode="External"/><Relationship Id="rId50" Type="http://schemas.openxmlformats.org/officeDocument/2006/relationships/hyperlink" Target="http://cdsbib.u-strasbg.fr/cgi-bin/cdsbib?1990RMxAA..21..381G" TargetMode="External"/><Relationship Id="rId55" Type="http://schemas.openxmlformats.org/officeDocument/2006/relationships/hyperlink" Target="https://www.aavso.org/ejaavso" TargetMode="External"/><Relationship Id="rId63" Type="http://schemas.openxmlformats.org/officeDocument/2006/relationships/hyperlink" Target="http://cdsbib.u-strasbg.fr/cgi-bin/cdsbib?1990RMxAA..21..381G" TargetMode="External"/><Relationship Id="rId68" Type="http://schemas.openxmlformats.org/officeDocument/2006/relationships/hyperlink" Target="http://cdsbib.u-strasbg.fr/cgi-bin/cdsbib?1990RMxAA..21..381G" TargetMode="External"/><Relationship Id="rId76" Type="http://schemas.openxmlformats.org/officeDocument/2006/relationships/hyperlink" Target="http://cdsbib.u-strasbg.fr/cgi-bin/cdsbib?1990RMxAA..21..381G" TargetMode="External"/><Relationship Id="rId84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www.bav-astro.de/sfs/BAVM_link.php?BAVMnr=39" TargetMode="External"/><Relationship Id="rId71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www.bav-astro.de/sfs/BAVM_link.php?BAVMnr=34" TargetMode="External"/><Relationship Id="rId16" Type="http://schemas.openxmlformats.org/officeDocument/2006/relationships/hyperlink" Target="http://vsolj.cetus-net.org/no40.pdf" TargetMode="External"/><Relationship Id="rId29" Type="http://schemas.openxmlformats.org/officeDocument/2006/relationships/hyperlink" Target="http://www.bav-astro.de/sfs/BAVM_link.php?BAVMnr=203" TargetMode="External"/><Relationship Id="rId11" Type="http://schemas.openxmlformats.org/officeDocument/2006/relationships/hyperlink" Target="http://www.bav-astro.de/sfs/BAVM_link.php?BAVMnr=60" TargetMode="External"/><Relationship Id="rId24" Type="http://schemas.openxmlformats.org/officeDocument/2006/relationships/hyperlink" Target="http://www.konkoly.hu/cgi-bin/IBVS?5801" TargetMode="External"/><Relationship Id="rId32" Type="http://schemas.openxmlformats.org/officeDocument/2006/relationships/hyperlink" Target="http://www.bav-astro.de/sfs/BAVM_link.php?BAVMnr=225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vsolj.cetus-net.org/bulletin.html" TargetMode="External"/><Relationship Id="rId45" Type="http://schemas.openxmlformats.org/officeDocument/2006/relationships/hyperlink" Target="http://vsolj.cetus-net.org/bulletin.html" TargetMode="External"/><Relationship Id="rId53" Type="http://schemas.openxmlformats.org/officeDocument/2006/relationships/hyperlink" Target="http://cdsbib.u-strasbg.fr/cgi-bin/cdsbib?1990RMxAA..21..381G" TargetMode="External"/><Relationship Id="rId58" Type="http://schemas.openxmlformats.org/officeDocument/2006/relationships/hyperlink" Target="http://cdsbib.u-strasbg.fr/cgi-bin/cdsbib?1990RMxAA..21..381G" TargetMode="External"/><Relationship Id="rId66" Type="http://schemas.openxmlformats.org/officeDocument/2006/relationships/hyperlink" Target="https://www.aavso.org/ejaavso" TargetMode="External"/><Relationship Id="rId74" Type="http://schemas.openxmlformats.org/officeDocument/2006/relationships/hyperlink" Target="http://cdsbib.u-strasbg.fr/cgi-bin/cdsbib?1990RMxAA..21..381G" TargetMode="External"/><Relationship Id="rId79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www.bav-astro.de/sfs/BAVM_link.php?BAVMnr=38" TargetMode="External"/><Relationship Id="rId61" Type="http://schemas.openxmlformats.org/officeDocument/2006/relationships/hyperlink" Target="http://vsolj.cetus-net.org/bulletin.html" TargetMode="External"/><Relationship Id="rId82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vsolj.cetus-net.org/no44.pdf" TargetMode="External"/><Relationship Id="rId4" Type="http://schemas.openxmlformats.org/officeDocument/2006/relationships/hyperlink" Target="http://www.bav-astro.de/sfs/BAVM_link.php?BAVMnr=34" TargetMode="External"/><Relationship Id="rId9" Type="http://schemas.openxmlformats.org/officeDocument/2006/relationships/hyperlink" Target="http://www.bav-astro.de/sfs/BAVM_link.php?BAVMnr=46" TargetMode="External"/><Relationship Id="rId14" Type="http://schemas.openxmlformats.org/officeDocument/2006/relationships/hyperlink" Target="http://www.bav-astro.de/sfs/BAVM_link.php?BAVMnr=132" TargetMode="External"/><Relationship Id="rId22" Type="http://schemas.openxmlformats.org/officeDocument/2006/relationships/hyperlink" Target="http://vsolj.cetus-net.org/no45.pdf" TargetMode="External"/><Relationship Id="rId27" Type="http://schemas.openxmlformats.org/officeDocument/2006/relationships/hyperlink" Target="http://www.bav-astro.de/sfs/BAVM_link.php?BAVMnr=193" TargetMode="External"/><Relationship Id="rId30" Type="http://schemas.openxmlformats.org/officeDocument/2006/relationships/hyperlink" Target="http://www.bav-astro.de/sfs/BAVM_link.php?BAVMnr=203" TargetMode="External"/><Relationship Id="rId35" Type="http://schemas.openxmlformats.org/officeDocument/2006/relationships/hyperlink" Target="http://vsolj.cetus-net.org/bulletin.html" TargetMode="External"/><Relationship Id="rId43" Type="http://schemas.openxmlformats.org/officeDocument/2006/relationships/hyperlink" Target="http://cdsbib.u-strasbg.fr/cgi-bin/cdsbib?1990RMxAA..21..381G" TargetMode="External"/><Relationship Id="rId48" Type="http://schemas.openxmlformats.org/officeDocument/2006/relationships/hyperlink" Target="http://cdsbib.u-strasbg.fr/cgi-bin/cdsbib?1990RMxAA..21..381G" TargetMode="External"/><Relationship Id="rId56" Type="http://schemas.openxmlformats.org/officeDocument/2006/relationships/hyperlink" Target="http://vsolj.cetus-net.org/bulletin.html" TargetMode="External"/><Relationship Id="rId64" Type="http://schemas.openxmlformats.org/officeDocument/2006/relationships/hyperlink" Target="http://cdsbib.u-strasbg.fr/cgi-bin/cdsbib?1990RMxAA..21..381G" TargetMode="External"/><Relationship Id="rId69" Type="http://schemas.openxmlformats.org/officeDocument/2006/relationships/hyperlink" Target="https://www.aavso.org/ejaavso" TargetMode="External"/><Relationship Id="rId77" Type="http://schemas.openxmlformats.org/officeDocument/2006/relationships/hyperlink" Target="http://vsolj.cetus-net.org/bulletin.html" TargetMode="External"/><Relationship Id="rId8" Type="http://schemas.openxmlformats.org/officeDocument/2006/relationships/hyperlink" Target="http://vsolj.cetus-net.org/no47.pdf" TargetMode="External"/><Relationship Id="rId51" Type="http://schemas.openxmlformats.org/officeDocument/2006/relationships/hyperlink" Target="http://vsolj.cetus-net.org/bulletin.html" TargetMode="External"/><Relationship Id="rId72" Type="http://schemas.openxmlformats.org/officeDocument/2006/relationships/hyperlink" Target="http://cdsbib.u-strasbg.fr/cgi-bin/cdsbib?1990RMxAA..21..381G" TargetMode="External"/><Relationship Id="rId80" Type="http://schemas.openxmlformats.org/officeDocument/2006/relationships/hyperlink" Target="http://cdsbib.u-strasbg.fr/cgi-bin/cdsbib?1990RMxAA..21..381G" TargetMode="External"/><Relationship Id="rId85" Type="http://schemas.openxmlformats.org/officeDocument/2006/relationships/printerSettings" Target="../printerSettings/printerSettings1.bin"/><Relationship Id="rId3" Type="http://schemas.openxmlformats.org/officeDocument/2006/relationships/hyperlink" Target="http://www.bav-astro.de/sfs/BAVM_link.php?BAVMnr=34" TargetMode="External"/><Relationship Id="rId12" Type="http://schemas.openxmlformats.org/officeDocument/2006/relationships/hyperlink" Target="http://www.bav-astro.de/sfs/BAVM_link.php?BAVMnr=60" TargetMode="External"/><Relationship Id="rId17" Type="http://schemas.openxmlformats.org/officeDocument/2006/relationships/hyperlink" Target="http://vsolj.cetus-net.org/no43.pdf" TargetMode="External"/><Relationship Id="rId25" Type="http://schemas.openxmlformats.org/officeDocument/2006/relationships/hyperlink" Target="http://vsolj.cetus-net.org/no46.pdf" TargetMode="External"/><Relationship Id="rId33" Type="http://schemas.openxmlformats.org/officeDocument/2006/relationships/hyperlink" Target="http://vsolj.cetus-net.org/bulletin.html" TargetMode="External"/><Relationship Id="rId38" Type="http://schemas.openxmlformats.org/officeDocument/2006/relationships/hyperlink" Target="http://cdsbib.u-strasbg.fr/cgi-bin/cdsbib?1990RMxAA..21..381G" TargetMode="External"/><Relationship Id="rId46" Type="http://schemas.openxmlformats.org/officeDocument/2006/relationships/hyperlink" Target="https://www.aavso.org/ejaavso" TargetMode="External"/><Relationship Id="rId59" Type="http://schemas.openxmlformats.org/officeDocument/2006/relationships/hyperlink" Target="http://cdsbib.u-strasbg.fr/cgi-bin/cdsbib?1990RMxAA..21..381G" TargetMode="External"/><Relationship Id="rId67" Type="http://schemas.openxmlformats.org/officeDocument/2006/relationships/hyperlink" Target="http://vsolj.cetus-net.org/bulletin.html" TargetMode="External"/><Relationship Id="rId20" Type="http://schemas.openxmlformats.org/officeDocument/2006/relationships/hyperlink" Target="http://vsolj.cetus-net.org/no44.pdf" TargetMode="External"/><Relationship Id="rId41" Type="http://schemas.openxmlformats.org/officeDocument/2006/relationships/hyperlink" Target="http://cdsbib.u-strasbg.fr/cgi-bin/cdsbib?1990RMxAA..21..381G" TargetMode="External"/><Relationship Id="rId54" Type="http://schemas.openxmlformats.org/officeDocument/2006/relationships/hyperlink" Target="http://cdsbib.u-strasbg.fr/cgi-bin/cdsbib?1990RMxAA..21..381G" TargetMode="External"/><Relationship Id="rId62" Type="http://schemas.openxmlformats.org/officeDocument/2006/relationships/hyperlink" Target="http://cdsbib.u-strasbg.fr/cgi-bin/cdsbib?1990RMxAA..21..381G" TargetMode="External"/><Relationship Id="rId70" Type="http://schemas.openxmlformats.org/officeDocument/2006/relationships/hyperlink" Target="http://cdsbib.u-strasbg.fr/cgi-bin/cdsbib?1990RMxAA..21..381G" TargetMode="External"/><Relationship Id="rId75" Type="http://schemas.openxmlformats.org/officeDocument/2006/relationships/hyperlink" Target="http://cdsbib.u-strasbg.fr/cgi-bin/cdsbib?1990RMxAA..21..381G" TargetMode="External"/><Relationship Id="rId83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www.bav-astro.de/sfs/BAVM_link.php?BAVMnr=34" TargetMode="External"/><Relationship Id="rId6" Type="http://schemas.openxmlformats.org/officeDocument/2006/relationships/hyperlink" Target="http://www.bav-astro.de/sfs/BAVM_link.php?BAVMnr=39" TargetMode="External"/><Relationship Id="rId15" Type="http://schemas.openxmlformats.org/officeDocument/2006/relationships/hyperlink" Target="http://www.bav-astro.de/sfs/BAVM_link.php?BAVMnr=132" TargetMode="External"/><Relationship Id="rId23" Type="http://schemas.openxmlformats.org/officeDocument/2006/relationships/hyperlink" Target="http://www.konkoly.hu/cgi-bin/IBVS?5801" TargetMode="External"/><Relationship Id="rId28" Type="http://schemas.openxmlformats.org/officeDocument/2006/relationships/hyperlink" Target="http://vsolj.cetus-net.org/no48.pdf" TargetMode="External"/><Relationship Id="rId36" Type="http://schemas.openxmlformats.org/officeDocument/2006/relationships/hyperlink" Target="http://cdsbib.u-strasbg.fr/cgi-bin/cdsbib?1990RMxAA..21..381G" TargetMode="External"/><Relationship Id="rId49" Type="http://schemas.openxmlformats.org/officeDocument/2006/relationships/hyperlink" Target="http://cdsbib.u-strasbg.fr/cgi-bin/cdsbib?1990RMxAA..21..381G" TargetMode="External"/><Relationship Id="rId57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www.bav-astro.de/sfs/BAVM_link.php?BAVMnr=50" TargetMode="External"/><Relationship Id="rId31" Type="http://schemas.openxmlformats.org/officeDocument/2006/relationships/hyperlink" Target="http://vsolj.cetus-net.org/vsoljno50.pdf" TargetMode="External"/><Relationship Id="rId44" Type="http://schemas.openxmlformats.org/officeDocument/2006/relationships/hyperlink" Target="https://www.aavso.org/ejaavso" TargetMode="External"/><Relationship Id="rId52" Type="http://schemas.openxmlformats.org/officeDocument/2006/relationships/hyperlink" Target="http://cdsbib.u-strasbg.fr/cgi-bin/cdsbib?1990RMxAA..21..381G" TargetMode="External"/><Relationship Id="rId60" Type="http://schemas.openxmlformats.org/officeDocument/2006/relationships/hyperlink" Target="http://cdsbib.u-strasbg.fr/cgi-bin/cdsbib?1990RMxAA..21..381G" TargetMode="External"/><Relationship Id="rId65" Type="http://schemas.openxmlformats.org/officeDocument/2006/relationships/hyperlink" Target="http://vsolj.cetus-net.org/bulletin.html" TargetMode="External"/><Relationship Id="rId73" Type="http://schemas.openxmlformats.org/officeDocument/2006/relationships/hyperlink" Target="http://cdsbib.u-strasbg.fr/cgi-bin/cdsbib?1990RMxAA..21..381G" TargetMode="External"/><Relationship Id="rId78" Type="http://schemas.openxmlformats.org/officeDocument/2006/relationships/hyperlink" Target="http://vsolj.cetus-net.org/bulletin.html" TargetMode="External"/><Relationship Id="rId81" Type="http://schemas.openxmlformats.org/officeDocument/2006/relationships/hyperlink" Target="http://cdsbib.u-strasbg.fr/cgi-bin/cdsbib?1990RMxAA..21..381G" TargetMode="External"/><Relationship Id="rId86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bav-astro.de/sfs/BAVM_link.php?BAVMnr=39" TargetMode="External"/><Relationship Id="rId18" Type="http://schemas.openxmlformats.org/officeDocument/2006/relationships/hyperlink" Target="http://www.bav-astro.de/sfs/BAVM_link.php?BAVMnr=50" TargetMode="External"/><Relationship Id="rId26" Type="http://schemas.openxmlformats.org/officeDocument/2006/relationships/hyperlink" Target="http://www.bav-astro.de/sfs/BAVM_link.php?BAVMnr=80" TargetMode="External"/><Relationship Id="rId39" Type="http://schemas.openxmlformats.org/officeDocument/2006/relationships/hyperlink" Target="http://www.bav-astro.de/sfs/BAVM_link.php?BAVMnr=117" TargetMode="External"/><Relationship Id="rId21" Type="http://schemas.openxmlformats.org/officeDocument/2006/relationships/hyperlink" Target="http://www.bav-astro.de/sfs/BAVM_link.php?BAVMnr=60" TargetMode="External"/><Relationship Id="rId34" Type="http://schemas.openxmlformats.org/officeDocument/2006/relationships/hyperlink" Target="http://www.konkoly.hu/cgi-bin/IBVS?4358" TargetMode="External"/><Relationship Id="rId42" Type="http://schemas.openxmlformats.org/officeDocument/2006/relationships/hyperlink" Target="http://www.bav-astro.de/sfs/BAVM_link.php?BAVMnr=132" TargetMode="External"/><Relationship Id="rId47" Type="http://schemas.openxmlformats.org/officeDocument/2006/relationships/hyperlink" Target="http://www.konkoly.hu/cgi-bin/IBVS?5364" TargetMode="External"/><Relationship Id="rId50" Type="http://schemas.openxmlformats.org/officeDocument/2006/relationships/hyperlink" Target="http://www.konkoly.hu/cgi-bin/IBVS?5676" TargetMode="External"/><Relationship Id="rId55" Type="http://schemas.openxmlformats.org/officeDocument/2006/relationships/hyperlink" Target="http://vsolj.cetus-net.org/no44.pdf" TargetMode="External"/><Relationship Id="rId63" Type="http://schemas.openxmlformats.org/officeDocument/2006/relationships/hyperlink" Target="http://www.konkoly.hu/cgi-bin/IBVS?5801" TargetMode="External"/><Relationship Id="rId68" Type="http://schemas.openxmlformats.org/officeDocument/2006/relationships/hyperlink" Target="http://vsolj.cetus-net.org/no48.pdf" TargetMode="External"/><Relationship Id="rId76" Type="http://schemas.openxmlformats.org/officeDocument/2006/relationships/hyperlink" Target="http://www.bav-astro.de/sfs/BAVM_link.php?BAVMnr=225" TargetMode="External"/><Relationship Id="rId7" Type="http://schemas.openxmlformats.org/officeDocument/2006/relationships/hyperlink" Target="http://www.konkoly.hu/cgi-bin/IBVS?2439" TargetMode="External"/><Relationship Id="rId71" Type="http://schemas.openxmlformats.org/officeDocument/2006/relationships/hyperlink" Target="http://vsolj.cetus-net.org/vsoljno50.pdf" TargetMode="External"/><Relationship Id="rId2" Type="http://schemas.openxmlformats.org/officeDocument/2006/relationships/hyperlink" Target="http://www.bav-astro.de/sfs/BAVM_link.php?BAVMnr=34" TargetMode="External"/><Relationship Id="rId16" Type="http://schemas.openxmlformats.org/officeDocument/2006/relationships/hyperlink" Target="http://vsolj.cetus-net.org/no47.pdf" TargetMode="External"/><Relationship Id="rId29" Type="http://schemas.openxmlformats.org/officeDocument/2006/relationships/hyperlink" Target="http://www.konkoly.hu/cgi-bin/IBVS?4358" TargetMode="External"/><Relationship Id="rId11" Type="http://schemas.openxmlformats.org/officeDocument/2006/relationships/hyperlink" Target="http://www.konkoly.hu/cgi-bin/IBVS?2439" TargetMode="External"/><Relationship Id="rId24" Type="http://schemas.openxmlformats.org/officeDocument/2006/relationships/hyperlink" Target="http://www.bav-astro.de/sfs/BAVM_link.php?BAVMnr=80" TargetMode="External"/><Relationship Id="rId32" Type="http://schemas.openxmlformats.org/officeDocument/2006/relationships/hyperlink" Target="http://www.konkoly.hu/cgi-bin/IBVS?4358" TargetMode="External"/><Relationship Id="rId37" Type="http://schemas.openxmlformats.org/officeDocument/2006/relationships/hyperlink" Target="http://www.bav-astro.de/sfs/BAVM_link.php?BAVMnr=99" TargetMode="External"/><Relationship Id="rId40" Type="http://schemas.openxmlformats.org/officeDocument/2006/relationships/hyperlink" Target="http://www.bav-astro.de/sfs/BAVM_link.php?BAVMnr=132" TargetMode="External"/><Relationship Id="rId45" Type="http://schemas.openxmlformats.org/officeDocument/2006/relationships/hyperlink" Target="http://www.konkoly.hu/cgi-bin/IBVS?5594" TargetMode="External"/><Relationship Id="rId53" Type="http://schemas.openxmlformats.org/officeDocument/2006/relationships/hyperlink" Target="http://www.konkoly.hu/cgi-bin/IBVS?5741" TargetMode="External"/><Relationship Id="rId58" Type="http://schemas.openxmlformats.org/officeDocument/2006/relationships/hyperlink" Target="http://www.bav-astro.de/sfs/BAVM_link.php?BAVMnr=186" TargetMode="External"/><Relationship Id="rId66" Type="http://schemas.openxmlformats.org/officeDocument/2006/relationships/hyperlink" Target="http://www.bav-astro.de/sfs/BAVM_link.php?BAVMnr=193" TargetMode="External"/><Relationship Id="rId74" Type="http://schemas.openxmlformats.org/officeDocument/2006/relationships/hyperlink" Target="http://www.bav-astro.de/sfs/BAVM_link.php?BAVMnr=215" TargetMode="External"/><Relationship Id="rId79" Type="http://schemas.openxmlformats.org/officeDocument/2006/relationships/hyperlink" Target="http://www.bav-astro.de/sfs/BAVM_link.php?BAVMnr=232" TargetMode="External"/><Relationship Id="rId5" Type="http://schemas.openxmlformats.org/officeDocument/2006/relationships/hyperlink" Target="http://www.bav-astro.de/sfs/BAVM_link.php?BAVMnr=34" TargetMode="External"/><Relationship Id="rId61" Type="http://schemas.openxmlformats.org/officeDocument/2006/relationships/hyperlink" Target="http://vsolj.cetus-net.org/no45.pdf" TargetMode="External"/><Relationship Id="rId10" Type="http://schemas.openxmlformats.org/officeDocument/2006/relationships/hyperlink" Target="http://www.bav-astro.de/sfs/BAVM_link.php?BAVMnr=38" TargetMode="External"/><Relationship Id="rId19" Type="http://schemas.openxmlformats.org/officeDocument/2006/relationships/hyperlink" Target="http://www.bav-astro.de/sfs/BAVM_link.php?BAVMnr=50" TargetMode="External"/><Relationship Id="rId31" Type="http://schemas.openxmlformats.org/officeDocument/2006/relationships/hyperlink" Target="http://www.konkoly.hu/cgi-bin/IBVS?4358" TargetMode="External"/><Relationship Id="rId44" Type="http://schemas.openxmlformats.org/officeDocument/2006/relationships/hyperlink" Target="http://www.konkoly.hu/cgi-bin/IBVS?5594" TargetMode="External"/><Relationship Id="rId52" Type="http://schemas.openxmlformats.org/officeDocument/2006/relationships/hyperlink" Target="http://vsolj.cetus-net.org/no43.pdf" TargetMode="External"/><Relationship Id="rId60" Type="http://schemas.openxmlformats.org/officeDocument/2006/relationships/hyperlink" Target="http://vsolj.cetus-net.org/no45.pdf" TargetMode="External"/><Relationship Id="rId65" Type="http://schemas.openxmlformats.org/officeDocument/2006/relationships/hyperlink" Target="http://vsolj.cetus-net.org/no46.pdf" TargetMode="External"/><Relationship Id="rId73" Type="http://schemas.openxmlformats.org/officeDocument/2006/relationships/hyperlink" Target="http://www.bav-astro.de/sfs/BAVM_link.php?BAVMnr=215" TargetMode="External"/><Relationship Id="rId78" Type="http://schemas.openxmlformats.org/officeDocument/2006/relationships/hyperlink" Target="http://www.bav-astro.de/sfs/BAVM_link.php?BAVMnr=232" TargetMode="External"/><Relationship Id="rId81" Type="http://schemas.openxmlformats.org/officeDocument/2006/relationships/hyperlink" Target="http://www.konkoly.hu/cgi-bin/IBVS?6125" TargetMode="External"/><Relationship Id="rId4" Type="http://schemas.openxmlformats.org/officeDocument/2006/relationships/hyperlink" Target="http://www.bav-astro.de/sfs/BAVM_link.php?BAVMnr=34" TargetMode="External"/><Relationship Id="rId9" Type="http://schemas.openxmlformats.org/officeDocument/2006/relationships/hyperlink" Target="http://www.konkoly.hu/cgi-bin/IBVS?2439" TargetMode="External"/><Relationship Id="rId14" Type="http://schemas.openxmlformats.org/officeDocument/2006/relationships/hyperlink" Target="http://www.bav-astro.de/sfs/BAVM_link.php?BAVMnr=39" TargetMode="External"/><Relationship Id="rId22" Type="http://schemas.openxmlformats.org/officeDocument/2006/relationships/hyperlink" Target="http://www.bav-astro.de/sfs/BAVM_link.php?BAVMnr=60" TargetMode="External"/><Relationship Id="rId27" Type="http://schemas.openxmlformats.org/officeDocument/2006/relationships/hyperlink" Target="http://www.bav-astro.de/sfs/BAVM_link.php?BAVMnr=80" TargetMode="External"/><Relationship Id="rId30" Type="http://schemas.openxmlformats.org/officeDocument/2006/relationships/hyperlink" Target="http://www.konkoly.hu/cgi-bin/IBVS?4358" TargetMode="External"/><Relationship Id="rId35" Type="http://schemas.openxmlformats.org/officeDocument/2006/relationships/hyperlink" Target="http://www.konkoly.hu/cgi-bin/IBVS?4358" TargetMode="External"/><Relationship Id="rId43" Type="http://schemas.openxmlformats.org/officeDocument/2006/relationships/hyperlink" Target="http://www.bav-astro.de/sfs/BAVM_link.php?BAVMnr=152" TargetMode="External"/><Relationship Id="rId48" Type="http://schemas.openxmlformats.org/officeDocument/2006/relationships/hyperlink" Target="http://www.konkoly.hu/cgi-bin/IBVS?5364" TargetMode="External"/><Relationship Id="rId56" Type="http://schemas.openxmlformats.org/officeDocument/2006/relationships/hyperlink" Target="http://vsolj.cetus-net.org/no44.pdf" TargetMode="External"/><Relationship Id="rId64" Type="http://schemas.openxmlformats.org/officeDocument/2006/relationships/hyperlink" Target="http://var.astro.cz/oejv/issues/oejv0074.pdf" TargetMode="External"/><Relationship Id="rId69" Type="http://schemas.openxmlformats.org/officeDocument/2006/relationships/hyperlink" Target="http://www.bav-astro.de/sfs/BAVM_link.php?BAVMnr=203" TargetMode="External"/><Relationship Id="rId77" Type="http://schemas.openxmlformats.org/officeDocument/2006/relationships/hyperlink" Target="http://var.astro.cz/oejv/issues/oejv0160.pdf" TargetMode="External"/><Relationship Id="rId8" Type="http://schemas.openxmlformats.org/officeDocument/2006/relationships/hyperlink" Target="http://www.konkoly.hu/cgi-bin/IBVS?2439" TargetMode="External"/><Relationship Id="rId51" Type="http://schemas.openxmlformats.org/officeDocument/2006/relationships/hyperlink" Target="http://www.konkoly.hu/cgi-bin/IBVS?5603" TargetMode="External"/><Relationship Id="rId72" Type="http://schemas.openxmlformats.org/officeDocument/2006/relationships/hyperlink" Target="http://www.bav-astro.de/sfs/BAVM_link.php?BAVMnr=209" TargetMode="External"/><Relationship Id="rId80" Type="http://schemas.openxmlformats.org/officeDocument/2006/relationships/hyperlink" Target="http://www.bav-astro.de/sfs/BAVM_link.php?BAVMnr=234" TargetMode="External"/><Relationship Id="rId3" Type="http://schemas.openxmlformats.org/officeDocument/2006/relationships/hyperlink" Target="http://www.bav-astro.de/sfs/BAVM_link.php?BAVMnr=34" TargetMode="External"/><Relationship Id="rId12" Type="http://schemas.openxmlformats.org/officeDocument/2006/relationships/hyperlink" Target="http://www.konkoly.hu/cgi-bin/IBVS?2439" TargetMode="External"/><Relationship Id="rId17" Type="http://schemas.openxmlformats.org/officeDocument/2006/relationships/hyperlink" Target="http://www.bav-astro.de/sfs/BAVM_link.php?BAVMnr=46" TargetMode="External"/><Relationship Id="rId25" Type="http://schemas.openxmlformats.org/officeDocument/2006/relationships/hyperlink" Target="http://www.bav-astro.de/sfs/BAVM_link.php?BAVMnr=80" TargetMode="External"/><Relationship Id="rId33" Type="http://schemas.openxmlformats.org/officeDocument/2006/relationships/hyperlink" Target="http://www.bav-astro.de/sfs/BAVM_link.php?BAVMnr=91" TargetMode="External"/><Relationship Id="rId38" Type="http://schemas.openxmlformats.org/officeDocument/2006/relationships/hyperlink" Target="http://www.bav-astro.de/sfs/BAVM_link.php?BAVMnr=99" TargetMode="External"/><Relationship Id="rId46" Type="http://schemas.openxmlformats.org/officeDocument/2006/relationships/hyperlink" Target="http://vsolj.cetus-net.org/no40.pdf" TargetMode="External"/><Relationship Id="rId59" Type="http://schemas.openxmlformats.org/officeDocument/2006/relationships/hyperlink" Target="http://www.bav-astro.de/sfs/BAVM_link.php?BAVMnr=183" TargetMode="External"/><Relationship Id="rId67" Type="http://schemas.openxmlformats.org/officeDocument/2006/relationships/hyperlink" Target="http://www.bav-astro.de/sfs/BAVM_link.php?BAVMnr=193" TargetMode="External"/><Relationship Id="rId20" Type="http://schemas.openxmlformats.org/officeDocument/2006/relationships/hyperlink" Target="http://www.bav-astro.de/sfs/BAVM_link.php?BAVMnr=60" TargetMode="External"/><Relationship Id="rId41" Type="http://schemas.openxmlformats.org/officeDocument/2006/relationships/hyperlink" Target="http://www.bav-astro.de/sfs/BAVM_link.php?BAVMnr=132" TargetMode="External"/><Relationship Id="rId54" Type="http://schemas.openxmlformats.org/officeDocument/2006/relationships/hyperlink" Target="http://vsolj.cetus-net.org/no44.pdf" TargetMode="External"/><Relationship Id="rId62" Type="http://schemas.openxmlformats.org/officeDocument/2006/relationships/hyperlink" Target="http://www.konkoly.hu/cgi-bin/IBVS?5801" TargetMode="External"/><Relationship Id="rId70" Type="http://schemas.openxmlformats.org/officeDocument/2006/relationships/hyperlink" Target="http://www.bav-astro.de/sfs/BAVM_link.php?BAVMnr=203" TargetMode="External"/><Relationship Id="rId75" Type="http://schemas.openxmlformats.org/officeDocument/2006/relationships/hyperlink" Target="http://www.bav-astro.de/sfs/BAVM_link.php?BAVMnr=215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bav-astro.de/sfs/BAVM_link.php?BAVMnr=36" TargetMode="External"/><Relationship Id="rId15" Type="http://schemas.openxmlformats.org/officeDocument/2006/relationships/hyperlink" Target="http://www.bav-astro.de/sfs/BAVM_link.php?BAVMnr=39" TargetMode="External"/><Relationship Id="rId23" Type="http://schemas.openxmlformats.org/officeDocument/2006/relationships/hyperlink" Target="http://www.bav-astro.de/sfs/BAVM_link.php?BAVMnr=60" TargetMode="External"/><Relationship Id="rId28" Type="http://schemas.openxmlformats.org/officeDocument/2006/relationships/hyperlink" Target="http://www.konkoly.hu/cgi-bin/IBVS?4358" TargetMode="External"/><Relationship Id="rId36" Type="http://schemas.openxmlformats.org/officeDocument/2006/relationships/hyperlink" Target="http://www.bav-astro.de/sfs/BAVM_link.php?BAVMnr=99" TargetMode="External"/><Relationship Id="rId49" Type="http://schemas.openxmlformats.org/officeDocument/2006/relationships/hyperlink" Target="http://www.konkoly.hu/cgi-bin/IBVS?5676" TargetMode="External"/><Relationship Id="rId57" Type="http://schemas.openxmlformats.org/officeDocument/2006/relationships/hyperlink" Target="http://www.bav-astro.de/sfs/BAVM_link.php?BAVMnr=178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7.pdf" TargetMode="External"/><Relationship Id="rId13" Type="http://schemas.openxmlformats.org/officeDocument/2006/relationships/hyperlink" Target="http://www.bav-astro.de/sfs/BAVM_link.php?BAVMnr=60" TargetMode="External"/><Relationship Id="rId18" Type="http://schemas.openxmlformats.org/officeDocument/2006/relationships/hyperlink" Target="http://vsolj.cetus-net.org/no43.pdf" TargetMode="External"/><Relationship Id="rId26" Type="http://schemas.openxmlformats.org/officeDocument/2006/relationships/hyperlink" Target="http://vsolj.cetus-net.org/no46.pdf" TargetMode="External"/><Relationship Id="rId3" Type="http://schemas.openxmlformats.org/officeDocument/2006/relationships/hyperlink" Target="http://www.bav-astro.de/sfs/BAVM_link.php?BAVMnr=34" TargetMode="External"/><Relationship Id="rId21" Type="http://schemas.openxmlformats.org/officeDocument/2006/relationships/hyperlink" Target="http://vsolj.cetus-net.org/no44.pdf" TargetMode="External"/><Relationship Id="rId34" Type="http://schemas.openxmlformats.org/officeDocument/2006/relationships/hyperlink" Target="http://www.bav-astro.de/sfs/BAVM_link.php?BAVMnr=215" TargetMode="External"/><Relationship Id="rId7" Type="http://schemas.openxmlformats.org/officeDocument/2006/relationships/hyperlink" Target="http://www.bav-astro.de/sfs/BAVM_link.php?BAVMnr=39" TargetMode="External"/><Relationship Id="rId12" Type="http://schemas.openxmlformats.org/officeDocument/2006/relationships/hyperlink" Target="http://www.bav-astro.de/sfs/BAVM_link.php?BAVMnr=60" TargetMode="External"/><Relationship Id="rId17" Type="http://schemas.openxmlformats.org/officeDocument/2006/relationships/hyperlink" Target="http://vsolj.cetus-net.org/no40.pdf" TargetMode="External"/><Relationship Id="rId25" Type="http://schemas.openxmlformats.org/officeDocument/2006/relationships/hyperlink" Target="http://www.konkoly.hu/cgi-bin/IBVS?5801" TargetMode="External"/><Relationship Id="rId33" Type="http://schemas.openxmlformats.org/officeDocument/2006/relationships/hyperlink" Target="http://www.bav-astro.de/sfs/BAVM_link.php?BAVMnr=215" TargetMode="External"/><Relationship Id="rId38" Type="http://schemas.openxmlformats.org/officeDocument/2006/relationships/drawing" Target="../drawings/drawing11.xml"/><Relationship Id="rId2" Type="http://schemas.openxmlformats.org/officeDocument/2006/relationships/hyperlink" Target="http://www.bav-astro.de/sfs/BAVM_link.php?BAVMnr=34" TargetMode="External"/><Relationship Id="rId16" Type="http://schemas.openxmlformats.org/officeDocument/2006/relationships/hyperlink" Target="http://www.konkoly.hu/cgi-bin/IBVS?5594" TargetMode="External"/><Relationship Id="rId20" Type="http://schemas.openxmlformats.org/officeDocument/2006/relationships/hyperlink" Target="http://vsolj.cetus-net.org/no44.pdf" TargetMode="External"/><Relationship Id="rId29" Type="http://schemas.openxmlformats.org/officeDocument/2006/relationships/hyperlink" Target="http://vsolj.cetus-net.org/no48.pdf" TargetMode="External"/><Relationship Id="rId1" Type="http://schemas.openxmlformats.org/officeDocument/2006/relationships/hyperlink" Target="http://www.bav-astro.de/sfs/BAVM_link.php?BAVMnr=34" TargetMode="External"/><Relationship Id="rId6" Type="http://schemas.openxmlformats.org/officeDocument/2006/relationships/hyperlink" Target="http://www.bav-astro.de/sfs/BAVM_link.php?BAVMnr=39" TargetMode="External"/><Relationship Id="rId11" Type="http://schemas.openxmlformats.org/officeDocument/2006/relationships/hyperlink" Target="http://www.bav-astro.de/sfs/BAVM_link.php?BAVMnr=60" TargetMode="External"/><Relationship Id="rId24" Type="http://schemas.openxmlformats.org/officeDocument/2006/relationships/hyperlink" Target="http://www.konkoly.hu/cgi-bin/IBVS?5801" TargetMode="External"/><Relationship Id="rId32" Type="http://schemas.openxmlformats.org/officeDocument/2006/relationships/hyperlink" Target="http://vsolj.cetus-net.org/vsoljno50.pdf" TargetMode="External"/><Relationship Id="rId37" Type="http://schemas.openxmlformats.org/officeDocument/2006/relationships/printerSettings" Target="../printerSettings/printerSettings9.bin"/><Relationship Id="rId5" Type="http://schemas.openxmlformats.org/officeDocument/2006/relationships/hyperlink" Target="http://www.bav-astro.de/sfs/BAVM_link.php?BAVMnr=38" TargetMode="External"/><Relationship Id="rId15" Type="http://schemas.openxmlformats.org/officeDocument/2006/relationships/hyperlink" Target="http://www.bav-astro.de/sfs/BAVM_link.php?BAVMnr=132" TargetMode="External"/><Relationship Id="rId23" Type="http://schemas.openxmlformats.org/officeDocument/2006/relationships/hyperlink" Target="http://vsolj.cetus-net.org/no45.pdf" TargetMode="External"/><Relationship Id="rId28" Type="http://schemas.openxmlformats.org/officeDocument/2006/relationships/hyperlink" Target="http://www.bav-astro.de/sfs/BAVM_link.php?BAVMnr=193" TargetMode="External"/><Relationship Id="rId36" Type="http://schemas.openxmlformats.org/officeDocument/2006/relationships/hyperlink" Target="http://www.bav-astro.de/sfs/BAVM_link.php?BAVMnr=225" TargetMode="External"/><Relationship Id="rId10" Type="http://schemas.openxmlformats.org/officeDocument/2006/relationships/hyperlink" Target="http://www.bav-astro.de/sfs/BAVM_link.php?BAVMnr=50" TargetMode="External"/><Relationship Id="rId19" Type="http://schemas.openxmlformats.org/officeDocument/2006/relationships/hyperlink" Target="http://vsolj.cetus-net.org/no44.pdf" TargetMode="External"/><Relationship Id="rId31" Type="http://schemas.openxmlformats.org/officeDocument/2006/relationships/hyperlink" Target="http://www.bav-astro.de/sfs/BAVM_link.php?BAVMnr=203" TargetMode="External"/><Relationship Id="rId4" Type="http://schemas.openxmlformats.org/officeDocument/2006/relationships/hyperlink" Target="http://www.bav-astro.de/sfs/BAVM_link.php?BAVMnr=34" TargetMode="External"/><Relationship Id="rId9" Type="http://schemas.openxmlformats.org/officeDocument/2006/relationships/hyperlink" Target="http://www.bav-astro.de/sfs/BAVM_link.php?BAVMnr=46" TargetMode="External"/><Relationship Id="rId14" Type="http://schemas.openxmlformats.org/officeDocument/2006/relationships/hyperlink" Target="http://www.bav-astro.de/sfs/BAVM_link.php?BAVMnr=132" TargetMode="External"/><Relationship Id="rId22" Type="http://schemas.openxmlformats.org/officeDocument/2006/relationships/hyperlink" Target="http://vsolj.cetus-net.org/no45.pdf" TargetMode="External"/><Relationship Id="rId27" Type="http://schemas.openxmlformats.org/officeDocument/2006/relationships/hyperlink" Target="http://www.bav-astro.de/sfs/BAVM_link.php?BAVMnr=193" TargetMode="External"/><Relationship Id="rId30" Type="http://schemas.openxmlformats.org/officeDocument/2006/relationships/hyperlink" Target="http://www.bav-astro.de/sfs/BAVM_link.php?BAVMnr=203" TargetMode="External"/><Relationship Id="rId35" Type="http://schemas.openxmlformats.org/officeDocument/2006/relationships/hyperlink" Target="http://www.bav-astro.de/sfs/BAVM_link.php?BAVMnr=21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bav-astro.de/sfs/BAVM_link.php?BAVMnr=60" TargetMode="External"/><Relationship Id="rId18" Type="http://schemas.openxmlformats.org/officeDocument/2006/relationships/hyperlink" Target="http://vsolj.cetus-net.org/no44.pdf" TargetMode="External"/><Relationship Id="rId26" Type="http://schemas.openxmlformats.org/officeDocument/2006/relationships/hyperlink" Target="http://www.bav-astro.de/sfs/BAVM_link.php?BAVMnr=193" TargetMode="External"/><Relationship Id="rId39" Type="http://schemas.openxmlformats.org/officeDocument/2006/relationships/hyperlink" Target="http://cdsbib.u-strasbg.fr/cgi-bin/cdsbib?1990RMxAA..21..381G" TargetMode="External"/><Relationship Id="rId21" Type="http://schemas.openxmlformats.org/officeDocument/2006/relationships/hyperlink" Target="http://vsolj.cetus-net.org/no45.pdf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hyperlink" Target="http://cdsbib.u-strasbg.fr/cgi-bin/cdsbib?1990RMxAA..21..381G" TargetMode="External"/><Relationship Id="rId47" Type="http://schemas.openxmlformats.org/officeDocument/2006/relationships/hyperlink" Target="http://cdsbib.u-strasbg.fr/cgi-bin/cdsbib?1990RMxAA..21..381G" TargetMode="External"/><Relationship Id="rId50" Type="http://schemas.openxmlformats.org/officeDocument/2006/relationships/hyperlink" Target="http://cdsbib.u-strasbg.fr/cgi-bin/cdsbib?1990RMxAA..21..381G" TargetMode="External"/><Relationship Id="rId55" Type="http://schemas.openxmlformats.org/officeDocument/2006/relationships/hyperlink" Target="https://www.aavso.org/ejaavso" TargetMode="External"/><Relationship Id="rId63" Type="http://schemas.openxmlformats.org/officeDocument/2006/relationships/hyperlink" Target="http://cdsbib.u-strasbg.fr/cgi-bin/cdsbib?1990RMxAA..21..381G" TargetMode="External"/><Relationship Id="rId68" Type="http://schemas.openxmlformats.org/officeDocument/2006/relationships/hyperlink" Target="http://cdsbib.u-strasbg.fr/cgi-bin/cdsbib?1990RMxAA..21..381G" TargetMode="External"/><Relationship Id="rId76" Type="http://schemas.openxmlformats.org/officeDocument/2006/relationships/hyperlink" Target="http://cdsbib.u-strasbg.fr/cgi-bin/cdsbib?1990RMxAA..21..381G" TargetMode="External"/><Relationship Id="rId84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www.bav-astro.de/sfs/BAVM_link.php?BAVMnr=39" TargetMode="External"/><Relationship Id="rId71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www.bav-astro.de/sfs/BAVM_link.php?BAVMnr=34" TargetMode="External"/><Relationship Id="rId16" Type="http://schemas.openxmlformats.org/officeDocument/2006/relationships/hyperlink" Target="http://vsolj.cetus-net.org/no40.pdf" TargetMode="External"/><Relationship Id="rId29" Type="http://schemas.openxmlformats.org/officeDocument/2006/relationships/hyperlink" Target="http://www.bav-astro.de/sfs/BAVM_link.php?BAVMnr=203" TargetMode="External"/><Relationship Id="rId11" Type="http://schemas.openxmlformats.org/officeDocument/2006/relationships/hyperlink" Target="http://www.bav-astro.de/sfs/BAVM_link.php?BAVMnr=60" TargetMode="External"/><Relationship Id="rId24" Type="http://schemas.openxmlformats.org/officeDocument/2006/relationships/hyperlink" Target="http://www.konkoly.hu/cgi-bin/IBVS?5801" TargetMode="External"/><Relationship Id="rId32" Type="http://schemas.openxmlformats.org/officeDocument/2006/relationships/hyperlink" Target="http://www.bav-astro.de/sfs/BAVM_link.php?BAVMnr=225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vsolj.cetus-net.org/bulletin.html" TargetMode="External"/><Relationship Id="rId45" Type="http://schemas.openxmlformats.org/officeDocument/2006/relationships/hyperlink" Target="http://vsolj.cetus-net.org/bulletin.html" TargetMode="External"/><Relationship Id="rId53" Type="http://schemas.openxmlformats.org/officeDocument/2006/relationships/hyperlink" Target="http://cdsbib.u-strasbg.fr/cgi-bin/cdsbib?1990RMxAA..21..381G" TargetMode="External"/><Relationship Id="rId58" Type="http://schemas.openxmlformats.org/officeDocument/2006/relationships/hyperlink" Target="http://cdsbib.u-strasbg.fr/cgi-bin/cdsbib?1990RMxAA..21..381G" TargetMode="External"/><Relationship Id="rId66" Type="http://schemas.openxmlformats.org/officeDocument/2006/relationships/hyperlink" Target="https://www.aavso.org/ejaavso" TargetMode="External"/><Relationship Id="rId74" Type="http://schemas.openxmlformats.org/officeDocument/2006/relationships/hyperlink" Target="http://cdsbib.u-strasbg.fr/cgi-bin/cdsbib?1990RMxAA..21..381G" TargetMode="External"/><Relationship Id="rId79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www.bav-astro.de/sfs/BAVM_link.php?BAVMnr=38" TargetMode="External"/><Relationship Id="rId61" Type="http://schemas.openxmlformats.org/officeDocument/2006/relationships/hyperlink" Target="http://vsolj.cetus-net.org/bulletin.html" TargetMode="External"/><Relationship Id="rId82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vsolj.cetus-net.org/no44.pdf" TargetMode="External"/><Relationship Id="rId4" Type="http://schemas.openxmlformats.org/officeDocument/2006/relationships/hyperlink" Target="http://www.bav-astro.de/sfs/BAVM_link.php?BAVMnr=34" TargetMode="External"/><Relationship Id="rId9" Type="http://schemas.openxmlformats.org/officeDocument/2006/relationships/hyperlink" Target="http://www.bav-astro.de/sfs/BAVM_link.php?BAVMnr=46" TargetMode="External"/><Relationship Id="rId14" Type="http://schemas.openxmlformats.org/officeDocument/2006/relationships/hyperlink" Target="http://www.bav-astro.de/sfs/BAVM_link.php?BAVMnr=132" TargetMode="External"/><Relationship Id="rId22" Type="http://schemas.openxmlformats.org/officeDocument/2006/relationships/hyperlink" Target="http://vsolj.cetus-net.org/no45.pdf" TargetMode="External"/><Relationship Id="rId27" Type="http://schemas.openxmlformats.org/officeDocument/2006/relationships/hyperlink" Target="http://www.bav-astro.de/sfs/BAVM_link.php?BAVMnr=193" TargetMode="External"/><Relationship Id="rId30" Type="http://schemas.openxmlformats.org/officeDocument/2006/relationships/hyperlink" Target="http://www.bav-astro.de/sfs/BAVM_link.php?BAVMnr=203" TargetMode="External"/><Relationship Id="rId35" Type="http://schemas.openxmlformats.org/officeDocument/2006/relationships/hyperlink" Target="http://vsolj.cetus-net.org/bulletin.html" TargetMode="External"/><Relationship Id="rId43" Type="http://schemas.openxmlformats.org/officeDocument/2006/relationships/hyperlink" Target="http://cdsbib.u-strasbg.fr/cgi-bin/cdsbib?1990RMxAA..21..381G" TargetMode="External"/><Relationship Id="rId48" Type="http://schemas.openxmlformats.org/officeDocument/2006/relationships/hyperlink" Target="http://cdsbib.u-strasbg.fr/cgi-bin/cdsbib?1990RMxAA..21..381G" TargetMode="External"/><Relationship Id="rId56" Type="http://schemas.openxmlformats.org/officeDocument/2006/relationships/hyperlink" Target="http://vsolj.cetus-net.org/bulletin.html" TargetMode="External"/><Relationship Id="rId64" Type="http://schemas.openxmlformats.org/officeDocument/2006/relationships/hyperlink" Target="http://cdsbib.u-strasbg.fr/cgi-bin/cdsbib?1990RMxAA..21..381G" TargetMode="External"/><Relationship Id="rId69" Type="http://schemas.openxmlformats.org/officeDocument/2006/relationships/hyperlink" Target="https://www.aavso.org/ejaavso" TargetMode="External"/><Relationship Id="rId77" Type="http://schemas.openxmlformats.org/officeDocument/2006/relationships/hyperlink" Target="http://vsolj.cetus-net.org/bulletin.html" TargetMode="External"/><Relationship Id="rId8" Type="http://schemas.openxmlformats.org/officeDocument/2006/relationships/hyperlink" Target="http://vsolj.cetus-net.org/no47.pdf" TargetMode="External"/><Relationship Id="rId51" Type="http://schemas.openxmlformats.org/officeDocument/2006/relationships/hyperlink" Target="http://vsolj.cetus-net.org/bulletin.html" TargetMode="External"/><Relationship Id="rId72" Type="http://schemas.openxmlformats.org/officeDocument/2006/relationships/hyperlink" Target="http://cdsbib.u-strasbg.fr/cgi-bin/cdsbib?1990RMxAA..21..381G" TargetMode="External"/><Relationship Id="rId80" Type="http://schemas.openxmlformats.org/officeDocument/2006/relationships/hyperlink" Target="http://cdsbib.u-strasbg.fr/cgi-bin/cdsbib?1990RMxAA..21..381G" TargetMode="External"/><Relationship Id="rId85" Type="http://schemas.openxmlformats.org/officeDocument/2006/relationships/printerSettings" Target="../printerSettings/printerSettings2.bin"/><Relationship Id="rId3" Type="http://schemas.openxmlformats.org/officeDocument/2006/relationships/hyperlink" Target="http://www.bav-astro.de/sfs/BAVM_link.php?BAVMnr=34" TargetMode="External"/><Relationship Id="rId12" Type="http://schemas.openxmlformats.org/officeDocument/2006/relationships/hyperlink" Target="http://www.bav-astro.de/sfs/BAVM_link.php?BAVMnr=60" TargetMode="External"/><Relationship Id="rId17" Type="http://schemas.openxmlformats.org/officeDocument/2006/relationships/hyperlink" Target="http://vsolj.cetus-net.org/no43.pdf" TargetMode="External"/><Relationship Id="rId25" Type="http://schemas.openxmlformats.org/officeDocument/2006/relationships/hyperlink" Target="http://vsolj.cetus-net.org/no46.pdf" TargetMode="External"/><Relationship Id="rId33" Type="http://schemas.openxmlformats.org/officeDocument/2006/relationships/hyperlink" Target="http://vsolj.cetus-net.org/bulletin.html" TargetMode="External"/><Relationship Id="rId38" Type="http://schemas.openxmlformats.org/officeDocument/2006/relationships/hyperlink" Target="http://cdsbib.u-strasbg.fr/cgi-bin/cdsbib?1990RMxAA..21..381G" TargetMode="External"/><Relationship Id="rId46" Type="http://schemas.openxmlformats.org/officeDocument/2006/relationships/hyperlink" Target="https://www.aavso.org/ejaavso" TargetMode="External"/><Relationship Id="rId59" Type="http://schemas.openxmlformats.org/officeDocument/2006/relationships/hyperlink" Target="http://cdsbib.u-strasbg.fr/cgi-bin/cdsbib?1990RMxAA..21..381G" TargetMode="External"/><Relationship Id="rId67" Type="http://schemas.openxmlformats.org/officeDocument/2006/relationships/hyperlink" Target="http://vsolj.cetus-net.org/bulletin.html" TargetMode="External"/><Relationship Id="rId20" Type="http://schemas.openxmlformats.org/officeDocument/2006/relationships/hyperlink" Target="http://vsolj.cetus-net.org/no44.pdf" TargetMode="External"/><Relationship Id="rId41" Type="http://schemas.openxmlformats.org/officeDocument/2006/relationships/hyperlink" Target="http://cdsbib.u-strasbg.fr/cgi-bin/cdsbib?1990RMxAA..21..381G" TargetMode="External"/><Relationship Id="rId54" Type="http://schemas.openxmlformats.org/officeDocument/2006/relationships/hyperlink" Target="http://cdsbib.u-strasbg.fr/cgi-bin/cdsbib?1990RMxAA..21..381G" TargetMode="External"/><Relationship Id="rId62" Type="http://schemas.openxmlformats.org/officeDocument/2006/relationships/hyperlink" Target="http://cdsbib.u-strasbg.fr/cgi-bin/cdsbib?1990RMxAA..21..381G" TargetMode="External"/><Relationship Id="rId70" Type="http://schemas.openxmlformats.org/officeDocument/2006/relationships/hyperlink" Target="http://cdsbib.u-strasbg.fr/cgi-bin/cdsbib?1990RMxAA..21..381G" TargetMode="External"/><Relationship Id="rId75" Type="http://schemas.openxmlformats.org/officeDocument/2006/relationships/hyperlink" Target="http://cdsbib.u-strasbg.fr/cgi-bin/cdsbib?1990RMxAA..21..381G" TargetMode="External"/><Relationship Id="rId83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www.bav-astro.de/sfs/BAVM_link.php?BAVMnr=34" TargetMode="External"/><Relationship Id="rId6" Type="http://schemas.openxmlformats.org/officeDocument/2006/relationships/hyperlink" Target="http://www.bav-astro.de/sfs/BAVM_link.php?BAVMnr=39" TargetMode="External"/><Relationship Id="rId15" Type="http://schemas.openxmlformats.org/officeDocument/2006/relationships/hyperlink" Target="http://www.bav-astro.de/sfs/BAVM_link.php?BAVMnr=132" TargetMode="External"/><Relationship Id="rId23" Type="http://schemas.openxmlformats.org/officeDocument/2006/relationships/hyperlink" Target="http://www.konkoly.hu/cgi-bin/IBVS?5801" TargetMode="External"/><Relationship Id="rId28" Type="http://schemas.openxmlformats.org/officeDocument/2006/relationships/hyperlink" Target="http://vsolj.cetus-net.org/no48.pdf" TargetMode="External"/><Relationship Id="rId36" Type="http://schemas.openxmlformats.org/officeDocument/2006/relationships/hyperlink" Target="http://cdsbib.u-strasbg.fr/cgi-bin/cdsbib?1990RMxAA..21..381G" TargetMode="External"/><Relationship Id="rId49" Type="http://schemas.openxmlformats.org/officeDocument/2006/relationships/hyperlink" Target="http://cdsbib.u-strasbg.fr/cgi-bin/cdsbib?1990RMxAA..21..381G" TargetMode="External"/><Relationship Id="rId57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www.bav-astro.de/sfs/BAVM_link.php?BAVMnr=50" TargetMode="External"/><Relationship Id="rId31" Type="http://schemas.openxmlformats.org/officeDocument/2006/relationships/hyperlink" Target="http://vsolj.cetus-net.org/vsoljno50.pdf" TargetMode="External"/><Relationship Id="rId44" Type="http://schemas.openxmlformats.org/officeDocument/2006/relationships/hyperlink" Target="https://www.aavso.org/ejaavso" TargetMode="External"/><Relationship Id="rId52" Type="http://schemas.openxmlformats.org/officeDocument/2006/relationships/hyperlink" Target="http://cdsbib.u-strasbg.fr/cgi-bin/cdsbib?1990RMxAA..21..381G" TargetMode="External"/><Relationship Id="rId60" Type="http://schemas.openxmlformats.org/officeDocument/2006/relationships/hyperlink" Target="http://cdsbib.u-strasbg.fr/cgi-bin/cdsbib?1990RMxAA..21..381G" TargetMode="External"/><Relationship Id="rId65" Type="http://schemas.openxmlformats.org/officeDocument/2006/relationships/hyperlink" Target="http://vsolj.cetus-net.org/bulletin.html" TargetMode="External"/><Relationship Id="rId73" Type="http://schemas.openxmlformats.org/officeDocument/2006/relationships/hyperlink" Target="http://cdsbib.u-strasbg.fr/cgi-bin/cdsbib?1990RMxAA..21..381G" TargetMode="External"/><Relationship Id="rId78" Type="http://schemas.openxmlformats.org/officeDocument/2006/relationships/hyperlink" Target="http://vsolj.cetus-net.org/bulletin.html" TargetMode="External"/><Relationship Id="rId81" Type="http://schemas.openxmlformats.org/officeDocument/2006/relationships/hyperlink" Target="http://cdsbib.u-strasbg.fr/cgi-bin/cdsbib?1990RMxAA..21..381G" TargetMode="External"/><Relationship Id="rId86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7.pdf" TargetMode="External"/><Relationship Id="rId13" Type="http://schemas.openxmlformats.org/officeDocument/2006/relationships/hyperlink" Target="http://www.bav-astro.de/sfs/BAVM_link.php?BAVMnr=60" TargetMode="External"/><Relationship Id="rId18" Type="http://schemas.openxmlformats.org/officeDocument/2006/relationships/hyperlink" Target="http://vsolj.cetus-net.org/no43.pdf" TargetMode="External"/><Relationship Id="rId26" Type="http://schemas.openxmlformats.org/officeDocument/2006/relationships/hyperlink" Target="http://vsolj.cetus-net.org/no46.pdf" TargetMode="External"/><Relationship Id="rId3" Type="http://schemas.openxmlformats.org/officeDocument/2006/relationships/hyperlink" Target="http://www.bav-astro.de/sfs/BAVM_link.php?BAVMnr=34" TargetMode="External"/><Relationship Id="rId21" Type="http://schemas.openxmlformats.org/officeDocument/2006/relationships/hyperlink" Target="http://vsolj.cetus-net.org/no44.pdf" TargetMode="External"/><Relationship Id="rId34" Type="http://schemas.openxmlformats.org/officeDocument/2006/relationships/hyperlink" Target="http://www.bav-astro.de/sfs/BAVM_link.php?BAVMnr=215" TargetMode="External"/><Relationship Id="rId7" Type="http://schemas.openxmlformats.org/officeDocument/2006/relationships/hyperlink" Target="http://www.bav-astro.de/sfs/BAVM_link.php?BAVMnr=39" TargetMode="External"/><Relationship Id="rId12" Type="http://schemas.openxmlformats.org/officeDocument/2006/relationships/hyperlink" Target="http://www.bav-astro.de/sfs/BAVM_link.php?BAVMnr=60" TargetMode="External"/><Relationship Id="rId17" Type="http://schemas.openxmlformats.org/officeDocument/2006/relationships/hyperlink" Target="http://vsolj.cetus-net.org/no40.pdf" TargetMode="External"/><Relationship Id="rId25" Type="http://schemas.openxmlformats.org/officeDocument/2006/relationships/hyperlink" Target="http://www.konkoly.hu/cgi-bin/IBVS?5801" TargetMode="External"/><Relationship Id="rId33" Type="http://schemas.openxmlformats.org/officeDocument/2006/relationships/hyperlink" Target="http://www.bav-astro.de/sfs/BAVM_link.php?BAVMnr=215" TargetMode="External"/><Relationship Id="rId38" Type="http://schemas.openxmlformats.org/officeDocument/2006/relationships/drawing" Target="../drawings/drawing4.xml"/><Relationship Id="rId2" Type="http://schemas.openxmlformats.org/officeDocument/2006/relationships/hyperlink" Target="http://www.bav-astro.de/sfs/BAVM_link.php?BAVMnr=34" TargetMode="External"/><Relationship Id="rId16" Type="http://schemas.openxmlformats.org/officeDocument/2006/relationships/hyperlink" Target="http://www.konkoly.hu/cgi-bin/IBVS?5594" TargetMode="External"/><Relationship Id="rId20" Type="http://schemas.openxmlformats.org/officeDocument/2006/relationships/hyperlink" Target="http://vsolj.cetus-net.org/no44.pdf" TargetMode="External"/><Relationship Id="rId29" Type="http://schemas.openxmlformats.org/officeDocument/2006/relationships/hyperlink" Target="http://vsolj.cetus-net.org/no48.pdf" TargetMode="External"/><Relationship Id="rId1" Type="http://schemas.openxmlformats.org/officeDocument/2006/relationships/hyperlink" Target="http://www.bav-astro.de/sfs/BAVM_link.php?BAVMnr=34" TargetMode="External"/><Relationship Id="rId6" Type="http://schemas.openxmlformats.org/officeDocument/2006/relationships/hyperlink" Target="http://www.bav-astro.de/sfs/BAVM_link.php?BAVMnr=39" TargetMode="External"/><Relationship Id="rId11" Type="http://schemas.openxmlformats.org/officeDocument/2006/relationships/hyperlink" Target="http://www.bav-astro.de/sfs/BAVM_link.php?BAVMnr=60" TargetMode="External"/><Relationship Id="rId24" Type="http://schemas.openxmlformats.org/officeDocument/2006/relationships/hyperlink" Target="http://www.konkoly.hu/cgi-bin/IBVS?5801" TargetMode="External"/><Relationship Id="rId32" Type="http://schemas.openxmlformats.org/officeDocument/2006/relationships/hyperlink" Target="http://vsolj.cetus-net.org/vsoljno50.pdf" TargetMode="External"/><Relationship Id="rId37" Type="http://schemas.openxmlformats.org/officeDocument/2006/relationships/printerSettings" Target="../printerSettings/printerSettings3.bin"/><Relationship Id="rId5" Type="http://schemas.openxmlformats.org/officeDocument/2006/relationships/hyperlink" Target="http://www.bav-astro.de/sfs/BAVM_link.php?BAVMnr=38" TargetMode="External"/><Relationship Id="rId15" Type="http://schemas.openxmlformats.org/officeDocument/2006/relationships/hyperlink" Target="http://www.bav-astro.de/sfs/BAVM_link.php?BAVMnr=132" TargetMode="External"/><Relationship Id="rId23" Type="http://schemas.openxmlformats.org/officeDocument/2006/relationships/hyperlink" Target="http://vsolj.cetus-net.org/no45.pdf" TargetMode="External"/><Relationship Id="rId28" Type="http://schemas.openxmlformats.org/officeDocument/2006/relationships/hyperlink" Target="http://www.bav-astro.de/sfs/BAVM_link.php?BAVMnr=193" TargetMode="External"/><Relationship Id="rId36" Type="http://schemas.openxmlformats.org/officeDocument/2006/relationships/hyperlink" Target="http://www.bav-astro.de/sfs/BAVM_link.php?BAVMnr=225" TargetMode="External"/><Relationship Id="rId10" Type="http://schemas.openxmlformats.org/officeDocument/2006/relationships/hyperlink" Target="http://www.bav-astro.de/sfs/BAVM_link.php?BAVMnr=50" TargetMode="External"/><Relationship Id="rId19" Type="http://schemas.openxmlformats.org/officeDocument/2006/relationships/hyperlink" Target="http://vsolj.cetus-net.org/no44.pdf" TargetMode="External"/><Relationship Id="rId31" Type="http://schemas.openxmlformats.org/officeDocument/2006/relationships/hyperlink" Target="http://www.bav-astro.de/sfs/BAVM_link.php?BAVMnr=203" TargetMode="External"/><Relationship Id="rId4" Type="http://schemas.openxmlformats.org/officeDocument/2006/relationships/hyperlink" Target="http://www.bav-astro.de/sfs/BAVM_link.php?BAVMnr=34" TargetMode="External"/><Relationship Id="rId9" Type="http://schemas.openxmlformats.org/officeDocument/2006/relationships/hyperlink" Target="http://www.bav-astro.de/sfs/BAVM_link.php?BAVMnr=46" TargetMode="External"/><Relationship Id="rId14" Type="http://schemas.openxmlformats.org/officeDocument/2006/relationships/hyperlink" Target="http://www.bav-astro.de/sfs/BAVM_link.php?BAVMnr=132" TargetMode="External"/><Relationship Id="rId22" Type="http://schemas.openxmlformats.org/officeDocument/2006/relationships/hyperlink" Target="http://vsolj.cetus-net.org/no45.pdf" TargetMode="External"/><Relationship Id="rId27" Type="http://schemas.openxmlformats.org/officeDocument/2006/relationships/hyperlink" Target="http://www.bav-astro.de/sfs/BAVM_link.php?BAVMnr=193" TargetMode="External"/><Relationship Id="rId30" Type="http://schemas.openxmlformats.org/officeDocument/2006/relationships/hyperlink" Target="http://www.bav-astro.de/sfs/BAVM_link.php?BAVMnr=203" TargetMode="External"/><Relationship Id="rId35" Type="http://schemas.openxmlformats.org/officeDocument/2006/relationships/hyperlink" Target="http://www.bav-astro.de/sfs/BAVM_link.php?BAVMnr=215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7.pdf" TargetMode="External"/><Relationship Id="rId13" Type="http://schemas.openxmlformats.org/officeDocument/2006/relationships/hyperlink" Target="http://www.bav-astro.de/sfs/BAVM_link.php?BAVMnr=60" TargetMode="External"/><Relationship Id="rId18" Type="http://schemas.openxmlformats.org/officeDocument/2006/relationships/hyperlink" Target="http://vsolj.cetus-net.org/no43.pdf" TargetMode="External"/><Relationship Id="rId26" Type="http://schemas.openxmlformats.org/officeDocument/2006/relationships/hyperlink" Target="http://vsolj.cetus-net.org/no46.pdf" TargetMode="External"/><Relationship Id="rId3" Type="http://schemas.openxmlformats.org/officeDocument/2006/relationships/hyperlink" Target="http://www.bav-astro.de/sfs/BAVM_link.php?BAVMnr=34" TargetMode="External"/><Relationship Id="rId21" Type="http://schemas.openxmlformats.org/officeDocument/2006/relationships/hyperlink" Target="http://vsolj.cetus-net.org/no44.pdf" TargetMode="External"/><Relationship Id="rId34" Type="http://schemas.openxmlformats.org/officeDocument/2006/relationships/hyperlink" Target="http://www.bav-astro.de/sfs/BAVM_link.php?BAVMnr=215" TargetMode="External"/><Relationship Id="rId7" Type="http://schemas.openxmlformats.org/officeDocument/2006/relationships/hyperlink" Target="http://www.bav-astro.de/sfs/BAVM_link.php?BAVMnr=39" TargetMode="External"/><Relationship Id="rId12" Type="http://schemas.openxmlformats.org/officeDocument/2006/relationships/hyperlink" Target="http://www.bav-astro.de/sfs/BAVM_link.php?BAVMnr=60" TargetMode="External"/><Relationship Id="rId17" Type="http://schemas.openxmlformats.org/officeDocument/2006/relationships/hyperlink" Target="http://vsolj.cetus-net.org/no40.pdf" TargetMode="External"/><Relationship Id="rId25" Type="http://schemas.openxmlformats.org/officeDocument/2006/relationships/hyperlink" Target="http://www.konkoly.hu/cgi-bin/IBVS?5801" TargetMode="External"/><Relationship Id="rId33" Type="http://schemas.openxmlformats.org/officeDocument/2006/relationships/hyperlink" Target="http://www.bav-astro.de/sfs/BAVM_link.php?BAVMnr=215" TargetMode="External"/><Relationship Id="rId38" Type="http://schemas.openxmlformats.org/officeDocument/2006/relationships/drawing" Target="../drawings/drawing5.xml"/><Relationship Id="rId2" Type="http://schemas.openxmlformats.org/officeDocument/2006/relationships/hyperlink" Target="http://www.bav-astro.de/sfs/BAVM_link.php?BAVMnr=34" TargetMode="External"/><Relationship Id="rId16" Type="http://schemas.openxmlformats.org/officeDocument/2006/relationships/hyperlink" Target="http://www.konkoly.hu/cgi-bin/IBVS?5594" TargetMode="External"/><Relationship Id="rId20" Type="http://schemas.openxmlformats.org/officeDocument/2006/relationships/hyperlink" Target="http://vsolj.cetus-net.org/no44.pdf" TargetMode="External"/><Relationship Id="rId29" Type="http://schemas.openxmlformats.org/officeDocument/2006/relationships/hyperlink" Target="http://vsolj.cetus-net.org/no48.pdf" TargetMode="External"/><Relationship Id="rId1" Type="http://schemas.openxmlformats.org/officeDocument/2006/relationships/hyperlink" Target="http://www.bav-astro.de/sfs/BAVM_link.php?BAVMnr=34" TargetMode="External"/><Relationship Id="rId6" Type="http://schemas.openxmlformats.org/officeDocument/2006/relationships/hyperlink" Target="http://www.bav-astro.de/sfs/BAVM_link.php?BAVMnr=39" TargetMode="External"/><Relationship Id="rId11" Type="http://schemas.openxmlformats.org/officeDocument/2006/relationships/hyperlink" Target="http://www.bav-astro.de/sfs/BAVM_link.php?BAVMnr=60" TargetMode="External"/><Relationship Id="rId24" Type="http://schemas.openxmlformats.org/officeDocument/2006/relationships/hyperlink" Target="http://www.konkoly.hu/cgi-bin/IBVS?5801" TargetMode="External"/><Relationship Id="rId32" Type="http://schemas.openxmlformats.org/officeDocument/2006/relationships/hyperlink" Target="http://vsolj.cetus-net.org/vsoljno50.pdf" TargetMode="External"/><Relationship Id="rId37" Type="http://schemas.openxmlformats.org/officeDocument/2006/relationships/printerSettings" Target="../printerSettings/printerSettings4.bin"/><Relationship Id="rId5" Type="http://schemas.openxmlformats.org/officeDocument/2006/relationships/hyperlink" Target="http://www.bav-astro.de/sfs/BAVM_link.php?BAVMnr=38" TargetMode="External"/><Relationship Id="rId15" Type="http://schemas.openxmlformats.org/officeDocument/2006/relationships/hyperlink" Target="http://www.bav-astro.de/sfs/BAVM_link.php?BAVMnr=132" TargetMode="External"/><Relationship Id="rId23" Type="http://schemas.openxmlformats.org/officeDocument/2006/relationships/hyperlink" Target="http://vsolj.cetus-net.org/no45.pdf" TargetMode="External"/><Relationship Id="rId28" Type="http://schemas.openxmlformats.org/officeDocument/2006/relationships/hyperlink" Target="http://www.bav-astro.de/sfs/BAVM_link.php?BAVMnr=193" TargetMode="External"/><Relationship Id="rId36" Type="http://schemas.openxmlformats.org/officeDocument/2006/relationships/hyperlink" Target="http://www.bav-astro.de/sfs/BAVM_link.php?BAVMnr=225" TargetMode="External"/><Relationship Id="rId10" Type="http://schemas.openxmlformats.org/officeDocument/2006/relationships/hyperlink" Target="http://www.bav-astro.de/sfs/BAVM_link.php?BAVMnr=50" TargetMode="External"/><Relationship Id="rId19" Type="http://schemas.openxmlformats.org/officeDocument/2006/relationships/hyperlink" Target="http://vsolj.cetus-net.org/no44.pdf" TargetMode="External"/><Relationship Id="rId31" Type="http://schemas.openxmlformats.org/officeDocument/2006/relationships/hyperlink" Target="http://www.bav-astro.de/sfs/BAVM_link.php?BAVMnr=203" TargetMode="External"/><Relationship Id="rId4" Type="http://schemas.openxmlformats.org/officeDocument/2006/relationships/hyperlink" Target="http://www.bav-astro.de/sfs/BAVM_link.php?BAVMnr=34" TargetMode="External"/><Relationship Id="rId9" Type="http://schemas.openxmlformats.org/officeDocument/2006/relationships/hyperlink" Target="http://www.bav-astro.de/sfs/BAVM_link.php?BAVMnr=46" TargetMode="External"/><Relationship Id="rId14" Type="http://schemas.openxmlformats.org/officeDocument/2006/relationships/hyperlink" Target="http://www.bav-astro.de/sfs/BAVM_link.php?BAVMnr=132" TargetMode="External"/><Relationship Id="rId22" Type="http://schemas.openxmlformats.org/officeDocument/2006/relationships/hyperlink" Target="http://vsolj.cetus-net.org/no45.pdf" TargetMode="External"/><Relationship Id="rId27" Type="http://schemas.openxmlformats.org/officeDocument/2006/relationships/hyperlink" Target="http://www.bav-astro.de/sfs/BAVM_link.php?BAVMnr=193" TargetMode="External"/><Relationship Id="rId30" Type="http://schemas.openxmlformats.org/officeDocument/2006/relationships/hyperlink" Target="http://www.bav-astro.de/sfs/BAVM_link.php?BAVMnr=203" TargetMode="External"/><Relationship Id="rId35" Type="http://schemas.openxmlformats.org/officeDocument/2006/relationships/hyperlink" Target="http://www.bav-astro.de/sfs/BAVM_link.php?BAVMnr=215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7.pdf" TargetMode="External"/><Relationship Id="rId13" Type="http://schemas.openxmlformats.org/officeDocument/2006/relationships/hyperlink" Target="http://www.bav-astro.de/sfs/BAVM_link.php?BAVMnr=60" TargetMode="External"/><Relationship Id="rId18" Type="http://schemas.openxmlformats.org/officeDocument/2006/relationships/hyperlink" Target="http://vsolj.cetus-net.org/no43.pdf" TargetMode="External"/><Relationship Id="rId26" Type="http://schemas.openxmlformats.org/officeDocument/2006/relationships/hyperlink" Target="http://vsolj.cetus-net.org/no46.pdf" TargetMode="External"/><Relationship Id="rId3" Type="http://schemas.openxmlformats.org/officeDocument/2006/relationships/hyperlink" Target="http://www.bav-astro.de/sfs/BAVM_link.php?BAVMnr=34" TargetMode="External"/><Relationship Id="rId21" Type="http://schemas.openxmlformats.org/officeDocument/2006/relationships/hyperlink" Target="http://vsolj.cetus-net.org/no44.pdf" TargetMode="External"/><Relationship Id="rId34" Type="http://schemas.openxmlformats.org/officeDocument/2006/relationships/hyperlink" Target="http://www.bav-astro.de/sfs/BAVM_link.php?BAVMnr=215" TargetMode="External"/><Relationship Id="rId7" Type="http://schemas.openxmlformats.org/officeDocument/2006/relationships/hyperlink" Target="http://www.bav-astro.de/sfs/BAVM_link.php?BAVMnr=39" TargetMode="External"/><Relationship Id="rId12" Type="http://schemas.openxmlformats.org/officeDocument/2006/relationships/hyperlink" Target="http://www.bav-astro.de/sfs/BAVM_link.php?BAVMnr=60" TargetMode="External"/><Relationship Id="rId17" Type="http://schemas.openxmlformats.org/officeDocument/2006/relationships/hyperlink" Target="http://vsolj.cetus-net.org/no40.pdf" TargetMode="External"/><Relationship Id="rId25" Type="http://schemas.openxmlformats.org/officeDocument/2006/relationships/hyperlink" Target="http://www.konkoly.hu/cgi-bin/IBVS?5801" TargetMode="External"/><Relationship Id="rId33" Type="http://schemas.openxmlformats.org/officeDocument/2006/relationships/hyperlink" Target="http://www.bav-astro.de/sfs/BAVM_link.php?BAVMnr=215" TargetMode="External"/><Relationship Id="rId38" Type="http://schemas.openxmlformats.org/officeDocument/2006/relationships/drawing" Target="../drawings/drawing8.xml"/><Relationship Id="rId2" Type="http://schemas.openxmlformats.org/officeDocument/2006/relationships/hyperlink" Target="http://www.bav-astro.de/sfs/BAVM_link.php?BAVMnr=34" TargetMode="External"/><Relationship Id="rId16" Type="http://schemas.openxmlformats.org/officeDocument/2006/relationships/hyperlink" Target="http://www.konkoly.hu/cgi-bin/IBVS?5594" TargetMode="External"/><Relationship Id="rId20" Type="http://schemas.openxmlformats.org/officeDocument/2006/relationships/hyperlink" Target="http://vsolj.cetus-net.org/no44.pdf" TargetMode="External"/><Relationship Id="rId29" Type="http://schemas.openxmlformats.org/officeDocument/2006/relationships/hyperlink" Target="http://vsolj.cetus-net.org/no48.pdf" TargetMode="External"/><Relationship Id="rId1" Type="http://schemas.openxmlformats.org/officeDocument/2006/relationships/hyperlink" Target="http://www.bav-astro.de/sfs/BAVM_link.php?BAVMnr=34" TargetMode="External"/><Relationship Id="rId6" Type="http://schemas.openxmlformats.org/officeDocument/2006/relationships/hyperlink" Target="http://www.bav-astro.de/sfs/BAVM_link.php?BAVMnr=39" TargetMode="External"/><Relationship Id="rId11" Type="http://schemas.openxmlformats.org/officeDocument/2006/relationships/hyperlink" Target="http://www.bav-astro.de/sfs/BAVM_link.php?BAVMnr=60" TargetMode="External"/><Relationship Id="rId24" Type="http://schemas.openxmlformats.org/officeDocument/2006/relationships/hyperlink" Target="http://www.konkoly.hu/cgi-bin/IBVS?5801" TargetMode="External"/><Relationship Id="rId32" Type="http://schemas.openxmlformats.org/officeDocument/2006/relationships/hyperlink" Target="http://vsolj.cetus-net.org/vsoljno50.pdf" TargetMode="External"/><Relationship Id="rId37" Type="http://schemas.openxmlformats.org/officeDocument/2006/relationships/printerSettings" Target="../printerSettings/printerSettings6.bin"/><Relationship Id="rId5" Type="http://schemas.openxmlformats.org/officeDocument/2006/relationships/hyperlink" Target="http://www.bav-astro.de/sfs/BAVM_link.php?BAVMnr=38" TargetMode="External"/><Relationship Id="rId15" Type="http://schemas.openxmlformats.org/officeDocument/2006/relationships/hyperlink" Target="http://www.bav-astro.de/sfs/BAVM_link.php?BAVMnr=132" TargetMode="External"/><Relationship Id="rId23" Type="http://schemas.openxmlformats.org/officeDocument/2006/relationships/hyperlink" Target="http://vsolj.cetus-net.org/no45.pdf" TargetMode="External"/><Relationship Id="rId28" Type="http://schemas.openxmlformats.org/officeDocument/2006/relationships/hyperlink" Target="http://www.bav-astro.de/sfs/BAVM_link.php?BAVMnr=193" TargetMode="External"/><Relationship Id="rId36" Type="http://schemas.openxmlformats.org/officeDocument/2006/relationships/hyperlink" Target="http://www.bav-astro.de/sfs/BAVM_link.php?BAVMnr=225" TargetMode="External"/><Relationship Id="rId10" Type="http://schemas.openxmlformats.org/officeDocument/2006/relationships/hyperlink" Target="http://www.bav-astro.de/sfs/BAVM_link.php?BAVMnr=50" TargetMode="External"/><Relationship Id="rId19" Type="http://schemas.openxmlformats.org/officeDocument/2006/relationships/hyperlink" Target="http://vsolj.cetus-net.org/no44.pdf" TargetMode="External"/><Relationship Id="rId31" Type="http://schemas.openxmlformats.org/officeDocument/2006/relationships/hyperlink" Target="http://www.bav-astro.de/sfs/BAVM_link.php?BAVMnr=203" TargetMode="External"/><Relationship Id="rId4" Type="http://schemas.openxmlformats.org/officeDocument/2006/relationships/hyperlink" Target="http://www.bav-astro.de/sfs/BAVM_link.php?BAVMnr=34" TargetMode="External"/><Relationship Id="rId9" Type="http://schemas.openxmlformats.org/officeDocument/2006/relationships/hyperlink" Target="http://www.bav-astro.de/sfs/BAVM_link.php?BAVMnr=46" TargetMode="External"/><Relationship Id="rId14" Type="http://schemas.openxmlformats.org/officeDocument/2006/relationships/hyperlink" Target="http://www.bav-astro.de/sfs/BAVM_link.php?BAVMnr=132" TargetMode="External"/><Relationship Id="rId22" Type="http://schemas.openxmlformats.org/officeDocument/2006/relationships/hyperlink" Target="http://vsolj.cetus-net.org/no45.pdf" TargetMode="External"/><Relationship Id="rId27" Type="http://schemas.openxmlformats.org/officeDocument/2006/relationships/hyperlink" Target="http://www.bav-astro.de/sfs/BAVM_link.php?BAVMnr=193" TargetMode="External"/><Relationship Id="rId30" Type="http://schemas.openxmlformats.org/officeDocument/2006/relationships/hyperlink" Target="http://www.bav-astro.de/sfs/BAVM_link.php?BAVMnr=203" TargetMode="External"/><Relationship Id="rId35" Type="http://schemas.openxmlformats.org/officeDocument/2006/relationships/hyperlink" Target="http://www.bav-astro.de/sfs/BAVM_link.php?BAVMnr=215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7.pdf" TargetMode="External"/><Relationship Id="rId13" Type="http://schemas.openxmlformats.org/officeDocument/2006/relationships/hyperlink" Target="http://www.bav-astro.de/sfs/BAVM_link.php?BAVMnr=60" TargetMode="External"/><Relationship Id="rId18" Type="http://schemas.openxmlformats.org/officeDocument/2006/relationships/hyperlink" Target="http://vsolj.cetus-net.org/no43.pdf" TargetMode="External"/><Relationship Id="rId26" Type="http://schemas.openxmlformats.org/officeDocument/2006/relationships/hyperlink" Target="http://vsolj.cetus-net.org/no46.pdf" TargetMode="External"/><Relationship Id="rId3" Type="http://schemas.openxmlformats.org/officeDocument/2006/relationships/hyperlink" Target="http://www.bav-astro.de/sfs/BAVM_link.php?BAVMnr=34" TargetMode="External"/><Relationship Id="rId21" Type="http://schemas.openxmlformats.org/officeDocument/2006/relationships/hyperlink" Target="http://vsolj.cetus-net.org/no44.pdf" TargetMode="External"/><Relationship Id="rId34" Type="http://schemas.openxmlformats.org/officeDocument/2006/relationships/hyperlink" Target="http://www.bav-astro.de/sfs/BAVM_link.php?BAVMnr=215" TargetMode="External"/><Relationship Id="rId7" Type="http://schemas.openxmlformats.org/officeDocument/2006/relationships/hyperlink" Target="http://www.bav-astro.de/sfs/BAVM_link.php?BAVMnr=39" TargetMode="External"/><Relationship Id="rId12" Type="http://schemas.openxmlformats.org/officeDocument/2006/relationships/hyperlink" Target="http://www.bav-astro.de/sfs/BAVM_link.php?BAVMnr=60" TargetMode="External"/><Relationship Id="rId17" Type="http://schemas.openxmlformats.org/officeDocument/2006/relationships/hyperlink" Target="http://vsolj.cetus-net.org/no40.pdf" TargetMode="External"/><Relationship Id="rId25" Type="http://schemas.openxmlformats.org/officeDocument/2006/relationships/hyperlink" Target="http://www.konkoly.hu/cgi-bin/IBVS?5801" TargetMode="External"/><Relationship Id="rId33" Type="http://schemas.openxmlformats.org/officeDocument/2006/relationships/hyperlink" Target="http://www.bav-astro.de/sfs/BAVM_link.php?BAVMnr=215" TargetMode="External"/><Relationship Id="rId38" Type="http://schemas.openxmlformats.org/officeDocument/2006/relationships/drawing" Target="../drawings/drawing9.xml"/><Relationship Id="rId2" Type="http://schemas.openxmlformats.org/officeDocument/2006/relationships/hyperlink" Target="http://www.bav-astro.de/sfs/BAVM_link.php?BAVMnr=34" TargetMode="External"/><Relationship Id="rId16" Type="http://schemas.openxmlformats.org/officeDocument/2006/relationships/hyperlink" Target="http://www.konkoly.hu/cgi-bin/IBVS?5594" TargetMode="External"/><Relationship Id="rId20" Type="http://schemas.openxmlformats.org/officeDocument/2006/relationships/hyperlink" Target="http://vsolj.cetus-net.org/no44.pdf" TargetMode="External"/><Relationship Id="rId29" Type="http://schemas.openxmlformats.org/officeDocument/2006/relationships/hyperlink" Target="http://vsolj.cetus-net.org/no48.pdf" TargetMode="External"/><Relationship Id="rId1" Type="http://schemas.openxmlformats.org/officeDocument/2006/relationships/hyperlink" Target="http://www.bav-astro.de/sfs/BAVM_link.php?BAVMnr=34" TargetMode="External"/><Relationship Id="rId6" Type="http://schemas.openxmlformats.org/officeDocument/2006/relationships/hyperlink" Target="http://www.bav-astro.de/sfs/BAVM_link.php?BAVMnr=39" TargetMode="External"/><Relationship Id="rId11" Type="http://schemas.openxmlformats.org/officeDocument/2006/relationships/hyperlink" Target="http://www.bav-astro.de/sfs/BAVM_link.php?BAVMnr=60" TargetMode="External"/><Relationship Id="rId24" Type="http://schemas.openxmlformats.org/officeDocument/2006/relationships/hyperlink" Target="http://www.konkoly.hu/cgi-bin/IBVS?5801" TargetMode="External"/><Relationship Id="rId32" Type="http://schemas.openxmlformats.org/officeDocument/2006/relationships/hyperlink" Target="http://vsolj.cetus-net.org/vsoljno50.pdf" TargetMode="External"/><Relationship Id="rId37" Type="http://schemas.openxmlformats.org/officeDocument/2006/relationships/printerSettings" Target="../printerSettings/printerSettings7.bin"/><Relationship Id="rId5" Type="http://schemas.openxmlformats.org/officeDocument/2006/relationships/hyperlink" Target="http://www.bav-astro.de/sfs/BAVM_link.php?BAVMnr=38" TargetMode="External"/><Relationship Id="rId15" Type="http://schemas.openxmlformats.org/officeDocument/2006/relationships/hyperlink" Target="http://www.bav-astro.de/sfs/BAVM_link.php?BAVMnr=132" TargetMode="External"/><Relationship Id="rId23" Type="http://schemas.openxmlformats.org/officeDocument/2006/relationships/hyperlink" Target="http://vsolj.cetus-net.org/no45.pdf" TargetMode="External"/><Relationship Id="rId28" Type="http://schemas.openxmlformats.org/officeDocument/2006/relationships/hyperlink" Target="http://www.bav-astro.de/sfs/BAVM_link.php?BAVMnr=193" TargetMode="External"/><Relationship Id="rId36" Type="http://schemas.openxmlformats.org/officeDocument/2006/relationships/hyperlink" Target="http://www.bav-astro.de/sfs/BAVM_link.php?BAVMnr=225" TargetMode="External"/><Relationship Id="rId10" Type="http://schemas.openxmlformats.org/officeDocument/2006/relationships/hyperlink" Target="http://www.bav-astro.de/sfs/BAVM_link.php?BAVMnr=50" TargetMode="External"/><Relationship Id="rId19" Type="http://schemas.openxmlformats.org/officeDocument/2006/relationships/hyperlink" Target="http://vsolj.cetus-net.org/no44.pdf" TargetMode="External"/><Relationship Id="rId31" Type="http://schemas.openxmlformats.org/officeDocument/2006/relationships/hyperlink" Target="http://www.bav-astro.de/sfs/BAVM_link.php?BAVMnr=203" TargetMode="External"/><Relationship Id="rId4" Type="http://schemas.openxmlformats.org/officeDocument/2006/relationships/hyperlink" Target="http://www.bav-astro.de/sfs/BAVM_link.php?BAVMnr=34" TargetMode="External"/><Relationship Id="rId9" Type="http://schemas.openxmlformats.org/officeDocument/2006/relationships/hyperlink" Target="http://www.bav-astro.de/sfs/BAVM_link.php?BAVMnr=46" TargetMode="External"/><Relationship Id="rId14" Type="http://schemas.openxmlformats.org/officeDocument/2006/relationships/hyperlink" Target="http://www.bav-astro.de/sfs/BAVM_link.php?BAVMnr=132" TargetMode="External"/><Relationship Id="rId22" Type="http://schemas.openxmlformats.org/officeDocument/2006/relationships/hyperlink" Target="http://vsolj.cetus-net.org/no45.pdf" TargetMode="External"/><Relationship Id="rId27" Type="http://schemas.openxmlformats.org/officeDocument/2006/relationships/hyperlink" Target="http://www.bav-astro.de/sfs/BAVM_link.php?BAVMnr=193" TargetMode="External"/><Relationship Id="rId30" Type="http://schemas.openxmlformats.org/officeDocument/2006/relationships/hyperlink" Target="http://www.bav-astro.de/sfs/BAVM_link.php?BAVMnr=203" TargetMode="External"/><Relationship Id="rId35" Type="http://schemas.openxmlformats.org/officeDocument/2006/relationships/hyperlink" Target="http://www.bav-astro.de/sfs/BAVM_link.php?BAVMnr=21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BZ2539"/>
  <sheetViews>
    <sheetView tabSelected="1" workbookViewId="0">
      <pane xSplit="12" ySplit="22" topLeftCell="M173" activePane="bottomRight" state="frozen"/>
      <selection pane="topRight" activeCell="M1" sqref="M1"/>
      <selection pane="bottomLeft" activeCell="A23" sqref="A23"/>
      <selection pane="bottomRight" activeCell="F8" sqref="F8"/>
    </sheetView>
  </sheetViews>
  <sheetFormatPr defaultColWidth="10.28515625" defaultRowHeight="12.95" customHeight="1"/>
  <cols>
    <col min="1" max="1" width="14.42578125" customWidth="1"/>
    <col min="2" max="2" width="5.5703125" customWidth="1"/>
    <col min="3" max="3" width="13.7109375" customWidth="1"/>
    <col min="4" max="4" width="10.28515625" customWidth="1"/>
    <col min="5" max="5" width="13.28515625" customWidth="1"/>
    <col min="6" max="6" width="16.5703125" customWidth="1"/>
    <col min="7" max="7" width="12" customWidth="1"/>
    <col min="8" max="9" width="11.140625" customWidth="1"/>
    <col min="10" max="13" width="8.5703125" customWidth="1"/>
    <col min="14" max="14" width="8" customWidth="1"/>
    <col min="15" max="15" width="7.7109375" customWidth="1"/>
    <col min="16" max="16" width="9.85546875" customWidth="1"/>
    <col min="17" max="25" width="10.28515625" customWidth="1"/>
    <col min="26" max="26" width="12.140625" customWidth="1"/>
    <col min="27" max="27" width="9.42578125" customWidth="1"/>
    <col min="28" max="30" width="10.42578125" customWidth="1"/>
    <col min="31" max="31" width="10.5703125" customWidth="1"/>
    <col min="32" max="32" width="10.28515625" customWidth="1"/>
    <col min="33" max="36" width="9.42578125" customWidth="1"/>
    <col min="37" max="51" width="10.28515625" customWidth="1"/>
    <col min="52" max="52" width="11.85546875" customWidth="1"/>
    <col min="53" max="53" width="14.7109375" customWidth="1"/>
  </cols>
  <sheetData>
    <row r="1" spans="1:63" ht="21" thickBot="1">
      <c r="A1" s="1" t="s">
        <v>246</v>
      </c>
      <c r="E1" s="227" t="s">
        <v>771</v>
      </c>
      <c r="R1" s="6" t="s">
        <v>71</v>
      </c>
      <c r="S1" s="9" t="s">
        <v>83</v>
      </c>
      <c r="Z1" s="178" t="s">
        <v>30</v>
      </c>
      <c r="AA1" s="179"/>
      <c r="AB1" s="179" t="s">
        <v>31</v>
      </c>
      <c r="AC1" s="179" t="s">
        <v>32</v>
      </c>
      <c r="AD1" s="180"/>
      <c r="AG1" t="s">
        <v>780</v>
      </c>
      <c r="AV1" s="181" t="s">
        <v>71</v>
      </c>
      <c r="AW1" s="182" t="s">
        <v>59</v>
      </c>
      <c r="AX1" s="8" t="s">
        <v>33</v>
      </c>
      <c r="AY1" s="183" t="s">
        <v>34</v>
      </c>
      <c r="AZ1" s="56" t="s">
        <v>35</v>
      </c>
      <c r="BA1" s="183" t="s">
        <v>36</v>
      </c>
      <c r="BB1" s="56" t="s">
        <v>37</v>
      </c>
      <c r="BC1" s="183" t="s">
        <v>38</v>
      </c>
      <c r="BD1" s="184" t="s">
        <v>39</v>
      </c>
      <c r="BE1" s="56" t="s">
        <v>40</v>
      </c>
      <c r="BF1" s="183" t="s">
        <v>41</v>
      </c>
      <c r="BG1" s="184" t="s">
        <v>42</v>
      </c>
      <c r="BH1" s="56" t="s">
        <v>43</v>
      </c>
      <c r="BI1" s="183" t="s">
        <v>44</v>
      </c>
      <c r="BJ1" s="184" t="s">
        <v>45</v>
      </c>
      <c r="BK1" s="56" t="s">
        <v>195</v>
      </c>
    </row>
    <row r="2" spans="1:63" s="34" customFormat="1" ht="12.95" customHeight="1" thickBot="1">
      <c r="A2" s="34" t="s">
        <v>86</v>
      </c>
      <c r="B2" s="261" t="s">
        <v>133</v>
      </c>
      <c r="E2" s="262" t="s">
        <v>779</v>
      </c>
      <c r="R2" s="38">
        <v>-40000</v>
      </c>
      <c r="S2" s="38">
        <f t="shared" ref="S2:S17" si="0">+$D$11+$D$12*R2+$D$13*R2^2</f>
        <v>-6.8786605582954352E-2</v>
      </c>
      <c r="Z2" s="263" t="s">
        <v>9</v>
      </c>
      <c r="AA2" s="264">
        <f>C7</f>
        <v>49546.498299999999</v>
      </c>
      <c r="AB2" s="265" t="s">
        <v>10</v>
      </c>
      <c r="AC2" s="264">
        <f>C8</f>
        <v>0.37031177999999998</v>
      </c>
      <c r="AD2" s="266" t="s">
        <v>308</v>
      </c>
      <c r="AV2" s="34">
        <v>-54000</v>
      </c>
      <c r="AW2" s="34">
        <f t="shared" ref="AW2:AW65" si="1">AA$3+AA$4*AV2+AA$5*AV2^2+AY2</f>
        <v>-0.11880983105054781</v>
      </c>
      <c r="AX2" s="34">
        <f t="shared" ref="AX2:AX65" si="2">AA$3+AA$4*AV2+AA$5*AV2^2</f>
        <v>-0.10733736385689996</v>
      </c>
      <c r="AY2" s="38">
        <f t="shared" ref="AY2:AY65" si="3">$AA$6*($AA$11/AZ2*BA2+$AA$12)</f>
        <v>-1.1472467193647846E-2</v>
      </c>
      <c r="AZ2" s="34">
        <f t="shared" ref="AZ2:AZ65" si="4">1+$AA$7*COS(BB2)</f>
        <v>0.44759569638632479</v>
      </c>
      <c r="BA2" s="34">
        <f t="shared" ref="BA2:BA65" si="5">SIN(BB2+RADIANS($AA$9))</f>
        <v>-0.96462477178337835</v>
      </c>
      <c r="BB2" s="34">
        <f t="shared" ref="BB2:BB65" si="6">2*ATAN(BC2)</f>
        <v>2.4639074193327835</v>
      </c>
      <c r="BC2" s="34">
        <f t="shared" ref="BC2:BC65" si="7">SQRT((1+$AA$7)/(1-$AA$7))*TAN(BD2/2)</f>
        <v>2.8374009957021618</v>
      </c>
      <c r="BD2" s="34">
        <f t="shared" ref="BD2:BJ17" si="8">$BK2+$AA$7*SIN(BE2)</f>
        <v>14.294044744467257</v>
      </c>
      <c r="BE2" s="34">
        <f t="shared" si="8"/>
        <v>14.294045988213826</v>
      </c>
      <c r="BF2" s="34">
        <f t="shared" si="8"/>
        <v>14.294034761304518</v>
      </c>
      <c r="BG2" s="34">
        <f t="shared" si="8"/>
        <v>14.294136074234867</v>
      </c>
      <c r="BH2" s="34">
        <f t="shared" si="8"/>
        <v>14.293219452816855</v>
      </c>
      <c r="BI2" s="34">
        <f t="shared" si="8"/>
        <v>14.301327825803067</v>
      </c>
      <c r="BJ2" s="34">
        <f t="shared" si="8"/>
        <v>14.200570968094217</v>
      </c>
      <c r="BK2" s="34">
        <f t="shared" ref="BK2:BK65" si="9">RADIANS($AA$9)+$AA$18*(AV2-AA$15)</f>
        <v>13.593656679651943</v>
      </c>
    </row>
    <row r="3" spans="1:63" s="34" customFormat="1" ht="12.95" customHeight="1" thickBot="1">
      <c r="R3" s="38">
        <v>-35000</v>
      </c>
      <c r="S3" s="38">
        <f t="shared" si="0"/>
        <v>-5.6283217686394632E-2</v>
      </c>
      <c r="Y3" s="34">
        <v>0.03</v>
      </c>
      <c r="Z3" s="267" t="s">
        <v>301</v>
      </c>
      <c r="AA3" s="268">
        <f t="shared" ref="AA3:AA10" si="10">AB3*AC3</f>
        <v>1.2602223044374082E-2</v>
      </c>
      <c r="AB3" s="269">
        <v>1.2602223044374081</v>
      </c>
      <c r="AC3" s="34">
        <v>0.01</v>
      </c>
      <c r="AD3" s="270"/>
      <c r="AE3" s="269">
        <v>1.2602223044374081</v>
      </c>
      <c r="AF3" s="269">
        <v>1.3116529920675923</v>
      </c>
      <c r="AG3" s="269">
        <v>1.1726170568267906</v>
      </c>
      <c r="AV3" s="34">
        <v>-53000</v>
      </c>
      <c r="AW3" s="34">
        <f t="shared" si="1"/>
        <v>-0.11673173881758044</v>
      </c>
      <c r="AX3" s="34">
        <f t="shared" si="2"/>
        <v>-0.10441066857369888</v>
      </c>
      <c r="AY3" s="38">
        <f t="shared" si="3"/>
        <v>-1.2321070243881554E-2</v>
      </c>
      <c r="AZ3" s="34">
        <f t="shared" si="4"/>
        <v>0.41960352264125644</v>
      </c>
      <c r="BA3" s="34">
        <f t="shared" si="5"/>
        <v>-0.94523985330243077</v>
      </c>
      <c r="BB3" s="34">
        <f t="shared" si="6"/>
        <v>2.5295950187239176</v>
      </c>
      <c r="BC3" s="34">
        <f t="shared" si="7"/>
        <v>3.1653444307409369</v>
      </c>
      <c r="BD3" s="34">
        <f t="shared" si="8"/>
        <v>14.400952133104079</v>
      </c>
      <c r="BE3" s="34">
        <f t="shared" si="8"/>
        <v>14.400961114595741</v>
      </c>
      <c r="BF3" s="34">
        <f t="shared" si="8"/>
        <v>14.400912533651892</v>
      </c>
      <c r="BG3" s="34">
        <f t="shared" si="8"/>
        <v>14.401175204164417</v>
      </c>
      <c r="BH3" s="34">
        <f t="shared" si="8"/>
        <v>14.399751923286887</v>
      </c>
      <c r="BI3" s="34">
        <f t="shared" si="8"/>
        <v>14.407376329316385</v>
      </c>
      <c r="BJ3" s="34">
        <f t="shared" si="8"/>
        <v>14.363627019059354</v>
      </c>
      <c r="BK3" s="34">
        <f t="shared" si="9"/>
        <v>13.71638547650738</v>
      </c>
    </row>
    <row r="4" spans="1:63" s="34" customFormat="1" ht="12.95" customHeight="1" thickTop="1" thickBot="1">
      <c r="A4" s="224" t="s">
        <v>61</v>
      </c>
      <c r="C4" s="271">
        <v>43016.404000000002</v>
      </c>
      <c r="D4" s="272">
        <v>0.37012879999999998</v>
      </c>
      <c r="R4" s="38">
        <v>-30000</v>
      </c>
      <c r="S4" s="38">
        <f t="shared" si="0"/>
        <v>-4.4445482452161678E-2</v>
      </c>
      <c r="Y4" s="34">
        <v>-2.5000000000000002E-6</v>
      </c>
      <c r="Z4" s="273" t="s">
        <v>46</v>
      </c>
      <c r="AA4" s="274">
        <f t="shared" si="10"/>
        <v>1.5021985858218012E-6</v>
      </c>
      <c r="AB4" s="275">
        <v>1.5021985858218012</v>
      </c>
      <c r="AC4" s="276">
        <v>9.9999999999999995E-7</v>
      </c>
      <c r="AD4" s="270"/>
      <c r="AE4" s="275">
        <v>1.5021985858218012</v>
      </c>
      <c r="AF4" s="275">
        <v>1.6799428853428566</v>
      </c>
      <c r="AG4" s="275">
        <v>1.0673499216986853</v>
      </c>
      <c r="AV4" s="34">
        <v>-52000</v>
      </c>
      <c r="AW4" s="34">
        <f t="shared" si="1"/>
        <v>-0.11450238895883313</v>
      </c>
      <c r="AX4" s="34">
        <f t="shared" si="2"/>
        <v>-0.10151059939699088</v>
      </c>
      <c r="AY4" s="38">
        <f t="shared" si="3"/>
        <v>-1.299178956184226E-2</v>
      </c>
      <c r="AZ4" s="34">
        <f t="shared" si="4"/>
        <v>0.39686998291901132</v>
      </c>
      <c r="BA4" s="34">
        <f t="shared" si="5"/>
        <v>-0.92463440615684422</v>
      </c>
      <c r="BB4" s="34">
        <f t="shared" si="6"/>
        <v>2.5878491930127803</v>
      </c>
      <c r="BC4" s="34">
        <f t="shared" si="7"/>
        <v>3.5190151011502571</v>
      </c>
      <c r="BD4" s="34">
        <f t="shared" si="8"/>
        <v>14.501636837561886</v>
      </c>
      <c r="BE4" s="34">
        <f t="shared" si="8"/>
        <v>14.501616733812771</v>
      </c>
      <c r="BF4" s="34">
        <f t="shared" si="8"/>
        <v>14.501696266578369</v>
      </c>
      <c r="BG4" s="34">
        <f t="shared" si="8"/>
        <v>14.501381528707562</v>
      </c>
      <c r="BH4" s="34">
        <f t="shared" si="8"/>
        <v>14.502625536915749</v>
      </c>
      <c r="BI4" s="34">
        <f t="shared" si="8"/>
        <v>14.49768464222508</v>
      </c>
      <c r="BJ4" s="34">
        <f t="shared" si="8"/>
        <v>14.516946317218968</v>
      </c>
      <c r="BK4" s="34">
        <f t="shared" si="9"/>
        <v>13.839114273362815</v>
      </c>
    </row>
    <row r="5" spans="1:63" s="34" customFormat="1" ht="12.95" customHeight="1" thickTop="1">
      <c r="A5" s="277" t="s">
        <v>136</v>
      </c>
      <c r="C5" s="278">
        <v>-9.5</v>
      </c>
      <c r="D5" s="34" t="s">
        <v>137</v>
      </c>
      <c r="R5" s="38">
        <v>-25000</v>
      </c>
      <c r="S5" s="38">
        <f t="shared" si="0"/>
        <v>-3.3273399880255475E-2</v>
      </c>
      <c r="Y5" s="34">
        <v>3E-11</v>
      </c>
      <c r="Z5" s="273" t="s">
        <v>29</v>
      </c>
      <c r="AA5" s="274">
        <f t="shared" si="10"/>
        <v>-1.3313053246535246E-11</v>
      </c>
      <c r="AB5" s="275">
        <v>-1.3313053246535247</v>
      </c>
      <c r="AC5" s="34">
        <v>9.9999999999999994E-12</v>
      </c>
      <c r="AD5" s="270"/>
      <c r="AE5" s="275">
        <v>-1.3313053246535247</v>
      </c>
      <c r="AF5" s="275">
        <v>-0.85445544765855319</v>
      </c>
      <c r="AG5" s="275">
        <v>-2.4085756456188898</v>
      </c>
      <c r="AV5" s="34">
        <v>-51000</v>
      </c>
      <c r="AW5" s="34">
        <f t="shared" si="1"/>
        <v>-0.11214429312036317</v>
      </c>
      <c r="AX5" s="34">
        <f t="shared" si="2"/>
        <v>-9.8637156326775957E-2</v>
      </c>
      <c r="AY5" s="38">
        <f t="shared" si="3"/>
        <v>-1.3507136793587213E-2</v>
      </c>
      <c r="AZ5" s="34">
        <f t="shared" si="4"/>
        <v>0.37812234845977977</v>
      </c>
      <c r="BA5" s="34">
        <f t="shared" si="5"/>
        <v>-0.90336135173278631</v>
      </c>
      <c r="BB5" s="34">
        <f t="shared" si="6"/>
        <v>2.6403802855927232</v>
      </c>
      <c r="BC5" s="34">
        <f t="shared" si="7"/>
        <v>3.9064372625319899</v>
      </c>
      <c r="BD5" s="34">
        <f t="shared" si="8"/>
        <v>14.59727909733256</v>
      </c>
      <c r="BE5" s="34">
        <f t="shared" si="8"/>
        <v>14.59701187896103</v>
      </c>
      <c r="BF5" s="34">
        <f t="shared" si="8"/>
        <v>14.597860264514972</v>
      </c>
      <c r="BG5" s="34">
        <f t="shared" si="8"/>
        <v>14.595161707298196</v>
      </c>
      <c r="BH5" s="34">
        <f t="shared" si="8"/>
        <v>14.603695046985843</v>
      </c>
      <c r="BI5" s="34">
        <f t="shared" si="8"/>
        <v>14.576185185095012</v>
      </c>
      <c r="BJ5" s="34">
        <f t="shared" si="8"/>
        <v>14.660068675564329</v>
      </c>
      <c r="BK5" s="34">
        <f t="shared" si="9"/>
        <v>13.961843070218253</v>
      </c>
    </row>
    <row r="6" spans="1:63" s="34" customFormat="1" ht="12.95" customHeight="1">
      <c r="A6" s="224" t="s">
        <v>62</v>
      </c>
      <c r="R6" s="38">
        <v>-20000</v>
      </c>
      <c r="S6" s="38">
        <f t="shared" si="0"/>
        <v>-2.2766969970676038E-2</v>
      </c>
      <c r="Z6" s="273" t="s">
        <v>47</v>
      </c>
      <c r="AA6" s="274">
        <f t="shared" si="10"/>
        <v>1.749288495507503E-2</v>
      </c>
      <c r="AB6" s="275">
        <v>1.7492884955075028</v>
      </c>
      <c r="AC6" s="34">
        <v>0.01</v>
      </c>
      <c r="AD6" s="270" t="s">
        <v>308</v>
      </c>
      <c r="AE6" s="275">
        <v>1.7492884955075028</v>
      </c>
      <c r="AF6" s="275">
        <v>2.2899510376052241</v>
      </c>
      <c r="AG6" s="275">
        <v>1.3399904505351339</v>
      </c>
      <c r="AV6" s="34">
        <v>-50000</v>
      </c>
      <c r="AW6" s="34">
        <f t="shared" si="1"/>
        <v>-0.10967528476740111</v>
      </c>
      <c r="AX6" s="34">
        <f t="shared" si="2"/>
        <v>-9.5790339363054089E-2</v>
      </c>
      <c r="AY6" s="34">
        <f t="shared" si="3"/>
        <v>-1.3884945404347029E-2</v>
      </c>
      <c r="AZ6" s="34">
        <f t="shared" si="4"/>
        <v>0.3624683449645606</v>
      </c>
      <c r="BA6" s="34">
        <f t="shared" si="5"/>
        <v>-0.8817086020672692</v>
      </c>
      <c r="BB6" s="34">
        <f t="shared" si="6"/>
        <v>2.6884522061364255</v>
      </c>
      <c r="BC6" s="34">
        <f t="shared" si="7"/>
        <v>4.3378594986466865</v>
      </c>
      <c r="BD6" s="34">
        <f t="shared" si="8"/>
        <v>14.688860715124727</v>
      </c>
      <c r="BE6" s="34">
        <f t="shared" si="8"/>
        <v>14.687794893544849</v>
      </c>
      <c r="BF6" s="34">
        <f t="shared" si="8"/>
        <v>14.690660926792361</v>
      </c>
      <c r="BG6" s="34">
        <f t="shared" si="8"/>
        <v>14.682923421194889</v>
      </c>
      <c r="BH6" s="34">
        <f t="shared" si="8"/>
        <v>14.703595092931561</v>
      </c>
      <c r="BI6" s="34">
        <f t="shared" si="8"/>
        <v>14.646694113967193</v>
      </c>
      <c r="BJ6" s="34">
        <f t="shared" si="8"/>
        <v>14.792687304351578</v>
      </c>
      <c r="BK6" s="34">
        <f t="shared" si="9"/>
        <v>14.08457186707369</v>
      </c>
    </row>
    <row r="7" spans="1:63" s="34" customFormat="1" ht="12.95" customHeight="1">
      <c r="A7" s="34" t="s">
        <v>63</v>
      </c>
      <c r="C7" s="34">
        <v>49546.498299999999</v>
      </c>
      <c r="D7" s="39" t="s">
        <v>248</v>
      </c>
      <c r="R7" s="38">
        <v>-15000</v>
      </c>
      <c r="S7" s="38">
        <f t="shared" si="0"/>
        <v>-1.2926192723423366E-2</v>
      </c>
      <c r="Z7" s="279" t="s">
        <v>53</v>
      </c>
      <c r="AA7" s="280">
        <f t="shared" si="10"/>
        <v>0.70909597668419944</v>
      </c>
      <c r="AB7" s="275">
        <v>0.70909597668419944</v>
      </c>
      <c r="AC7" s="34">
        <v>1</v>
      </c>
      <c r="AD7" s="270"/>
      <c r="AE7" s="275">
        <v>0.70909597668419944</v>
      </c>
      <c r="AF7" s="275">
        <v>0.88550057521448744</v>
      </c>
      <c r="AG7" s="275">
        <v>0.22305670043125053</v>
      </c>
      <c r="AV7" s="34">
        <v>-49000</v>
      </c>
      <c r="AW7" s="34">
        <f t="shared" si="1"/>
        <v>-0.10710934763976762</v>
      </c>
      <c r="AX7" s="34">
        <f t="shared" si="2"/>
        <v>-9.2970148505825301E-2</v>
      </c>
      <c r="AY7" s="34">
        <f t="shared" si="3"/>
        <v>-1.4139199133942326E-2</v>
      </c>
      <c r="AZ7" s="34">
        <f t="shared" si="4"/>
        <v>0.3492671922157804</v>
      </c>
      <c r="BA7" s="34">
        <f t="shared" si="5"/>
        <v>-0.85980715113067863</v>
      </c>
      <c r="BB7" s="34">
        <f t="shared" si="6"/>
        <v>2.7330318631514232</v>
      </c>
      <c r="BC7" s="34">
        <f t="shared" si="7"/>
        <v>4.826948694855381</v>
      </c>
      <c r="BD7" s="34">
        <f t="shared" si="8"/>
        <v>14.777226923613155</v>
      </c>
      <c r="BE7" s="34">
        <f t="shared" si="8"/>
        <v>14.774414576814566</v>
      </c>
      <c r="BF7" s="34">
        <f t="shared" si="8"/>
        <v>14.781050760063652</v>
      </c>
      <c r="BG7" s="34">
        <f t="shared" si="8"/>
        <v>14.765294945243163</v>
      </c>
      <c r="BH7" s="34">
        <f t="shared" si="8"/>
        <v>14.802178928163514</v>
      </c>
      <c r="BI7" s="34">
        <f t="shared" si="8"/>
        <v>14.712658471059317</v>
      </c>
      <c r="BJ7" s="34">
        <f t="shared" si="8"/>
        <v>14.914653426281244</v>
      </c>
      <c r="BK7" s="34">
        <f t="shared" si="9"/>
        <v>14.207300663929127</v>
      </c>
    </row>
    <row r="8" spans="1:63" s="34" customFormat="1" ht="12.95" customHeight="1">
      <c r="A8" s="34" t="s">
        <v>64</v>
      </c>
      <c r="C8" s="34">
        <v>0.37031177999999998</v>
      </c>
      <c r="D8" s="39" t="s">
        <v>248</v>
      </c>
      <c r="R8" s="38">
        <v>-10000</v>
      </c>
      <c r="S8" s="38">
        <f t="shared" si="0"/>
        <v>-3.751068138497455E-3</v>
      </c>
      <c r="Z8" s="273" t="s">
        <v>11</v>
      </c>
      <c r="AA8" s="280">
        <f t="shared" si="10"/>
        <v>51.906287657482281</v>
      </c>
      <c r="AB8" s="275">
        <v>5.1906287657482277</v>
      </c>
      <c r="AC8" s="34">
        <v>10</v>
      </c>
      <c r="AD8" s="270" t="s">
        <v>309</v>
      </c>
      <c r="AE8" s="275">
        <v>5.1906287657482277</v>
      </c>
      <c r="AF8" s="275">
        <v>5.7968649065125044</v>
      </c>
      <c r="AG8" s="275">
        <v>4.6985461479838211</v>
      </c>
      <c r="AV8" s="34">
        <v>-48000</v>
      </c>
      <c r="AW8" s="34">
        <f t="shared" si="1"/>
        <v>-0.10445714964093475</v>
      </c>
      <c r="AX8" s="34">
        <f t="shared" si="2"/>
        <v>-9.0176583755089579E-2</v>
      </c>
      <c r="AY8" s="34">
        <f t="shared" si="3"/>
        <v>-1.4280565885845174E-2</v>
      </c>
      <c r="AZ8" s="34">
        <f t="shared" si="4"/>
        <v>0.33805555865860815</v>
      </c>
      <c r="BA8" s="34">
        <f t="shared" si="5"/>
        <v>-0.83770182989656372</v>
      </c>
      <c r="BB8" s="34">
        <f t="shared" si="6"/>
        <v>2.7748623159126997</v>
      </c>
      <c r="BC8" s="34">
        <f t="shared" si="7"/>
        <v>5.3923392782906063</v>
      </c>
      <c r="BD8" s="34">
        <f t="shared" si="8"/>
        <v>14.863084664075888</v>
      </c>
      <c r="BE8" s="34">
        <f t="shared" si="8"/>
        <v>14.857267914428975</v>
      </c>
      <c r="BF8" s="34">
        <f t="shared" si="8"/>
        <v>14.869620293497524</v>
      </c>
      <c r="BG8" s="34">
        <f t="shared" si="8"/>
        <v>14.843177953401254</v>
      </c>
      <c r="BH8" s="34">
        <f t="shared" si="8"/>
        <v>14.898864069449759</v>
      </c>
      <c r="BI8" s="34">
        <f t="shared" si="8"/>
        <v>14.776997526117768</v>
      </c>
      <c r="BJ8" s="34">
        <f t="shared" si="8"/>
        <v>15.025978514623711</v>
      </c>
      <c r="BK8" s="34">
        <f t="shared" si="9"/>
        <v>14.330029460784562</v>
      </c>
    </row>
    <row r="9" spans="1:63" s="34" customFormat="1" ht="12.95" customHeight="1">
      <c r="A9" s="281" t="s">
        <v>143</v>
      </c>
      <c r="B9" s="282">
        <v>133</v>
      </c>
      <c r="C9" s="283" t="str">
        <f>"F"&amp;B9</f>
        <v>F133</v>
      </c>
      <c r="D9" s="39" t="str">
        <f>"G"&amp;B9</f>
        <v>G133</v>
      </c>
      <c r="R9" s="38">
        <v>-5000</v>
      </c>
      <c r="S9" s="38">
        <f t="shared" si="0"/>
        <v>4.7584037841016946E-3</v>
      </c>
      <c r="Z9" s="284" t="s">
        <v>12</v>
      </c>
      <c r="AA9" s="280">
        <f t="shared" si="10"/>
        <v>504.11387224306674</v>
      </c>
      <c r="AB9" s="275">
        <v>50.411387224306672</v>
      </c>
      <c r="AC9" s="34">
        <v>10</v>
      </c>
      <c r="AD9" s="270" t="s">
        <v>58</v>
      </c>
      <c r="AE9" s="275">
        <v>50.411387224306672</v>
      </c>
      <c r="AF9" s="275">
        <v>50.379149598113464</v>
      </c>
      <c r="AG9" s="275">
        <v>17.830902784204916</v>
      </c>
      <c r="AV9" s="34">
        <v>-47000</v>
      </c>
      <c r="AW9" s="34">
        <f t="shared" si="1"/>
        <v>-0.10172672584761319</v>
      </c>
      <c r="AX9" s="34">
        <f t="shared" si="2"/>
        <v>-8.7409645110846923E-2</v>
      </c>
      <c r="AY9" s="34">
        <f t="shared" si="3"/>
        <v>-1.4317080736766262E-2</v>
      </c>
      <c r="AZ9" s="34">
        <f t="shared" si="4"/>
        <v>0.32850032963693965</v>
      </c>
      <c r="BA9" s="34">
        <f t="shared" si="5"/>
        <v>-0.81540316948847358</v>
      </c>
      <c r="BB9" s="34">
        <f t="shared" si="6"/>
        <v>2.8144984365351449</v>
      </c>
      <c r="BC9" s="34">
        <f t="shared" si="7"/>
        <v>6.0598330605976392</v>
      </c>
      <c r="BD9" s="34">
        <f t="shared" si="8"/>
        <v>14.946970029052647</v>
      </c>
      <c r="BE9" s="34">
        <f t="shared" si="8"/>
        <v>14.936813320434768</v>
      </c>
      <c r="BF9" s="34">
        <f t="shared" si="8"/>
        <v>14.956598272477772</v>
      </c>
      <c r="BG9" s="34">
        <f t="shared" si="8"/>
        <v>14.917700021290228</v>
      </c>
      <c r="BH9" s="34">
        <f t="shared" si="8"/>
        <v>14.992877182670368</v>
      </c>
      <c r="BI9" s="34">
        <f t="shared" si="8"/>
        <v>14.842029312226098</v>
      </c>
      <c r="BJ9" s="34">
        <f t="shared" si="8"/>
        <v>15.126834120621535</v>
      </c>
      <c r="BK9" s="34">
        <f t="shared" si="9"/>
        <v>14.452758257639999</v>
      </c>
    </row>
    <row r="10" spans="1:63" s="34" customFormat="1" ht="12.95" customHeight="1" thickBot="1">
      <c r="C10" s="285" t="s">
        <v>81</v>
      </c>
      <c r="D10" s="285" t="s">
        <v>82</v>
      </c>
      <c r="R10" s="38">
        <v>0</v>
      </c>
      <c r="S10" s="38">
        <f t="shared" si="0"/>
        <v>1.2602223044374082E-2</v>
      </c>
      <c r="Y10" s="34">
        <f>X10/AC10</f>
        <v>0</v>
      </c>
      <c r="Z10" s="286" t="s">
        <v>55</v>
      </c>
      <c r="AA10" s="287">
        <f t="shared" si="10"/>
        <v>15080.990413451884</v>
      </c>
      <c r="AB10" s="288">
        <v>1.5080990413451885</v>
      </c>
      <c r="AC10" s="34">
        <v>10000</v>
      </c>
      <c r="AD10" s="270" t="s">
        <v>54</v>
      </c>
      <c r="AE10" s="288">
        <v>1.5080990413451885</v>
      </c>
      <c r="AF10" s="288">
        <v>1.1435448739987135</v>
      </c>
      <c r="AG10" s="288">
        <v>0.3324935150183303</v>
      </c>
      <c r="AV10" s="34">
        <v>-46000</v>
      </c>
      <c r="AW10" s="34">
        <f t="shared" si="1"/>
        <v>-9.8924455783691259E-2</v>
      </c>
      <c r="AX10" s="34">
        <f t="shared" si="2"/>
        <v>-8.4669332573097361E-2</v>
      </c>
      <c r="AY10" s="34">
        <f t="shared" si="3"/>
        <v>-1.4255123210593903E-2</v>
      </c>
      <c r="AZ10" s="34">
        <f t="shared" si="4"/>
        <v>0.32036369247738639</v>
      </c>
      <c r="BA10" s="34">
        <f t="shared" si="5"/>
        <v>-0.79292418563335343</v>
      </c>
      <c r="BB10" s="34">
        <f t="shared" si="6"/>
        <v>2.8523305215790145</v>
      </c>
      <c r="BC10" s="34">
        <f t="shared" si="7"/>
        <v>6.8658661598673483</v>
      </c>
      <c r="BD10" s="34">
        <f t="shared" si="8"/>
        <v>15.029218027089101</v>
      </c>
      <c r="BE10" s="34">
        <f t="shared" si="8"/>
        <v>15.013631003925484</v>
      </c>
      <c r="BF10" s="34">
        <f t="shared" si="8"/>
        <v>15.041905837348967</v>
      </c>
      <c r="BG10" s="34">
        <f t="shared" si="8"/>
        <v>14.990115112429248</v>
      </c>
      <c r="BH10" s="34">
        <f t="shared" si="8"/>
        <v>15.08341891685791</v>
      </c>
      <c r="BI10" s="34">
        <f t="shared" si="8"/>
        <v>14.909464956885207</v>
      </c>
      <c r="BJ10" s="34">
        <f t="shared" si="8"/>
        <v>15.217549292765034</v>
      </c>
      <c r="BK10" s="34">
        <f t="shared" si="9"/>
        <v>14.575487054495436</v>
      </c>
    </row>
    <row r="11" spans="1:63" s="34" customFormat="1" ht="12.95" customHeight="1" thickTop="1">
      <c r="A11" s="34" t="s">
        <v>77</v>
      </c>
      <c r="C11" s="39">
        <f ca="1">INTERCEPT(INDIRECT($D$9):G922,INDIRECT($C$9):F922)</f>
        <v>-9.0961135331306051E-4</v>
      </c>
      <c r="D11" s="283">
        <f>AA3</f>
        <v>1.2602223044374082E-2</v>
      </c>
      <c r="E11" s="289">
        <v>6.6739529612493687E-3</v>
      </c>
      <c r="F11" s="290">
        <v>1</v>
      </c>
      <c r="R11" s="38">
        <v>5000</v>
      </c>
      <c r="S11" s="38">
        <f t="shared" si="0"/>
        <v>1.9780389642319707E-2</v>
      </c>
      <c r="Z11" s="291" t="s">
        <v>13</v>
      </c>
      <c r="AA11" s="39">
        <f>1-AA7^2</f>
        <v>0.4971828958502813</v>
      </c>
      <c r="AB11" s="39">
        <f>SUM(AD21:AD1947)</f>
        <v>1.1773711649042101E-3</v>
      </c>
      <c r="AC11" s="291" t="s">
        <v>14</v>
      </c>
      <c r="AD11" s="270"/>
      <c r="AE11" s="39">
        <v>8.4207039048750875E-4</v>
      </c>
      <c r="AF11" s="39">
        <v>8.2390922008801775E-4</v>
      </c>
      <c r="AG11" s="39">
        <v>8.3481900966822585E-4</v>
      </c>
      <c r="AV11" s="34">
        <v>-45000</v>
      </c>
      <c r="AW11" s="34">
        <f t="shared" si="1"/>
        <v>-9.6056199509424581E-2</v>
      </c>
      <c r="AX11" s="34">
        <f t="shared" si="2"/>
        <v>-8.1955646141840838E-2</v>
      </c>
      <c r="AY11" s="34">
        <f t="shared" si="3"/>
        <v>-1.4100553367583746E-2</v>
      </c>
      <c r="AZ11" s="34">
        <f t="shared" si="4"/>
        <v>0.31347445285053532</v>
      </c>
      <c r="BA11" s="34">
        <f t="shared" si="5"/>
        <v>-0.77030159339087667</v>
      </c>
      <c r="BB11" s="34">
        <f t="shared" si="6"/>
        <v>2.8886097677575338</v>
      </c>
      <c r="BC11" s="34">
        <f t="shared" si="7"/>
        <v>7.863464260716321</v>
      </c>
      <c r="BD11" s="34">
        <f t="shared" si="8"/>
        <v>15.10995784679776</v>
      </c>
      <c r="BE11" s="34">
        <f t="shared" si="8"/>
        <v>15.088427046466204</v>
      </c>
      <c r="BF11" s="34">
        <f t="shared" si="8"/>
        <v>15.125247074808923</v>
      </c>
      <c r="BG11" s="34">
        <f t="shared" si="8"/>
        <v>15.061685243318117</v>
      </c>
      <c r="BH11" s="34">
        <f t="shared" si="8"/>
        <v>15.169774806280817</v>
      </c>
      <c r="BI11" s="34">
        <f t="shared" si="8"/>
        <v>14.980450320728197</v>
      </c>
      <c r="BJ11" s="34">
        <f t="shared" si="8"/>
        <v>15.298605626764211</v>
      </c>
      <c r="BK11" s="34">
        <f t="shared" si="9"/>
        <v>14.698215851350874</v>
      </c>
    </row>
    <row r="12" spans="1:63" s="34" customFormat="1" ht="12.95" customHeight="1">
      <c r="A12" s="34" t="s">
        <v>78</v>
      </c>
      <c r="C12" s="39">
        <f ca="1">SLOPE(INDIRECT($D$9):G922,INDIRECT($C$9):F922)</f>
        <v>1.5528954926408873E-6</v>
      </c>
      <c r="D12" s="283">
        <f>AA4</f>
        <v>1.5021985858218012E-6</v>
      </c>
      <c r="E12" s="292">
        <v>1.0360878850531708E-2</v>
      </c>
      <c r="F12" s="290">
        <v>1E-4</v>
      </c>
      <c r="R12" s="38">
        <v>10000</v>
      </c>
      <c r="S12" s="38">
        <f t="shared" si="0"/>
        <v>2.6292903577938571E-2</v>
      </c>
      <c r="Z12" s="293" t="s">
        <v>49</v>
      </c>
      <c r="AA12" s="39">
        <f>AA7*SIN(RADIANS(AA9))</f>
        <v>0.4156551958639636</v>
      </c>
      <c r="AD12" s="270"/>
      <c r="AV12" s="34">
        <v>-44000</v>
      </c>
      <c r="AW12" s="34">
        <f t="shared" si="1"/>
        <v>-9.3128301898064342E-2</v>
      </c>
      <c r="AX12" s="34">
        <f t="shared" si="2"/>
        <v>-7.9268585817077408E-2</v>
      </c>
      <c r="AY12" s="34">
        <f t="shared" si="3"/>
        <v>-1.3859716080986935E-2</v>
      </c>
      <c r="AZ12" s="34">
        <f t="shared" si="4"/>
        <v>0.30770411868293079</v>
      </c>
      <c r="BA12" s="34">
        <f t="shared" si="5"/>
        <v>-0.74760135489992652</v>
      </c>
      <c r="BB12" s="34">
        <f t="shared" si="6"/>
        <v>2.923480652826802</v>
      </c>
      <c r="BC12" s="34">
        <f t="shared" si="7"/>
        <v>9.1332200512760888</v>
      </c>
      <c r="BD12" s="34">
        <f t="shared" si="8"/>
        <v>15.189143188674045</v>
      </c>
      <c r="BE12" s="34">
        <f t="shared" si="8"/>
        <v>15.161989381901916</v>
      </c>
      <c r="BF12" s="34">
        <f t="shared" si="8"/>
        <v>15.206217246897269</v>
      </c>
      <c r="BG12" s="34">
        <f t="shared" si="8"/>
        <v>15.133565541157893</v>
      </c>
      <c r="BH12" s="34">
        <f t="shared" si="8"/>
        <v>15.251392793225195</v>
      </c>
      <c r="BI12" s="34">
        <f t="shared" si="8"/>
        <v>15.055635431137425</v>
      </c>
      <c r="BJ12" s="34">
        <f t="shared" si="8"/>
        <v>15.370630020682544</v>
      </c>
      <c r="BK12" s="34">
        <f t="shared" si="9"/>
        <v>14.820944648206311</v>
      </c>
    </row>
    <row r="13" spans="1:63" s="34" customFormat="1" ht="12.95" customHeight="1" thickBot="1">
      <c r="A13" s="34" t="s">
        <v>80</v>
      </c>
      <c r="C13" s="41" t="s">
        <v>75</v>
      </c>
      <c r="D13" s="283">
        <f>AA5</f>
        <v>-1.3313053246535246E-11</v>
      </c>
      <c r="E13" s="294">
        <v>-2.3571716257222803E-3</v>
      </c>
      <c r="F13" s="290">
        <v>1E-8</v>
      </c>
      <c r="R13" s="38">
        <v>15000</v>
      </c>
      <c r="S13" s="38">
        <f t="shared" si="0"/>
        <v>3.2139764851230671E-2</v>
      </c>
      <c r="Z13" s="295" t="s">
        <v>15</v>
      </c>
      <c r="AA13" s="296">
        <f>AA6*86400*300000/149600000</f>
        <v>3.0308527943552459</v>
      </c>
      <c r="AB13" s="34" t="s">
        <v>8</v>
      </c>
      <c r="AD13" s="270"/>
      <c r="AV13" s="34">
        <v>-43000</v>
      </c>
      <c r="AW13" s="34">
        <f t="shared" si="1"/>
        <v>-9.0148168256680275E-2</v>
      </c>
      <c r="AX13" s="34">
        <f t="shared" si="2"/>
        <v>-7.6608151598807031E-2</v>
      </c>
      <c r="AY13" s="34">
        <f t="shared" si="3"/>
        <v>-1.3540016657873239E-2</v>
      </c>
      <c r="AZ13" s="34">
        <f t="shared" si="4"/>
        <v>0.30294824600065462</v>
      </c>
      <c r="BA13" s="34">
        <f t="shared" si="5"/>
        <v>-0.72491034509969254</v>
      </c>
      <c r="BB13" s="34">
        <f t="shared" si="6"/>
        <v>2.9570195062040381</v>
      </c>
      <c r="BC13" s="34">
        <f t="shared" si="7"/>
        <v>10.805032732810975</v>
      </c>
      <c r="BD13" s="34">
        <f t="shared" si="8"/>
        <v>15.266614995128245</v>
      </c>
      <c r="BE13" s="34">
        <f t="shared" si="8"/>
        <v>15.235111331371343</v>
      </c>
      <c r="BF13" s="34">
        <f t="shared" si="8"/>
        <v>15.284413413271386</v>
      </c>
      <c r="BG13" s="34">
        <f t="shared" si="8"/>
        <v>15.206707397481754</v>
      </c>
      <c r="BH13" s="34">
        <f t="shared" si="8"/>
        <v>15.327939365641866</v>
      </c>
      <c r="BI13" s="34">
        <f t="shared" si="8"/>
        <v>15.135255660876252</v>
      </c>
      <c r="BJ13" s="34">
        <f t="shared" si="8"/>
        <v>15.434385244220513</v>
      </c>
      <c r="BK13" s="34">
        <f t="shared" si="9"/>
        <v>14.943673445061748</v>
      </c>
    </row>
    <row r="14" spans="1:63" s="34" customFormat="1" ht="12.95" customHeight="1" thickTop="1">
      <c r="D14" s="40"/>
      <c r="E14" s="34">
        <f>SUM(T21:T929)</f>
        <v>1.1861200263836962E-2</v>
      </c>
      <c r="R14" s="38">
        <v>20000</v>
      </c>
      <c r="S14" s="38">
        <f t="shared" si="0"/>
        <v>3.7320973462196011E-2</v>
      </c>
      <c r="Z14" s="295" t="s">
        <v>50</v>
      </c>
      <c r="AA14" s="39">
        <f>2*AA5*365.24/C8</f>
        <v>-2.6261436067545752E-8</v>
      </c>
      <c r="AB14" s="34" t="s">
        <v>226</v>
      </c>
      <c r="AD14" s="270"/>
      <c r="AE14" s="34">
        <v>-2.6261436067545752E-8</v>
      </c>
      <c r="AF14" s="34">
        <v>-1.6855056984836396E-8</v>
      </c>
      <c r="AG14" s="34">
        <v>-4.7511757190432522E-8</v>
      </c>
      <c r="AV14" s="34">
        <v>-42000</v>
      </c>
      <c r="AW14" s="34">
        <f t="shared" si="1"/>
        <v>-8.7124230431474062E-2</v>
      </c>
      <c r="AX14" s="34">
        <f t="shared" si="2"/>
        <v>-7.3974343487029734E-2</v>
      </c>
      <c r="AY14" s="34">
        <f t="shared" si="3"/>
        <v>-1.3149886944444324E-2</v>
      </c>
      <c r="AZ14" s="34">
        <f t="shared" si="4"/>
        <v>0.29911382203913794</v>
      </c>
      <c r="BA14" s="34">
        <f t="shared" si="5"/>
        <v>-0.70231775038817468</v>
      </c>
      <c r="BB14" s="34">
        <f t="shared" si="6"/>
        <v>2.9892755578596399</v>
      </c>
      <c r="BC14" s="34">
        <f t="shared" si="7"/>
        <v>13.105106454538127</v>
      </c>
      <c r="BD14" s="34">
        <f t="shared" si="8"/>
        <v>15.342185330971608</v>
      </c>
      <c r="BE14" s="34">
        <f t="shared" si="8"/>
        <v>15.308501990270988</v>
      </c>
      <c r="BF14" s="34">
        <f t="shared" si="8"/>
        <v>15.359535702496805</v>
      </c>
      <c r="BG14" s="34">
        <f t="shared" si="8"/>
        <v>15.28178890478485</v>
      </c>
      <c r="BH14" s="34">
        <f t="shared" si="8"/>
        <v>15.399338938215527</v>
      </c>
      <c r="BI14" s="34">
        <f t="shared" si="8"/>
        <v>15.219213098101786</v>
      </c>
      <c r="BJ14" s="34">
        <f t="shared" si="8"/>
        <v>15.490758464019471</v>
      </c>
      <c r="BK14" s="34">
        <f t="shared" si="9"/>
        <v>15.066402241917185</v>
      </c>
    </row>
    <row r="15" spans="1:63" s="34" customFormat="1" ht="12.95" customHeight="1">
      <c r="A15" s="297" t="s">
        <v>79</v>
      </c>
      <c r="C15" s="298">
        <f ca="1">(C7+C11)+(C8+C12)*INT(MAX(F21:F3463))</f>
        <v>59823.062691571467</v>
      </c>
      <c r="D15" s="283">
        <f>+C7+INT(MAX(F21:F1529))*C8+D11+D12*INT(MAX(F21:F3964))+D13*INT(MAX(F21:F3991)^2)</f>
        <v>59823.064543894041</v>
      </c>
      <c r="E15" s="299" t="s">
        <v>147</v>
      </c>
      <c r="F15" s="300">
        <v>1</v>
      </c>
      <c r="R15" s="38">
        <v>25000</v>
      </c>
      <c r="S15" s="38">
        <f t="shared" si="0"/>
        <v>4.1836529410834586E-2</v>
      </c>
      <c r="Z15" s="293" t="s">
        <v>16</v>
      </c>
      <c r="AA15" s="301">
        <f>(AA10-AA2)/AC2</f>
        <v>-93071.594661525814</v>
      </c>
      <c r="AB15" s="34" t="s">
        <v>56</v>
      </c>
      <c r="AD15" s="270"/>
      <c r="AV15" s="34">
        <v>-41000</v>
      </c>
      <c r="AW15" s="34">
        <f t="shared" si="1"/>
        <v>-8.4065306394978556E-2</v>
      </c>
      <c r="AX15" s="34">
        <f t="shared" si="2"/>
        <v>-7.1367161481745517E-2</v>
      </c>
      <c r="AY15" s="34">
        <f t="shared" si="3"/>
        <v>-1.2698144913233036E-2</v>
      </c>
      <c r="AZ15" s="34">
        <f t="shared" si="4"/>
        <v>0.29611287918837315</v>
      </c>
      <c r="BA15" s="34">
        <f t="shared" si="5"/>
        <v>-0.67989106144234002</v>
      </c>
      <c r="BB15" s="34">
        <f t="shared" si="6"/>
        <v>3.0203096709839623</v>
      </c>
      <c r="BC15" s="34">
        <f t="shared" si="7"/>
        <v>16.470140840824644</v>
      </c>
      <c r="BD15" s="34">
        <f t="shared" si="8"/>
        <v>15.415726576638555</v>
      </c>
      <c r="BE15" s="34">
        <f t="shared" si="8"/>
        <v>15.382702886104912</v>
      </c>
      <c r="BF15" s="34">
        <f t="shared" si="8"/>
        <v>15.431469797022684</v>
      </c>
      <c r="BG15" s="34">
        <f t="shared" si="8"/>
        <v>15.359177067596212</v>
      </c>
      <c r="BH15" s="34">
        <f t="shared" si="8"/>
        <v>15.465796440665112</v>
      </c>
      <c r="BI15" s="34">
        <f t="shared" si="8"/>
        <v>15.307150993414048</v>
      </c>
      <c r="BJ15" s="34">
        <f t="shared" si="8"/>
        <v>15.540747897605012</v>
      </c>
      <c r="BK15" s="34">
        <f t="shared" si="9"/>
        <v>15.189131038772622</v>
      </c>
    </row>
    <row r="16" spans="1:63" s="34" customFormat="1" ht="12.95" customHeight="1">
      <c r="A16" s="224" t="s">
        <v>65</v>
      </c>
      <c r="C16" s="302">
        <f ca="1">+C8+C12</f>
        <v>0.37031333289549262</v>
      </c>
      <c r="D16" s="283">
        <f>+C8+D12+2*D13*MAX(F21:F100)</f>
        <v>0.37031325534615739</v>
      </c>
      <c r="E16" s="299" t="s">
        <v>138</v>
      </c>
      <c r="F16" s="303">
        <f ca="1">NOW()+15018.5+$C$5/24</f>
        <v>60368.646649768518</v>
      </c>
      <c r="R16" s="38">
        <v>30000</v>
      </c>
      <c r="S16" s="38">
        <f t="shared" si="0"/>
        <v>4.5686432697146395E-2</v>
      </c>
      <c r="Z16" s="291" t="s">
        <v>17</v>
      </c>
      <c r="AA16" s="301">
        <f>365.24*AA8</f>
        <v>18958.25250401883</v>
      </c>
      <c r="AB16" s="34" t="s">
        <v>308</v>
      </c>
      <c r="AC16" s="39"/>
      <c r="AD16" s="270"/>
      <c r="AV16" s="34">
        <v>-40000</v>
      </c>
      <c r="AW16" s="34">
        <f t="shared" si="1"/>
        <v>-8.097954200376592E-2</v>
      </c>
      <c r="AX16" s="34">
        <f t="shared" si="2"/>
        <v>-6.8786605582954352E-2</v>
      </c>
      <c r="AY16" s="34">
        <f t="shared" si="3"/>
        <v>-1.2192936420811573E-2</v>
      </c>
      <c r="AZ16" s="34">
        <f t="shared" si="4"/>
        <v>0.29386168663313839</v>
      </c>
      <c r="BA16" s="34">
        <f t="shared" si="5"/>
        <v>-0.65765210549626474</v>
      </c>
      <c r="BB16" s="34">
        <f t="shared" si="6"/>
        <v>3.0502259565868637</v>
      </c>
      <c r="BC16" s="34">
        <f t="shared" si="7"/>
        <v>21.874584063187246</v>
      </c>
      <c r="BD16" s="34">
        <f t="shared" si="8"/>
        <v>15.487248964287472</v>
      </c>
      <c r="BE16" s="34">
        <f t="shared" si="8"/>
        <v>15.458027343317374</v>
      </c>
      <c r="BF16" s="34">
        <f t="shared" si="8"/>
        <v>15.500342661446044</v>
      </c>
      <c r="BG16" s="34">
        <f t="shared" si="8"/>
        <v>15.438922106307441</v>
      </c>
      <c r="BH16" s="34">
        <f t="shared" si="8"/>
        <v>15.52780111814503</v>
      </c>
      <c r="BI16" s="34">
        <f t="shared" si="8"/>
        <v>15.3985178929439</v>
      </c>
      <c r="BJ16" s="34">
        <f t="shared" si="8"/>
        <v>15.5854477967407</v>
      </c>
      <c r="BK16" s="34">
        <f t="shared" si="9"/>
        <v>15.311859835628059</v>
      </c>
    </row>
    <row r="17" spans="1:78" s="34" customFormat="1" ht="12.95" customHeight="1" thickBot="1">
      <c r="A17" s="299" t="s">
        <v>131</v>
      </c>
      <c r="C17" s="34">
        <f>COUNT(C21:C2121)</f>
        <v>171</v>
      </c>
      <c r="E17" s="299" t="s">
        <v>148</v>
      </c>
      <c r="F17" s="303">
        <f ca="1">ROUND(2*(F16-$C$7)/$C$8,0)/2+F15</f>
        <v>29225.5</v>
      </c>
      <c r="N17" s="34" t="s">
        <v>2</v>
      </c>
      <c r="P17" s="34">
        <f>MAX(P21:P508)-MIN(P21:P675)</f>
        <v>31395.936000000082</v>
      </c>
      <c r="R17" s="38">
        <v>35000</v>
      </c>
      <c r="S17" s="38">
        <f t="shared" si="0"/>
        <v>4.8870683321131453E-2</v>
      </c>
      <c r="Z17" s="291" t="s">
        <v>18</v>
      </c>
      <c r="AA17" s="304">
        <f>AA13^3/AA8^2</f>
        <v>1.033367009357058E-2</v>
      </c>
      <c r="AD17" s="270"/>
      <c r="AV17" s="34">
        <v>-39000</v>
      </c>
      <c r="AW17" s="34">
        <f t="shared" si="1"/>
        <v>-7.7873250838879013E-2</v>
      </c>
      <c r="AX17" s="34">
        <f t="shared" si="2"/>
        <v>-6.6232675790656267E-2</v>
      </c>
      <c r="AY17" s="34">
        <f t="shared" si="3"/>
        <v>-1.164057504822274E-2</v>
      </c>
      <c r="AZ17" s="34">
        <f t="shared" si="4"/>
        <v>0.29228412521387293</v>
      </c>
      <c r="BA17" s="34">
        <f t="shared" si="5"/>
        <v>-0.63555846130366833</v>
      </c>
      <c r="BB17" s="34">
        <f t="shared" si="6"/>
        <v>3.0791920878265984</v>
      </c>
      <c r="BC17" s="34">
        <f t="shared" si="7"/>
        <v>32.040590684691921</v>
      </c>
      <c r="BD17" s="34">
        <f t="shared" si="8"/>
        <v>15.556951282552159</v>
      </c>
      <c r="BE17" s="34">
        <f t="shared" si="8"/>
        <v>15.53453369899187</v>
      </c>
      <c r="BF17" s="34">
        <f t="shared" si="8"/>
        <v>15.566545204052989</v>
      </c>
      <c r="BG17" s="34">
        <f t="shared" si="8"/>
        <v>15.520780850475438</v>
      </c>
      <c r="BH17" s="34">
        <f t="shared" si="8"/>
        <v>15.586109679450001</v>
      </c>
      <c r="BI17" s="34">
        <f t="shared" si="8"/>
        <v>15.492620798170526</v>
      </c>
      <c r="BJ17" s="34">
        <f t="shared" si="8"/>
        <v>15.626031986094507</v>
      </c>
      <c r="BK17" s="34">
        <f t="shared" si="9"/>
        <v>15.434588632483496</v>
      </c>
    </row>
    <row r="18" spans="1:78" s="34" customFormat="1" ht="12.95" customHeight="1" thickTop="1" thickBot="1">
      <c r="A18" s="224" t="s">
        <v>151</v>
      </c>
      <c r="C18" s="305">
        <f ca="1">+C15</f>
        <v>59823.062691571467</v>
      </c>
      <c r="D18" s="306">
        <f ca="1">C16</f>
        <v>0.37031333289549262</v>
      </c>
      <c r="E18" s="299" t="s">
        <v>139</v>
      </c>
      <c r="F18" s="39">
        <f ca="1">ROUND(2*(F16-$C$15)/$C$16,0)/2+F15</f>
        <v>1474.5</v>
      </c>
      <c r="N18" s="34" t="s">
        <v>3</v>
      </c>
      <c r="P18" s="34">
        <f>P17/365.24</f>
        <v>85.959741539809656</v>
      </c>
      <c r="Z18" s="307" t="s">
        <v>19</v>
      </c>
      <c r="AA18" s="308">
        <f>2*PI()/(AA8*365.2422)*AC2</f>
        <v>1.2272879685543692E-4</v>
      </c>
      <c r="AB18" s="309" t="s">
        <v>48</v>
      </c>
      <c r="AC18" s="309"/>
      <c r="AD18" s="310"/>
      <c r="AV18" s="34">
        <v>-38000</v>
      </c>
      <c r="AW18" s="34">
        <f t="shared" si="1"/>
        <v>-7.4749999347816773E-2</v>
      </c>
      <c r="AX18" s="34">
        <f t="shared" si="2"/>
        <v>-6.3705372104851249E-2</v>
      </c>
      <c r="AY18" s="34">
        <f t="shared" si="3"/>
        <v>-1.1044627242965526E-2</v>
      </c>
      <c r="AZ18" s="34">
        <f t="shared" si="4"/>
        <v>0.29131739898700082</v>
      </c>
      <c r="BA18" s="34">
        <f t="shared" si="5"/>
        <v>-0.61349468211454361</v>
      </c>
      <c r="BB18" s="34">
        <f t="shared" si="6"/>
        <v>3.1074453792196608</v>
      </c>
      <c r="BC18" s="34">
        <f t="shared" si="7"/>
        <v>58.564137071541474</v>
      </c>
      <c r="BD18" s="34">
        <f t="shared" ref="BD18:BJ33" si="11">$BK18+$AA$7*SIN(BE18)</f>
        <v>15.625234070106533</v>
      </c>
      <c r="BE18" s="34">
        <f t="shared" si="11"/>
        <v>15.612037025726579</v>
      </c>
      <c r="BF18" s="34">
        <f t="shared" si="11"/>
        <v>15.63071836361717</v>
      </c>
      <c r="BG18" s="34">
        <f t="shared" si="11"/>
        <v>15.60426411448071</v>
      </c>
      <c r="BH18" s="34">
        <f t="shared" si="11"/>
        <v>15.641708414860375</v>
      </c>
      <c r="BI18" s="34">
        <f t="shared" si="11"/>
        <v>15.588668438905586</v>
      </c>
      <c r="BJ18" s="34">
        <f t="shared" si="11"/>
        <v>15.663736204853379</v>
      </c>
      <c r="BK18" s="34">
        <f t="shared" si="9"/>
        <v>15.557317429338934</v>
      </c>
    </row>
    <row r="19" spans="1:78" s="34" customFormat="1" ht="12.95" customHeight="1" thickBot="1">
      <c r="A19" s="224" t="s">
        <v>152</v>
      </c>
      <c r="C19" s="311">
        <f>+D15</f>
        <v>59823.064543894041</v>
      </c>
      <c r="D19" s="312">
        <f>+D16</f>
        <v>0.37031325534615739</v>
      </c>
      <c r="E19" s="299" t="s">
        <v>140</v>
      </c>
      <c r="F19" s="313">
        <f ca="1">+$C$15+$C$16*F18-15018.5-$C$5/24</f>
        <v>45350.985534259205</v>
      </c>
      <c r="N19" s="34" t="s">
        <v>4</v>
      </c>
      <c r="P19" s="34">
        <f>P18/AA8</f>
        <v>1.6560564320653854</v>
      </c>
      <c r="Z19" s="314"/>
      <c r="AB19" s="314"/>
      <c r="AV19" s="34">
        <v>-37000</v>
      </c>
      <c r="AW19" s="34">
        <f t="shared" si="1"/>
        <v>-7.1610215283862688E-2</v>
      </c>
      <c r="AX19" s="34">
        <f t="shared" si="2"/>
        <v>-6.120469452553931E-2</v>
      </c>
      <c r="AY19" s="34">
        <f t="shared" si="3"/>
        <v>-1.0405520758323381E-2</v>
      </c>
      <c r="AZ19" s="34">
        <f t="shared" si="4"/>
        <v>0.29091813511882647</v>
      </c>
      <c r="BA19" s="34">
        <f t="shared" si="5"/>
        <v>-0.59127589262855129</v>
      </c>
      <c r="BB19" s="34">
        <f t="shared" si="6"/>
        <v>3.1352837417245762</v>
      </c>
      <c r="BC19" s="34">
        <f t="shared" si="7"/>
        <v>317.01082674716963</v>
      </c>
      <c r="BD19" s="34">
        <f t="shared" si="11"/>
        <v>15.69267156686514</v>
      </c>
      <c r="BE19" s="34">
        <f t="shared" si="11"/>
        <v>15.690157486720608</v>
      </c>
      <c r="BF19" s="34">
        <f t="shared" si="11"/>
        <v>15.693703416612717</v>
      </c>
      <c r="BG19" s="34">
        <f t="shared" si="11"/>
        <v>15.688702074317945</v>
      </c>
      <c r="BH19" s="34">
        <f t="shared" si="11"/>
        <v>15.69575608671042</v>
      </c>
      <c r="BI19" s="34">
        <f t="shared" si="11"/>
        <v>15.685806681997088</v>
      </c>
      <c r="BJ19" s="34">
        <f t="shared" si="11"/>
        <v>15.699839516929151</v>
      </c>
      <c r="BK19" s="34">
        <f t="shared" si="9"/>
        <v>15.680046226194371</v>
      </c>
    </row>
    <row r="20" spans="1:78" s="34" customFormat="1" ht="12.95" customHeight="1" thickBot="1">
      <c r="A20" s="285" t="s">
        <v>67</v>
      </c>
      <c r="B20" s="285" t="s">
        <v>68</v>
      </c>
      <c r="C20" s="285" t="s">
        <v>69</v>
      </c>
      <c r="D20" s="285" t="s">
        <v>74</v>
      </c>
      <c r="E20" s="285" t="s">
        <v>70</v>
      </c>
      <c r="F20" s="285" t="s">
        <v>71</v>
      </c>
      <c r="G20" s="285" t="s">
        <v>72</v>
      </c>
      <c r="H20" s="315" t="s">
        <v>313</v>
      </c>
      <c r="I20" s="315" t="s">
        <v>314</v>
      </c>
      <c r="J20" s="315" t="s">
        <v>320</v>
      </c>
      <c r="K20" s="315" t="s">
        <v>319</v>
      </c>
      <c r="L20" s="315" t="s">
        <v>769</v>
      </c>
      <c r="M20" s="315" t="s">
        <v>89</v>
      </c>
      <c r="N20" s="315" t="s">
        <v>84</v>
      </c>
      <c r="O20" s="316" t="s">
        <v>83</v>
      </c>
      <c r="P20" s="285" t="s">
        <v>76</v>
      </c>
      <c r="Q20" s="317" t="s">
        <v>146</v>
      </c>
      <c r="R20" s="318" t="s">
        <v>153</v>
      </c>
      <c r="S20" s="316" t="s">
        <v>237</v>
      </c>
      <c r="T20" s="285" t="s">
        <v>224</v>
      </c>
      <c r="Y20" s="285" t="s">
        <v>71</v>
      </c>
      <c r="Z20" s="316" t="s">
        <v>57</v>
      </c>
      <c r="AA20" s="316" t="s">
        <v>770</v>
      </c>
      <c r="AB20" s="316" t="s">
        <v>7</v>
      </c>
      <c r="AC20" s="316" t="s">
        <v>51</v>
      </c>
      <c r="AD20" s="316" t="s">
        <v>20</v>
      </c>
      <c r="AE20" s="316" t="s">
        <v>60</v>
      </c>
      <c r="AF20" s="319"/>
      <c r="AG20" s="316" t="s">
        <v>34</v>
      </c>
      <c r="AH20" s="316" t="s">
        <v>35</v>
      </c>
      <c r="AI20" s="316" t="s">
        <v>36</v>
      </c>
      <c r="AJ20" s="316" t="s">
        <v>52</v>
      </c>
      <c r="AK20" s="316" t="s">
        <v>37</v>
      </c>
      <c r="AL20" s="316" t="s">
        <v>38</v>
      </c>
      <c r="AM20" s="285" t="s">
        <v>39</v>
      </c>
      <c r="AN20" s="285" t="s">
        <v>40</v>
      </c>
      <c r="AO20" s="285" t="s">
        <v>41</v>
      </c>
      <c r="AP20" s="285" t="s">
        <v>42</v>
      </c>
      <c r="AQ20" s="285" t="s">
        <v>43</v>
      </c>
      <c r="AR20" s="285" t="s">
        <v>44</v>
      </c>
      <c r="AS20" s="285" t="s">
        <v>45</v>
      </c>
      <c r="AT20" s="285" t="s">
        <v>195</v>
      </c>
      <c r="AU20" s="320"/>
      <c r="AV20" s="34">
        <v>-36000</v>
      </c>
      <c r="AW20" s="34">
        <f t="shared" si="1"/>
        <v>-6.8451454343915016E-2</v>
      </c>
      <c r="AX20" s="34">
        <f t="shared" si="2"/>
        <v>-5.8730643052720438E-2</v>
      </c>
      <c r="AY20" s="34">
        <f t="shared" si="3"/>
        <v>-9.7208112911945782E-3</v>
      </c>
      <c r="AZ20" s="34">
        <f t="shared" si="4"/>
        <v>0.29106715660687621</v>
      </c>
      <c r="BA20" s="34">
        <f t="shared" si="5"/>
        <v>-0.56866366258202994</v>
      </c>
      <c r="BB20" s="34">
        <f t="shared" si="6"/>
        <v>-3.1201419218076079</v>
      </c>
      <c r="BC20" s="34">
        <f t="shared" si="7"/>
        <v>-93.233337246351724</v>
      </c>
      <c r="BD20" s="34">
        <f t="shared" si="11"/>
        <v>15.759947222195978</v>
      </c>
      <c r="BE20" s="34">
        <f t="shared" si="11"/>
        <v>15.768397798116336</v>
      </c>
      <c r="BF20" s="34">
        <f t="shared" si="11"/>
        <v>15.756462634347859</v>
      </c>
      <c r="BG20" s="34">
        <f t="shared" si="11"/>
        <v>15.773321666426728</v>
      </c>
      <c r="BH20" s="34">
        <f t="shared" si="11"/>
        <v>15.749511709045283</v>
      </c>
      <c r="BI20" s="34">
        <f t="shared" si="11"/>
        <v>15.783148475808789</v>
      </c>
      <c r="BJ20" s="34">
        <f t="shared" si="11"/>
        <v>15.735645069410674</v>
      </c>
      <c r="BK20" s="34">
        <f t="shared" si="9"/>
        <v>15.802775023049806</v>
      </c>
    </row>
    <row r="21" spans="1:78" s="34" customFormat="1" ht="12.95" customHeight="1">
      <c r="A21" s="321" t="s">
        <v>249</v>
      </c>
      <c r="B21" s="321" t="s">
        <v>122</v>
      </c>
      <c r="C21" s="321">
        <v>28427.127</v>
      </c>
      <c r="D21" s="321" t="s">
        <v>299</v>
      </c>
      <c r="E21" s="34">
        <f t="shared" ref="E21:E52" si="12">+(C21-C$7)/C$8</f>
        <v>-57031.32452335165</v>
      </c>
      <c r="F21" s="145">
        <f t="shared" ref="F21:F43" si="13">ROUND(2*E21,0)/2+0.5</f>
        <v>-57031</v>
      </c>
      <c r="G21" s="34">
        <f t="shared" ref="G21:G52" si="14">+C21-(C$7+F21*C$8)</f>
        <v>-0.12017482000010205</v>
      </c>
      <c r="I21" s="34">
        <f>G21</f>
        <v>-0.12017482000010205</v>
      </c>
      <c r="N21" s="34">
        <f t="shared" ref="N21:N52" ca="1" si="15">+C$11+C$12*F21</f>
        <v>-8.947279419411551E-2</v>
      </c>
      <c r="O21" s="38">
        <f t="shared" ref="O21:O52" si="16">+D$11+D$12*F21+D$13*F21^2</f>
        <v>-0.1163708356256395</v>
      </c>
      <c r="P21" s="37">
        <f t="shared" ref="P21:P52" si="17">+C21-15018.5</f>
        <v>13408.627</v>
      </c>
      <c r="Q21" s="218"/>
      <c r="R21" s="34">
        <f t="shared" ref="R21:R52" si="18">(O21-G21)^2</f>
        <v>1.4470297121155167E-5</v>
      </c>
      <c r="S21" s="34">
        <v>0.1</v>
      </c>
      <c r="T21" s="34">
        <f t="shared" ref="T21:T52" si="19">R21*S21</f>
        <v>1.4470297121155167E-6</v>
      </c>
      <c r="Y21" s="34">
        <f t="shared" ref="Y21:Y84" si="20">F21</f>
        <v>-57031</v>
      </c>
      <c r="Z21" s="38">
        <f t="shared" ref="Z21:Z84" si="21">AA$3+AA$4*Y21+AA$5*Y21^2+AG21</f>
        <v>-0.12383477944045321</v>
      </c>
      <c r="AA21" s="38">
        <f t="shared" ref="AA21:AA52" si="22">IF(R21&lt;&gt;0,G21-AG21, -9999)</f>
        <v>-0.11271087618528834</v>
      </c>
      <c r="AB21" s="38">
        <f t="shared" ref="AB21:AB52" si="23">+G21-O21</f>
        <v>-3.8039843744625407E-3</v>
      </c>
      <c r="AC21" s="38">
        <f>IF(S21&lt;&gt;0,G21-Z21, -9999)</f>
        <v>3.6599594403511626E-3</v>
      </c>
      <c r="AD21" s="38">
        <f>+(G21-Z21)^2*S21</f>
        <v>1.3395303105015596E-6</v>
      </c>
      <c r="AE21" s="34">
        <f t="shared" ref="AE21:AE52" si="24">IF(R21&lt;&gt;0,G21-O21, -9999)</f>
        <v>-3.8039843744625407E-3</v>
      </c>
      <c r="AF21" s="14"/>
      <c r="AG21" s="34">
        <f t="shared" ref="AG21:AG84" si="25">$AA$6*($AA$11/AH21*AI21+$AA$12)</f>
        <v>-7.4639438148136998E-3</v>
      </c>
      <c r="AH21" s="34">
        <f t="shared" ref="AH21:AH84" si="26">1+$AA$7*COS(AK21)</f>
        <v>0.59020980103374288</v>
      </c>
      <c r="AI21" s="34">
        <f t="shared" ref="AI21:AI84" si="27">SIN(AK21+RADIANS($AA$9))</f>
        <v>-0.9999482691490349</v>
      </c>
      <c r="AJ21" s="34">
        <f t="shared" ref="AJ21:AJ84" si="28">$AA$7*SIN(AK21)</f>
        <v>0.57869603159250538</v>
      </c>
      <c r="AK21" s="34">
        <f t="shared" ref="AK21:AK84" si="29">2*ATAN(AL21)</f>
        <v>2.1869557555422596</v>
      </c>
      <c r="AL21" s="34">
        <f t="shared" ref="AL21:AL84" si="30">SQRT((1+$AA$7)/(1-$AA$7))*TAN(AM21/2)</f>
        <v>1.93346094420487</v>
      </c>
      <c r="AM21" s="38">
        <f t="shared" ref="AM21:AS36" si="31">$AT21+$AA$7*SIN(AN21)</f>
        <v>13.913016296818027</v>
      </c>
      <c r="AN21" s="38">
        <f t="shared" si="31"/>
        <v>13.912977592554721</v>
      </c>
      <c r="AO21" s="38">
        <f t="shared" si="31"/>
        <v>13.912732206820417</v>
      </c>
      <c r="AP21" s="38">
        <f t="shared" si="31"/>
        <v>13.91118255217156</v>
      </c>
      <c r="AQ21" s="38">
        <f t="shared" si="31"/>
        <v>13.901627593528872</v>
      </c>
      <c r="AR21" s="38">
        <f t="shared" si="31"/>
        <v>13.849518895790169</v>
      </c>
      <c r="AS21" s="38">
        <f t="shared" si="31"/>
        <v>13.653783984698793</v>
      </c>
      <c r="AT21" s="38">
        <f t="shared" ref="AT21:AT52" si="32">RADIANS($AA$9)+$AA$18*(F21-AA$15)</f>
        <v>13.221665696383113</v>
      </c>
      <c r="AV21" s="34">
        <v>-35000</v>
      </c>
      <c r="AW21" s="34">
        <f t="shared" si="1"/>
        <v>-6.5269288414954857E-2</v>
      </c>
      <c r="AX21" s="34">
        <f t="shared" si="2"/>
        <v>-5.6283217686394632E-2</v>
      </c>
      <c r="AY21" s="34">
        <f t="shared" si="3"/>
        <v>-8.9860707285602196E-3</v>
      </c>
      <c r="AZ21" s="34">
        <f t="shared" si="4"/>
        <v>0.29177171329160545</v>
      </c>
      <c r="BA21" s="34">
        <f t="shared" si="5"/>
        <v>-0.54539115315289488</v>
      </c>
      <c r="BB21" s="34">
        <f t="shared" si="6"/>
        <v>-3.0921172810721167</v>
      </c>
      <c r="BC21" s="34">
        <f t="shared" si="7"/>
        <v>-40.41590619440295</v>
      </c>
      <c r="BD21" s="34">
        <f t="shared" si="11"/>
        <v>15.82776584536127</v>
      </c>
      <c r="BE21" s="34">
        <f t="shared" si="11"/>
        <v>15.846238101149355</v>
      </c>
      <c r="BF21" s="34">
        <f t="shared" si="11"/>
        <v>15.819981579658984</v>
      </c>
      <c r="BG21" s="34">
        <f t="shared" si="11"/>
        <v>15.857330411289707</v>
      </c>
      <c r="BH21" s="34">
        <f t="shared" si="11"/>
        <v>15.80425329489475</v>
      </c>
      <c r="BI21" s="34">
        <f t="shared" si="11"/>
        <v>15.879800802132069</v>
      </c>
      <c r="BJ21" s="34">
        <f t="shared" si="11"/>
        <v>15.772460488721592</v>
      </c>
      <c r="BK21" s="34">
        <f t="shared" si="9"/>
        <v>15.925503819905243</v>
      </c>
    </row>
    <row r="22" spans="1:78" s="34" customFormat="1" ht="12.95" customHeight="1">
      <c r="A22" s="322" t="s">
        <v>27</v>
      </c>
      <c r="B22" s="42"/>
      <c r="C22" s="32">
        <v>28427.132000000001</v>
      </c>
      <c r="D22" s="32"/>
      <c r="E22" s="34">
        <f t="shared" si="12"/>
        <v>-57031.31102121569</v>
      </c>
      <c r="F22" s="145">
        <f t="shared" si="13"/>
        <v>-57031</v>
      </c>
      <c r="G22" s="34">
        <f t="shared" si="14"/>
        <v>-0.11517481999908341</v>
      </c>
      <c r="H22" s="34">
        <f>G22</f>
        <v>-0.11517481999908341</v>
      </c>
      <c r="N22" s="34">
        <f t="shared" ca="1" si="15"/>
        <v>-8.947279419411551E-2</v>
      </c>
      <c r="O22" s="38">
        <f t="shared" si="16"/>
        <v>-0.1163708356256395</v>
      </c>
      <c r="P22" s="37">
        <f t="shared" si="17"/>
        <v>13408.632000000001</v>
      </c>
      <c r="R22" s="34">
        <f t="shared" si="18"/>
        <v>1.4304533789663646E-6</v>
      </c>
      <c r="S22" s="34">
        <v>0.2</v>
      </c>
      <c r="T22" s="34">
        <f t="shared" si="19"/>
        <v>2.8609067579327293E-7</v>
      </c>
      <c r="Y22" s="34">
        <f t="shared" si="20"/>
        <v>-57031</v>
      </c>
      <c r="Z22" s="38">
        <f t="shared" si="21"/>
        <v>-0.12383477944045321</v>
      </c>
      <c r="AA22" s="38">
        <f t="shared" si="22"/>
        <v>-0.10771087618426971</v>
      </c>
      <c r="AB22" s="38">
        <f t="shared" si="23"/>
        <v>1.1960156265560934E-3</v>
      </c>
      <c r="AC22" s="38">
        <f t="shared" ref="AC22:AC85" si="33">IF(S22&lt;&gt;0,G22-Z22, -9999)</f>
        <v>8.6599594413697967E-3</v>
      </c>
      <c r="AD22" s="38">
        <f t="shared" ref="AD22:AD85" si="34">+(G22-Z22)^2*S22</f>
        <v>1.4998979505233976E-5</v>
      </c>
      <c r="AE22" s="34">
        <f t="shared" si="24"/>
        <v>1.1960156265560934E-3</v>
      </c>
      <c r="AF22" s="14"/>
      <c r="AG22" s="34">
        <f t="shared" si="25"/>
        <v>-7.4639438148136998E-3</v>
      </c>
      <c r="AH22" s="34">
        <f t="shared" si="26"/>
        <v>0.59020980103374288</v>
      </c>
      <c r="AI22" s="34">
        <f t="shared" si="27"/>
        <v>-0.9999482691490349</v>
      </c>
      <c r="AJ22" s="34">
        <f t="shared" si="28"/>
        <v>0.57869603159250538</v>
      </c>
      <c r="AK22" s="34">
        <f t="shared" si="29"/>
        <v>2.1869557555422596</v>
      </c>
      <c r="AL22" s="34">
        <f t="shared" si="30"/>
        <v>1.93346094420487</v>
      </c>
      <c r="AM22" s="38">
        <f t="shared" si="31"/>
        <v>13.913016296818027</v>
      </c>
      <c r="AN22" s="38">
        <f t="shared" si="31"/>
        <v>13.912977592554721</v>
      </c>
      <c r="AO22" s="38">
        <f t="shared" si="31"/>
        <v>13.912732206820417</v>
      </c>
      <c r="AP22" s="38">
        <f t="shared" si="31"/>
        <v>13.91118255217156</v>
      </c>
      <c r="AQ22" s="38">
        <f t="shared" si="31"/>
        <v>13.901627593528872</v>
      </c>
      <c r="AR22" s="38">
        <f t="shared" si="31"/>
        <v>13.849518895790169</v>
      </c>
      <c r="AS22" s="38">
        <f t="shared" si="31"/>
        <v>13.653783984698793</v>
      </c>
      <c r="AT22" s="38">
        <f t="shared" si="32"/>
        <v>13.221665696383113</v>
      </c>
      <c r="AV22" s="34">
        <v>-34000</v>
      </c>
      <c r="AW22" s="34">
        <f t="shared" si="1"/>
        <v>-6.2058625643803947E-2</v>
      </c>
      <c r="AX22" s="34">
        <f t="shared" si="2"/>
        <v>-5.3862418426561899E-2</v>
      </c>
      <c r="AY22" s="34">
        <f t="shared" si="3"/>
        <v>-8.1962072172420512E-3</v>
      </c>
      <c r="AZ22" s="34">
        <f t="shared" si="4"/>
        <v>0.29306463041349384</v>
      </c>
      <c r="BA22" s="34">
        <f t="shared" si="5"/>
        <v>-0.52119222792899966</v>
      </c>
      <c r="BB22" s="34">
        <f t="shared" si="6"/>
        <v>-3.0635088928111798</v>
      </c>
      <c r="BC22" s="34">
        <f t="shared" si="7"/>
        <v>-25.60050512219934</v>
      </c>
      <c r="BD22" s="34">
        <f t="shared" si="11"/>
        <v>15.896761147246282</v>
      </c>
      <c r="BE22" s="34">
        <f t="shared" si="11"/>
        <v>15.923234168847667</v>
      </c>
      <c r="BF22" s="34">
        <f t="shared" si="11"/>
        <v>15.885167829131435</v>
      </c>
      <c r="BG22" s="34">
        <f t="shared" si="11"/>
        <v>15.940001409510955</v>
      </c>
      <c r="BH22" s="34">
        <f t="shared" si="11"/>
        <v>15.86119487178297</v>
      </c>
      <c r="BI22" s="34">
        <f t="shared" si="11"/>
        <v>15.974891076367637</v>
      </c>
      <c r="BJ22" s="34">
        <f t="shared" si="11"/>
        <v>15.811578209393442</v>
      </c>
      <c r="BK22" s="34">
        <f t="shared" si="9"/>
        <v>16.048232616760679</v>
      </c>
    </row>
    <row r="23" spans="1:78" s="34" customFormat="1" ht="12.95" customHeight="1">
      <c r="A23" s="321" t="s">
        <v>249</v>
      </c>
      <c r="B23" s="321" t="s">
        <v>122</v>
      </c>
      <c r="C23" s="321">
        <v>28428.241000000002</v>
      </c>
      <c r="D23" s="321" t="s">
        <v>299</v>
      </c>
      <c r="E23" s="34">
        <f t="shared" si="12"/>
        <v>-57028.316247460447</v>
      </c>
      <c r="F23" s="145">
        <f t="shared" si="13"/>
        <v>-57028</v>
      </c>
      <c r="G23" s="34">
        <f t="shared" si="14"/>
        <v>-0.11711015999753727</v>
      </c>
      <c r="I23" s="34">
        <f>G23</f>
        <v>-0.11711015999753727</v>
      </c>
      <c r="N23" s="34">
        <f t="shared" ca="1" si="15"/>
        <v>-8.9468135507637589E-2</v>
      </c>
      <c r="O23" s="38">
        <f t="shared" si="16"/>
        <v>-0.11636177360926128</v>
      </c>
      <c r="P23" s="37">
        <f t="shared" si="17"/>
        <v>13409.741000000002</v>
      </c>
      <c r="Q23" s="218"/>
      <c r="R23" s="34">
        <f t="shared" si="18"/>
        <v>5.6008218615677258E-7</v>
      </c>
      <c r="S23" s="34">
        <v>0.1</v>
      </c>
      <c r="T23" s="34">
        <f t="shared" si="19"/>
        <v>5.6008218615677258E-8</v>
      </c>
      <c r="Y23" s="34">
        <f t="shared" si="20"/>
        <v>-57028</v>
      </c>
      <c r="Z23" s="38">
        <f t="shared" si="21"/>
        <v>-0.12383105723137376</v>
      </c>
      <c r="AA23" s="38">
        <f t="shared" si="22"/>
        <v>-0.10964087637542479</v>
      </c>
      <c r="AB23" s="38">
        <f t="shared" si="23"/>
        <v>-7.4838638827598447E-4</v>
      </c>
      <c r="AC23" s="38">
        <f t="shared" si="33"/>
        <v>6.7208972338364953E-3</v>
      </c>
      <c r="AD23" s="38">
        <f t="shared" si="34"/>
        <v>4.5170459627791049E-6</v>
      </c>
      <c r="AE23" s="34">
        <f t="shared" si="24"/>
        <v>-7.4838638827598447E-4</v>
      </c>
      <c r="AF23" s="14"/>
      <c r="AG23" s="34">
        <f t="shared" si="25"/>
        <v>-7.4692836221124798E-3</v>
      </c>
      <c r="AH23" s="34">
        <f t="shared" si="26"/>
        <v>0.58999814785928029</v>
      </c>
      <c r="AI23" s="34">
        <f t="shared" si="27"/>
        <v>-0.99995192286666545</v>
      </c>
      <c r="AJ23" s="34">
        <f t="shared" si="28"/>
        <v>0.57854609616771091</v>
      </c>
      <c r="AK23" s="34">
        <f t="shared" si="29"/>
        <v>2.1873215444589009</v>
      </c>
      <c r="AL23" s="34">
        <f t="shared" si="30"/>
        <v>1.9343278543193405</v>
      </c>
      <c r="AM23" s="38">
        <f t="shared" si="31"/>
        <v>13.913453375978657</v>
      </c>
      <c r="AN23" s="38">
        <f t="shared" si="31"/>
        <v>13.913415028588471</v>
      </c>
      <c r="AO23" s="38">
        <f t="shared" si="31"/>
        <v>13.913171437416231</v>
      </c>
      <c r="AP23" s="38">
        <f t="shared" si="31"/>
        <v>13.911630132466502</v>
      </c>
      <c r="AQ23" s="38">
        <f t="shared" si="31"/>
        <v>13.902107853716799</v>
      </c>
      <c r="AR23" s="38">
        <f t="shared" si="31"/>
        <v>13.850076534317241</v>
      </c>
      <c r="AS23" s="38">
        <f t="shared" si="31"/>
        <v>13.654359143404086</v>
      </c>
      <c r="AT23" s="38">
        <f t="shared" si="32"/>
        <v>13.22203388277368</v>
      </c>
      <c r="AV23" s="34">
        <v>-33000</v>
      </c>
      <c r="AW23" s="34">
        <f t="shared" si="1"/>
        <v>-5.8815171338966396E-2</v>
      </c>
      <c r="AX23" s="34">
        <f t="shared" si="2"/>
        <v>-5.1468245273222239E-2</v>
      </c>
      <c r="AY23" s="34">
        <f t="shared" si="3"/>
        <v>-7.3469260657441559E-3</v>
      </c>
      <c r="AZ23" s="34">
        <f t="shared" si="4"/>
        <v>0.29500057930005974</v>
      </c>
      <c r="BA23" s="34">
        <f t="shared" si="5"/>
        <v>-0.49582824572577294</v>
      </c>
      <c r="BB23" s="34">
        <f t="shared" si="6"/>
        <v>-3.0340498786753409</v>
      </c>
      <c r="BC23" s="34">
        <f t="shared" si="7"/>
        <v>-18.579323949872563</v>
      </c>
      <c r="BD23" s="34">
        <f t="shared" si="11"/>
        <v>15.96741857157453</v>
      </c>
      <c r="BE23" s="34">
        <f t="shared" si="11"/>
        <v>15.999104425956256</v>
      </c>
      <c r="BF23" s="34">
        <f t="shared" si="11"/>
        <v>15.95276161255984</v>
      </c>
      <c r="BG23" s="34">
        <f t="shared" si="11"/>
        <v>16.020754332272908</v>
      </c>
      <c r="BH23" s="34">
        <f t="shared" si="11"/>
        <v>15.921409304257576</v>
      </c>
      <c r="BI23" s="34">
        <f t="shared" si="11"/>
        <v>16.067595425436725</v>
      </c>
      <c r="BJ23" s="34">
        <f t="shared" si="11"/>
        <v>15.854256031377373</v>
      </c>
      <c r="BK23" s="34">
        <f t="shared" si="9"/>
        <v>16.170961413616119</v>
      </c>
    </row>
    <row r="24" spans="1:78" s="34" customFormat="1" ht="12.95" customHeight="1">
      <c r="A24" s="33" t="s">
        <v>113</v>
      </c>
      <c r="B24" s="42"/>
      <c r="C24" s="32">
        <v>28429.165000000001</v>
      </c>
      <c r="D24" s="32"/>
      <c r="E24" s="34">
        <f t="shared" si="12"/>
        <v>-57025.821052735613</v>
      </c>
      <c r="F24" s="145">
        <f t="shared" si="13"/>
        <v>-57025.5</v>
      </c>
      <c r="G24" s="34">
        <f t="shared" si="14"/>
        <v>-0.11888960999931442</v>
      </c>
      <c r="H24" s="34">
        <f>G24</f>
        <v>-0.11888960999931442</v>
      </c>
      <c r="J24"/>
      <c r="N24" s="34">
        <f t="shared" ca="1" si="15"/>
        <v>-8.9464253268905988E-2</v>
      </c>
      <c r="O24" s="28">
        <f t="shared" si="16"/>
        <v>-0.11635422211200061</v>
      </c>
      <c r="P24" s="37">
        <f t="shared" si="17"/>
        <v>13410.665000000001</v>
      </c>
      <c r="R24" s="34">
        <f t="shared" si="18"/>
        <v>6.4281917391375636E-6</v>
      </c>
      <c r="S24" s="34">
        <v>0.2</v>
      </c>
      <c r="T24" s="34">
        <f t="shared" si="19"/>
        <v>1.2856383478275128E-6</v>
      </c>
      <c r="Y24">
        <f t="shared" si="20"/>
        <v>-57025.5</v>
      </c>
      <c r="Z24" s="28">
        <f t="shared" si="21"/>
        <v>-0.12382795301456738</v>
      </c>
      <c r="AA24" s="28">
        <f t="shared" si="22"/>
        <v>-0.11141587909674765</v>
      </c>
      <c r="AB24" s="28">
        <f t="shared" si="23"/>
        <v>-2.5353878873138058E-3</v>
      </c>
      <c r="AC24" s="28">
        <f t="shared" si="33"/>
        <v>4.9383430152529634E-3</v>
      </c>
      <c r="AD24" s="28">
        <f t="shared" si="34"/>
        <v>4.8774463472595459E-6</v>
      </c>
      <c r="AE24">
        <f t="shared" si="24"/>
        <v>-2.5353878873138058E-3</v>
      </c>
      <c r="AF24" s="29"/>
      <c r="AG24">
        <f t="shared" si="25"/>
        <v>-7.4737309025667753E-3</v>
      </c>
      <c r="AH24">
        <f t="shared" si="26"/>
        <v>0.58982192827181312</v>
      </c>
      <c r="AI24">
        <f t="shared" si="27"/>
        <v>-0.99995486351888885</v>
      </c>
      <c r="AJ24">
        <f t="shared" si="28"/>
        <v>0.57842117321469577</v>
      </c>
      <c r="AK24">
        <f t="shared" si="29"/>
        <v>2.1876261677456057</v>
      </c>
      <c r="AL24">
        <f t="shared" si="30"/>
        <v>1.9350502717453935</v>
      </c>
      <c r="AM24" s="28">
        <f t="shared" si="31"/>
        <v>13.91381748832783</v>
      </c>
      <c r="AN24" s="28">
        <f t="shared" si="31"/>
        <v>13.913779436264219</v>
      </c>
      <c r="AO24" s="28">
        <f t="shared" si="31"/>
        <v>13.913537332790021</v>
      </c>
      <c r="AP24" s="28">
        <f t="shared" si="31"/>
        <v>13.912002962179535</v>
      </c>
      <c r="AQ24" s="28">
        <f t="shared" si="31"/>
        <v>13.902507874229332</v>
      </c>
      <c r="AR24" s="28">
        <f t="shared" si="31"/>
        <v>13.850541059661438</v>
      </c>
      <c r="AS24" s="28">
        <f t="shared" si="31"/>
        <v>13.654838397557468</v>
      </c>
      <c r="AT24" s="28">
        <f t="shared" si="32"/>
        <v>13.222340704765816</v>
      </c>
      <c r="AU24"/>
      <c r="AV24">
        <v>-32000</v>
      </c>
      <c r="AW24">
        <f t="shared" si="1"/>
        <v>-5.5536705548339942E-2</v>
      </c>
      <c r="AX24">
        <f t="shared" si="2"/>
        <v>-4.9100698226375646E-2</v>
      </c>
      <c r="AY24">
        <f t="shared" si="3"/>
        <v>-6.4360073219642978E-3</v>
      </c>
      <c r="AZ24">
        <f t="shared" si="4"/>
        <v>0.29765039346192723</v>
      </c>
      <c r="BA24">
        <f t="shared" si="5"/>
        <v>-0.46910683012175997</v>
      </c>
      <c r="BB24">
        <f t="shared" si="6"/>
        <v>-3.0035407190500907</v>
      </c>
      <c r="BC24">
        <f t="shared" si="7"/>
        <v>-14.464285544541502</v>
      </c>
      <c r="BD24">
        <f t="shared" si="11"/>
        <v>16.040029541323982</v>
      </c>
      <c r="BE24">
        <f t="shared" si="11"/>
        <v>16.073792768953204</v>
      </c>
      <c r="BF24">
        <f t="shared" si="11"/>
        <v>16.023271539808349</v>
      </c>
      <c r="BG24">
        <f t="shared" si="11"/>
        <v>16.099226989070782</v>
      </c>
      <c r="BH24">
        <f t="shared" si="11"/>
        <v>15.98576366842468</v>
      </c>
      <c r="BI24">
        <f t="shared" si="11"/>
        <v>16.15717130427057</v>
      </c>
      <c r="BJ24">
        <f t="shared" si="11"/>
        <v>15.901698198379822</v>
      </c>
      <c r="BK24">
        <f t="shared" si="9"/>
        <v>16.293690210471553</v>
      </c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</row>
    <row r="25" spans="1:78" s="34" customFormat="1" ht="12.95" customHeight="1">
      <c r="A25" s="150" t="s">
        <v>249</v>
      </c>
      <c r="B25" s="124" t="s">
        <v>122</v>
      </c>
      <c r="C25" s="150">
        <v>28429.344000000001</v>
      </c>
      <c r="D25" s="150" t="s">
        <v>299</v>
      </c>
      <c r="E25" s="34">
        <f t="shared" si="12"/>
        <v>-57025.337676268355</v>
      </c>
      <c r="F25" s="145">
        <f t="shared" si="13"/>
        <v>-57025</v>
      </c>
      <c r="G25" s="34">
        <f t="shared" si="14"/>
        <v>-0.12504550000085146</v>
      </c>
      <c r="H25"/>
      <c r="I25">
        <f>G25</f>
        <v>-0.12504550000085146</v>
      </c>
      <c r="J25"/>
      <c r="K25"/>
      <c r="L25"/>
      <c r="N25" s="34">
        <f t="shared" ca="1" si="15"/>
        <v>-8.9463476821159668E-2</v>
      </c>
      <c r="O25" s="28">
        <f t="shared" si="16"/>
        <v>-0.11635271183251805</v>
      </c>
      <c r="P25" s="37">
        <f t="shared" si="17"/>
        <v>13410.844000000001</v>
      </c>
      <c r="Q25" s="217"/>
      <c r="R25" s="34">
        <f t="shared" si="18"/>
        <v>7.5564566139517316E-5</v>
      </c>
      <c r="S25">
        <v>0.1</v>
      </c>
      <c r="T25" s="34">
        <f t="shared" si="19"/>
        <v>7.5564566139517318E-6</v>
      </c>
      <c r="Y25">
        <f t="shared" si="20"/>
        <v>-57025</v>
      </c>
      <c r="Z25" s="28">
        <f t="shared" si="21"/>
        <v>-0.12382733191215373</v>
      </c>
      <c r="AA25" s="28">
        <f t="shared" si="22"/>
        <v>-0.11757087992121579</v>
      </c>
      <c r="AB25" s="28">
        <f t="shared" si="23"/>
        <v>-8.6927881683334096E-3</v>
      </c>
      <c r="AC25" s="28">
        <f t="shared" si="33"/>
        <v>-1.2181680886977353E-3</v>
      </c>
      <c r="AD25" s="28">
        <f t="shared" si="34"/>
        <v>1.4839334923214936E-7</v>
      </c>
      <c r="AE25">
        <f t="shared" si="24"/>
        <v>-8.6927881683334096E-3</v>
      </c>
      <c r="AF25" s="29"/>
      <c r="AG25">
        <f t="shared" si="25"/>
        <v>-7.4746200796356795E-3</v>
      </c>
      <c r="AH25">
        <f t="shared" si="26"/>
        <v>0.58978670158055457</v>
      </c>
      <c r="AI25">
        <f t="shared" si="27"/>
        <v>-0.99995544030778771</v>
      </c>
      <c r="AJ25">
        <f t="shared" si="28"/>
        <v>0.57839619116100494</v>
      </c>
      <c r="AK25">
        <f t="shared" si="29"/>
        <v>2.1876870705161422</v>
      </c>
      <c r="AL25">
        <f t="shared" si="30"/>
        <v>1.9351947544067925</v>
      </c>
      <c r="AM25" s="28">
        <f t="shared" si="31"/>
        <v>13.913890297684576</v>
      </c>
      <c r="AN25" s="28">
        <f t="shared" si="31"/>
        <v>13.913852304461603</v>
      </c>
      <c r="AO25" s="28">
        <f t="shared" si="31"/>
        <v>13.913610497681573</v>
      </c>
      <c r="AP25" s="28">
        <f t="shared" si="31"/>
        <v>13.912077511351949</v>
      </c>
      <c r="AQ25" s="28">
        <f t="shared" si="31"/>
        <v>13.902587856928447</v>
      </c>
      <c r="AR25" s="28">
        <f t="shared" si="31"/>
        <v>13.85063394581036</v>
      </c>
      <c r="AS25" s="28">
        <f t="shared" si="31"/>
        <v>13.65493424350284</v>
      </c>
      <c r="AT25" s="28">
        <f t="shared" si="32"/>
        <v>13.222402069164245</v>
      </c>
      <c r="AU25"/>
      <c r="AV25">
        <v>-31000</v>
      </c>
      <c r="AW25">
        <f t="shared" si="1"/>
        <v>-5.2223890342631772E-2</v>
      </c>
      <c r="AX25">
        <f t="shared" si="2"/>
        <v>-4.6759777286022125E-2</v>
      </c>
      <c r="AY25">
        <f t="shared" si="3"/>
        <v>-5.464113056609648E-3</v>
      </c>
      <c r="AZ25">
        <f t="shared" si="4"/>
        <v>0.30109494558511007</v>
      </c>
      <c r="BA25">
        <f t="shared" si="5"/>
        <v>-0.44088867268297788</v>
      </c>
      <c r="BB25">
        <f t="shared" si="6"/>
        <v>-2.9718500977288222</v>
      </c>
      <c r="BC25">
        <f t="shared" si="7"/>
        <v>-11.75424508650212</v>
      </c>
      <c r="BD25">
        <f t="shared" si="11"/>
        <v>16.114685859655641</v>
      </c>
      <c r="BE25">
        <f t="shared" si="11"/>
        <v>16.147497555392363</v>
      </c>
      <c r="BF25">
        <f t="shared" si="11"/>
        <v>16.096944003774396</v>
      </c>
      <c r="BG25">
        <f t="shared" si="11"/>
        <v>16.17533164898078</v>
      </c>
      <c r="BH25">
        <f t="shared" si="11"/>
        <v>16.054872257095067</v>
      </c>
      <c r="BI25">
        <f t="shared" si="11"/>
        <v>16.242996907606319</v>
      </c>
      <c r="BJ25">
        <f t="shared" si="11"/>
        <v>15.955037281869473</v>
      </c>
      <c r="BK25">
        <f t="shared" si="9"/>
        <v>16.41641900732699</v>
      </c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</row>
    <row r="26" spans="1:78" s="34" customFormat="1" ht="12.95" customHeight="1">
      <c r="A26" s="33" t="s">
        <v>113</v>
      </c>
      <c r="B26" s="42"/>
      <c r="C26" s="32">
        <v>28430.266</v>
      </c>
      <c r="D26" s="32"/>
      <c r="E26" s="34">
        <f t="shared" si="12"/>
        <v>-57022.847882397909</v>
      </c>
      <c r="F26" s="145">
        <f t="shared" si="13"/>
        <v>-57022.5</v>
      </c>
      <c r="G26" s="34">
        <f t="shared" si="14"/>
        <v>-0.12882494999939809</v>
      </c>
      <c r="H26" s="34">
        <f>G26</f>
        <v>-0.12882494999939809</v>
      </c>
      <c r="J26"/>
      <c r="N26" s="34">
        <f t="shared" ca="1" si="15"/>
        <v>-8.9459594582428054E-2</v>
      </c>
      <c r="O26" s="28">
        <f t="shared" si="16"/>
        <v>-0.11634516053495315</v>
      </c>
      <c r="P26" s="37">
        <f t="shared" si="17"/>
        <v>13411.766</v>
      </c>
      <c r="R26" s="34">
        <f t="shared" si="18"/>
        <v>1.5574514507687073E-4</v>
      </c>
      <c r="S26" s="34">
        <v>0.2</v>
      </c>
      <c r="T26" s="34">
        <f t="shared" si="19"/>
        <v>3.1149029015374145E-5</v>
      </c>
      <c r="Y26">
        <f t="shared" si="20"/>
        <v>-57022.5</v>
      </c>
      <c r="Z26" s="28">
        <f t="shared" si="21"/>
        <v>-0.12382422510545257</v>
      </c>
      <c r="AA26" s="28">
        <f t="shared" si="22"/>
        <v>-0.12134588542889867</v>
      </c>
      <c r="AB26" s="28">
        <f t="shared" si="23"/>
        <v>-1.2479789464444932E-2</v>
      </c>
      <c r="AC26" s="28">
        <f t="shared" si="33"/>
        <v>-5.0007248939455129E-3</v>
      </c>
      <c r="AD26" s="28">
        <f t="shared" si="34"/>
        <v>5.0014498929852723E-6</v>
      </c>
      <c r="AE26">
        <f t="shared" si="24"/>
        <v>-1.2479789464444932E-2</v>
      </c>
      <c r="AF26" s="29"/>
      <c r="AG26">
        <f t="shared" si="25"/>
        <v>-7.4790645704994156E-3</v>
      </c>
      <c r="AH26">
        <f t="shared" si="26"/>
        <v>0.589610654180172</v>
      </c>
      <c r="AI26">
        <f t="shared" si="27"/>
        <v>-0.99995826761857154</v>
      </c>
      <c r="AJ26">
        <f t="shared" si="28"/>
        <v>0.57827129358744089</v>
      </c>
      <c r="AK26">
        <f t="shared" si="29"/>
        <v>2.1879914750253802</v>
      </c>
      <c r="AL26">
        <f t="shared" si="30"/>
        <v>1.9359171636534798</v>
      </c>
      <c r="AM26" s="28">
        <f t="shared" si="31"/>
        <v>13.914254278943472</v>
      </c>
      <c r="AN26" s="28">
        <f t="shared" si="31"/>
        <v>13.914216578804382</v>
      </c>
      <c r="AO26" s="28">
        <f t="shared" si="31"/>
        <v>13.9139762512782</v>
      </c>
      <c r="AP26" s="28">
        <f t="shared" si="31"/>
        <v>13.912450173432628</v>
      </c>
      <c r="AQ26" s="28">
        <f t="shared" si="31"/>
        <v>13.902987663463524</v>
      </c>
      <c r="AR26" s="28">
        <f t="shared" si="31"/>
        <v>13.851098281953268</v>
      </c>
      <c r="AS26" s="28">
        <f t="shared" si="31"/>
        <v>13.655413448796015</v>
      </c>
      <c r="AT26" s="28">
        <f t="shared" si="32"/>
        <v>13.222708891156383</v>
      </c>
      <c r="AU26"/>
      <c r="AV26">
        <v>-30000</v>
      </c>
      <c r="AW26">
        <f t="shared" si="1"/>
        <v>-4.8880421130148739E-2</v>
      </c>
      <c r="AX26">
        <f t="shared" si="2"/>
        <v>-4.4445482452161678E-2</v>
      </c>
      <c r="AY26">
        <f t="shared" si="3"/>
        <v>-4.4349386779870634E-3</v>
      </c>
      <c r="AZ26">
        <f t="shared" si="4"/>
        <v>0.30542046629754216</v>
      </c>
      <c r="BA26">
        <f t="shared" si="5"/>
        <v>-0.41108069040970635</v>
      </c>
      <c r="BB26">
        <f t="shared" si="6"/>
        <v>-2.938900803054326</v>
      </c>
      <c r="BC26">
        <f t="shared" si="7"/>
        <v>-9.8333898008413438</v>
      </c>
      <c r="BD26">
        <f t="shared" si="11"/>
        <v>16.191314307183962</v>
      </c>
      <c r="BE26">
        <f t="shared" si="11"/>
        <v>16.22066216449852</v>
      </c>
      <c r="BF26">
        <f t="shared" si="11"/>
        <v>16.173769412550467</v>
      </c>
      <c r="BG26">
        <f t="shared" si="11"/>
        <v>16.249290056112176</v>
      </c>
      <c r="BH26">
        <f t="shared" si="11"/>
        <v>16.129070085498881</v>
      </c>
      <c r="BI26">
        <f t="shared" si="11"/>
        <v>16.32461962480663</v>
      </c>
      <c r="BJ26">
        <f t="shared" si="11"/>
        <v>16.015317143282697</v>
      </c>
      <c r="BK26">
        <f t="shared" si="9"/>
        <v>16.539147804182427</v>
      </c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</row>
    <row r="27" spans="1:78" s="34" customFormat="1" ht="12.95" customHeight="1">
      <c r="A27" s="150" t="s">
        <v>249</v>
      </c>
      <c r="B27" s="124" t="s">
        <v>122</v>
      </c>
      <c r="C27" s="150">
        <v>28431.196</v>
      </c>
      <c r="D27" s="150" t="s">
        <v>299</v>
      </c>
      <c r="E27" s="34">
        <f t="shared" si="12"/>
        <v>-57020.336485109925</v>
      </c>
      <c r="F27" s="145">
        <f t="shared" si="13"/>
        <v>-57020</v>
      </c>
      <c r="G27" s="34">
        <f t="shared" si="14"/>
        <v>-0.12460439999995288</v>
      </c>
      <c r="H27"/>
      <c r="I27">
        <f>G27</f>
        <v>-0.12460439999995288</v>
      </c>
      <c r="J27"/>
      <c r="K27"/>
      <c r="L27"/>
      <c r="N27" s="34">
        <f t="shared" ca="1" si="15"/>
        <v>-8.9455712343696453E-2</v>
      </c>
      <c r="O27" s="28">
        <f t="shared" si="16"/>
        <v>-0.11633760940380143</v>
      </c>
      <c r="P27" s="37">
        <f t="shared" si="17"/>
        <v>13412.696</v>
      </c>
      <c r="Q27" s="217"/>
      <c r="R27" s="34">
        <f t="shared" si="18"/>
        <v>6.8339826760617945E-5</v>
      </c>
      <c r="S27">
        <v>0.1</v>
      </c>
      <c r="T27" s="34">
        <f t="shared" si="19"/>
        <v>6.8339826760617948E-6</v>
      </c>
      <c r="Y27">
        <f t="shared" si="20"/>
        <v>-57020</v>
      </c>
      <c r="Z27" s="28">
        <f t="shared" si="21"/>
        <v>-0.12382111614207802</v>
      </c>
      <c r="AA27" s="28">
        <f t="shared" si="22"/>
        <v>-0.1171208932616763</v>
      </c>
      <c r="AB27" s="28">
        <f t="shared" si="23"/>
        <v>-8.2667905961514437E-3</v>
      </c>
      <c r="AC27" s="28">
        <f t="shared" si="33"/>
        <v>-7.8328385787485022E-4</v>
      </c>
      <c r="AD27" s="28">
        <f t="shared" si="34"/>
        <v>6.1353360200730863E-8</v>
      </c>
      <c r="AE27">
        <f t="shared" si="24"/>
        <v>-8.2667905961514437E-3</v>
      </c>
      <c r="AF27" s="29"/>
      <c r="AG27">
        <f t="shared" si="25"/>
        <v>-7.4835067382765866E-3</v>
      </c>
      <c r="AH27">
        <f t="shared" si="26"/>
        <v>0.58943475008099999</v>
      </c>
      <c r="AI27">
        <f t="shared" si="27"/>
        <v>-0.99996100066300375</v>
      </c>
      <c r="AJ27">
        <f t="shared" si="28"/>
        <v>0.57814641718916471</v>
      </c>
      <c r="AK27">
        <f t="shared" si="29"/>
        <v>2.188295697446355</v>
      </c>
      <c r="AL27">
        <f t="shared" si="30"/>
        <v>1.9366395662309457</v>
      </c>
      <c r="AM27" s="28">
        <f t="shared" si="31"/>
        <v>13.914618151061969</v>
      </c>
      <c r="AN27" s="28">
        <f t="shared" si="31"/>
        <v>13.914580742147999</v>
      </c>
      <c r="AO27" s="28">
        <f t="shared" si="31"/>
        <v>13.914341886864371</v>
      </c>
      <c r="AP27" s="28">
        <f t="shared" si="31"/>
        <v>13.912822695993567</v>
      </c>
      <c r="AQ27" s="28">
        <f t="shared" si="31"/>
        <v>13.9033872918253</v>
      </c>
      <c r="AR27" s="28">
        <f t="shared" si="31"/>
        <v>13.851562460423239</v>
      </c>
      <c r="AS27" s="28">
        <f t="shared" si="31"/>
        <v>13.655892613354501</v>
      </c>
      <c r="AT27" s="28">
        <f t="shared" si="32"/>
        <v>13.223015713148524</v>
      </c>
      <c r="AU27"/>
      <c r="AV27">
        <v>-29000</v>
      </c>
      <c r="AW27">
        <f t="shared" si="1"/>
        <v>-4.5512487157017563E-2</v>
      </c>
      <c r="AX27">
        <f t="shared" si="2"/>
        <v>-4.2157813724794289E-2</v>
      </c>
      <c r="AY27">
        <f t="shared" si="3"/>
        <v>-3.3546734322232766E-3</v>
      </c>
      <c r="AZ27">
        <f t="shared" si="4"/>
        <v>0.31071724147758983</v>
      </c>
      <c r="BA27">
        <f t="shared" si="5"/>
        <v>-0.37961603229239815</v>
      </c>
      <c r="BB27">
        <f t="shared" si="6"/>
        <v>-2.9046427940020236</v>
      </c>
      <c r="BC27">
        <f t="shared" si="7"/>
        <v>-8.4010756371016164</v>
      </c>
      <c r="BD27">
        <f t="shared" si="11"/>
        <v>16.269743643978842</v>
      </c>
      <c r="BE27">
        <f t="shared" si="11"/>
        <v>16.293928756446626</v>
      </c>
      <c r="BF27">
        <f t="shared" si="11"/>
        <v>16.253523522555909</v>
      </c>
      <c r="BG27">
        <f t="shared" si="11"/>
        <v>16.321641496768802</v>
      </c>
      <c r="BH27">
        <f t="shared" si="11"/>
        <v>16.208407461420368</v>
      </c>
      <c r="BI27">
        <f t="shared" si="11"/>
        <v>16.40181513609188</v>
      </c>
      <c r="BJ27">
        <f t="shared" si="11"/>
        <v>16.083477230734911</v>
      </c>
      <c r="BK27">
        <f t="shared" si="9"/>
        <v>16.661876601037864</v>
      </c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</row>
    <row r="28" spans="1:78" s="34" customFormat="1" ht="12.95" customHeight="1">
      <c r="A28" s="33" t="s">
        <v>113</v>
      </c>
      <c r="B28" s="42"/>
      <c r="C28" s="32">
        <v>28460.253000000001</v>
      </c>
      <c r="D28" s="32"/>
      <c r="E28" s="34">
        <f t="shared" si="12"/>
        <v>-56941.870172210023</v>
      </c>
      <c r="F28" s="145">
        <f t="shared" si="13"/>
        <v>-56941.5</v>
      </c>
      <c r="G28" s="34">
        <f t="shared" si="14"/>
        <v>-0.13707912999961991</v>
      </c>
      <c r="H28" s="34">
        <f>G28</f>
        <v>-0.13707912999961991</v>
      </c>
      <c r="J28"/>
      <c r="N28" s="34">
        <f t="shared" ca="1" si="15"/>
        <v>-8.9333810047524151E-2</v>
      </c>
      <c r="O28" s="28">
        <f t="shared" si="16"/>
        <v>-0.11610058853668635</v>
      </c>
      <c r="P28" s="37">
        <f t="shared" si="17"/>
        <v>13441.753000000001</v>
      </c>
      <c r="R28" s="34">
        <f t="shared" si="18"/>
        <v>4.4009920191202237E-4</v>
      </c>
      <c r="S28" s="34">
        <v>0.2</v>
      </c>
      <c r="T28" s="34">
        <f t="shared" si="19"/>
        <v>8.8019840382404479E-5</v>
      </c>
      <c r="Y28">
        <f t="shared" si="20"/>
        <v>-56941.5</v>
      </c>
      <c r="Z28" s="28">
        <f t="shared" si="21"/>
        <v>-0.12372240565109521</v>
      </c>
      <c r="AA28" s="28">
        <f t="shared" si="22"/>
        <v>-0.12945731288521106</v>
      </c>
      <c r="AB28" s="28">
        <f t="shared" si="23"/>
        <v>-2.0978541462933556E-2</v>
      </c>
      <c r="AC28" s="28">
        <f t="shared" si="33"/>
        <v>-1.3356724348524696E-2</v>
      </c>
      <c r="AD28" s="28">
        <f t="shared" si="34"/>
        <v>3.5680417064494489E-5</v>
      </c>
      <c r="AE28">
        <f t="shared" si="24"/>
        <v>-2.0978541462933556E-2</v>
      </c>
      <c r="AF28" s="29"/>
      <c r="AG28">
        <f t="shared" si="25"/>
        <v>-7.6218171144088586E-3</v>
      </c>
      <c r="AH28">
        <f t="shared" si="26"/>
        <v>0.58398330097359907</v>
      </c>
      <c r="AI28">
        <f t="shared" si="27"/>
        <v>-0.99999980193163651</v>
      </c>
      <c r="AJ28">
        <f t="shared" si="28"/>
        <v>0.57423619729245179</v>
      </c>
      <c r="AK28">
        <f t="shared" si="29"/>
        <v>2.197756805891411</v>
      </c>
      <c r="AL28">
        <f t="shared" si="30"/>
        <v>1.9593203650615454</v>
      </c>
      <c r="AM28" s="28">
        <f t="shared" si="31"/>
        <v>13.925988734455514</v>
      </c>
      <c r="AN28" s="28">
        <f t="shared" si="31"/>
        <v>13.925959575207941</v>
      </c>
      <c r="AO28" s="28">
        <f t="shared" si="31"/>
        <v>13.925763511415992</v>
      </c>
      <c r="AP28" s="28">
        <f t="shared" si="31"/>
        <v>13.92444982113696</v>
      </c>
      <c r="AQ28" s="28">
        <f t="shared" si="31"/>
        <v>13.915845718362409</v>
      </c>
      <c r="AR28" s="28">
        <f t="shared" si="31"/>
        <v>13.866057435954533</v>
      </c>
      <c r="AS28" s="28">
        <f t="shared" si="31"/>
        <v>13.670917567850216</v>
      </c>
      <c r="AT28" s="28">
        <f t="shared" si="32"/>
        <v>13.232649923701674</v>
      </c>
      <c r="AU28"/>
      <c r="AV28">
        <v>-28000</v>
      </c>
      <c r="AW28">
        <f t="shared" si="1"/>
        <v>-4.2127679975152849E-2</v>
      </c>
      <c r="AX28">
        <f t="shared" si="2"/>
        <v>-3.9896771103919981E-2</v>
      </c>
      <c r="AY28">
        <f t="shared" si="3"/>
        <v>-2.2309088712328686E-3</v>
      </c>
      <c r="AZ28">
        <f t="shared" si="4"/>
        <v>0.31708332995061461</v>
      </c>
      <c r="BA28">
        <f t="shared" si="5"/>
        <v>-0.34642325769747101</v>
      </c>
      <c r="BB28">
        <f t="shared" si="6"/>
        <v>-2.8690171349443641</v>
      </c>
      <c r="BC28">
        <f t="shared" si="7"/>
        <v>-7.2919304963547713</v>
      </c>
      <c r="BD28">
        <f t="shared" si="11"/>
        <v>16.349790559652519</v>
      </c>
      <c r="BE28">
        <f t="shared" si="11"/>
        <v>16.36806349898491</v>
      </c>
      <c r="BF28">
        <f t="shared" si="11"/>
        <v>16.335838656403403</v>
      </c>
      <c r="BG28">
        <f t="shared" si="11"/>
        <v>16.393219796136549</v>
      </c>
      <c r="BH28">
        <f t="shared" si="11"/>
        <v>16.29266430566787</v>
      </c>
      <c r="BI28">
        <f t="shared" si="11"/>
        <v>16.474657399487935</v>
      </c>
      <c r="BJ28">
        <f t="shared" si="11"/>
        <v>16.160338446469627</v>
      </c>
      <c r="BK28">
        <f t="shared" si="9"/>
        <v>16.784605397893301</v>
      </c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</row>
    <row r="29" spans="1:78" s="34" customFormat="1" ht="12.95" customHeight="1">
      <c r="A29" s="150" t="s">
        <v>250</v>
      </c>
      <c r="B29" s="124" t="s">
        <v>111</v>
      </c>
      <c r="C29" s="150">
        <v>28775.223000000002</v>
      </c>
      <c r="D29" s="150" t="s">
        <v>299</v>
      </c>
      <c r="E29" s="34">
        <f t="shared" si="12"/>
        <v>-56091.316619741337</v>
      </c>
      <c r="F29" s="145">
        <f t="shared" si="13"/>
        <v>-56091</v>
      </c>
      <c r="G29" s="34">
        <f t="shared" si="14"/>
        <v>-0.11724802000026102</v>
      </c>
      <c r="H29"/>
      <c r="I29">
        <f t="shared" ref="I29:I57" si="35">G29</f>
        <v>-0.11724802000026102</v>
      </c>
      <c r="J29"/>
      <c r="K29"/>
      <c r="L29"/>
      <c r="N29" s="34">
        <f t="shared" ca="1" si="15"/>
        <v>-8.8013072431033068E-2</v>
      </c>
      <c r="O29" s="28">
        <f t="shared" si="16"/>
        <v>-0.11354312969817372</v>
      </c>
      <c r="P29" s="37">
        <f t="shared" si="17"/>
        <v>13756.723000000002</v>
      </c>
      <c r="Q29" s="217"/>
      <c r="R29" s="34">
        <f t="shared" si="18"/>
        <v>1.372621215050054E-5</v>
      </c>
      <c r="S29">
        <v>0.1</v>
      </c>
      <c r="T29" s="34">
        <f t="shared" si="19"/>
        <v>1.3726212150500541E-6</v>
      </c>
      <c r="Y29">
        <f t="shared" si="20"/>
        <v>-56091</v>
      </c>
      <c r="Z29" s="28">
        <f t="shared" si="21"/>
        <v>-0.12252768743254136</v>
      </c>
      <c r="AA29" s="28">
        <f t="shared" si="22"/>
        <v>-0.10826346226589338</v>
      </c>
      <c r="AB29" s="28">
        <f t="shared" si="23"/>
        <v>-3.704890302087302E-3</v>
      </c>
      <c r="AC29" s="28">
        <f t="shared" si="33"/>
        <v>5.2796674322803383E-3</v>
      </c>
      <c r="AD29" s="28">
        <f t="shared" si="34"/>
        <v>2.7874888195481665E-6</v>
      </c>
      <c r="AE29">
        <f t="shared" si="24"/>
        <v>-3.704890302087302E-3</v>
      </c>
      <c r="AF29" s="29"/>
      <c r="AG29">
        <f t="shared" si="25"/>
        <v>-8.984557734367642E-3</v>
      </c>
      <c r="AH29">
        <f t="shared" si="26"/>
        <v>0.5327070115450081</v>
      </c>
      <c r="AI29">
        <f t="shared" si="27"/>
        <v>-0.99566420954101276</v>
      </c>
      <c r="AJ29">
        <f t="shared" si="28"/>
        <v>0.53334263573290441</v>
      </c>
      <c r="AK29">
        <f t="shared" si="29"/>
        <v>2.2902824146711054</v>
      </c>
      <c r="AL29">
        <f t="shared" si="30"/>
        <v>2.2056908379781617</v>
      </c>
      <c r="AM29" s="28">
        <f t="shared" si="31"/>
        <v>14.04298403353706</v>
      </c>
      <c r="AN29" s="28">
        <f t="shared" si="31"/>
        <v>14.042983387662035</v>
      </c>
      <c r="AO29" s="28">
        <f t="shared" si="31"/>
        <v>14.04297370291243</v>
      </c>
      <c r="AP29" s="28">
        <f t="shared" si="31"/>
        <v>14.042828601161863</v>
      </c>
      <c r="AQ29" s="28">
        <f t="shared" si="31"/>
        <v>14.040680659733818</v>
      </c>
      <c r="AR29" s="28">
        <f t="shared" si="31"/>
        <v>14.013149449694874</v>
      </c>
      <c r="AS29" s="28">
        <f t="shared" si="31"/>
        <v>13.830993416278808</v>
      </c>
      <c r="AT29" s="28">
        <f t="shared" si="32"/>
        <v>13.337030765427222</v>
      </c>
      <c r="AU29"/>
      <c r="AV29">
        <v>-27000</v>
      </c>
      <c r="AW29">
        <f t="shared" si="1"/>
        <v>-3.8733644999694013E-2</v>
      </c>
      <c r="AX29">
        <f t="shared" si="2"/>
        <v>-3.7662354589538746E-2</v>
      </c>
      <c r="AY29">
        <f t="shared" si="3"/>
        <v>-1.071290410155266E-3</v>
      </c>
      <c r="AZ29">
        <f t="shared" si="4"/>
        <v>0.32463431969654943</v>
      </c>
      <c r="BA29">
        <f t="shared" si="5"/>
        <v>-0.31138849263075463</v>
      </c>
      <c r="BB29">
        <f t="shared" si="6"/>
        <v>-2.8319153881718377</v>
      </c>
      <c r="BC29">
        <f t="shared" si="7"/>
        <v>-6.4066409827188027</v>
      </c>
      <c r="BD29">
        <f t="shared" si="11"/>
        <v>16.431348075369947</v>
      </c>
      <c r="BE29">
        <f t="shared" si="11"/>
        <v>16.443867513883379</v>
      </c>
      <c r="BF29">
        <f t="shared" si="11"/>
        <v>16.420297500508536</v>
      </c>
      <c r="BG29">
        <f t="shared" si="11"/>
        <v>16.465097918645402</v>
      </c>
      <c r="BH29">
        <f t="shared" si="11"/>
        <v>16.381382072971974</v>
      </c>
      <c r="BI29">
        <f t="shared" si="11"/>
        <v>16.543597508087824</v>
      </c>
      <c r="BJ29">
        <f t="shared" si="11"/>
        <v>16.246590797647695</v>
      </c>
      <c r="BK29">
        <f t="shared" si="9"/>
        <v>16.907334194748739</v>
      </c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</row>
    <row r="30" spans="1:78" s="34" customFormat="1" ht="12.95" customHeight="1">
      <c r="A30" s="150" t="s">
        <v>250</v>
      </c>
      <c r="B30" s="124" t="s">
        <v>122</v>
      </c>
      <c r="C30" s="150">
        <v>28776.146000000001</v>
      </c>
      <c r="D30" s="150" t="s">
        <v>299</v>
      </c>
      <c r="E30" s="34">
        <f t="shared" si="12"/>
        <v>-56088.824125443702</v>
      </c>
      <c r="F30" s="145">
        <f t="shared" si="13"/>
        <v>-56088.5</v>
      </c>
      <c r="G30" s="34">
        <f t="shared" si="14"/>
        <v>-0.12002746999860392</v>
      </c>
      <c r="H30"/>
      <c r="I30">
        <f t="shared" si="35"/>
        <v>-0.12002746999860392</v>
      </c>
      <c r="J30"/>
      <c r="K30"/>
      <c r="L30"/>
      <c r="N30" s="34">
        <f t="shared" ca="1" si="15"/>
        <v>-8.8009190192301467E-2</v>
      </c>
      <c r="O30" s="28">
        <f t="shared" si="16"/>
        <v>-0.11353564057256749</v>
      </c>
      <c r="P30" s="37">
        <f t="shared" si="17"/>
        <v>13757.646000000001</v>
      </c>
      <c r="Q30" s="217"/>
      <c r="R30" s="34">
        <f t="shared" si="18"/>
        <v>4.214384929675252E-5</v>
      </c>
      <c r="S30">
        <v>0.1</v>
      </c>
      <c r="T30" s="34">
        <f t="shared" si="19"/>
        <v>4.2143849296752518E-6</v>
      </c>
      <c r="Y30">
        <f t="shared" si="20"/>
        <v>-56088.5</v>
      </c>
      <c r="Z30" s="28">
        <f t="shared" si="21"/>
        <v>-0.12252386230790796</v>
      </c>
      <c r="AA30" s="28">
        <f t="shared" si="22"/>
        <v>-0.11103924826326345</v>
      </c>
      <c r="AB30" s="28">
        <f t="shared" si="23"/>
        <v>-6.4918294260364329E-3</v>
      </c>
      <c r="AC30" s="28">
        <f t="shared" si="33"/>
        <v>2.4963923093040408E-3</v>
      </c>
      <c r="AD30" s="28">
        <f t="shared" si="34"/>
        <v>6.2319745619523623E-7</v>
      </c>
      <c r="AE30">
        <f t="shared" si="24"/>
        <v>-6.4918294260364329E-3</v>
      </c>
      <c r="AF30" s="29"/>
      <c r="AG30">
        <f t="shared" si="25"/>
        <v>-8.9882217353404684E-3</v>
      </c>
      <c r="AH30">
        <f t="shared" si="26"/>
        <v>0.53257459528620654</v>
      </c>
      <c r="AI30">
        <f t="shared" si="27"/>
        <v>-0.99564108160509024</v>
      </c>
      <c r="AJ30">
        <f t="shared" si="28"/>
        <v>0.53322658896370223</v>
      </c>
      <c r="AK30">
        <f t="shared" si="29"/>
        <v>2.2905307178380356</v>
      </c>
      <c r="AL30">
        <f t="shared" si="30"/>
        <v>2.2064191954202816</v>
      </c>
      <c r="AM30" s="28">
        <f t="shared" si="31"/>
        <v>14.043312738241521</v>
      </c>
      <c r="AN30" s="28">
        <f t="shared" si="31"/>
        <v>14.043312102735753</v>
      </c>
      <c r="AO30" s="28">
        <f t="shared" si="31"/>
        <v>14.043302540189785</v>
      </c>
      <c r="AP30" s="28">
        <f t="shared" si="31"/>
        <v>14.04315876828796</v>
      </c>
      <c r="AQ30" s="28">
        <f t="shared" si="31"/>
        <v>14.041023008375987</v>
      </c>
      <c r="AR30" s="28">
        <f t="shared" si="31"/>
        <v>14.013555133247907</v>
      </c>
      <c r="AS30" s="28">
        <f t="shared" si="31"/>
        <v>13.831456308125365</v>
      </c>
      <c r="AT30" s="28">
        <f t="shared" si="32"/>
        <v>13.337337587419363</v>
      </c>
      <c r="AU30"/>
      <c r="AV30">
        <v>-26000</v>
      </c>
      <c r="AW30">
        <f t="shared" si="1"/>
        <v>-3.5336863738593592E-2</v>
      </c>
      <c r="AX30">
        <f t="shared" si="2"/>
        <v>-3.545456418165057E-2</v>
      </c>
      <c r="AY30">
        <f t="shared" si="3"/>
        <v>1.1770044305697509E-4</v>
      </c>
      <c r="AZ30">
        <f t="shared" si="4"/>
        <v>0.33351930865842638</v>
      </c>
      <c r="BA30">
        <f t="shared" si="5"/>
        <v>-0.27431546478641666</v>
      </c>
      <c r="BB30">
        <f t="shared" si="6"/>
        <v>-2.7931393568538585</v>
      </c>
      <c r="BC30">
        <f t="shared" si="7"/>
        <v>-5.6814566860491302</v>
      </c>
      <c r="BD30">
        <f t="shared" si="11"/>
        <v>16.514459654809237</v>
      </c>
      <c r="BE30">
        <f t="shared" si="11"/>
        <v>16.52209195200858</v>
      </c>
      <c r="BF30">
        <f t="shared" si="11"/>
        <v>16.506540760909555</v>
      </c>
      <c r="BG30">
        <f t="shared" si="11"/>
        <v>16.538502688286723</v>
      </c>
      <c r="BH30">
        <f t="shared" si="11"/>
        <v>16.473912040587294</v>
      </c>
      <c r="BI30">
        <f t="shared" si="11"/>
        <v>16.609546110392916</v>
      </c>
      <c r="BJ30">
        <f t="shared" si="11"/>
        <v>16.342783016251584</v>
      </c>
      <c r="BK30">
        <f t="shared" si="9"/>
        <v>17.030062991604176</v>
      </c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</row>
    <row r="31" spans="1:78" s="34" customFormat="1" ht="12.95" customHeight="1">
      <c r="A31" s="150" t="s">
        <v>250</v>
      </c>
      <c r="B31" s="124" t="s">
        <v>111</v>
      </c>
      <c r="C31" s="150">
        <v>30583.266</v>
      </c>
      <c r="D31" s="150" t="s">
        <v>299</v>
      </c>
      <c r="E31" s="34">
        <f t="shared" si="12"/>
        <v>-51208.82813935868</v>
      </c>
      <c r="F31" s="145">
        <f t="shared" si="13"/>
        <v>-51208.5</v>
      </c>
      <c r="G31" s="34">
        <f t="shared" si="14"/>
        <v>-0.1215138699990348</v>
      </c>
      <c r="H31"/>
      <c r="I31">
        <f t="shared" si="35"/>
        <v>-0.1215138699990348</v>
      </c>
      <c r="J31"/>
      <c r="K31"/>
      <c r="L31"/>
      <c r="N31" s="34">
        <f t="shared" ca="1" si="15"/>
        <v>-8.0431060188213943E-2</v>
      </c>
      <c r="O31" s="28">
        <f t="shared" si="16"/>
        <v>-9.9234072183692859E-2</v>
      </c>
      <c r="P31" s="37">
        <f t="shared" si="17"/>
        <v>15564.766</v>
      </c>
      <c r="Q31" s="217"/>
      <c r="R31" s="34">
        <f t="shared" si="18"/>
        <v>4.9638939069251531E-4</v>
      </c>
      <c r="S31">
        <v>0.1</v>
      </c>
      <c r="T31" s="34">
        <f t="shared" si="19"/>
        <v>4.9638939069251533E-5</v>
      </c>
      <c r="Y31">
        <f t="shared" si="20"/>
        <v>-51208.5</v>
      </c>
      <c r="Z31" s="28">
        <f t="shared" si="21"/>
        <v>-0.11264563964260861</v>
      </c>
      <c r="AA31" s="28">
        <f t="shared" si="22"/>
        <v>-0.10810230254011904</v>
      </c>
      <c r="AB31" s="28">
        <f t="shared" si="23"/>
        <v>-2.2279797815341937E-2</v>
      </c>
      <c r="AC31" s="28">
        <f t="shared" si="33"/>
        <v>-8.868230356426185E-3</v>
      </c>
      <c r="AD31" s="28">
        <f t="shared" si="34"/>
        <v>7.8645509654638902E-6</v>
      </c>
      <c r="AE31">
        <f t="shared" si="24"/>
        <v>-2.2279797815341937E-2</v>
      </c>
      <c r="AF31" s="29"/>
      <c r="AG31">
        <f t="shared" si="25"/>
        <v>-1.3411567458915754E-2</v>
      </c>
      <c r="AH31">
        <f t="shared" si="26"/>
        <v>0.38175067602012658</v>
      </c>
      <c r="AI31">
        <f t="shared" si="27"/>
        <v>-0.90783479419851754</v>
      </c>
      <c r="AJ31">
        <f t="shared" si="28"/>
        <v>0.34725333338666203</v>
      </c>
      <c r="AK31">
        <f t="shared" si="29"/>
        <v>2.6298324020966271</v>
      </c>
      <c r="AL31">
        <f t="shared" si="30"/>
        <v>3.8224119772123011</v>
      </c>
      <c r="AM31" s="28">
        <f t="shared" si="31"/>
        <v>14.577703174037071</v>
      </c>
      <c r="AN31" s="28">
        <f t="shared" si="31"/>
        <v>14.577520103507213</v>
      </c>
      <c r="AO31" s="28">
        <f t="shared" si="31"/>
        <v>14.578125390131742</v>
      </c>
      <c r="AP31" s="28">
        <f t="shared" si="31"/>
        <v>14.576121155631762</v>
      </c>
      <c r="AQ31" s="28">
        <f t="shared" si="31"/>
        <v>14.582725368168173</v>
      </c>
      <c r="AR31" s="28">
        <f t="shared" si="31"/>
        <v>14.560599962969524</v>
      </c>
      <c r="AS31" s="28">
        <f t="shared" si="31"/>
        <v>14.631086498981537</v>
      </c>
      <c r="AT31" s="28">
        <f t="shared" si="32"/>
        <v>13.936254116073894</v>
      </c>
      <c r="AU31"/>
      <c r="AV31">
        <v>-25000</v>
      </c>
      <c r="AW31">
        <f t="shared" si="1"/>
        <v>-3.194194399838781E-2</v>
      </c>
      <c r="AX31">
        <f t="shared" si="2"/>
        <v>-3.3273399880255475E-2</v>
      </c>
      <c r="AY31">
        <f t="shared" si="3"/>
        <v>1.331455881867664E-3</v>
      </c>
      <c r="AZ31">
        <f t="shared" si="4"/>
        <v>0.34394253387737661</v>
      </c>
      <c r="BA31">
        <f t="shared" si="5"/>
        <v>-0.23488863420653958</v>
      </c>
      <c r="BB31">
        <f t="shared" si="6"/>
        <v>-2.7523655637137145</v>
      </c>
      <c r="BC31">
        <f t="shared" si="7"/>
        <v>-5.0733529215568947</v>
      </c>
      <c r="BD31">
        <f t="shared" si="11"/>
        <v>16.599365217538125</v>
      </c>
      <c r="BE31">
        <f t="shared" si="11"/>
        <v>16.603376967982058</v>
      </c>
      <c r="BF31">
        <f t="shared" si="11"/>
        <v>16.594378139040895</v>
      </c>
      <c r="BG31">
        <f t="shared" si="11"/>
        <v>16.614706616691709</v>
      </c>
      <c r="BH31">
        <f t="shared" si="11"/>
        <v>16.569482112796589</v>
      </c>
      <c r="BI31">
        <f t="shared" si="11"/>
        <v>16.673949916260977</v>
      </c>
      <c r="BJ31">
        <f t="shared" si="11"/>
        <v>16.449314304257307</v>
      </c>
      <c r="BK31">
        <f t="shared" si="9"/>
        <v>17.152791788459613</v>
      </c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</row>
    <row r="32" spans="1:78" s="34" customFormat="1" ht="12.95" customHeight="1">
      <c r="A32" s="150" t="s">
        <v>250</v>
      </c>
      <c r="B32" s="124" t="s">
        <v>122</v>
      </c>
      <c r="C32" s="150">
        <v>30583.46</v>
      </c>
      <c r="D32" s="150" t="s">
        <v>299</v>
      </c>
      <c r="E32" s="34">
        <f t="shared" si="12"/>
        <v>-51208.304256483556</v>
      </c>
      <c r="F32" s="145">
        <f t="shared" si="13"/>
        <v>-51208</v>
      </c>
      <c r="G32" s="34">
        <f t="shared" si="14"/>
        <v>-0.11266976000115392</v>
      </c>
      <c r="H32"/>
      <c r="I32">
        <f t="shared" si="35"/>
        <v>-0.11266976000115392</v>
      </c>
      <c r="J32"/>
      <c r="K32"/>
      <c r="L32"/>
      <c r="N32" s="34">
        <f t="shared" ca="1" si="15"/>
        <v>-8.0430283740467623E-2</v>
      </c>
      <c r="O32" s="28">
        <f t="shared" si="16"/>
        <v>-9.9232639346241033E-2</v>
      </c>
      <c r="P32" s="37">
        <f t="shared" si="17"/>
        <v>15564.96</v>
      </c>
      <c r="Q32" s="217"/>
      <c r="R32" s="34">
        <f t="shared" si="18"/>
        <v>1.8055621149468647E-4</v>
      </c>
      <c r="S32">
        <v>0.1</v>
      </c>
      <c r="T32" s="34">
        <f t="shared" si="19"/>
        <v>1.8055621149468648E-5</v>
      </c>
      <c r="Y32">
        <f t="shared" si="20"/>
        <v>-51208</v>
      </c>
      <c r="Z32" s="28">
        <f t="shared" si="21"/>
        <v>-0.11264444323971698</v>
      </c>
      <c r="AA32" s="28">
        <f t="shared" si="22"/>
        <v>-9.9257956107677972E-2</v>
      </c>
      <c r="AB32" s="28">
        <f t="shared" si="23"/>
        <v>-1.3437120654912885E-2</v>
      </c>
      <c r="AC32" s="28">
        <f t="shared" si="33"/>
        <v>-2.5316761436938728E-5</v>
      </c>
      <c r="AD32" s="28">
        <f t="shared" si="34"/>
        <v>6.409384096548679E-11</v>
      </c>
      <c r="AE32">
        <f t="shared" si="24"/>
        <v>-1.3437120654912885E-2</v>
      </c>
      <c r="AF32" s="29"/>
      <c r="AG32">
        <f t="shared" si="25"/>
        <v>-1.3411803893475946E-2</v>
      </c>
      <c r="AH32">
        <f t="shared" si="26"/>
        <v>0.38174180968012206</v>
      </c>
      <c r="AI32">
        <f t="shared" si="27"/>
        <v>-0.90782408705277218</v>
      </c>
      <c r="AJ32">
        <f t="shared" si="28"/>
        <v>0.3472375472959518</v>
      </c>
      <c r="AK32">
        <f t="shared" si="29"/>
        <v>2.6298579354484697</v>
      </c>
      <c r="AL32">
        <f t="shared" si="30"/>
        <v>3.8226112853883523</v>
      </c>
      <c r="AM32" s="28">
        <f t="shared" si="31"/>
        <v>14.577750335921332</v>
      </c>
      <c r="AN32" s="28">
        <f t="shared" si="31"/>
        <v>14.577567089135067</v>
      </c>
      <c r="AO32" s="28">
        <f t="shared" si="31"/>
        <v>14.578172897822846</v>
      </c>
      <c r="AP32" s="28">
        <f t="shared" si="31"/>
        <v>14.576167133827433</v>
      </c>
      <c r="AQ32" s="28">
        <f t="shared" si="31"/>
        <v>14.582775714137572</v>
      </c>
      <c r="AR32" s="28">
        <f t="shared" si="31"/>
        <v>14.560637778309967</v>
      </c>
      <c r="AS32" s="28">
        <f t="shared" si="31"/>
        <v>14.631156545744224</v>
      </c>
      <c r="AT32" s="28">
        <f t="shared" si="32"/>
        <v>13.936315480472322</v>
      </c>
      <c r="AU32"/>
      <c r="AV32">
        <v>-24000</v>
      </c>
      <c r="AW32">
        <f t="shared" si="1"/>
        <v>-2.8551667083048758E-2</v>
      </c>
      <c r="AX32">
        <f t="shared" si="2"/>
        <v>-3.1118861685353445E-2</v>
      </c>
      <c r="AY32">
        <f t="shared" si="3"/>
        <v>2.5671946023046854E-3</v>
      </c>
      <c r="AZ32">
        <f t="shared" si="4"/>
        <v>0.35618987235383781</v>
      </c>
      <c r="BA32">
        <f t="shared" si="5"/>
        <v>-0.19264337594081676</v>
      </c>
      <c r="BB32">
        <f t="shared" si="6"/>
        <v>-2.709116840873933</v>
      </c>
      <c r="BC32">
        <f t="shared" si="7"/>
        <v>-4.5522310838392066</v>
      </c>
      <c r="BD32">
        <f t="shared" si="11"/>
        <v>16.68651197637266</v>
      </c>
      <c r="BE32">
        <f t="shared" si="11"/>
        <v>16.68823235889985</v>
      </c>
      <c r="BF32">
        <f t="shared" si="11"/>
        <v>16.683889075510525</v>
      </c>
      <c r="BG32">
        <f t="shared" si="11"/>
        <v>16.694908874048636</v>
      </c>
      <c r="BH32">
        <f t="shared" si="11"/>
        <v>16.667290498131617</v>
      </c>
      <c r="BI32">
        <f t="shared" si="11"/>
        <v>16.738848231477935</v>
      </c>
      <c r="BJ32">
        <f t="shared" si="11"/>
        <v>16.5664283282551</v>
      </c>
      <c r="BK32">
        <f t="shared" si="9"/>
        <v>17.27552058531505</v>
      </c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</row>
    <row r="33" spans="1:78" s="34" customFormat="1" ht="12.95" customHeight="1">
      <c r="A33" s="150" t="s">
        <v>251</v>
      </c>
      <c r="B33" s="124" t="s">
        <v>111</v>
      </c>
      <c r="C33" s="150">
        <v>31328.351999999999</v>
      </c>
      <c r="D33" s="150" t="s">
        <v>299</v>
      </c>
      <c r="E33" s="34">
        <f t="shared" si="12"/>
        <v>-49196.777645042785</v>
      </c>
      <c r="F33" s="145">
        <f t="shared" si="13"/>
        <v>-49196.5</v>
      </c>
      <c r="G33" s="34">
        <f t="shared" si="14"/>
        <v>-0.10281523000230663</v>
      </c>
      <c r="H33"/>
      <c r="I33">
        <f t="shared" si="35"/>
        <v>-0.10281523000230663</v>
      </c>
      <c r="J33"/>
      <c r="K33"/>
      <c r="L33"/>
      <c r="N33" s="34">
        <f t="shared" ca="1" si="15"/>
        <v>-7.7306634457020476E-2</v>
      </c>
      <c r="O33" s="28">
        <f t="shared" si="16"/>
        <v>-9.3522214041248025E-2</v>
      </c>
      <c r="P33" s="37">
        <f t="shared" si="17"/>
        <v>16309.851999999999</v>
      </c>
      <c r="Q33" s="217"/>
      <c r="R33" s="34">
        <f t="shared" si="18"/>
        <v>8.6360145652490076E-5</v>
      </c>
      <c r="S33">
        <v>0.1</v>
      </c>
      <c r="T33" s="34">
        <f t="shared" si="19"/>
        <v>8.6360145652490076E-6</v>
      </c>
      <c r="Y33">
        <f t="shared" si="20"/>
        <v>-49196.5</v>
      </c>
      <c r="Z33" s="28">
        <f t="shared" si="21"/>
        <v>-0.1076206574322474</v>
      </c>
      <c r="AA33" s="28">
        <f t="shared" si="22"/>
        <v>-8.8716786611307261E-2</v>
      </c>
      <c r="AB33" s="28">
        <f t="shared" si="23"/>
        <v>-9.2930159610586094E-3</v>
      </c>
      <c r="AC33" s="28">
        <f t="shared" si="33"/>
        <v>4.8054274299407645E-3</v>
      </c>
      <c r="AD33" s="28">
        <f t="shared" si="34"/>
        <v>2.3092132784427102E-6</v>
      </c>
      <c r="AE33">
        <f t="shared" si="24"/>
        <v>-9.2930159610586094E-3</v>
      </c>
      <c r="AF33" s="29"/>
      <c r="AG33">
        <f t="shared" si="25"/>
        <v>-1.4098443390999379E-2</v>
      </c>
      <c r="AH33">
        <f t="shared" si="26"/>
        <v>0.35169166472894542</v>
      </c>
      <c r="AI33">
        <f t="shared" si="27"/>
        <v>-0.86412752594969</v>
      </c>
      <c r="AJ33">
        <f t="shared" si="28"/>
        <v>0.28725146921781364</v>
      </c>
      <c r="AK33">
        <f t="shared" si="29"/>
        <v>2.7245095560715908</v>
      </c>
      <c r="AL33">
        <f t="shared" si="30"/>
        <v>4.725491276516248</v>
      </c>
      <c r="AM33" s="28">
        <f t="shared" si="31"/>
        <v>14.760081060980692</v>
      </c>
      <c r="AN33" s="28">
        <f t="shared" si="31"/>
        <v>14.757703943794825</v>
      </c>
      <c r="AO33" s="28">
        <f t="shared" si="31"/>
        <v>14.763446138844889</v>
      </c>
      <c r="AP33" s="28">
        <f t="shared" si="31"/>
        <v>14.749495379416707</v>
      </c>
      <c r="AQ33" s="28">
        <f t="shared" si="31"/>
        <v>14.78293478762826</v>
      </c>
      <c r="AR33" s="28">
        <f t="shared" si="31"/>
        <v>14.699908395951544</v>
      </c>
      <c r="AS33" s="28">
        <f t="shared" si="31"/>
        <v>14.891529769575584</v>
      </c>
      <c r="AT33" s="28">
        <f t="shared" si="32"/>
        <v>14.183184455347032</v>
      </c>
      <c r="AU33"/>
      <c r="AV33">
        <v>-23000</v>
      </c>
      <c r="AW33">
        <f t="shared" si="1"/>
        <v>-2.5167815160769352E-2</v>
      </c>
      <c r="AX33">
        <f t="shared" si="2"/>
        <v>-2.8990949596944489E-2</v>
      </c>
      <c r="AY33">
        <f t="shared" si="3"/>
        <v>3.823134436175137E-3</v>
      </c>
      <c r="AZ33">
        <f t="shared" si="4"/>
        <v>0.37066051902959551</v>
      </c>
      <c r="BA33">
        <f t="shared" si="5"/>
        <v>-0.14694340776197054</v>
      </c>
      <c r="BB33">
        <f t="shared" si="6"/>
        <v>-2.6627389907213606</v>
      </c>
      <c r="BC33">
        <f t="shared" si="7"/>
        <v>-4.096525708458552</v>
      </c>
      <c r="BD33">
        <f t="shared" si="11"/>
        <v>16.776533733811885</v>
      </c>
      <c r="BE33">
        <f t="shared" si="11"/>
        <v>16.777071949928484</v>
      </c>
      <c r="BF33">
        <f t="shared" si="11"/>
        <v>16.775495906256641</v>
      </c>
      <c r="BG33">
        <f t="shared" si="11"/>
        <v>16.780123852484547</v>
      </c>
      <c r="BH33">
        <f t="shared" si="11"/>
        <v>16.76664296068159</v>
      </c>
      <c r="BI33">
        <f t="shared" si="11"/>
        <v>16.806891369153416</v>
      </c>
      <c r="BJ33">
        <f t="shared" si="11"/>
        <v>16.694209553860627</v>
      </c>
      <c r="BK33">
        <f t="shared" si="9"/>
        <v>17.398249382170487</v>
      </c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</row>
    <row r="34" spans="1:78" s="34" customFormat="1" ht="12.95" customHeight="1">
      <c r="A34" s="150" t="s">
        <v>251</v>
      </c>
      <c r="B34" s="124" t="s">
        <v>122</v>
      </c>
      <c r="C34" s="150">
        <v>31329.27</v>
      </c>
      <c r="D34" s="150" t="s">
        <v>299</v>
      </c>
      <c r="E34" s="34">
        <f t="shared" si="12"/>
        <v>-49194.298652881094</v>
      </c>
      <c r="F34" s="145">
        <f t="shared" si="13"/>
        <v>-49194</v>
      </c>
      <c r="G34" s="34">
        <f t="shared" si="14"/>
        <v>-0.11059468000166817</v>
      </c>
      <c r="H34"/>
      <c r="I34">
        <f t="shared" si="35"/>
        <v>-0.11059468000166817</v>
      </c>
      <c r="J34"/>
      <c r="K34"/>
      <c r="L34"/>
      <c r="N34" s="34">
        <f t="shared" ca="1" si="15"/>
        <v>-7.7302752218288875E-2</v>
      </c>
      <c r="O34" s="28">
        <f t="shared" si="16"/>
        <v>-9.3515183849869843E-2</v>
      </c>
      <c r="P34" s="37">
        <f t="shared" si="17"/>
        <v>16310.77</v>
      </c>
      <c r="Q34" s="217"/>
      <c r="R34" s="34">
        <f t="shared" si="18"/>
        <v>2.9170918879929377E-4</v>
      </c>
      <c r="S34">
        <v>0.1</v>
      </c>
      <c r="T34" s="34">
        <f t="shared" si="19"/>
        <v>2.9170918879929377E-5</v>
      </c>
      <c r="Y34">
        <f t="shared" si="20"/>
        <v>-49194</v>
      </c>
      <c r="Z34" s="28">
        <f t="shared" si="21"/>
        <v>-0.1076141733776549</v>
      </c>
      <c r="AA34" s="28">
        <f t="shared" si="22"/>
        <v>-9.6495690473883108E-2</v>
      </c>
      <c r="AB34" s="28">
        <f t="shared" si="23"/>
        <v>-1.7079496151798323E-2</v>
      </c>
      <c r="AC34" s="28">
        <f t="shared" si="33"/>
        <v>-2.9805066240132655E-3</v>
      </c>
      <c r="AD34" s="28">
        <f t="shared" si="34"/>
        <v>8.8834197357869527E-7</v>
      </c>
      <c r="AE34">
        <f t="shared" si="24"/>
        <v>-1.7079496151798323E-2</v>
      </c>
      <c r="AF34" s="29"/>
      <c r="AG34">
        <f t="shared" si="25"/>
        <v>-1.4098989527785055E-2</v>
      </c>
      <c r="AH34">
        <f t="shared" si="26"/>
        <v>0.35166032660167013</v>
      </c>
      <c r="AI34">
        <f t="shared" si="27"/>
        <v>-0.86407260873674063</v>
      </c>
      <c r="AJ34">
        <f t="shared" si="28"/>
        <v>0.28718073063397848</v>
      </c>
      <c r="AK34">
        <f t="shared" si="29"/>
        <v>2.7246186659970171</v>
      </c>
      <c r="AL34">
        <f t="shared" si="30"/>
        <v>4.7267643866141782</v>
      </c>
      <c r="AM34" s="28">
        <f t="shared" si="31"/>
        <v>14.760299826878956</v>
      </c>
      <c r="AN34" s="28">
        <f t="shared" si="31"/>
        <v>14.757917474642003</v>
      </c>
      <c r="AO34" s="28">
        <f t="shared" si="31"/>
        <v>14.763670563725071</v>
      </c>
      <c r="AP34" s="28">
        <f t="shared" si="31"/>
        <v>14.749697516997417</v>
      </c>
      <c r="AQ34" s="28">
        <f t="shared" si="31"/>
        <v>14.783180058284339</v>
      </c>
      <c r="AR34" s="28">
        <f t="shared" si="31"/>
        <v>14.700071076795135</v>
      </c>
      <c r="AS34" s="28">
        <f t="shared" si="31"/>
        <v>14.891826549901779</v>
      </c>
      <c r="AT34" s="28">
        <f t="shared" si="32"/>
        <v>14.183491277339172</v>
      </c>
      <c r="AU34"/>
      <c r="AV34">
        <v>-22000</v>
      </c>
      <c r="AW34">
        <f t="shared" si="1"/>
        <v>-2.179254292020006E-2</v>
      </c>
      <c r="AX34">
        <f t="shared" si="2"/>
        <v>-2.6889663615028602E-2</v>
      </c>
      <c r="AY34">
        <f t="shared" si="3"/>
        <v>5.0971206948285412E-3</v>
      </c>
      <c r="AZ34">
        <f t="shared" si="4"/>
        <v>0.38790742585891136</v>
      </c>
      <c r="BA34">
        <f t="shared" si="5"/>
        <v>-9.6958883254543896E-2</v>
      </c>
      <c r="BB34">
        <f t="shared" si="6"/>
        <v>-2.6123730168156523</v>
      </c>
      <c r="BC34">
        <f t="shared" si="7"/>
        <v>-3.6905315015628095</v>
      </c>
      <c r="BD34">
        <f t="shared" ref="BD34:BJ70" si="36">$BK34+$AA$7*SIN(BE34)</f>
        <v>16.870215707964103</v>
      </c>
      <c r="BE34">
        <f t="shared" si="36"/>
        <v>16.870304112074912</v>
      </c>
      <c r="BF34">
        <f t="shared" si="36"/>
        <v>16.869990343692706</v>
      </c>
      <c r="BG34">
        <f t="shared" si="36"/>
        <v>16.871105017520954</v>
      </c>
      <c r="BH34">
        <f t="shared" si="36"/>
        <v>16.867158014763174</v>
      </c>
      <c r="BI34">
        <f t="shared" si="36"/>
        <v>16.881300483260659</v>
      </c>
      <c r="BJ34">
        <f t="shared" si="36"/>
        <v>16.832581975059789</v>
      </c>
      <c r="BK34">
        <f t="shared" si="9"/>
        <v>17.520978179025924</v>
      </c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</row>
    <row r="35" spans="1:78" s="34" customFormat="1" ht="12.95" customHeight="1">
      <c r="A35" s="150" t="s">
        <v>251</v>
      </c>
      <c r="B35" s="124" t="s">
        <v>111</v>
      </c>
      <c r="C35" s="150">
        <v>31340.2</v>
      </c>
      <c r="D35" s="150" t="s">
        <v>299</v>
      </c>
      <c r="E35" s="34">
        <f t="shared" si="12"/>
        <v>-49164.782983679317</v>
      </c>
      <c r="F35" s="145">
        <f t="shared" si="13"/>
        <v>-49164.5</v>
      </c>
      <c r="G35" s="34">
        <f t="shared" si="14"/>
        <v>-0.10479218999898876</v>
      </c>
      <c r="H35"/>
      <c r="I35">
        <f t="shared" si="35"/>
        <v>-0.10479218999898876</v>
      </c>
      <c r="J35"/>
      <c r="K35"/>
      <c r="L35"/>
      <c r="N35" s="34">
        <f t="shared" ca="1" si="15"/>
        <v>-7.7256941801255974E-2</v>
      </c>
      <c r="O35" s="28">
        <f t="shared" si="16"/>
        <v>-9.3432240159129487E-2</v>
      </c>
      <c r="P35" s="37">
        <f t="shared" si="17"/>
        <v>16321.7</v>
      </c>
      <c r="Q35" s="217"/>
      <c r="R35" s="34">
        <f t="shared" si="18"/>
        <v>1.2904846036411872E-4</v>
      </c>
      <c r="S35">
        <v>0.1</v>
      </c>
      <c r="T35" s="34">
        <f t="shared" si="19"/>
        <v>1.2904846036411873E-5</v>
      </c>
      <c r="Y35">
        <f t="shared" si="20"/>
        <v>-49164.5</v>
      </c>
      <c r="Z35" s="28">
        <f t="shared" si="21"/>
        <v>-0.10753762010314702</v>
      </c>
      <c r="AA35" s="28">
        <f t="shared" si="22"/>
        <v>-9.0686810054971229E-2</v>
      </c>
      <c r="AB35" s="28">
        <f t="shared" si="23"/>
        <v>-1.1359949839859274E-2</v>
      </c>
      <c r="AC35" s="28">
        <f t="shared" si="33"/>
        <v>2.7454301041582585E-3</v>
      </c>
      <c r="AD35" s="28">
        <f t="shared" si="34"/>
        <v>7.5373864568184266E-7</v>
      </c>
      <c r="AE35">
        <f t="shared" si="24"/>
        <v>-1.1359949839859274E-2</v>
      </c>
      <c r="AF35" s="29"/>
      <c r="AG35">
        <f t="shared" si="25"/>
        <v>-1.4105379944017527E-2</v>
      </c>
      <c r="AH35">
        <f t="shared" si="26"/>
        <v>0.35129150567015355</v>
      </c>
      <c r="AI35">
        <f t="shared" si="27"/>
        <v>-0.86342448893970547</v>
      </c>
      <c r="AJ35">
        <f t="shared" si="28"/>
        <v>0.2863466317839663</v>
      </c>
      <c r="AK35">
        <f t="shared" si="29"/>
        <v>2.7259048152022451</v>
      </c>
      <c r="AL35">
        <f t="shared" si="30"/>
        <v>4.7418209970021188</v>
      </c>
      <c r="AM35" s="28">
        <f t="shared" si="31"/>
        <v>14.762880030748351</v>
      </c>
      <c r="AN35" s="28">
        <f t="shared" si="31"/>
        <v>14.760435323343247</v>
      </c>
      <c r="AO35" s="28">
        <f t="shared" si="31"/>
        <v>14.766317894535417</v>
      </c>
      <c r="AP35" s="28">
        <f t="shared" si="31"/>
        <v>14.752080524256669</v>
      </c>
      <c r="AQ35" s="28">
        <f t="shared" si="31"/>
        <v>14.786073424920488</v>
      </c>
      <c r="AR35" s="28">
        <f t="shared" si="31"/>
        <v>14.701989733253573</v>
      </c>
      <c r="AS35" s="28">
        <f t="shared" si="31"/>
        <v>14.895323522151797</v>
      </c>
      <c r="AT35" s="28">
        <f t="shared" si="32"/>
        <v>14.187111776846407</v>
      </c>
      <c r="AU35"/>
      <c r="AV35">
        <v>-21000</v>
      </c>
      <c r="AW35">
        <f t="shared" si="1"/>
        <v>-1.8429878822561981E-2</v>
      </c>
      <c r="AX35">
        <f t="shared" si="2"/>
        <v>-2.4815003739605782E-2</v>
      </c>
      <c r="AY35">
        <f t="shared" si="3"/>
        <v>6.3851249170438018E-3</v>
      </c>
      <c r="AZ35">
        <f t="shared" si="4"/>
        <v>0.40869662407830265</v>
      </c>
      <c r="BA35">
        <f t="shared" si="5"/>
        <v>-4.1629394607352287E-2</v>
      </c>
      <c r="BB35">
        <f t="shared" si="6"/>
        <v>-2.5569029964358454</v>
      </c>
      <c r="BC35">
        <f t="shared" si="7"/>
        <v>-3.3226099931754915</v>
      </c>
      <c r="BD35">
        <f t="shared" si="36"/>
        <v>16.968474379002419</v>
      </c>
      <c r="BE35">
        <f t="shared" si="36"/>
        <v>16.968467072968338</v>
      </c>
      <c r="BF35">
        <f t="shared" si="36"/>
        <v>16.968500818774309</v>
      </c>
      <c r="BG35">
        <f t="shared" si="36"/>
        <v>16.968344980102444</v>
      </c>
      <c r="BH35">
        <f t="shared" si="36"/>
        <v>16.969065279524003</v>
      </c>
      <c r="BI35">
        <f t="shared" si="36"/>
        <v>16.965749422278392</v>
      </c>
      <c r="BJ35">
        <f t="shared" si="36"/>
        <v>16.981310257602221</v>
      </c>
      <c r="BK35">
        <f t="shared" si="9"/>
        <v>17.643706975881358</v>
      </c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</row>
    <row r="36" spans="1:78" s="34" customFormat="1" ht="12.95" customHeight="1">
      <c r="A36" s="150" t="s">
        <v>251</v>
      </c>
      <c r="B36" s="124" t="s">
        <v>122</v>
      </c>
      <c r="C36" s="150">
        <v>31342.228999999999</v>
      </c>
      <c r="D36" s="150" t="s">
        <v>299</v>
      </c>
      <c r="E36" s="34">
        <f t="shared" si="12"/>
        <v>-49159.303816908017</v>
      </c>
      <c r="F36" s="145">
        <f t="shared" si="13"/>
        <v>-49159</v>
      </c>
      <c r="G36" s="34">
        <f t="shared" si="14"/>
        <v>-0.11250698000003467</v>
      </c>
      <c r="H36"/>
      <c r="I36">
        <f t="shared" si="35"/>
        <v>-0.11250698000003467</v>
      </c>
      <c r="J36"/>
      <c r="K36"/>
      <c r="L36"/>
      <c r="N36" s="34">
        <f t="shared" ca="1" si="15"/>
        <v>-7.7248400876046439E-2</v>
      </c>
      <c r="O36" s="28">
        <f t="shared" si="16"/>
        <v>-9.3416778643957601E-2</v>
      </c>
      <c r="P36" s="37">
        <f t="shared" si="17"/>
        <v>16323.728999999999</v>
      </c>
      <c r="Q36" s="217"/>
      <c r="R36" s="34">
        <f t="shared" si="18"/>
        <v>3.6443578781556688E-4</v>
      </c>
      <c r="S36">
        <v>0.1</v>
      </c>
      <c r="T36" s="34">
        <f t="shared" si="19"/>
        <v>3.6443578781556688E-5</v>
      </c>
      <c r="Y36">
        <f t="shared" si="20"/>
        <v>-49159</v>
      </c>
      <c r="Z36" s="28">
        <f t="shared" si="21"/>
        <v>-0.10752333902189182</v>
      </c>
      <c r="AA36" s="28">
        <f t="shared" si="22"/>
        <v>-9.8400419622100471E-2</v>
      </c>
      <c r="AB36" s="28">
        <f t="shared" si="23"/>
        <v>-1.9090201356077072E-2</v>
      </c>
      <c r="AC36" s="28">
        <f t="shared" si="33"/>
        <v>-4.9836409781428559E-3</v>
      </c>
      <c r="AD36" s="28">
        <f t="shared" si="34"/>
        <v>2.4836677399024683E-6</v>
      </c>
      <c r="AE36">
        <f t="shared" si="24"/>
        <v>-1.9090201356077072E-2</v>
      </c>
      <c r="AF36" s="29"/>
      <c r="AG36">
        <f t="shared" si="25"/>
        <v>-1.4106560377934209E-2</v>
      </c>
      <c r="AH36">
        <f t="shared" si="26"/>
        <v>0.35122293954184314</v>
      </c>
      <c r="AI36">
        <f t="shared" si="27"/>
        <v>-0.86330363335723348</v>
      </c>
      <c r="AJ36">
        <f t="shared" si="28"/>
        <v>0.28619124719842803</v>
      </c>
      <c r="AK36">
        <f t="shared" si="29"/>
        <v>2.7261443316796687</v>
      </c>
      <c r="AL36">
        <f t="shared" si="30"/>
        <v>4.7446351012995427</v>
      </c>
      <c r="AM36" s="28">
        <f t="shared" si="31"/>
        <v>14.763360834920778</v>
      </c>
      <c r="AN36" s="28">
        <f t="shared" si="31"/>
        <v>14.760904383062348</v>
      </c>
      <c r="AO36" s="28">
        <f t="shared" si="31"/>
        <v>14.766811285235185</v>
      </c>
      <c r="AP36" s="28">
        <f t="shared" si="31"/>
        <v>14.752524363014448</v>
      </c>
      <c r="AQ36" s="28">
        <f t="shared" si="31"/>
        <v>14.786612696661422</v>
      </c>
      <c r="AR36" s="28">
        <f t="shared" si="31"/>
        <v>14.702347252825907</v>
      </c>
      <c r="AS36" s="28">
        <f t="shared" si="31"/>
        <v>14.895974473248144</v>
      </c>
      <c r="AT36" s="28">
        <f t="shared" si="32"/>
        <v>14.187786785229111</v>
      </c>
      <c r="AU36"/>
      <c r="AV36">
        <v>-20000</v>
      </c>
      <c r="AW36">
        <f t="shared" si="1"/>
        <v>-1.5086993463402462E-2</v>
      </c>
      <c r="AX36">
        <f t="shared" si="2"/>
        <v>-2.2766969970676038E-2</v>
      </c>
      <c r="AY36">
        <f t="shared" si="3"/>
        <v>7.6799765072735763E-3</v>
      </c>
      <c r="AZ36">
        <f t="shared" si="4"/>
        <v>0.43410657857639767</v>
      </c>
      <c r="BA36">
        <f t="shared" si="5"/>
        <v>2.0413057531375099E-2</v>
      </c>
      <c r="BB36">
        <f t="shared" si="6"/>
        <v>-2.4948470929799593</v>
      </c>
      <c r="BC36">
        <f t="shared" si="7"/>
        <v>-2.9838562929752728</v>
      </c>
      <c r="BD36">
        <f t="shared" si="36"/>
        <v>17.072386978008552</v>
      </c>
      <c r="BE36">
        <f t="shared" si="36"/>
        <v>17.07238270418862</v>
      </c>
      <c r="BF36">
        <f t="shared" si="36"/>
        <v>17.072412119124326</v>
      </c>
      <c r="BG36">
        <f t="shared" si="36"/>
        <v>17.072209751876468</v>
      </c>
      <c r="BH36">
        <f t="shared" si="36"/>
        <v>17.073605966720951</v>
      </c>
      <c r="BI36">
        <f t="shared" si="36"/>
        <v>17.064155074926671</v>
      </c>
      <c r="BJ36">
        <f t="shared" si="36"/>
        <v>17.140003279242904</v>
      </c>
      <c r="BK36">
        <f t="shared" si="9"/>
        <v>17.766435772736799</v>
      </c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</row>
    <row r="37" spans="1:78" s="34" customFormat="1" ht="12.95" customHeight="1">
      <c r="A37" s="150" t="s">
        <v>251</v>
      </c>
      <c r="B37" s="124" t="s">
        <v>111</v>
      </c>
      <c r="C37" s="150">
        <v>31344.271000000001</v>
      </c>
      <c r="D37" s="150" t="s">
        <v>299</v>
      </c>
      <c r="E37" s="34">
        <f t="shared" si="12"/>
        <v>-49153.789544583218</v>
      </c>
      <c r="F37" s="145">
        <f t="shared" si="13"/>
        <v>-49153.5</v>
      </c>
      <c r="G37" s="34">
        <f t="shared" si="14"/>
        <v>-0.10722176999843214</v>
      </c>
      <c r="H37"/>
      <c r="I37">
        <f t="shared" si="35"/>
        <v>-0.10722176999843214</v>
      </c>
      <c r="J37"/>
      <c r="K37"/>
      <c r="L37"/>
      <c r="N37" s="34">
        <f t="shared" ca="1" si="15"/>
        <v>-7.7239859950836917E-2</v>
      </c>
      <c r="O37" s="28">
        <f t="shared" si="16"/>
        <v>-9.3401317934225431E-2</v>
      </c>
      <c r="P37" s="37">
        <f t="shared" si="17"/>
        <v>16325.771000000001</v>
      </c>
      <c r="Q37" s="217"/>
      <c r="R37" s="34">
        <f t="shared" si="18"/>
        <v>1.9100489525903541E-4</v>
      </c>
      <c r="S37">
        <v>0.1</v>
      </c>
      <c r="T37" s="34">
        <f t="shared" si="19"/>
        <v>1.9100489525903541E-5</v>
      </c>
      <c r="Y37">
        <f t="shared" si="20"/>
        <v>-49153.5</v>
      </c>
      <c r="Z37" s="28">
        <f t="shared" si="21"/>
        <v>-0.10750905529297625</v>
      </c>
      <c r="AA37" s="28">
        <f t="shared" si="22"/>
        <v>-9.3114032639681321E-2</v>
      </c>
      <c r="AB37" s="28">
        <f t="shared" si="23"/>
        <v>-1.3820452064206706E-2</v>
      </c>
      <c r="AC37" s="28">
        <f t="shared" si="33"/>
        <v>2.8728529454410956E-4</v>
      </c>
      <c r="AD37" s="28">
        <f t="shared" si="34"/>
        <v>8.2532840461295788E-9</v>
      </c>
      <c r="AE37">
        <f t="shared" si="24"/>
        <v>-1.3820452064206706E-2</v>
      </c>
      <c r="AF37" s="29"/>
      <c r="AG37">
        <f t="shared" si="25"/>
        <v>-1.4107737358750819E-2</v>
      </c>
      <c r="AH37">
        <f t="shared" si="26"/>
        <v>0.35115443519038458</v>
      </c>
      <c r="AI37">
        <f t="shared" si="27"/>
        <v>-0.86318277159629386</v>
      </c>
      <c r="AJ37">
        <f t="shared" si="28"/>
        <v>0.2860359019015094</v>
      </c>
      <c r="AK37">
        <f t="shared" si="29"/>
        <v>2.726383762301718</v>
      </c>
      <c r="AL37">
        <f t="shared" si="30"/>
        <v>4.7474513949699739</v>
      </c>
      <c r="AM37" s="28">
        <f t="shared" ref="AM37:AS52" si="37">$AT37+$AA$7*SIN(AN37)</f>
        <v>14.763841560543908</v>
      </c>
      <c r="AN37" s="28">
        <f t="shared" si="37"/>
        <v>14.761373326751341</v>
      </c>
      <c r="AO37" s="28">
        <f t="shared" si="37"/>
        <v>14.767304619725719</v>
      </c>
      <c r="AP37" s="28">
        <f t="shared" si="37"/>
        <v>14.752968060520118</v>
      </c>
      <c r="AQ37" s="28">
        <f t="shared" si="37"/>
        <v>14.787151914848284</v>
      </c>
      <c r="AR37" s="28">
        <f t="shared" si="37"/>
        <v>14.702704711900834</v>
      </c>
      <c r="AS37" s="28">
        <f t="shared" si="37"/>
        <v>14.896625101668473</v>
      </c>
      <c r="AT37" s="28">
        <f t="shared" si="32"/>
        <v>14.188461793611816</v>
      </c>
      <c r="AU37"/>
      <c r="AV37">
        <v>-19000</v>
      </c>
      <c r="AW37">
        <f t="shared" si="1"/>
        <v>-1.1775276352722052E-2</v>
      </c>
      <c r="AX37">
        <f t="shared" si="2"/>
        <v>-2.074556230823936E-2</v>
      </c>
      <c r="AY37">
        <f t="shared" si="3"/>
        <v>8.9702859555173074E-3</v>
      </c>
      <c r="AZ37">
        <f t="shared" si="4"/>
        <v>0.46570616252076591</v>
      </c>
      <c r="BA37">
        <f t="shared" si="5"/>
        <v>9.0991045520473005E-2</v>
      </c>
      <c r="BB37">
        <f t="shared" si="6"/>
        <v>-2.4241444947128805</v>
      </c>
      <c r="BC37">
        <f t="shared" si="7"/>
        <v>-2.6670446170403834</v>
      </c>
      <c r="BD37">
        <f t="shared" si="36"/>
        <v>17.183297166862605</v>
      </c>
      <c r="BE37">
        <f t="shared" si="36"/>
        <v>17.183297100810119</v>
      </c>
      <c r="BF37">
        <f t="shared" si="36"/>
        <v>17.183298078077534</v>
      </c>
      <c r="BG37">
        <f t="shared" si="36"/>
        <v>17.183283620114995</v>
      </c>
      <c r="BH37">
        <f t="shared" si="36"/>
        <v>17.183497738404434</v>
      </c>
      <c r="BI37">
        <f t="shared" si="36"/>
        <v>17.180374203442522</v>
      </c>
      <c r="BJ37">
        <f t="shared" si="36"/>
        <v>17.308120013574282</v>
      </c>
      <c r="BK37">
        <f t="shared" si="9"/>
        <v>17.889164569592232</v>
      </c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</row>
    <row r="38" spans="1:78" s="34" customFormat="1" ht="12.95" customHeight="1">
      <c r="A38" s="150" t="s">
        <v>251</v>
      </c>
      <c r="B38" s="124" t="s">
        <v>122</v>
      </c>
      <c r="C38" s="150">
        <v>31345.200000000001</v>
      </c>
      <c r="D38" s="150" t="s">
        <v>299</v>
      </c>
      <c r="E38" s="34">
        <f t="shared" si="12"/>
        <v>-49151.280847722424</v>
      </c>
      <c r="F38" s="145">
        <f t="shared" si="13"/>
        <v>-49151</v>
      </c>
      <c r="G38" s="34">
        <f t="shared" si="14"/>
        <v>-0.10400121999919065</v>
      </c>
      <c r="H38"/>
      <c r="I38">
        <f t="shared" si="35"/>
        <v>-0.10400121999919065</v>
      </c>
      <c r="J38"/>
      <c r="K38"/>
      <c r="L38"/>
      <c r="N38" s="34">
        <f t="shared" ca="1" si="15"/>
        <v>-7.7235977712105316E-2</v>
      </c>
      <c r="O38" s="28">
        <f t="shared" si="16"/>
        <v>-9.3394290605153696E-2</v>
      </c>
      <c r="P38" s="37">
        <f t="shared" si="17"/>
        <v>16326.7</v>
      </c>
      <c r="Q38" s="217"/>
      <c r="R38" s="34">
        <f t="shared" si="18"/>
        <v>1.1250695117008521E-4</v>
      </c>
      <c r="S38">
        <v>0.1</v>
      </c>
      <c r="T38" s="34">
        <f t="shared" si="19"/>
        <v>1.1250695117008522E-5</v>
      </c>
      <c r="Y38">
        <f t="shared" si="20"/>
        <v>-49151</v>
      </c>
      <c r="Z38" s="28">
        <f t="shared" si="21"/>
        <v>-0.10750256181409498</v>
      </c>
      <c r="AA38" s="28">
        <f t="shared" si="22"/>
        <v>-8.9892948790249366E-2</v>
      </c>
      <c r="AB38" s="28">
        <f t="shared" si="23"/>
        <v>-1.0606929394036957E-2</v>
      </c>
      <c r="AC38" s="28">
        <f t="shared" si="33"/>
        <v>3.5013418149043296E-3</v>
      </c>
      <c r="AD38" s="28">
        <f t="shared" si="34"/>
        <v>1.2259394504797545E-6</v>
      </c>
      <c r="AE38">
        <f t="shared" si="24"/>
        <v>-1.0606929394036957E-2</v>
      </c>
      <c r="AF38" s="29"/>
      <c r="AG38">
        <f t="shared" si="25"/>
        <v>-1.410827120894128E-2</v>
      </c>
      <c r="AH38">
        <f t="shared" si="26"/>
        <v>0.35112331725250157</v>
      </c>
      <c r="AI38">
        <f t="shared" si="27"/>
        <v>-0.86312783239075841</v>
      </c>
      <c r="AJ38">
        <f t="shared" si="28"/>
        <v>0.28596530337843629</v>
      </c>
      <c r="AK38">
        <f t="shared" si="29"/>
        <v>2.7264925660509585</v>
      </c>
      <c r="AL38">
        <f t="shared" si="30"/>
        <v>4.7487322531384342</v>
      </c>
      <c r="AM38" s="28">
        <f t="shared" si="37"/>
        <v>14.764060046253661</v>
      </c>
      <c r="AN38" s="28">
        <f t="shared" si="37"/>
        <v>14.761586444634345</v>
      </c>
      <c r="AO38" s="28">
        <f t="shared" si="37"/>
        <v>14.767528844115121</v>
      </c>
      <c r="AP38" s="28">
        <f t="shared" si="37"/>
        <v>14.75316969455449</v>
      </c>
      <c r="AQ38" s="28">
        <f t="shared" si="37"/>
        <v>14.78739699628893</v>
      </c>
      <c r="AR38" s="28">
        <f t="shared" si="37"/>
        <v>14.702867173421923</v>
      </c>
      <c r="AS38" s="28">
        <f t="shared" si="37"/>
        <v>14.896920735192774</v>
      </c>
      <c r="AT38" s="28">
        <f t="shared" si="32"/>
        <v>14.188768615603955</v>
      </c>
      <c r="AU38"/>
      <c r="AV38">
        <v>-18000</v>
      </c>
      <c r="AW38">
        <f t="shared" si="1"/>
        <v>-8.5119607762750033E-3</v>
      </c>
      <c r="AX38">
        <f t="shared" si="2"/>
        <v>-1.8750780752295759E-2</v>
      </c>
      <c r="AY38">
        <f t="shared" si="3"/>
        <v>1.0238819976020755E-2</v>
      </c>
      <c r="AZ38">
        <f t="shared" si="4"/>
        <v>0.50587957781458148</v>
      </c>
      <c r="BA38">
        <f t="shared" si="5"/>
        <v>0.17262585178299511</v>
      </c>
      <c r="BB38">
        <f t="shared" si="6"/>
        <v>-2.3417666453439137</v>
      </c>
      <c r="BC38">
        <f t="shared" si="7"/>
        <v>-2.3657962130264094</v>
      </c>
      <c r="BD38">
        <f t="shared" si="36"/>
        <v>17.303005810897428</v>
      </c>
      <c r="BE38">
        <f t="shared" si="36"/>
        <v>17.303005812569239</v>
      </c>
      <c r="BF38">
        <f t="shared" si="36"/>
        <v>17.303005909817173</v>
      </c>
      <c r="BG38">
        <f t="shared" si="36"/>
        <v>17.30301156597514</v>
      </c>
      <c r="BH38">
        <f t="shared" si="36"/>
        <v>17.30333830190666</v>
      </c>
      <c r="BI38">
        <f t="shared" si="36"/>
        <v>17.317821503752736</v>
      </c>
      <c r="BJ38">
        <f t="shared" si="36"/>
        <v>17.484977668935912</v>
      </c>
      <c r="BK38">
        <f t="shared" si="9"/>
        <v>18.011893366447673</v>
      </c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</row>
    <row r="39" spans="1:78" s="34" customFormat="1" ht="12.95" customHeight="1">
      <c r="A39" s="150" t="s">
        <v>251</v>
      </c>
      <c r="B39" s="124" t="s">
        <v>122</v>
      </c>
      <c r="C39" s="150">
        <v>31346.306</v>
      </c>
      <c r="D39" s="150" t="s">
        <v>299</v>
      </c>
      <c r="E39" s="34">
        <f t="shared" si="12"/>
        <v>-49148.29417524876</v>
      </c>
      <c r="F39" s="145">
        <f t="shared" si="13"/>
        <v>-49148</v>
      </c>
      <c r="G39" s="34">
        <f t="shared" si="14"/>
        <v>-0.10893655999825569</v>
      </c>
      <c r="H39"/>
      <c r="I39">
        <f t="shared" si="35"/>
        <v>-0.10893655999825569</v>
      </c>
      <c r="J39"/>
      <c r="K39"/>
      <c r="L39"/>
      <c r="N39" s="34">
        <f t="shared" ca="1" si="15"/>
        <v>-7.7231319025627396E-2</v>
      </c>
      <c r="O39" s="28">
        <f t="shared" si="16"/>
        <v>-9.3385858029932989E-2</v>
      </c>
      <c r="P39" s="37">
        <f t="shared" si="17"/>
        <v>16327.806</v>
      </c>
      <c r="Q39" s="217"/>
      <c r="R39" s="34">
        <f t="shared" si="18"/>
        <v>2.4182433170759549E-4</v>
      </c>
      <c r="S39">
        <v>0.1</v>
      </c>
      <c r="T39" s="34">
        <f t="shared" si="19"/>
        <v>2.4182433170759549E-5</v>
      </c>
      <c r="Y39">
        <f t="shared" si="20"/>
        <v>-49148</v>
      </c>
      <c r="Z39" s="28">
        <f t="shared" si="21"/>
        <v>-0.10749476891799307</v>
      </c>
      <c r="AA39" s="28">
        <f t="shared" si="22"/>
        <v>-9.4827649110195603E-2</v>
      </c>
      <c r="AB39" s="28">
        <f t="shared" si="23"/>
        <v>-1.55507019683227E-2</v>
      </c>
      <c r="AC39" s="28">
        <f t="shared" si="33"/>
        <v>-1.4417910802626138E-3</v>
      </c>
      <c r="AD39" s="28">
        <f t="shared" si="34"/>
        <v>2.0787615191248352E-7</v>
      </c>
      <c r="AE39">
        <f t="shared" si="24"/>
        <v>-1.55507019683227E-2</v>
      </c>
      <c r="AF39" s="29"/>
      <c r="AG39">
        <f t="shared" si="25"/>
        <v>-1.4108910888060083E-2</v>
      </c>
      <c r="AH39">
        <f t="shared" si="26"/>
        <v>0.35108599254772632</v>
      </c>
      <c r="AI39">
        <f t="shared" si="27"/>
        <v>-0.86306190366056978</v>
      </c>
      <c r="AJ39">
        <f t="shared" si="28"/>
        <v>0.28588059584719849</v>
      </c>
      <c r="AK39">
        <f t="shared" si="29"/>
        <v>2.7266231071802132</v>
      </c>
      <c r="AL39">
        <f t="shared" si="30"/>
        <v>4.7502698814239288</v>
      </c>
      <c r="AM39" s="28">
        <f t="shared" si="37"/>
        <v>14.764322207727108</v>
      </c>
      <c r="AN39" s="28">
        <f t="shared" si="37"/>
        <v>14.761842154476025</v>
      </c>
      <c r="AO39" s="28">
        <f t="shared" si="37"/>
        <v>14.767797898083598</v>
      </c>
      <c r="AP39" s="28">
        <f t="shared" si="37"/>
        <v>14.753411616939674</v>
      </c>
      <c r="AQ39" s="28">
        <f t="shared" si="37"/>
        <v>14.787691079365048</v>
      </c>
      <c r="AR39" s="28">
        <f t="shared" si="37"/>
        <v>14.703062110931333</v>
      </c>
      <c r="AS39" s="28">
        <f t="shared" si="37"/>
        <v>14.897275407423896</v>
      </c>
      <c r="AT39" s="28">
        <f t="shared" si="32"/>
        <v>14.189136801994522</v>
      </c>
      <c r="AU39"/>
      <c r="AV39">
        <v>-17000</v>
      </c>
      <c r="AW39">
        <f t="shared" si="1"/>
        <v>-5.323677577736172E-3</v>
      </c>
      <c r="AX39">
        <f t="shared" si="2"/>
        <v>-1.6782625302845224E-2</v>
      </c>
      <c r="AY39">
        <f t="shared" si="3"/>
        <v>1.1458947725109052E-2</v>
      </c>
      <c r="AZ39">
        <f t="shared" si="4"/>
        <v>0.55843256747255365</v>
      </c>
      <c r="BA39">
        <f t="shared" si="5"/>
        <v>0.26890166230558016</v>
      </c>
      <c r="BB39">
        <f t="shared" si="6"/>
        <v>-2.2430090578776345</v>
      </c>
      <c r="BC39">
        <f t="shared" si="7"/>
        <v>-2.0739060968156378</v>
      </c>
      <c r="BD39">
        <f t="shared" si="36"/>
        <v>17.434060921616787</v>
      </c>
      <c r="BE39">
        <f t="shared" si="36"/>
        <v>17.434067682435533</v>
      </c>
      <c r="BF39">
        <f t="shared" si="36"/>
        <v>17.434129308161989</v>
      </c>
      <c r="BG39">
        <f t="shared" si="36"/>
        <v>17.43468992079249</v>
      </c>
      <c r="BH39">
        <f t="shared" si="36"/>
        <v>17.439700909155309</v>
      </c>
      <c r="BI39">
        <f t="shared" si="36"/>
        <v>17.479043427307374</v>
      </c>
      <c r="BJ39">
        <f t="shared" si="36"/>
        <v>17.669761959964013</v>
      </c>
      <c r="BK39">
        <f t="shared" si="9"/>
        <v>18.134622163303106</v>
      </c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</row>
    <row r="40" spans="1:78" s="34" customFormat="1" ht="12.95" customHeight="1">
      <c r="A40" s="150" t="s">
        <v>251</v>
      </c>
      <c r="B40" s="124" t="s">
        <v>111</v>
      </c>
      <c r="C40" s="150">
        <v>31347.232</v>
      </c>
      <c r="D40" s="150" t="s">
        <v>299</v>
      </c>
      <c r="E40" s="34">
        <f t="shared" si="12"/>
        <v>-49145.793579669546</v>
      </c>
      <c r="F40" s="145">
        <f t="shared" si="13"/>
        <v>-49145.5</v>
      </c>
      <c r="G40" s="34">
        <f t="shared" si="14"/>
        <v>-0.10871600999962538</v>
      </c>
      <c r="H40"/>
      <c r="I40">
        <f t="shared" si="35"/>
        <v>-0.10871600999962538</v>
      </c>
      <c r="J40"/>
      <c r="K40"/>
      <c r="L40"/>
      <c r="N40" s="34">
        <f t="shared" ca="1" si="15"/>
        <v>-7.7227436786895795E-2</v>
      </c>
      <c r="O40" s="28">
        <f t="shared" si="16"/>
        <v>-9.3378831066970203E-2</v>
      </c>
      <c r="P40" s="37">
        <f t="shared" si="17"/>
        <v>16328.732</v>
      </c>
      <c r="Q40" s="217"/>
      <c r="R40" s="34">
        <f t="shared" si="18"/>
        <v>2.3522905761228196E-4</v>
      </c>
      <c r="S40">
        <v>0.1</v>
      </c>
      <c r="T40" s="34">
        <f t="shared" si="19"/>
        <v>2.3522905761228196E-5</v>
      </c>
      <c r="Y40">
        <f t="shared" si="20"/>
        <v>-49145.5</v>
      </c>
      <c r="Z40" s="28">
        <f t="shared" si="21"/>
        <v>-0.10748827423687962</v>
      </c>
      <c r="AA40" s="28">
        <f t="shared" si="22"/>
        <v>-9.4606566829715966E-2</v>
      </c>
      <c r="AB40" s="28">
        <f t="shared" si="23"/>
        <v>-1.5337178932655182E-2</v>
      </c>
      <c r="AC40" s="28">
        <f t="shared" si="33"/>
        <v>-1.227735762745763E-3</v>
      </c>
      <c r="AD40" s="28">
        <f t="shared" si="34"/>
        <v>1.5073351031249205E-7</v>
      </c>
      <c r="AE40">
        <f t="shared" si="24"/>
        <v>-1.5337178932655182E-2</v>
      </c>
      <c r="AF40" s="29"/>
      <c r="AG40">
        <f t="shared" si="25"/>
        <v>-1.4109443169909424E-2</v>
      </c>
      <c r="AH40">
        <f t="shared" si="26"/>
        <v>0.35105490263683481</v>
      </c>
      <c r="AI40">
        <f t="shared" si="27"/>
        <v>-0.8630069616495234</v>
      </c>
      <c r="AJ40">
        <f t="shared" si="28"/>
        <v>0.28581001514647936</v>
      </c>
      <c r="AK40">
        <f t="shared" si="29"/>
        <v>2.7267318719920293</v>
      </c>
      <c r="AL40">
        <f t="shared" si="30"/>
        <v>4.751551737441253</v>
      </c>
      <c r="AM40" s="28">
        <f t="shared" si="37"/>
        <v>14.764540657818465</v>
      </c>
      <c r="AN40" s="28">
        <f t="shared" si="37"/>
        <v>14.762055219669744</v>
      </c>
      <c r="AO40" s="28">
        <f t="shared" si="37"/>
        <v>14.768022096983383</v>
      </c>
      <c r="AP40" s="28">
        <f t="shared" si="37"/>
        <v>14.75361318689893</v>
      </c>
      <c r="AQ40" s="28">
        <f t="shared" si="37"/>
        <v>14.787936136371787</v>
      </c>
      <c r="AR40" s="28">
        <f t="shared" si="37"/>
        <v>14.703224545309094</v>
      </c>
      <c r="AS40" s="28">
        <f t="shared" si="37"/>
        <v>14.897570894286041</v>
      </c>
      <c r="AT40" s="28">
        <f t="shared" si="32"/>
        <v>14.18944362398666</v>
      </c>
      <c r="AU40"/>
      <c r="AV40">
        <v>-16000</v>
      </c>
      <c r="AW40">
        <f t="shared" si="1"/>
        <v>-2.253652604879669E-3</v>
      </c>
      <c r="AX40">
        <f t="shared" si="2"/>
        <v>-1.484109595988776E-2</v>
      </c>
      <c r="AY40">
        <f t="shared" si="3"/>
        <v>1.2587443355008091E-2</v>
      </c>
      <c r="AZ40">
        <f t="shared" si="4"/>
        <v>0.62980795534674838</v>
      </c>
      <c r="BA40">
        <f t="shared" si="5"/>
        <v>0.38499139032516499</v>
      </c>
      <c r="BB40">
        <f t="shared" si="6"/>
        <v>-2.1200630746363438</v>
      </c>
      <c r="BC40">
        <f t="shared" si="7"/>
        <v>-1.7845567965835214</v>
      </c>
      <c r="BD40">
        <f t="shared" si="36"/>
        <v>17.580277417379218</v>
      </c>
      <c r="BE40">
        <f t="shared" si="36"/>
        <v>17.580433493511091</v>
      </c>
      <c r="BF40">
        <f t="shared" si="36"/>
        <v>17.581173414169765</v>
      </c>
      <c r="BG40">
        <f t="shared" si="36"/>
        <v>17.584657597652317</v>
      </c>
      <c r="BH40">
        <f t="shared" si="36"/>
        <v>17.600573234285637</v>
      </c>
      <c r="BI40">
        <f t="shared" si="36"/>
        <v>17.665301170729705</v>
      </c>
      <c r="BJ40">
        <f t="shared" si="36"/>
        <v>17.861539357261524</v>
      </c>
      <c r="BK40">
        <f t="shared" si="9"/>
        <v>18.257350960158547</v>
      </c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</row>
    <row r="41" spans="1:78" s="34" customFormat="1" ht="12.95" customHeight="1">
      <c r="A41" s="150" t="s">
        <v>252</v>
      </c>
      <c r="B41" s="124" t="s">
        <v>111</v>
      </c>
      <c r="C41" s="150">
        <v>32385.409</v>
      </c>
      <c r="D41" s="150" t="s">
        <v>299</v>
      </c>
      <c r="E41" s="34">
        <f t="shared" si="12"/>
        <v>-46342.272179405154</v>
      </c>
      <c r="F41" s="145">
        <f t="shared" si="13"/>
        <v>-46342</v>
      </c>
      <c r="G41" s="34">
        <f t="shared" si="14"/>
        <v>-0.10079124000185402</v>
      </c>
      <c r="H41"/>
      <c r="I41">
        <f t="shared" si="35"/>
        <v>-0.10079124000185402</v>
      </c>
      <c r="J41"/>
      <c r="K41"/>
      <c r="L41"/>
      <c r="N41" s="34">
        <f t="shared" ca="1" si="15"/>
        <v>-7.2873894273277062E-2</v>
      </c>
      <c r="O41" s="28">
        <f t="shared" si="16"/>
        <v>-8.5603523544757323E-2</v>
      </c>
      <c r="P41" s="37">
        <f t="shared" si="17"/>
        <v>17366.909</v>
      </c>
      <c r="Q41" s="217"/>
      <c r="R41" s="34">
        <f t="shared" si="18"/>
        <v>2.3066673118116586E-4</v>
      </c>
      <c r="S41">
        <v>0.1</v>
      </c>
      <c r="T41" s="34">
        <f t="shared" si="19"/>
        <v>2.3066673118116586E-5</v>
      </c>
      <c r="Y41">
        <f t="shared" si="20"/>
        <v>-46342</v>
      </c>
      <c r="Z41" s="28">
        <f t="shared" si="21"/>
        <v>-9.9890553342860844E-2</v>
      </c>
      <c r="AA41" s="28">
        <f t="shared" si="22"/>
        <v>-8.6504210203750501E-2</v>
      </c>
      <c r="AB41" s="28">
        <f t="shared" si="23"/>
        <v>-1.5187716457096698E-2</v>
      </c>
      <c r="AC41" s="28">
        <f t="shared" si="33"/>
        <v>-9.0068665899317724E-4</v>
      </c>
      <c r="AD41" s="28">
        <f t="shared" si="34"/>
        <v>8.1123645768829203E-8</v>
      </c>
      <c r="AE41">
        <f t="shared" si="24"/>
        <v>-1.5187716457096698E-2</v>
      </c>
      <c r="AF41" s="29"/>
      <c r="AG41">
        <f t="shared" si="25"/>
        <v>-1.4287029798103519E-2</v>
      </c>
      <c r="AH41">
        <f t="shared" si="26"/>
        <v>0.32299855467002525</v>
      </c>
      <c r="AI41">
        <f t="shared" si="27"/>
        <v>-0.80063062631694826</v>
      </c>
      <c r="AJ41">
        <f t="shared" si="28"/>
        <v>0.21091739418749678</v>
      </c>
      <c r="AK41">
        <f t="shared" si="29"/>
        <v>2.8395767391862732</v>
      </c>
      <c r="AL41">
        <f t="shared" si="30"/>
        <v>6.5717549154907129</v>
      </c>
      <c r="AM41" s="28">
        <f t="shared" si="37"/>
        <v>15.001261298033096</v>
      </c>
      <c r="AN41" s="28">
        <f t="shared" si="37"/>
        <v>14.987624682194221</v>
      </c>
      <c r="AO41" s="28">
        <f t="shared" si="37"/>
        <v>15.01293363699212</v>
      </c>
      <c r="AP41" s="28">
        <f t="shared" si="37"/>
        <v>14.965506585105725</v>
      </c>
      <c r="AQ41" s="28">
        <f t="shared" si="37"/>
        <v>15.052891405489461</v>
      </c>
      <c r="AR41" s="28">
        <f t="shared" si="37"/>
        <v>14.886049130690774</v>
      </c>
      <c r="AS41" s="28">
        <f t="shared" si="37"/>
        <v>15.187638849193105</v>
      </c>
      <c r="AT41" s="28">
        <f t="shared" si="32"/>
        <v>14.533513805970877</v>
      </c>
      <c r="AU41"/>
      <c r="AV41">
        <v>-15000</v>
      </c>
      <c r="AW41">
        <f t="shared" si="1"/>
        <v>6.23624429571739E-4</v>
      </c>
      <c r="AX41">
        <f t="shared" si="2"/>
        <v>-1.2926192723423366E-2</v>
      </c>
      <c r="AY41">
        <f t="shared" si="3"/>
        <v>1.3549817152995105E-2</v>
      </c>
      <c r="AZ41">
        <f t="shared" si="4"/>
        <v>0.73184402721556374</v>
      </c>
      <c r="BA41">
        <f t="shared" si="5"/>
        <v>0.52834567886716355</v>
      </c>
      <c r="BB41">
        <f t="shared" si="6"/>
        <v>-1.9586106722696464</v>
      </c>
      <c r="BC41">
        <f t="shared" si="7"/>
        <v>-1.4887217106949959</v>
      </c>
      <c r="BD41">
        <f t="shared" si="36"/>
        <v>17.747974874534943</v>
      </c>
      <c r="BE41">
        <f t="shared" si="36"/>
        <v>17.749078992589364</v>
      </c>
      <c r="BF41">
        <f t="shared" si="36"/>
        <v>17.752503427577164</v>
      </c>
      <c r="BG41">
        <f t="shared" si="36"/>
        <v>17.762981970526898</v>
      </c>
      <c r="BH41">
        <f t="shared" si="36"/>
        <v>17.793826251186129</v>
      </c>
      <c r="BI41">
        <f t="shared" si="36"/>
        <v>17.876228992687093</v>
      </c>
      <c r="BJ41">
        <f t="shared" si="36"/>
        <v>18.059271130910968</v>
      </c>
      <c r="BK41">
        <f t="shared" si="9"/>
        <v>18.380079757013981</v>
      </c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</row>
    <row r="42" spans="1:78" s="34" customFormat="1" ht="12.95" customHeight="1">
      <c r="A42" s="150" t="s">
        <v>252</v>
      </c>
      <c r="B42" s="124" t="s">
        <v>111</v>
      </c>
      <c r="C42" s="150">
        <v>32392.440999999999</v>
      </c>
      <c r="D42" s="150" t="s">
        <v>299</v>
      </c>
      <c r="E42" s="34">
        <f t="shared" si="12"/>
        <v>-46323.282775395375</v>
      </c>
      <c r="F42" s="145">
        <f t="shared" si="13"/>
        <v>-46323</v>
      </c>
      <c r="G42" s="34">
        <f t="shared" si="14"/>
        <v>-0.10471506000249065</v>
      </c>
      <c r="H42"/>
      <c r="I42">
        <f t="shared" si="35"/>
        <v>-0.10471506000249065</v>
      </c>
      <c r="J42"/>
      <c r="K42"/>
      <c r="L42"/>
      <c r="N42" s="34">
        <f t="shared" ca="1" si="15"/>
        <v>-7.2844389258916883E-2</v>
      </c>
      <c r="O42" s="28">
        <f t="shared" si="16"/>
        <v>-8.5551542344123988E-2</v>
      </c>
      <c r="P42" s="37">
        <f t="shared" si="17"/>
        <v>17373.940999999999</v>
      </c>
      <c r="Q42" s="217"/>
      <c r="R42" s="34">
        <f t="shared" si="18"/>
        <v>3.6724040904253071E-4</v>
      </c>
      <c r="S42">
        <v>0.1</v>
      </c>
      <c r="T42" s="34">
        <f t="shared" si="19"/>
        <v>3.6724040904253071E-5</v>
      </c>
      <c r="Y42">
        <f t="shared" si="20"/>
        <v>-46323</v>
      </c>
      <c r="Z42" s="28">
        <f t="shared" si="21"/>
        <v>-9.9837087839622973E-2</v>
      </c>
      <c r="AA42" s="28">
        <f t="shared" si="22"/>
        <v>-9.0429514506991659E-2</v>
      </c>
      <c r="AB42" s="28">
        <f t="shared" si="23"/>
        <v>-1.9163517658366658E-2</v>
      </c>
      <c r="AC42" s="28">
        <f t="shared" si="33"/>
        <v>-4.877972162867672E-3</v>
      </c>
      <c r="AD42" s="28">
        <f t="shared" si="34"/>
        <v>2.3794612421711918E-6</v>
      </c>
      <c r="AE42">
        <f t="shared" si="24"/>
        <v>-1.9163517658366658E-2</v>
      </c>
      <c r="AF42" s="29"/>
      <c r="AG42">
        <f t="shared" si="25"/>
        <v>-1.4285545495498984E-2</v>
      </c>
      <c r="AH42">
        <f t="shared" si="26"/>
        <v>0.32284825455956867</v>
      </c>
      <c r="AI42">
        <f t="shared" si="27"/>
        <v>-0.80020297192425793</v>
      </c>
      <c r="AJ42">
        <f t="shared" si="28"/>
        <v>0.21043435507705491</v>
      </c>
      <c r="AK42">
        <f t="shared" si="29"/>
        <v>2.8402901578648194</v>
      </c>
      <c r="AL42">
        <f t="shared" si="30"/>
        <v>6.5875542119395289</v>
      </c>
      <c r="AM42" s="28">
        <f t="shared" si="37"/>
        <v>15.002819067149028</v>
      </c>
      <c r="AN42" s="28">
        <f t="shared" si="37"/>
        <v>14.989076214488104</v>
      </c>
      <c r="AO42" s="28">
        <f t="shared" si="37"/>
        <v>15.014548962158521</v>
      </c>
      <c r="AP42" s="28">
        <f t="shared" si="37"/>
        <v>14.966877139316582</v>
      </c>
      <c r="AQ42" s="28">
        <f t="shared" si="37"/>
        <v>15.054599809466103</v>
      </c>
      <c r="AR42" s="28">
        <f t="shared" si="37"/>
        <v>14.887339630671081</v>
      </c>
      <c r="AS42" s="28">
        <f t="shared" si="37"/>
        <v>15.189330581870573</v>
      </c>
      <c r="AT42" s="28">
        <f t="shared" si="32"/>
        <v>14.535845653111132</v>
      </c>
      <c r="AU42"/>
      <c r="AV42">
        <v>-14000</v>
      </c>
      <c r="AW42">
        <f t="shared" si="1"/>
        <v>3.1625798228404108E-3</v>
      </c>
      <c r="AX42">
        <f t="shared" si="2"/>
        <v>-1.1037915593452043E-2</v>
      </c>
      <c r="AY42">
        <f t="shared" si="3"/>
        <v>1.4200495416292454E-2</v>
      </c>
      <c r="AZ42">
        <f t="shared" si="4"/>
        <v>0.88841270612090717</v>
      </c>
      <c r="BA42">
        <f t="shared" si="5"/>
        <v>0.70784508269058133</v>
      </c>
      <c r="BB42">
        <f t="shared" si="6"/>
        <v>-1.7288187431932569</v>
      </c>
      <c r="BC42">
        <f t="shared" si="7"/>
        <v>-1.1719678010174437</v>
      </c>
      <c r="BD42">
        <f t="shared" si="36"/>
        <v>17.948814975030757</v>
      </c>
      <c r="BE42">
        <f t="shared" si="36"/>
        <v>17.952862206213542</v>
      </c>
      <c r="BF42">
        <f t="shared" si="36"/>
        <v>17.961954500111844</v>
      </c>
      <c r="BG42">
        <f t="shared" si="36"/>
        <v>17.982020417044485</v>
      </c>
      <c r="BH42">
        <f t="shared" si="36"/>
        <v>18.024715397189407</v>
      </c>
      <c r="BI42">
        <f t="shared" si="36"/>
        <v>18.109635530931637</v>
      </c>
      <c r="BJ42">
        <f t="shared" si="36"/>
        <v>18.261828976567372</v>
      </c>
      <c r="BK42">
        <f t="shared" si="9"/>
        <v>18.502808553869421</v>
      </c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</row>
    <row r="43" spans="1:78" s="34" customFormat="1" ht="12.95" customHeight="1">
      <c r="A43" s="150" t="s">
        <v>252</v>
      </c>
      <c r="B43" s="124" t="s">
        <v>111</v>
      </c>
      <c r="C43" s="150">
        <v>32415.399000000001</v>
      </c>
      <c r="D43" s="150" t="s">
        <v>299</v>
      </c>
      <c r="E43" s="34">
        <f t="shared" si="12"/>
        <v>-46261.286367935689</v>
      </c>
      <c r="F43" s="145">
        <f t="shared" si="13"/>
        <v>-46261</v>
      </c>
      <c r="G43" s="34">
        <f t="shared" si="14"/>
        <v>-0.10604541999782668</v>
      </c>
      <c r="H43"/>
      <c r="I43">
        <f t="shared" si="35"/>
        <v>-0.10604541999782668</v>
      </c>
      <c r="J43"/>
      <c r="K43"/>
      <c r="L43"/>
      <c r="N43" s="34">
        <f t="shared" ca="1" si="15"/>
        <v>-7.2748109738373146E-2</v>
      </c>
      <c r="O43" s="28">
        <f t="shared" si="16"/>
        <v>-8.5381986337052851E-2</v>
      </c>
      <c r="P43" s="37">
        <f t="shared" si="17"/>
        <v>17396.899000000001</v>
      </c>
      <c r="Q43" s="217"/>
      <c r="R43" s="34">
        <f t="shared" si="18"/>
        <v>4.2697749065320111E-4</v>
      </c>
      <c r="S43">
        <v>0.1</v>
      </c>
      <c r="T43" s="34">
        <f t="shared" si="19"/>
        <v>4.2697749065320115E-5</v>
      </c>
      <c r="Y43">
        <f t="shared" si="20"/>
        <v>-46261</v>
      </c>
      <c r="Z43" s="28">
        <f t="shared" si="21"/>
        <v>-9.966245114625806E-2</v>
      </c>
      <c r="AA43" s="28">
        <f t="shared" si="22"/>
        <v>-9.1764955188621475E-2</v>
      </c>
      <c r="AB43" s="28">
        <f t="shared" si="23"/>
        <v>-2.0663433660773833E-2</v>
      </c>
      <c r="AC43" s="28">
        <f t="shared" si="33"/>
        <v>-6.3829688515686239E-3</v>
      </c>
      <c r="AD43" s="28">
        <f t="shared" si="34"/>
        <v>4.074229136009528E-6</v>
      </c>
      <c r="AE43">
        <f t="shared" si="24"/>
        <v>-2.0663433660773833E-2</v>
      </c>
      <c r="AF43" s="29"/>
      <c r="AG43">
        <f t="shared" si="25"/>
        <v>-1.4280464809205204E-2</v>
      </c>
      <c r="AH43">
        <f t="shared" si="26"/>
        <v>0.32236104225800566</v>
      </c>
      <c r="AI43">
        <f t="shared" si="27"/>
        <v>-0.79880706462110973</v>
      </c>
      <c r="AJ43">
        <f t="shared" si="28"/>
        <v>0.20886011371265284</v>
      </c>
      <c r="AK43">
        <f t="shared" si="29"/>
        <v>2.8426141192740482</v>
      </c>
      <c r="AL43">
        <f t="shared" si="30"/>
        <v>6.6395393058822423</v>
      </c>
      <c r="AM43" s="28">
        <f t="shared" si="37"/>
        <v>15.007898519304616</v>
      </c>
      <c r="AN43" s="28">
        <f t="shared" si="37"/>
        <v>14.993807118958918</v>
      </c>
      <c r="AO43" s="28">
        <f t="shared" si="37"/>
        <v>15.019815387422829</v>
      </c>
      <c r="AP43" s="28">
        <f t="shared" si="37"/>
        <v>14.971346405721091</v>
      </c>
      <c r="AQ43" s="28">
        <f t="shared" si="37"/>
        <v>15.060164578674506</v>
      </c>
      <c r="AR43" s="28">
        <f t="shared" si="37"/>
        <v>14.891559011835016</v>
      </c>
      <c r="AS43" s="28">
        <f t="shared" si="37"/>
        <v>15.194826275288751</v>
      </c>
      <c r="AT43" s="28">
        <f t="shared" si="32"/>
        <v>14.543454838516169</v>
      </c>
      <c r="AU43"/>
      <c r="AV43">
        <v>-13000</v>
      </c>
      <c r="AW43">
        <f t="shared" si="1"/>
        <v>5.0280448193087638E-3</v>
      </c>
      <c r="AX43">
        <f t="shared" si="2"/>
        <v>-9.1762645699737886E-3</v>
      </c>
      <c r="AY43">
        <f t="shared" si="3"/>
        <v>1.4204309389282552E-2</v>
      </c>
      <c r="AZ43">
        <f t="shared" si="4"/>
        <v>1.14569074406854</v>
      </c>
      <c r="BA43">
        <f t="shared" si="5"/>
        <v>0.91333443419552562</v>
      </c>
      <c r="BB43">
        <f t="shared" si="6"/>
        <v>-1.3638627810507609</v>
      </c>
      <c r="BC43">
        <f t="shared" si="7"/>
        <v>-0.8118607670119381</v>
      </c>
      <c r="BD43">
        <f t="shared" si="36"/>
        <v>18.203155641688426</v>
      </c>
      <c r="BE43">
        <f t="shared" si="36"/>
        <v>18.211466038941545</v>
      </c>
      <c r="BF43">
        <f t="shared" si="36"/>
        <v>18.225979083996453</v>
      </c>
      <c r="BG43">
        <f t="shared" si="36"/>
        <v>18.250969079986369</v>
      </c>
      <c r="BH43">
        <f t="shared" si="36"/>
        <v>18.293037110846203</v>
      </c>
      <c r="BI43">
        <f t="shared" si="36"/>
        <v>18.361502753465015</v>
      </c>
      <c r="BJ43">
        <f t="shared" si="36"/>
        <v>18.468011989060425</v>
      </c>
      <c r="BK43">
        <f t="shared" si="9"/>
        <v>18.625537350724855</v>
      </c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</row>
    <row r="44" spans="1:78" s="34" customFormat="1" ht="12.95" customHeight="1">
      <c r="A44" s="222" t="s">
        <v>253</v>
      </c>
      <c r="B44" s="223" t="s">
        <v>122</v>
      </c>
      <c r="C44" s="222">
        <v>34922.819000000003</v>
      </c>
      <c r="D44" s="222" t="s">
        <v>299</v>
      </c>
      <c r="E44" s="224">
        <f t="shared" si="12"/>
        <v>-39490.181219727863</v>
      </c>
      <c r="F44" s="224">
        <f t="shared" ref="F44:F75" si="38">ROUND(2*E44,0)/2</f>
        <v>-39490</v>
      </c>
      <c r="G44" s="224">
        <f t="shared" si="14"/>
        <v>-6.7107800001394935E-2</v>
      </c>
      <c r="H44" s="7"/>
      <c r="I44" s="7">
        <f t="shared" si="35"/>
        <v>-6.7107800001394935E-2</v>
      </c>
      <c r="J44" s="7"/>
      <c r="K44" s="7"/>
      <c r="L44" s="7"/>
      <c r="M44" s="224"/>
      <c r="N44" s="224">
        <f t="shared" ca="1" si="15"/>
        <v>-6.2233454357701695E-2</v>
      </c>
      <c r="O44" s="7">
        <f t="shared" si="16"/>
        <v>-6.748077445687603E-2</v>
      </c>
      <c r="P44" s="225">
        <f t="shared" si="17"/>
        <v>19904.319000000003</v>
      </c>
      <c r="Q44" s="226"/>
      <c r="R44" s="224">
        <f t="shared" si="18"/>
        <v>1.3910994444141964E-7</v>
      </c>
      <c r="S44" s="7">
        <v>0.1</v>
      </c>
      <c r="T44" s="224">
        <f t="shared" si="19"/>
        <v>1.3910994444141965E-8</v>
      </c>
      <c r="Y44">
        <f t="shared" si="20"/>
        <v>-39490</v>
      </c>
      <c r="Z44" s="28">
        <f t="shared" si="21"/>
        <v>-7.9397602004430787E-2</v>
      </c>
      <c r="AA44" s="28">
        <f t="shared" si="22"/>
        <v>-5.5190972453840179E-2</v>
      </c>
      <c r="AB44" s="28">
        <f t="shared" si="23"/>
        <v>3.7297445548109542E-4</v>
      </c>
      <c r="AC44" s="28">
        <f t="shared" si="33"/>
        <v>1.2289802003035852E-2</v>
      </c>
      <c r="AD44" s="28">
        <f t="shared" si="34"/>
        <v>1.5103923327382404E-5</v>
      </c>
      <c r="AE44">
        <f t="shared" si="24"/>
        <v>3.7297445548109542E-4</v>
      </c>
      <c r="AF44" s="29"/>
      <c r="AG44">
        <f t="shared" si="25"/>
        <v>-1.191682754755476E-2</v>
      </c>
      <c r="AH44">
        <f t="shared" si="26"/>
        <v>0.29297729600709621</v>
      </c>
      <c r="AI44">
        <f t="shared" si="27"/>
        <v>-0.64637171908728208</v>
      </c>
      <c r="AJ44">
        <f t="shared" si="28"/>
        <v>5.4184870473974363E-2</v>
      </c>
      <c r="AK44">
        <f t="shared" si="29"/>
        <v>3.0651040778163239</v>
      </c>
      <c r="AL44">
        <f t="shared" si="30"/>
        <v>26.134946310470184</v>
      </c>
      <c r="AM44" s="28">
        <f t="shared" si="37"/>
        <v>15.523003969411567</v>
      </c>
      <c r="AN44" s="28">
        <f t="shared" si="37"/>
        <v>15.496904240841715</v>
      </c>
      <c r="AO44" s="28">
        <f t="shared" si="37"/>
        <v>15.534404743947279</v>
      </c>
      <c r="AP44" s="28">
        <f t="shared" si="37"/>
        <v>15.480431656493629</v>
      </c>
      <c r="AQ44" s="28">
        <f t="shared" si="37"/>
        <v>15.557943077801465</v>
      </c>
      <c r="AR44" s="28">
        <f t="shared" si="37"/>
        <v>15.446216421759438</v>
      </c>
      <c r="AS44" s="28">
        <f t="shared" si="37"/>
        <v>15.606583509484757</v>
      </c>
      <c r="AT44" s="28">
        <f t="shared" si="32"/>
        <v>15.374451522024332</v>
      </c>
      <c r="AU44"/>
      <c r="AV44">
        <v>-12000</v>
      </c>
      <c r="AW44">
        <f t="shared" si="1"/>
        <v>5.521106243870753E-3</v>
      </c>
      <c r="AX44">
        <f t="shared" si="2"/>
        <v>-7.341239652988607E-3</v>
      </c>
      <c r="AY44">
        <f t="shared" si="3"/>
        <v>1.286234589685936E-2</v>
      </c>
      <c r="AZ44">
        <f t="shared" si="4"/>
        <v>1.5232985191824915</v>
      </c>
      <c r="BA44">
        <f t="shared" si="5"/>
        <v>0.97931655970999365</v>
      </c>
      <c r="BB44">
        <f t="shared" si="6"/>
        <v>-0.74072453892181878</v>
      </c>
      <c r="BC44">
        <f t="shared" si="7"/>
        <v>-0.38827998873613451</v>
      </c>
      <c r="BD44">
        <f t="shared" si="36"/>
        <v>18.531873997917305</v>
      </c>
      <c r="BE44">
        <f t="shared" si="36"/>
        <v>18.539442935085344</v>
      </c>
      <c r="BF44">
        <f t="shared" si="36"/>
        <v>18.550631842339016</v>
      </c>
      <c r="BG44">
        <f t="shared" si="36"/>
        <v>18.567102119502614</v>
      </c>
      <c r="BH44">
        <f t="shared" si="36"/>
        <v>18.591205666219022</v>
      </c>
      <c r="BI44">
        <f t="shared" si="36"/>
        <v>18.626209696477076</v>
      </c>
      <c r="BJ44">
        <f t="shared" si="36"/>
        <v>18.676564728164479</v>
      </c>
      <c r="BK44">
        <f t="shared" si="9"/>
        <v>18.748266147580292</v>
      </c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</row>
    <row r="45" spans="1:78" s="34" customFormat="1" ht="12.95" customHeight="1">
      <c r="A45" s="33" t="s">
        <v>91</v>
      </c>
      <c r="B45" s="42" t="s">
        <v>111</v>
      </c>
      <c r="C45" s="32">
        <v>41135.404999999999</v>
      </c>
      <c r="D45" s="32"/>
      <c r="E45" s="34">
        <f t="shared" si="12"/>
        <v>-22713.545056546678</v>
      </c>
      <c r="F45" s="34">
        <f t="shared" si="38"/>
        <v>-22713.5</v>
      </c>
      <c r="G45" s="34">
        <f t="shared" si="14"/>
        <v>-1.6684970003552735E-2</v>
      </c>
      <c r="I45" s="34">
        <f t="shared" si="35"/>
        <v>-1.6684970003552735E-2</v>
      </c>
      <c r="N45" s="34">
        <f t="shared" ca="1" si="15"/>
        <v>-3.6181303125411859E-2</v>
      </c>
      <c r="O45" s="28">
        <f t="shared" si="16"/>
        <v>-2.8386209738735301E-2</v>
      </c>
      <c r="P45" s="37">
        <f t="shared" si="17"/>
        <v>26116.904999999999</v>
      </c>
      <c r="Q45" s="218"/>
      <c r="R45" s="34">
        <f t="shared" si="18"/>
        <v>1.3691901134021538E-4</v>
      </c>
      <c r="S45">
        <v>0.1</v>
      </c>
      <c r="T45" s="34">
        <f t="shared" si="19"/>
        <v>1.3691901134021539E-5</v>
      </c>
      <c r="Y45">
        <f t="shared" si="20"/>
        <v>-22713.5</v>
      </c>
      <c r="Z45" s="28">
        <f t="shared" si="21"/>
        <v>-2.4199793572096746E-2</v>
      </c>
      <c r="AA45" s="28">
        <f t="shared" si="22"/>
        <v>-2.087138617019129E-2</v>
      </c>
      <c r="AB45" s="28">
        <f t="shared" si="23"/>
        <v>1.1701239735182566E-2</v>
      </c>
      <c r="AC45" s="28">
        <f t="shared" si="33"/>
        <v>7.5148235685440108E-3</v>
      </c>
      <c r="AD45" s="28">
        <f t="shared" si="34"/>
        <v>5.6472573266344545E-6</v>
      </c>
      <c r="AE45">
        <f t="shared" si="24"/>
        <v>1.1701239735182566E-2</v>
      </c>
      <c r="AF45" s="29"/>
      <c r="AG45">
        <f t="shared" si="25"/>
        <v>4.1864161666385563E-3</v>
      </c>
      <c r="AH45">
        <f t="shared" si="26"/>
        <v>0.37528906979650245</v>
      </c>
      <c r="AI45">
        <f t="shared" si="27"/>
        <v>-0.13310245759192846</v>
      </c>
      <c r="AJ45">
        <f t="shared" si="28"/>
        <v>-0.33548972835840968</v>
      </c>
      <c r="AK45">
        <f t="shared" si="29"/>
        <v>-2.6487602057531308</v>
      </c>
      <c r="AL45">
        <f t="shared" si="30"/>
        <v>-3.9757011739649077</v>
      </c>
      <c r="AM45" s="28">
        <f t="shared" si="37"/>
        <v>16.802961806595832</v>
      </c>
      <c r="AN45" s="28">
        <f t="shared" si="37"/>
        <v>16.803314161589022</v>
      </c>
      <c r="AO45" s="28">
        <f t="shared" si="37"/>
        <v>16.802229723725763</v>
      </c>
      <c r="AP45" s="28">
        <f t="shared" si="37"/>
        <v>16.805574619315166</v>
      </c>
      <c r="AQ45" s="28">
        <f t="shared" si="37"/>
        <v>16.795326162304178</v>
      </c>
      <c r="AR45" s="28">
        <f t="shared" si="37"/>
        <v>16.827404964862684</v>
      </c>
      <c r="AS45" s="28">
        <f t="shared" si="37"/>
        <v>16.732778082805005</v>
      </c>
      <c r="AT45" s="28">
        <f t="shared" si="32"/>
        <v>17.43341118246957</v>
      </c>
      <c r="AU45"/>
      <c r="AV45">
        <v>-11000</v>
      </c>
      <c r="AW45">
        <f t="shared" si="1"/>
        <v>4.0087074469764795E-3</v>
      </c>
      <c r="AX45">
        <f t="shared" si="2"/>
        <v>-5.532840842496496E-3</v>
      </c>
      <c r="AY45">
        <f t="shared" si="3"/>
        <v>9.5415482894729755E-3</v>
      </c>
      <c r="AZ45">
        <f t="shared" si="4"/>
        <v>1.6992668668005961</v>
      </c>
      <c r="BA45">
        <f t="shared" si="5"/>
        <v>0.44362200732215046</v>
      </c>
      <c r="BB45">
        <f t="shared" si="6"/>
        <v>0.16669498152590162</v>
      </c>
      <c r="BC45">
        <f t="shared" si="7"/>
        <v>8.3541028133991405E-2</v>
      </c>
      <c r="BD45">
        <f t="shared" si="36"/>
        <v>18.918460736461093</v>
      </c>
      <c r="BE45">
        <f t="shared" si="36"/>
        <v>18.916544470857414</v>
      </c>
      <c r="BF45">
        <f t="shared" si="36"/>
        <v>18.913836232205657</v>
      </c>
      <c r="BG45">
        <f t="shared" si="36"/>
        <v>18.91000950637746</v>
      </c>
      <c r="BH45">
        <f t="shared" si="36"/>
        <v>18.904603861930838</v>
      </c>
      <c r="BI45">
        <f t="shared" si="36"/>
        <v>18.896970537983371</v>
      </c>
      <c r="BJ45">
        <f t="shared" si="36"/>
        <v>18.886196104764363</v>
      </c>
      <c r="BK45">
        <f t="shared" si="9"/>
        <v>18.870994944435729</v>
      </c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</row>
    <row r="46" spans="1:78" s="34" customFormat="1" ht="12.95" customHeight="1">
      <c r="A46" s="33" t="s">
        <v>91</v>
      </c>
      <c r="B46" s="42"/>
      <c r="C46" s="32">
        <v>41135.404999999999</v>
      </c>
      <c r="D46" s="32"/>
      <c r="E46" s="34">
        <f t="shared" si="12"/>
        <v>-22713.545056546678</v>
      </c>
      <c r="F46" s="34">
        <f t="shared" si="38"/>
        <v>-22713.5</v>
      </c>
      <c r="G46" s="34">
        <f t="shared" si="14"/>
        <v>-1.6684970003552735E-2</v>
      </c>
      <c r="I46" s="34">
        <f t="shared" si="35"/>
        <v>-1.6684970003552735E-2</v>
      </c>
      <c r="N46" s="34">
        <f t="shared" ca="1" si="15"/>
        <v>-3.6181303125411859E-2</v>
      </c>
      <c r="O46" s="28">
        <f t="shared" si="16"/>
        <v>-2.8386209738735301E-2</v>
      </c>
      <c r="P46" s="37">
        <f t="shared" si="17"/>
        <v>26116.904999999999</v>
      </c>
      <c r="Q46" s="218"/>
      <c r="R46" s="34">
        <f t="shared" si="18"/>
        <v>1.3691901134021538E-4</v>
      </c>
      <c r="S46">
        <v>0.1</v>
      </c>
      <c r="T46" s="34">
        <f t="shared" si="19"/>
        <v>1.3691901134021539E-5</v>
      </c>
      <c r="Y46">
        <f t="shared" si="20"/>
        <v>-22713.5</v>
      </c>
      <c r="Z46" s="28">
        <f t="shared" si="21"/>
        <v>-2.4199793572096746E-2</v>
      </c>
      <c r="AA46" s="28">
        <f t="shared" si="22"/>
        <v>-2.087138617019129E-2</v>
      </c>
      <c r="AB46" s="28">
        <f t="shared" si="23"/>
        <v>1.1701239735182566E-2</v>
      </c>
      <c r="AC46" s="28">
        <f t="shared" si="33"/>
        <v>7.5148235685440108E-3</v>
      </c>
      <c r="AD46" s="28">
        <f t="shared" si="34"/>
        <v>5.6472573266344545E-6</v>
      </c>
      <c r="AE46">
        <f t="shared" si="24"/>
        <v>1.1701239735182566E-2</v>
      </c>
      <c r="AF46" s="29"/>
      <c r="AG46">
        <f t="shared" si="25"/>
        <v>4.1864161666385563E-3</v>
      </c>
      <c r="AH46">
        <f t="shared" si="26"/>
        <v>0.37528906979650245</v>
      </c>
      <c r="AI46">
        <f t="shared" si="27"/>
        <v>-0.13310245759192846</v>
      </c>
      <c r="AJ46">
        <f t="shared" si="28"/>
        <v>-0.33548972835840968</v>
      </c>
      <c r="AK46">
        <f t="shared" si="29"/>
        <v>-2.6487602057531308</v>
      </c>
      <c r="AL46">
        <f t="shared" si="30"/>
        <v>-3.9757011739649077</v>
      </c>
      <c r="AM46" s="28">
        <f t="shared" si="37"/>
        <v>16.802961806595832</v>
      </c>
      <c r="AN46" s="28">
        <f t="shared" si="37"/>
        <v>16.803314161589022</v>
      </c>
      <c r="AO46" s="28">
        <f t="shared" si="37"/>
        <v>16.802229723725763</v>
      </c>
      <c r="AP46" s="28">
        <f t="shared" si="37"/>
        <v>16.805574619315166</v>
      </c>
      <c r="AQ46" s="28">
        <f t="shared" si="37"/>
        <v>16.795326162304178</v>
      </c>
      <c r="AR46" s="28">
        <f t="shared" si="37"/>
        <v>16.827404964862684</v>
      </c>
      <c r="AS46" s="28">
        <f t="shared" si="37"/>
        <v>16.732778082805005</v>
      </c>
      <c r="AT46" s="28">
        <f t="shared" si="32"/>
        <v>17.43341118246957</v>
      </c>
      <c r="AU46"/>
      <c r="AV46">
        <v>-10000</v>
      </c>
      <c r="AW46">
        <f t="shared" si="1"/>
        <v>1.2521509551504518E-3</v>
      </c>
      <c r="AX46">
        <f t="shared" si="2"/>
        <v>-3.751068138497455E-3</v>
      </c>
      <c r="AY46">
        <f t="shared" si="3"/>
        <v>5.0032190936479069E-3</v>
      </c>
      <c r="AZ46">
        <f t="shared" si="4"/>
        <v>1.3855286673753677</v>
      </c>
      <c r="BA46">
        <f t="shared" si="5"/>
        <v>-0.36127725708573832</v>
      </c>
      <c r="BB46">
        <f t="shared" si="6"/>
        <v>0.99596838946861344</v>
      </c>
      <c r="BC46">
        <f t="shared" si="7"/>
        <v>0.54368795042501139</v>
      </c>
      <c r="BD46">
        <f t="shared" si="36"/>
        <v>19.290863939337868</v>
      </c>
      <c r="BE46">
        <f t="shared" si="36"/>
        <v>19.2819446400174</v>
      </c>
      <c r="BF46">
        <f t="shared" si="36"/>
        <v>19.268134836981375</v>
      </c>
      <c r="BG46">
        <f t="shared" si="36"/>
        <v>19.246917932233643</v>
      </c>
      <c r="BH46">
        <f t="shared" si="36"/>
        <v>19.214681051984837</v>
      </c>
      <c r="BI46">
        <f t="shared" si="36"/>
        <v>19.166436781374763</v>
      </c>
      <c r="BJ46">
        <f t="shared" si="36"/>
        <v>19.095598803303979</v>
      </c>
      <c r="BK46">
        <f t="shared" si="9"/>
        <v>18.993723741291166</v>
      </c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</row>
    <row r="47" spans="1:78" s="34" customFormat="1" ht="12.95" customHeight="1">
      <c r="A47" s="33" t="s">
        <v>93</v>
      </c>
      <c r="B47" s="42"/>
      <c r="C47" s="32">
        <v>42990.498</v>
      </c>
      <c r="D47" s="32"/>
      <c r="E47" s="34">
        <f t="shared" si="12"/>
        <v>-17704.001476809623</v>
      </c>
      <c r="F47" s="34">
        <f t="shared" si="38"/>
        <v>-17704</v>
      </c>
      <c r="G47" s="34">
        <f t="shared" si="14"/>
        <v>-5.4688000091118738E-4</v>
      </c>
      <c r="I47" s="34">
        <f t="shared" si="35"/>
        <v>-5.4688000091118738E-4</v>
      </c>
      <c r="N47" s="34">
        <f t="shared" ca="1" si="15"/>
        <v>-2.8402073155027328E-2</v>
      </c>
      <c r="O47" s="28">
        <f t="shared" si="16"/>
        <v>-1.8165432511970673E-2</v>
      </c>
      <c r="P47" s="37">
        <f t="shared" si="17"/>
        <v>27971.998</v>
      </c>
      <c r="Q47" s="218"/>
      <c r="R47" s="34">
        <f t="shared" si="18"/>
        <v>3.1041339258496052E-4</v>
      </c>
      <c r="S47">
        <v>0.1</v>
      </c>
      <c r="T47" s="34">
        <f t="shared" si="19"/>
        <v>3.1041339258496055E-5</v>
      </c>
      <c r="Y47">
        <f t="shared" si="20"/>
        <v>-17704</v>
      </c>
      <c r="Z47" s="28">
        <f t="shared" si="21"/>
        <v>-7.5588707728054694E-3</v>
      </c>
      <c r="AA47" s="28">
        <f t="shared" si="22"/>
        <v>-1.1153441740076391E-2</v>
      </c>
      <c r="AB47" s="28">
        <f t="shared" si="23"/>
        <v>1.7618552511059486E-2</v>
      </c>
      <c r="AC47" s="28">
        <f t="shared" si="33"/>
        <v>7.0119907718942821E-3</v>
      </c>
      <c r="AD47" s="28">
        <f t="shared" si="34"/>
        <v>4.9168014585130573E-6</v>
      </c>
      <c r="AE47">
        <f t="shared" si="24"/>
        <v>1.7618552511059486E-2</v>
      </c>
      <c r="AF47" s="29"/>
      <c r="AG47">
        <f t="shared" si="25"/>
        <v>1.0606561739165203E-2</v>
      </c>
      <c r="AH47">
        <f t="shared" si="26"/>
        <v>0.51992136354161289</v>
      </c>
      <c r="AI47">
        <f t="shared" si="27"/>
        <v>0.19940126879154219</v>
      </c>
      <c r="AJ47">
        <f t="shared" si="28"/>
        <v>-0.52186359038160002</v>
      </c>
      <c r="AK47">
        <f t="shared" si="29"/>
        <v>-2.3145146870615942</v>
      </c>
      <c r="AL47">
        <f t="shared" si="30"/>
        <v>-2.2787077601505632</v>
      </c>
      <c r="AM47" s="28">
        <f t="shared" si="37"/>
        <v>17.340475092501439</v>
      </c>
      <c r="AN47" s="28">
        <f t="shared" si="37"/>
        <v>17.340475186485349</v>
      </c>
      <c r="AO47" s="28">
        <f t="shared" si="37"/>
        <v>17.340477335412888</v>
      </c>
      <c r="AP47" s="28">
        <f t="shared" si="37"/>
        <v>17.340526449935389</v>
      </c>
      <c r="AQ47" s="28">
        <f t="shared" si="37"/>
        <v>17.341638536170972</v>
      </c>
      <c r="AR47" s="28">
        <f t="shared" si="37"/>
        <v>17.36298121741628</v>
      </c>
      <c r="AS47" s="28">
        <f t="shared" si="37"/>
        <v>17.538887776539859</v>
      </c>
      <c r="AT47" s="28">
        <f t="shared" si="32"/>
        <v>18.048221090316879</v>
      </c>
      <c r="AU47"/>
      <c r="AV47">
        <v>-9000</v>
      </c>
      <c r="AW47">
        <f t="shared" si="1"/>
        <v>-1.2037522629144708E-3</v>
      </c>
      <c r="AX47">
        <f t="shared" si="2"/>
        <v>-1.9959215409914828E-3</v>
      </c>
      <c r="AY47">
        <f t="shared" si="3"/>
        <v>7.9216927807701217E-4</v>
      </c>
      <c r="AZ47">
        <f t="shared" si="4"/>
        <v>1.0406677308381027</v>
      </c>
      <c r="BA47">
        <f t="shared" si="5"/>
        <v>-0.77523196709148856</v>
      </c>
      <c r="BB47">
        <f t="shared" si="6"/>
        <v>1.5134133218613885</v>
      </c>
      <c r="BC47">
        <f t="shared" si="7"/>
        <v>0.94420259476506962</v>
      </c>
      <c r="BD47">
        <f t="shared" si="36"/>
        <v>19.59247682897681</v>
      </c>
      <c r="BE47">
        <f t="shared" si="36"/>
        <v>19.585532794525605</v>
      </c>
      <c r="BF47">
        <f t="shared" si="36"/>
        <v>19.57239801861941</v>
      </c>
      <c r="BG47">
        <f t="shared" si="36"/>
        <v>19.547958958169655</v>
      </c>
      <c r="BH47">
        <f t="shared" si="36"/>
        <v>19.503763149789503</v>
      </c>
      <c r="BI47">
        <f t="shared" si="36"/>
        <v>19.42738096166773</v>
      </c>
      <c r="BJ47">
        <f t="shared" si="36"/>
        <v>19.303468948336668</v>
      </c>
      <c r="BK47">
        <f t="shared" si="9"/>
        <v>19.116452538146604</v>
      </c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</row>
    <row r="48" spans="1:78" s="34" customFormat="1" ht="12.95" customHeight="1">
      <c r="A48" s="33" t="s">
        <v>73</v>
      </c>
      <c r="B48" s="42"/>
      <c r="C48" s="32">
        <v>43016.404000000002</v>
      </c>
      <c r="D48" s="32" t="s">
        <v>75</v>
      </c>
      <c r="E48" s="34">
        <f t="shared" si="12"/>
        <v>-17634.044209989748</v>
      </c>
      <c r="F48" s="34">
        <f t="shared" si="38"/>
        <v>-17634</v>
      </c>
      <c r="G48" s="34">
        <f t="shared" si="14"/>
        <v>-1.6371480000088923E-2</v>
      </c>
      <c r="I48" s="34">
        <f t="shared" si="35"/>
        <v>-1.6371480000088923E-2</v>
      </c>
      <c r="N48" s="34">
        <f t="shared" ca="1" si="15"/>
        <v>-2.8293370470542468E-2</v>
      </c>
      <c r="O48" s="28">
        <f t="shared" si="16"/>
        <v>-1.8027346643669326E-2</v>
      </c>
      <c r="P48" s="37">
        <f t="shared" si="17"/>
        <v>27997.904000000002</v>
      </c>
      <c r="Q48" s="218"/>
      <c r="R48" s="34">
        <f t="shared" si="18"/>
        <v>2.74189434132223E-6</v>
      </c>
      <c r="S48">
        <v>0.1</v>
      </c>
      <c r="T48" s="34">
        <f t="shared" si="19"/>
        <v>2.7418943413222301E-7</v>
      </c>
      <c r="Y48">
        <f t="shared" si="20"/>
        <v>-17634</v>
      </c>
      <c r="Z48" s="28">
        <f t="shared" si="21"/>
        <v>-7.334519975107064E-3</v>
      </c>
      <c r="AA48" s="28">
        <f t="shared" si="22"/>
        <v>-2.7064306668651186E-2</v>
      </c>
      <c r="AB48" s="28">
        <f t="shared" si="23"/>
        <v>1.6558666435804031E-3</v>
      </c>
      <c r="AC48" s="28">
        <f t="shared" si="33"/>
        <v>-9.0369600249818587E-3</v>
      </c>
      <c r="AD48" s="28">
        <f t="shared" si="34"/>
        <v>8.1666646493120123E-6</v>
      </c>
      <c r="AE48">
        <f t="shared" si="24"/>
        <v>1.6558666435804031E-3</v>
      </c>
      <c r="AF48" s="29"/>
      <c r="AG48">
        <f t="shared" si="25"/>
        <v>1.0692826668562262E-2</v>
      </c>
      <c r="AH48">
        <f t="shared" si="26"/>
        <v>0.52341222784632424</v>
      </c>
      <c r="AI48">
        <f t="shared" si="27"/>
        <v>0.2059316835077363</v>
      </c>
      <c r="AJ48">
        <f t="shared" si="28"/>
        <v>-0.52505352068462008</v>
      </c>
      <c r="AK48">
        <f t="shared" si="29"/>
        <v>-2.3078458661390622</v>
      </c>
      <c r="AL48">
        <f t="shared" si="30"/>
        <v>-2.2582150240452736</v>
      </c>
      <c r="AM48" s="28">
        <f t="shared" si="37"/>
        <v>17.349489081987727</v>
      </c>
      <c r="AN48" s="28">
        <f t="shared" si="37"/>
        <v>17.349489255811513</v>
      </c>
      <c r="AO48" s="28">
        <f t="shared" si="37"/>
        <v>17.349492724410915</v>
      </c>
      <c r="AP48" s="28">
        <f t="shared" si="37"/>
        <v>17.349561903761501</v>
      </c>
      <c r="AQ48" s="28">
        <f t="shared" si="37"/>
        <v>17.350927822580491</v>
      </c>
      <c r="AR48" s="28">
        <f t="shared" si="37"/>
        <v>17.373972006803477</v>
      </c>
      <c r="AS48" s="28">
        <f t="shared" si="37"/>
        <v>17.551735934910024</v>
      </c>
      <c r="AT48" s="28">
        <f t="shared" si="32"/>
        <v>18.056812106096761</v>
      </c>
      <c r="AU48"/>
      <c r="AV48">
        <v>-8000</v>
      </c>
      <c r="AW48">
        <f t="shared" si="1"/>
        <v>-2.7952077296568628E-3</v>
      </c>
      <c r="AX48">
        <f t="shared" si="2"/>
        <v>-2.6740104997858335E-4</v>
      </c>
      <c r="AY48">
        <f t="shared" si="3"/>
        <v>-2.5278066796782794E-3</v>
      </c>
      <c r="AZ48">
        <f t="shared" si="4"/>
        <v>0.82517222251250288</v>
      </c>
      <c r="BA48">
        <f t="shared" si="5"/>
        <v>-0.92969511246118541</v>
      </c>
      <c r="BB48">
        <f t="shared" si="6"/>
        <v>1.8199153065566456</v>
      </c>
      <c r="BC48">
        <f t="shared" si="7"/>
        <v>1.2862569670465467</v>
      </c>
      <c r="BD48">
        <f t="shared" si="36"/>
        <v>19.825309093465844</v>
      </c>
      <c r="BE48">
        <f t="shared" si="36"/>
        <v>19.822567690760867</v>
      </c>
      <c r="BF48">
        <f t="shared" si="36"/>
        <v>19.815732776769252</v>
      </c>
      <c r="BG48">
        <f t="shared" si="36"/>
        <v>19.798978608175901</v>
      </c>
      <c r="BH48">
        <f t="shared" si="36"/>
        <v>19.759471707748769</v>
      </c>
      <c r="BI48">
        <f t="shared" si="36"/>
        <v>19.673362698368653</v>
      </c>
      <c r="BJ48">
        <f t="shared" si="36"/>
        <v>19.50852571932446</v>
      </c>
      <c r="BK48">
        <f t="shared" si="9"/>
        <v>19.239181335002041</v>
      </c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</row>
    <row r="49" spans="1:78" s="34" customFormat="1" ht="12.95" customHeight="1">
      <c r="A49" s="33" t="s">
        <v>93</v>
      </c>
      <c r="B49" s="42"/>
      <c r="C49" s="32">
        <v>43016.413999999997</v>
      </c>
      <c r="D49" s="32"/>
      <c r="E49" s="34">
        <f t="shared" si="12"/>
        <v>-17634.01720571785</v>
      </c>
      <c r="F49" s="34">
        <f t="shared" si="38"/>
        <v>-17634</v>
      </c>
      <c r="G49" s="34">
        <f t="shared" si="14"/>
        <v>-6.3714800053276122E-3</v>
      </c>
      <c r="I49" s="34">
        <f t="shared" si="35"/>
        <v>-6.3714800053276122E-3</v>
      </c>
      <c r="N49" s="34">
        <f t="shared" ca="1" si="15"/>
        <v>-2.8293370470542468E-2</v>
      </c>
      <c r="O49" s="28">
        <f t="shared" si="16"/>
        <v>-1.8027346643669326E-2</v>
      </c>
      <c r="P49" s="37">
        <f t="shared" si="17"/>
        <v>27997.913999999997</v>
      </c>
      <c r="Q49" s="218"/>
      <c r="R49" s="34">
        <f t="shared" si="18"/>
        <v>1.3585922709080737E-4</v>
      </c>
      <c r="S49">
        <v>0.1</v>
      </c>
      <c r="T49" s="34">
        <f t="shared" si="19"/>
        <v>1.3585922709080738E-5</v>
      </c>
      <c r="Y49">
        <f t="shared" si="20"/>
        <v>-17634</v>
      </c>
      <c r="Z49" s="28">
        <f t="shared" si="21"/>
        <v>-7.334519975107064E-3</v>
      </c>
      <c r="AA49" s="28">
        <f t="shared" si="22"/>
        <v>-1.7064306673889876E-2</v>
      </c>
      <c r="AB49" s="28">
        <f t="shared" si="23"/>
        <v>1.1655866638341714E-2</v>
      </c>
      <c r="AC49" s="28">
        <f t="shared" si="33"/>
        <v>9.6303996977945179E-4</v>
      </c>
      <c r="AD49" s="28">
        <f t="shared" si="34"/>
        <v>9.2744598339280753E-8</v>
      </c>
      <c r="AE49">
        <f t="shared" si="24"/>
        <v>1.1655866638341714E-2</v>
      </c>
      <c r="AF49" s="29"/>
      <c r="AG49">
        <f t="shared" si="25"/>
        <v>1.0692826668562262E-2</v>
      </c>
      <c r="AH49">
        <f t="shared" si="26"/>
        <v>0.52341222784632424</v>
      </c>
      <c r="AI49">
        <f t="shared" si="27"/>
        <v>0.2059316835077363</v>
      </c>
      <c r="AJ49">
        <f t="shared" si="28"/>
        <v>-0.52505352068462008</v>
      </c>
      <c r="AK49">
        <f t="shared" si="29"/>
        <v>-2.3078458661390622</v>
      </c>
      <c r="AL49">
        <f t="shared" si="30"/>
        <v>-2.2582150240452736</v>
      </c>
      <c r="AM49" s="28">
        <f t="shared" si="37"/>
        <v>17.349489081987727</v>
      </c>
      <c r="AN49" s="28">
        <f t="shared" si="37"/>
        <v>17.349489255811513</v>
      </c>
      <c r="AO49" s="28">
        <f t="shared" si="37"/>
        <v>17.349492724410915</v>
      </c>
      <c r="AP49" s="28">
        <f t="shared" si="37"/>
        <v>17.349561903761501</v>
      </c>
      <c r="AQ49" s="28">
        <f t="shared" si="37"/>
        <v>17.350927822580491</v>
      </c>
      <c r="AR49" s="28">
        <f t="shared" si="37"/>
        <v>17.373972006803477</v>
      </c>
      <c r="AS49" s="28">
        <f t="shared" si="37"/>
        <v>17.551735934910024</v>
      </c>
      <c r="AT49" s="28">
        <f t="shared" si="32"/>
        <v>18.056812106096761</v>
      </c>
      <c r="AU49"/>
      <c r="AV49">
        <v>-7000</v>
      </c>
      <c r="AW49">
        <f t="shared" si="1"/>
        <v>-3.6750670086874628E-3</v>
      </c>
      <c r="AX49">
        <f t="shared" si="2"/>
        <v>1.4344933345412458E-3</v>
      </c>
      <c r="AY49">
        <f t="shared" si="3"/>
        <v>-5.1095603432287084E-3</v>
      </c>
      <c r="AZ49">
        <f t="shared" si="4"/>
        <v>0.69158819248185033</v>
      </c>
      <c r="BA49">
        <f t="shared" si="5"/>
        <v>-0.98448828059226956</v>
      </c>
      <c r="BB49">
        <f t="shared" si="6"/>
        <v>2.0207642164618096</v>
      </c>
      <c r="BC49">
        <f t="shared" si="7"/>
        <v>1.5935576450629914</v>
      </c>
      <c r="BD49">
        <f t="shared" si="36"/>
        <v>20.012738243400332</v>
      </c>
      <c r="BE49">
        <f t="shared" si="36"/>
        <v>20.012129887443923</v>
      </c>
      <c r="BF49">
        <f t="shared" si="36"/>
        <v>20.009974103441646</v>
      </c>
      <c r="BG49">
        <f t="shared" si="36"/>
        <v>20.00241926976485</v>
      </c>
      <c r="BH49">
        <f t="shared" si="36"/>
        <v>19.976899618451089</v>
      </c>
      <c r="BI49">
        <f t="shared" si="36"/>
        <v>19.899281537828518</v>
      </c>
      <c r="BJ49">
        <f t="shared" si="36"/>
        <v>19.709530618611673</v>
      </c>
      <c r="BK49">
        <f t="shared" si="9"/>
        <v>19.361910131857478</v>
      </c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</row>
    <row r="50" spans="1:78" s="34" customFormat="1" ht="12.95" customHeight="1">
      <c r="A50" s="33" t="s">
        <v>94</v>
      </c>
      <c r="B50" s="42" t="s">
        <v>111</v>
      </c>
      <c r="C50" s="32">
        <v>43765.379000000001</v>
      </c>
      <c r="D50" s="32"/>
      <c r="E50" s="34">
        <f t="shared" si="12"/>
        <v>-15611.49175432658</v>
      </c>
      <c r="F50" s="34">
        <f t="shared" si="38"/>
        <v>-15611.5</v>
      </c>
      <c r="G50" s="34">
        <f t="shared" si="14"/>
        <v>3.0534699981217273E-3</v>
      </c>
      <c r="I50" s="34">
        <f t="shared" si="35"/>
        <v>3.0534699981217273E-3</v>
      </c>
      <c r="N50" s="34">
        <f t="shared" ca="1" si="15"/>
        <v>-2.5152639336676271E-2</v>
      </c>
      <c r="O50" s="28">
        <f t="shared" si="16"/>
        <v>-1.4093993300415934E-2</v>
      </c>
      <c r="P50" s="37">
        <f t="shared" si="17"/>
        <v>28746.879000000001</v>
      </c>
      <c r="Q50" s="218"/>
      <c r="R50" s="34">
        <f t="shared" si="18"/>
        <v>2.9403549757469613E-4</v>
      </c>
      <c r="S50">
        <v>0.1</v>
      </c>
      <c r="T50" s="34">
        <f t="shared" si="19"/>
        <v>2.9403549757469613E-5</v>
      </c>
      <c r="Y50">
        <f t="shared" si="20"/>
        <v>-15611.5</v>
      </c>
      <c r="Z50" s="28">
        <f t="shared" si="21"/>
        <v>-1.1072256005937899E-3</v>
      </c>
      <c r="AA50" s="28">
        <f t="shared" si="22"/>
        <v>-9.9332977017004172E-3</v>
      </c>
      <c r="AB50" s="28">
        <f t="shared" si="23"/>
        <v>1.7147463298537662E-2</v>
      </c>
      <c r="AC50" s="28">
        <f t="shared" si="33"/>
        <v>4.1606955987155171E-3</v>
      </c>
      <c r="AD50" s="28">
        <f t="shared" si="34"/>
        <v>1.7311387865170678E-6</v>
      </c>
      <c r="AE50">
        <f t="shared" si="24"/>
        <v>1.7147463298537662E-2</v>
      </c>
      <c r="AF50" s="29"/>
      <c r="AG50">
        <f t="shared" si="25"/>
        <v>1.2986767699822144E-2</v>
      </c>
      <c r="AH50">
        <f t="shared" si="26"/>
        <v>0.66486765072904386</v>
      </c>
      <c r="AI50">
        <f t="shared" si="27"/>
        <v>0.43694976047947159</v>
      </c>
      <c r="AJ50">
        <f t="shared" si="28"/>
        <v>-0.6249027225271534</v>
      </c>
      <c r="AK50">
        <f t="shared" si="29"/>
        <v>-2.0630567913198705</v>
      </c>
      <c r="AL50">
        <f t="shared" si="30"/>
        <v>-1.6710254065340249</v>
      </c>
      <c r="AM50" s="28">
        <f t="shared" si="37"/>
        <v>17.642395803612708</v>
      </c>
      <c r="AN50" s="28">
        <f t="shared" si="37"/>
        <v>17.642763107192579</v>
      </c>
      <c r="AO50" s="28">
        <f t="shared" si="37"/>
        <v>17.644215289326844</v>
      </c>
      <c r="AP50" s="28">
        <f t="shared" si="37"/>
        <v>17.649903533432326</v>
      </c>
      <c r="AQ50" s="28">
        <f t="shared" si="37"/>
        <v>17.671428070646893</v>
      </c>
      <c r="AR50" s="28">
        <f t="shared" si="37"/>
        <v>17.744395245496843</v>
      </c>
      <c r="AS50" s="28">
        <f t="shared" si="37"/>
        <v>17.937711088329017</v>
      </c>
      <c r="AT50" s="28">
        <f t="shared" si="32"/>
        <v>18.30503109773688</v>
      </c>
      <c r="AU50"/>
      <c r="AV50">
        <v>-6000</v>
      </c>
      <c r="AW50">
        <f t="shared" si="1"/>
        <v>-4.0558336689781958E-3</v>
      </c>
      <c r="AX50">
        <f t="shared" si="2"/>
        <v>3.1097616125680063E-3</v>
      </c>
      <c r="AY50">
        <f t="shared" si="3"/>
        <v>-7.1655952815462024E-3</v>
      </c>
      <c r="AZ50">
        <f t="shared" si="4"/>
        <v>0.60215506342715974</v>
      </c>
      <c r="BA50">
        <f t="shared" si="5"/>
        <v>-0.99952983294524267</v>
      </c>
      <c r="BB50">
        <f t="shared" si="6"/>
        <v>2.1664613426752224</v>
      </c>
      <c r="BC50">
        <f t="shared" si="7"/>
        <v>1.8858485582123397</v>
      </c>
      <c r="BD50">
        <f t="shared" si="36"/>
        <v>20.171961235183865</v>
      </c>
      <c r="BE50">
        <f t="shared" si="36"/>
        <v>20.171898294202318</v>
      </c>
      <c r="BF50">
        <f t="shared" si="36"/>
        <v>20.171537589912646</v>
      </c>
      <c r="BG50">
        <f t="shared" si="36"/>
        <v>20.169480248937255</v>
      </c>
      <c r="BH50">
        <f t="shared" si="36"/>
        <v>20.158047707008414</v>
      </c>
      <c r="BI50">
        <f t="shared" si="36"/>
        <v>20.101743879411249</v>
      </c>
      <c r="BJ50">
        <f t="shared" si="36"/>
        <v>19.905306102715933</v>
      </c>
      <c r="BK50">
        <f t="shared" si="9"/>
        <v>19.484638928712915</v>
      </c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</row>
    <row r="51" spans="1:78" s="34" customFormat="1" ht="12.95" customHeight="1">
      <c r="A51" s="33" t="s">
        <v>95</v>
      </c>
      <c r="B51" s="42" t="s">
        <v>111</v>
      </c>
      <c r="C51" s="32">
        <v>44476.35</v>
      </c>
      <c r="D51" s="32"/>
      <c r="E51" s="34">
        <f t="shared" si="12"/>
        <v>-13691.566333644587</v>
      </c>
      <c r="F51" s="34">
        <f t="shared" si="38"/>
        <v>-13691.5</v>
      </c>
      <c r="G51" s="34">
        <f t="shared" si="14"/>
        <v>-2.4564129998907447E-2</v>
      </c>
      <c r="I51" s="34">
        <f t="shared" si="35"/>
        <v>-2.4564129998907447E-2</v>
      </c>
      <c r="N51" s="34">
        <f t="shared" ca="1" si="15"/>
        <v>-2.2171079990805771E-2</v>
      </c>
      <c r="O51" s="28">
        <f t="shared" si="16"/>
        <v>-1.046075620901429E-2</v>
      </c>
      <c r="P51" s="37">
        <f t="shared" si="17"/>
        <v>29457.85</v>
      </c>
      <c r="Q51" s="218"/>
      <c r="R51" s="34">
        <f t="shared" si="18"/>
        <v>1.9890515225744527E-4</v>
      </c>
      <c r="S51">
        <v>0.1</v>
      </c>
      <c r="T51" s="34">
        <f t="shared" si="19"/>
        <v>1.9890515225744529E-5</v>
      </c>
      <c r="Y51">
        <f t="shared" si="20"/>
        <v>-13691.5</v>
      </c>
      <c r="Z51" s="28">
        <f t="shared" si="21"/>
        <v>3.8343207284535687E-3</v>
      </c>
      <c r="AA51" s="28">
        <f t="shared" si="22"/>
        <v>-3.8859206936375304E-2</v>
      </c>
      <c r="AB51" s="28">
        <f t="shared" si="23"/>
        <v>-1.4103373789893157E-2</v>
      </c>
      <c r="AC51" s="28">
        <f t="shared" si="33"/>
        <v>-2.8398450727361017E-2</v>
      </c>
      <c r="AD51" s="28">
        <f t="shared" si="34"/>
        <v>8.0647200371435144E-5</v>
      </c>
      <c r="AE51">
        <f t="shared" si="24"/>
        <v>-1.4103373789893157E-2</v>
      </c>
      <c r="AF51" s="29"/>
      <c r="AG51">
        <f t="shared" si="25"/>
        <v>1.4295076937467859E-2</v>
      </c>
      <c r="AH51">
        <f t="shared" si="26"/>
        <v>0.95427554477878251</v>
      </c>
      <c r="AI51">
        <f t="shared" si="27"/>
        <v>0.77069919930765518</v>
      </c>
      <c r="AJ51">
        <f t="shared" si="28"/>
        <v>-0.70762022183120343</v>
      </c>
      <c r="AK51">
        <f t="shared" si="29"/>
        <v>-1.6353238426698979</v>
      </c>
      <c r="AL51">
        <f t="shared" si="30"/>
        <v>-1.0667027433897625</v>
      </c>
      <c r="AM51" s="28">
        <f t="shared" si="37"/>
        <v>18.020402324797779</v>
      </c>
      <c r="AN51" s="28">
        <f t="shared" si="37"/>
        <v>18.025795450367369</v>
      </c>
      <c r="AO51" s="28">
        <f t="shared" si="37"/>
        <v>18.036922367894419</v>
      </c>
      <c r="AP51" s="28">
        <f t="shared" si="37"/>
        <v>18.059477030816801</v>
      </c>
      <c r="AQ51" s="28">
        <f t="shared" si="37"/>
        <v>18.103699418909031</v>
      </c>
      <c r="AR51" s="28">
        <f t="shared" si="37"/>
        <v>18.18560061944633</v>
      </c>
      <c r="AS51" s="28">
        <f t="shared" si="37"/>
        <v>18.325107264556724</v>
      </c>
      <c r="AT51" s="28">
        <f t="shared" si="32"/>
        <v>18.540670387699322</v>
      </c>
      <c r="AU51"/>
      <c r="AV51">
        <v>-5000</v>
      </c>
      <c r="AW51">
        <f t="shared" si="1"/>
        <v>-4.0710197278685661E-3</v>
      </c>
      <c r="AX51">
        <f t="shared" si="2"/>
        <v>4.7584037841016946E-3</v>
      </c>
      <c r="AY51">
        <f t="shared" si="3"/>
        <v>-8.8294235119702608E-3</v>
      </c>
      <c r="AZ51">
        <f t="shared" si="4"/>
        <v>0.53833826114812977</v>
      </c>
      <c r="BA51">
        <f t="shared" si="5"/>
        <v>-0.99658686251619877</v>
      </c>
      <c r="BB51">
        <f t="shared" si="6"/>
        <v>2.2797722041278221</v>
      </c>
      <c r="BC51">
        <f t="shared" si="7"/>
        <v>2.1752221530518483</v>
      </c>
      <c r="BD51">
        <f t="shared" si="36"/>
        <v>20.312330518114482</v>
      </c>
      <c r="BE51">
        <f t="shared" si="36"/>
        <v>20.312329296260348</v>
      </c>
      <c r="BF51">
        <f t="shared" si="36"/>
        <v>20.312313314991524</v>
      </c>
      <c r="BG51">
        <f t="shared" si="36"/>
        <v>20.312104504024923</v>
      </c>
      <c r="BH51">
        <f t="shared" si="36"/>
        <v>20.309412153047692</v>
      </c>
      <c r="BI51">
        <f t="shared" si="36"/>
        <v>20.279207307462659</v>
      </c>
      <c r="BJ51">
        <f t="shared" si="36"/>
        <v>20.09475329665743</v>
      </c>
      <c r="BK51">
        <f t="shared" si="9"/>
        <v>19.607367725568352</v>
      </c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</row>
    <row r="52" spans="1:78" s="34" customFormat="1" ht="12.95" customHeight="1">
      <c r="A52" s="33" t="s">
        <v>96</v>
      </c>
      <c r="B52" s="42" t="s">
        <v>111</v>
      </c>
      <c r="C52" s="32">
        <v>44486.366999999998</v>
      </c>
      <c r="D52" s="32"/>
      <c r="E52" s="34">
        <f t="shared" si="12"/>
        <v>-13664.516154468543</v>
      </c>
      <c r="F52" s="34">
        <f t="shared" si="38"/>
        <v>-13664.5</v>
      </c>
      <c r="G52" s="34">
        <f t="shared" si="14"/>
        <v>-5.9821899994858541E-3</v>
      </c>
      <c r="I52" s="34">
        <f t="shared" si="35"/>
        <v>-5.9821899994858541E-3</v>
      </c>
      <c r="N52" s="34">
        <f t="shared" ca="1" si="15"/>
        <v>-2.2129151812504466E-2</v>
      </c>
      <c r="O52" s="28">
        <f t="shared" si="16"/>
        <v>-1.041036366631257E-2</v>
      </c>
      <c r="P52" s="37">
        <f t="shared" si="17"/>
        <v>29467.866999999998</v>
      </c>
      <c r="Q52" s="218"/>
      <c r="R52" s="34">
        <f t="shared" si="18"/>
        <v>1.9608722023577563E-5</v>
      </c>
      <c r="S52">
        <v>0.1</v>
      </c>
      <c r="T52" s="34">
        <f t="shared" si="19"/>
        <v>1.9608722023577565E-6</v>
      </c>
      <c r="Y52">
        <f t="shared" si="20"/>
        <v>-13664.5</v>
      </c>
      <c r="Z52" s="28">
        <f t="shared" si="21"/>
        <v>3.8897013972829485E-3</v>
      </c>
      <c r="AA52" s="28">
        <f t="shared" si="22"/>
        <v>-2.0282255063081372E-2</v>
      </c>
      <c r="AB52" s="28">
        <f t="shared" si="23"/>
        <v>4.4281736668267159E-3</v>
      </c>
      <c r="AC52" s="28">
        <f t="shared" si="33"/>
        <v>-9.8718913967688025E-3</v>
      </c>
      <c r="AD52" s="28">
        <f t="shared" si="34"/>
        <v>9.7454239749597907E-6</v>
      </c>
      <c r="AE52">
        <f t="shared" si="24"/>
        <v>4.4281736668267159E-3</v>
      </c>
      <c r="AF52" s="29"/>
      <c r="AG52">
        <f t="shared" si="25"/>
        <v>1.4300065063595518E-2</v>
      </c>
      <c r="AH52">
        <f t="shared" si="26"/>
        <v>0.96055240268430064</v>
      </c>
      <c r="AI52">
        <f t="shared" si="27"/>
        <v>0.77631947281304337</v>
      </c>
      <c r="AJ52">
        <f t="shared" si="28"/>
        <v>-0.70799787514916823</v>
      </c>
      <c r="AK52">
        <f t="shared" si="29"/>
        <v>-1.6264558905234678</v>
      </c>
      <c r="AL52">
        <f t="shared" si="30"/>
        <v>-1.0572681081029911</v>
      </c>
      <c r="AM52" s="28">
        <f t="shared" si="37"/>
        <v>18.026933379946733</v>
      </c>
      <c r="AN52" s="28">
        <f t="shared" si="37"/>
        <v>18.032449322865826</v>
      </c>
      <c r="AO52" s="28">
        <f t="shared" si="37"/>
        <v>18.043748567776024</v>
      </c>
      <c r="AP52" s="28">
        <f t="shared" si="37"/>
        <v>18.066490621171603</v>
      </c>
      <c r="AQ52" s="28">
        <f t="shared" si="37"/>
        <v>18.110780115407508</v>
      </c>
      <c r="AR52" s="28">
        <f t="shared" si="37"/>
        <v>18.192328375751469</v>
      </c>
      <c r="AS52" s="28">
        <f t="shared" si="37"/>
        <v>18.33066063177505</v>
      </c>
      <c r="AT52" s="28">
        <f t="shared" si="32"/>
        <v>18.543984065214417</v>
      </c>
      <c r="AU52"/>
      <c r="AV52">
        <v>-4000</v>
      </c>
      <c r="AW52">
        <f t="shared" si="1"/>
        <v>-3.8028945713192838E-3</v>
      </c>
      <c r="AX52">
        <f t="shared" si="2"/>
        <v>6.3804198491423129E-3</v>
      </c>
      <c r="AY52">
        <f t="shared" si="3"/>
        <v>-1.0183314420461597E-2</v>
      </c>
      <c r="AZ52">
        <f t="shared" si="4"/>
        <v>0.49067133993446455</v>
      </c>
      <c r="BA52">
        <f t="shared" si="5"/>
        <v>-0.98472752899231075</v>
      </c>
      <c r="BB52">
        <f t="shared" si="6"/>
        <v>2.3721217252300435</v>
      </c>
      <c r="BC52">
        <f t="shared" si="7"/>
        <v>2.469659717124721</v>
      </c>
      <c r="BD52">
        <f t="shared" si="36"/>
        <v>20.439068307808089</v>
      </c>
      <c r="BE52">
        <f t="shared" si="36"/>
        <v>20.439068307625693</v>
      </c>
      <c r="BF52">
        <f t="shared" si="36"/>
        <v>20.43906832137008</v>
      </c>
      <c r="BG52">
        <f t="shared" si="36"/>
        <v>20.439067285648619</v>
      </c>
      <c r="BH52">
        <f t="shared" si="36"/>
        <v>20.43914517353759</v>
      </c>
      <c r="BI52">
        <f t="shared" si="36"/>
        <v>20.431905728714213</v>
      </c>
      <c r="BJ52">
        <f t="shared" si="36"/>
        <v>20.276868524841653</v>
      </c>
      <c r="BK52">
        <f t="shared" si="9"/>
        <v>19.730096522423786</v>
      </c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</row>
    <row r="53" spans="1:78" s="34" customFormat="1" ht="12.95" customHeight="1">
      <c r="A53" s="33" t="s">
        <v>97</v>
      </c>
      <c r="B53" s="42"/>
      <c r="C53" s="32">
        <v>44815.396999999997</v>
      </c>
      <c r="D53" s="32"/>
      <c r="E53" s="34">
        <f t="shared" ref="E53:E84" si="39">+(C53-C$7)/C$8</f>
        <v>-12775.994595689077</v>
      </c>
      <c r="F53" s="34">
        <f t="shared" si="38"/>
        <v>-12776</v>
      </c>
      <c r="G53" s="34">
        <f t="shared" ref="G53:G84" si="40">+C53-(C$7+F53*C$8)</f>
        <v>2.0012799941468984E-3</v>
      </c>
      <c r="I53" s="34">
        <f t="shared" si="35"/>
        <v>2.0012799941468984E-3</v>
      </c>
      <c r="N53" s="34">
        <f t="shared" ref="N53:N84" ca="1" si="41">+C$11+C$12*F53</f>
        <v>-2.0749404167293036E-2</v>
      </c>
      <c r="O53" s="28">
        <f t="shared" ref="O53:O84" si="42">+D$11+D$12*F53+D$13*F53^2</f>
        <v>-8.7629048604015818E-3</v>
      </c>
      <c r="P53" s="37">
        <f t="shared" ref="P53:P84" si="43">+C53-15018.5</f>
        <v>29796.896999999997</v>
      </c>
      <c r="Q53" s="218"/>
      <c r="R53" s="34">
        <f t="shared" ref="R53:R84" si="44">(O53-G53)^2</f>
        <v>1.1586767558289088E-4</v>
      </c>
      <c r="S53">
        <v>0.1</v>
      </c>
      <c r="T53" s="34">
        <f t="shared" ref="T53:T84" si="45">R53*S53</f>
        <v>1.1586767558289089E-5</v>
      </c>
      <c r="Y53">
        <f t="shared" si="20"/>
        <v>-12776</v>
      </c>
      <c r="Z53" s="28">
        <f t="shared" si="21"/>
        <v>5.2895100913975326E-3</v>
      </c>
      <c r="AA53" s="28">
        <f t="shared" ref="AA53:AA84" si="46">IF(R53&lt;&gt;0,G53-AG53, -9999)</f>
        <v>-1.2051134957652216E-2</v>
      </c>
      <c r="AB53" s="28">
        <f t="shared" ref="AB53:AB84" si="47">+G53-O53</f>
        <v>1.076418485454848E-2</v>
      </c>
      <c r="AC53" s="28">
        <f t="shared" si="33"/>
        <v>-3.2882300972506343E-3</v>
      </c>
      <c r="AD53" s="28">
        <f t="shared" si="34"/>
        <v>1.0812457172464917E-6</v>
      </c>
      <c r="AE53">
        <f t="shared" ref="AE53:AE84" si="48">IF(R53&lt;&gt;0,G53-O53, -9999)</f>
        <v>1.076418485454848E-2</v>
      </c>
      <c r="AF53" s="29"/>
      <c r="AG53">
        <f t="shared" si="25"/>
        <v>1.4052414951799114E-2</v>
      </c>
      <c r="AH53">
        <f t="shared" si="26"/>
        <v>1.2224419765085079</v>
      </c>
      <c r="AI53">
        <f t="shared" si="27"/>
        <v>0.95317009579330547</v>
      </c>
      <c r="AJ53">
        <f t="shared" si="28"/>
        <v>-0.67330280798219388</v>
      </c>
      <c r="AK53">
        <f t="shared" si="29"/>
        <v>-1.2517112185751766</v>
      </c>
      <c r="AL53">
        <f t="shared" si="30"/>
        <v>-0.7227862328899739</v>
      </c>
      <c r="AM53" s="28">
        <f t="shared" ref="AM53:AS68" si="49">$AT53+$AA$7*SIN(AN53)</f>
        <v>18.269954448653689</v>
      </c>
      <c r="AN53" s="28">
        <f t="shared" si="49"/>
        <v>18.278846805541622</v>
      </c>
      <c r="AO53" s="28">
        <f t="shared" si="49"/>
        <v>18.293678869003596</v>
      </c>
      <c r="AP53" s="28">
        <f t="shared" si="49"/>
        <v>18.318120117364693</v>
      </c>
      <c r="AQ53" s="28">
        <f t="shared" si="49"/>
        <v>18.357653663037247</v>
      </c>
      <c r="AR53" s="28">
        <f t="shared" si="49"/>
        <v>18.419907258906463</v>
      </c>
      <c r="AS53" s="28">
        <f t="shared" si="49"/>
        <v>18.514567200528983</v>
      </c>
      <c r="AT53" s="28">
        <f t="shared" ref="AT53:AT84" si="50">RADIANS($AA$9)+$AA$18*(F53-AA$15)</f>
        <v>18.653028601220473</v>
      </c>
      <c r="AU53"/>
      <c r="AV53">
        <v>-3000</v>
      </c>
      <c r="AW53">
        <f t="shared" si="1"/>
        <v>-3.3074488364072258E-3</v>
      </c>
      <c r="AX53">
        <f t="shared" si="2"/>
        <v>7.9758098076898615E-3</v>
      </c>
      <c r="AY53">
        <f t="shared" si="3"/>
        <v>-1.1283258644097087E-2</v>
      </c>
      <c r="AZ53">
        <f t="shared" si="4"/>
        <v>0.45383585476504307</v>
      </c>
      <c r="BA53">
        <f t="shared" si="5"/>
        <v>-0.9681998033781638</v>
      </c>
      <c r="BB53">
        <f t="shared" si="6"/>
        <v>2.4499917341729116</v>
      </c>
      <c r="BC53">
        <f t="shared" si="7"/>
        <v>2.7756448500334563</v>
      </c>
      <c r="BD53">
        <f t="shared" si="36"/>
        <v>20.555459200732045</v>
      </c>
      <c r="BE53">
        <f t="shared" si="36"/>
        <v>20.555459771469096</v>
      </c>
      <c r="BF53">
        <f t="shared" si="36"/>
        <v>20.55545379584682</v>
      </c>
      <c r="BG53">
        <f t="shared" si="36"/>
        <v>20.555516347650602</v>
      </c>
      <c r="BH53">
        <f t="shared" si="36"/>
        <v>20.554860133254206</v>
      </c>
      <c r="BI53">
        <f t="shared" si="36"/>
        <v>20.561593529314806</v>
      </c>
      <c r="BJ53">
        <f t="shared" si="36"/>
        <v>20.450758409813933</v>
      </c>
      <c r="BK53">
        <f t="shared" si="9"/>
        <v>19.852825319279226</v>
      </c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</row>
    <row r="54" spans="1:78" s="34" customFormat="1" ht="12.95" customHeight="1">
      <c r="A54" s="151" t="s">
        <v>254</v>
      </c>
      <c r="B54" s="124" t="s">
        <v>111</v>
      </c>
      <c r="C54" s="150">
        <v>44852.43</v>
      </c>
      <c r="D54" s="150" t="s">
        <v>299</v>
      </c>
      <c r="E54" s="34">
        <f t="shared" si="39"/>
        <v>-12675.989675510726</v>
      </c>
      <c r="F54" s="34">
        <f t="shared" si="38"/>
        <v>-12676</v>
      </c>
      <c r="G54" s="34">
        <f t="shared" si="40"/>
        <v>3.823279999778606E-3</v>
      </c>
      <c r="H54"/>
      <c r="I54">
        <f t="shared" si="35"/>
        <v>3.823279999778606E-3</v>
      </c>
      <c r="J54"/>
      <c r="K54"/>
      <c r="L54"/>
      <c r="N54" s="34">
        <f t="shared" ca="1" si="41"/>
        <v>-2.0594114618028948E-2</v>
      </c>
      <c r="O54" s="28">
        <f t="shared" si="42"/>
        <v>-8.5788006186963243E-3</v>
      </c>
      <c r="P54" s="37">
        <f t="shared" si="43"/>
        <v>29833.93</v>
      </c>
      <c r="Q54" s="217"/>
      <c r="R54" s="34">
        <f t="shared" si="44"/>
        <v>1.5381160366715151E-4</v>
      </c>
      <c r="S54">
        <v>0.1</v>
      </c>
      <c r="T54" s="34">
        <f t="shared" si="45"/>
        <v>1.5381160366715151E-5</v>
      </c>
      <c r="Y54">
        <f t="shared" si="20"/>
        <v>-12676</v>
      </c>
      <c r="Z54" s="28">
        <f t="shared" si="21"/>
        <v>5.3814271156129752E-3</v>
      </c>
      <c r="AA54" s="28">
        <f t="shared" si="46"/>
        <v>-1.0136947734530694E-2</v>
      </c>
      <c r="AB54" s="28">
        <f t="shared" si="47"/>
        <v>1.240208061847493E-2</v>
      </c>
      <c r="AC54" s="28">
        <f t="shared" si="33"/>
        <v>-1.5581471158343692E-3</v>
      </c>
      <c r="AD54" s="28">
        <f t="shared" si="34"/>
        <v>2.4278224345829633E-7</v>
      </c>
      <c r="AE54">
        <f t="shared" si="48"/>
        <v>1.240208061847493E-2</v>
      </c>
      <c r="AF54" s="29"/>
      <c r="AG54">
        <f t="shared" si="25"/>
        <v>1.39602277343093E-2</v>
      </c>
      <c r="AH54">
        <f t="shared" si="26"/>
        <v>1.2589465473735317</v>
      </c>
      <c r="AI54">
        <f t="shared" si="27"/>
        <v>0.9682892271005229</v>
      </c>
      <c r="AJ54">
        <f t="shared" si="28"/>
        <v>-0.66012407148432783</v>
      </c>
      <c r="AK54">
        <f t="shared" si="29"/>
        <v>-1.1969718762178125</v>
      </c>
      <c r="AL54">
        <f t="shared" si="30"/>
        <v>-0.68191639838020168</v>
      </c>
      <c r="AM54" s="28">
        <f t="shared" si="49"/>
        <v>18.301064675899738</v>
      </c>
      <c r="AN54" s="28">
        <f t="shared" si="49"/>
        <v>18.310106569539492</v>
      </c>
      <c r="AO54" s="28">
        <f t="shared" si="49"/>
        <v>18.324903367842158</v>
      </c>
      <c r="AP54" s="28">
        <f t="shared" si="49"/>
        <v>18.348849695907379</v>
      </c>
      <c r="AQ54" s="28">
        <f t="shared" si="49"/>
        <v>18.386957453908011</v>
      </c>
      <c r="AR54" s="28">
        <f t="shared" si="49"/>
        <v>18.446171197435568</v>
      </c>
      <c r="AS54" s="28">
        <f t="shared" si="49"/>
        <v>18.535385422261673</v>
      </c>
      <c r="AT54" s="28">
        <f t="shared" si="50"/>
        <v>18.665301480906017</v>
      </c>
      <c r="AU54"/>
      <c r="AV54">
        <v>-2000</v>
      </c>
      <c r="AW54">
        <f t="shared" si="1"/>
        <v>-2.6252347377933548E-3</v>
      </c>
      <c r="AX54">
        <f t="shared" si="2"/>
        <v>9.5445736597443379E-3</v>
      </c>
      <c r="AY54">
        <f t="shared" si="3"/>
        <v>-1.2169808397537693E-2</v>
      </c>
      <c r="AZ54">
        <f t="shared" si="4"/>
        <v>0.42461888270395132</v>
      </c>
      <c r="BA54">
        <f t="shared" si="5"/>
        <v>-0.94915293305277726</v>
      </c>
      <c r="BB54">
        <f t="shared" si="6"/>
        <v>2.5173895263358048</v>
      </c>
      <c r="BC54">
        <f t="shared" si="7"/>
        <v>3.0993694358896278</v>
      </c>
      <c r="BD54">
        <f t="shared" si="36"/>
        <v>20.663748295654589</v>
      </c>
      <c r="BE54">
        <f t="shared" si="36"/>
        <v>20.663755799828081</v>
      </c>
      <c r="BF54">
        <f t="shared" si="36"/>
        <v>20.663711885508903</v>
      </c>
      <c r="BG54">
        <f t="shared" si="36"/>
        <v>20.663968761341017</v>
      </c>
      <c r="BH54">
        <f t="shared" si="36"/>
        <v>20.662462383011828</v>
      </c>
      <c r="BI54">
        <f t="shared" si="36"/>
        <v>20.671169674188143</v>
      </c>
      <c r="BJ54">
        <f t="shared" si="36"/>
        <v>20.615653311748154</v>
      </c>
      <c r="BK54">
        <f t="shared" si="9"/>
        <v>19.97555411613466</v>
      </c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</row>
    <row r="55" spans="1:78" s="34" customFormat="1" ht="12.95" customHeight="1">
      <c r="A55" s="151" t="s">
        <v>254</v>
      </c>
      <c r="B55" s="124" t="s">
        <v>111</v>
      </c>
      <c r="C55" s="150">
        <v>44875.383999999998</v>
      </c>
      <c r="D55" s="150" t="s">
        <v>299</v>
      </c>
      <c r="E55" s="34">
        <f t="shared" si="39"/>
        <v>-12614.004069759816</v>
      </c>
      <c r="F55" s="34">
        <f t="shared" si="38"/>
        <v>-12614</v>
      </c>
      <c r="G55" s="34">
        <f t="shared" si="40"/>
        <v>-1.5070800000103191E-3</v>
      </c>
      <c r="H55"/>
      <c r="I55">
        <f t="shared" si="35"/>
        <v>-1.5070800000103191E-3</v>
      </c>
      <c r="J55"/>
      <c r="K55"/>
      <c r="L55"/>
      <c r="N55" s="34">
        <f t="shared" ca="1" si="41"/>
        <v>-2.0497835097485213E-2</v>
      </c>
      <c r="O55" s="28">
        <f t="shared" si="42"/>
        <v>-8.4647897051458657E-3</v>
      </c>
      <c r="P55" s="37">
        <f t="shared" si="43"/>
        <v>29856.883999999998</v>
      </c>
      <c r="Q55" s="217"/>
      <c r="R55" s="34">
        <f t="shared" si="44"/>
        <v>4.8409724340937372E-5</v>
      </c>
      <c r="S55">
        <v>0.1</v>
      </c>
      <c r="T55" s="34">
        <f t="shared" si="45"/>
        <v>4.8409724340937374E-6</v>
      </c>
      <c r="Y55">
        <f t="shared" si="20"/>
        <v>-12614</v>
      </c>
      <c r="Z55" s="28">
        <f t="shared" si="21"/>
        <v>5.4300988858431154E-3</v>
      </c>
      <c r="AA55" s="28">
        <f t="shared" si="46"/>
        <v>-1.54019685909993E-2</v>
      </c>
      <c r="AB55" s="28">
        <f t="shared" si="47"/>
        <v>6.9577097051355466E-3</v>
      </c>
      <c r="AC55" s="28">
        <f t="shared" si="33"/>
        <v>-6.9371788858534345E-3</v>
      </c>
      <c r="AD55" s="28">
        <f t="shared" si="34"/>
        <v>4.8124450894330704E-6</v>
      </c>
      <c r="AE55">
        <f t="shared" si="48"/>
        <v>6.9577097051355466E-3</v>
      </c>
      <c r="AF55" s="29"/>
      <c r="AG55">
        <f t="shared" si="25"/>
        <v>1.3894888590988981E-2</v>
      </c>
      <c r="AH55">
        <f t="shared" si="26"/>
        <v>1.2822017609174468</v>
      </c>
      <c r="AI55">
        <f t="shared" si="27"/>
        <v>0.9765426374317524</v>
      </c>
      <c r="AJ55">
        <f t="shared" si="28"/>
        <v>-0.65052230575500702</v>
      </c>
      <c r="AK55">
        <f t="shared" si="29"/>
        <v>-1.1614889664634291</v>
      </c>
      <c r="AL55">
        <f t="shared" si="30"/>
        <v>-0.65623301766922815</v>
      </c>
      <c r="AM55" s="28">
        <f t="shared" si="49"/>
        <v>18.320756217616832</v>
      </c>
      <c r="AN55" s="28">
        <f t="shared" si="49"/>
        <v>18.32985044925892</v>
      </c>
      <c r="AO55" s="28">
        <f t="shared" si="49"/>
        <v>18.344565094139039</v>
      </c>
      <c r="AP55" s="28">
        <f t="shared" si="49"/>
        <v>18.368124756052278</v>
      </c>
      <c r="AQ55" s="28">
        <f t="shared" si="49"/>
        <v>18.40525895118299</v>
      </c>
      <c r="AR55" s="28">
        <f t="shared" si="49"/>
        <v>18.462509629427284</v>
      </c>
      <c r="AS55" s="28">
        <f t="shared" si="49"/>
        <v>18.548302628874691</v>
      </c>
      <c r="AT55" s="28">
        <f t="shared" si="50"/>
        <v>18.672910666311054</v>
      </c>
      <c r="AU55"/>
      <c r="AV55">
        <v>-1000</v>
      </c>
      <c r="AW55">
        <f t="shared" si="1"/>
        <v>-1.7866858076881591E-3</v>
      </c>
      <c r="AX55">
        <f t="shared" si="2"/>
        <v>1.1086711405305746E-2</v>
      </c>
      <c r="AY55">
        <f t="shared" si="3"/>
        <v>-1.2873397212993905E-2</v>
      </c>
      <c r="AZ55">
        <f t="shared" si="4"/>
        <v>0.40097152946547288</v>
      </c>
      <c r="BA55">
        <f t="shared" si="5"/>
        <v>-0.92873193169411272</v>
      </c>
      <c r="BB55">
        <f t="shared" si="6"/>
        <v>2.5769459406730171</v>
      </c>
      <c r="BC55">
        <f t="shared" si="7"/>
        <v>3.4474261198740961</v>
      </c>
      <c r="BD55">
        <f t="shared" si="36"/>
        <v>20.765549654771593</v>
      </c>
      <c r="BE55">
        <f t="shared" si="36"/>
        <v>20.765544326890176</v>
      </c>
      <c r="BF55">
        <f t="shared" si="36"/>
        <v>20.765566531069769</v>
      </c>
      <c r="BG55">
        <f t="shared" si="36"/>
        <v>20.765473985125478</v>
      </c>
      <c r="BH55">
        <f t="shared" si="36"/>
        <v>20.765859555032453</v>
      </c>
      <c r="BI55">
        <f t="shared" si="36"/>
        <v>20.764250435850979</v>
      </c>
      <c r="BJ55">
        <f t="shared" si="36"/>
        <v>20.770918906493403</v>
      </c>
      <c r="BK55">
        <f t="shared" si="9"/>
        <v>20.098282912990101</v>
      </c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</row>
    <row r="56" spans="1:78" s="34" customFormat="1" ht="12.95" customHeight="1">
      <c r="A56" s="151" t="s">
        <v>254</v>
      </c>
      <c r="B56" s="124" t="s">
        <v>111</v>
      </c>
      <c r="C56" s="150">
        <v>44878.347000000002</v>
      </c>
      <c r="D56" s="150" t="s">
        <v>299</v>
      </c>
      <c r="E56" s="34">
        <f t="shared" si="39"/>
        <v>-12606.00270399175</v>
      </c>
      <c r="F56" s="34">
        <f t="shared" si="38"/>
        <v>-12606</v>
      </c>
      <c r="G56" s="34">
        <f t="shared" si="40"/>
        <v>-1.0013200007961132E-3</v>
      </c>
      <c r="H56"/>
      <c r="I56">
        <f t="shared" si="35"/>
        <v>-1.0013200007961132E-3</v>
      </c>
      <c r="J56"/>
      <c r="K56"/>
      <c r="L56"/>
      <c r="N56" s="34">
        <f t="shared" ca="1" si="41"/>
        <v>-2.0485411933544084E-2</v>
      </c>
      <c r="O56" s="28">
        <f t="shared" si="42"/>
        <v>-8.4500860748362716E-3</v>
      </c>
      <c r="P56" s="37">
        <f t="shared" si="43"/>
        <v>29859.847000000002</v>
      </c>
      <c r="Q56" s="217"/>
      <c r="R56" s="34">
        <f t="shared" si="44"/>
        <v>5.5484116025771638E-5</v>
      </c>
      <c r="S56">
        <v>0.1</v>
      </c>
      <c r="T56" s="34">
        <f t="shared" si="45"/>
        <v>5.5484116025771645E-6</v>
      </c>
      <c r="Y56">
        <f t="shared" si="20"/>
        <v>-12606</v>
      </c>
      <c r="Z56" s="28">
        <f t="shared" si="21"/>
        <v>5.4359001882668938E-3</v>
      </c>
      <c r="AA56" s="28">
        <f t="shared" si="46"/>
        <v>-1.4887306263899279E-2</v>
      </c>
      <c r="AB56" s="28">
        <f t="shared" si="47"/>
        <v>7.4487660740401584E-3</v>
      </c>
      <c r="AC56" s="28">
        <f t="shared" si="33"/>
        <v>-6.437220189063007E-3</v>
      </c>
      <c r="AD56" s="28">
        <f t="shared" si="34"/>
        <v>4.1437803762480375E-6</v>
      </c>
      <c r="AE56">
        <f t="shared" si="48"/>
        <v>7.4487660740401584E-3</v>
      </c>
      <c r="AF56" s="29"/>
      <c r="AG56">
        <f t="shared" si="25"/>
        <v>1.3885986263103165E-2</v>
      </c>
      <c r="AH56">
        <f t="shared" si="26"/>
        <v>1.2852345059634955</v>
      </c>
      <c r="AI56">
        <f t="shared" si="27"/>
        <v>0.97753686512235816</v>
      </c>
      <c r="AJ56">
        <f t="shared" si="28"/>
        <v>-0.64919825997724256</v>
      </c>
      <c r="AK56">
        <f t="shared" si="29"/>
        <v>-1.1568222102053161</v>
      </c>
      <c r="AL56">
        <f t="shared" si="30"/>
        <v>-0.65289988721713821</v>
      </c>
      <c r="AM56" s="28">
        <f t="shared" si="49"/>
        <v>18.323319541949562</v>
      </c>
      <c r="AN56" s="28">
        <f t="shared" si="49"/>
        <v>18.332418133588074</v>
      </c>
      <c r="AO56" s="28">
        <f t="shared" si="49"/>
        <v>18.347118708840103</v>
      </c>
      <c r="AP56" s="28">
        <f t="shared" si="49"/>
        <v>18.370623996079456</v>
      </c>
      <c r="AQ56" s="28">
        <f t="shared" si="49"/>
        <v>18.407627637245785</v>
      </c>
      <c r="AR56" s="28">
        <f t="shared" si="49"/>
        <v>18.4646207626608</v>
      </c>
      <c r="AS56" s="28">
        <f t="shared" si="49"/>
        <v>18.549969897242761</v>
      </c>
      <c r="AT56" s="28">
        <f t="shared" si="50"/>
        <v>18.673892496685898</v>
      </c>
      <c r="AU56"/>
      <c r="AV56">
        <v>0</v>
      </c>
      <c r="AW56">
        <f t="shared" si="1"/>
        <v>-8.1539129038143976E-4</v>
      </c>
      <c r="AX56">
        <f t="shared" si="2"/>
        <v>1.2602223044374082E-2</v>
      </c>
      <c r="AY56">
        <f t="shared" si="3"/>
        <v>-1.3417614334755521E-2</v>
      </c>
      <c r="AZ56">
        <f t="shared" si="4"/>
        <v>0.38152375622743007</v>
      </c>
      <c r="BA56">
        <f t="shared" si="5"/>
        <v>-0.90756042208249377</v>
      </c>
      <c r="BB56">
        <f t="shared" si="6"/>
        <v>2.6304862531742019</v>
      </c>
      <c r="BC56">
        <f t="shared" si="7"/>
        <v>3.8275219431283038</v>
      </c>
      <c r="BD56">
        <f t="shared" si="36"/>
        <v>20.862096534951242</v>
      </c>
      <c r="BE56">
        <f t="shared" si="36"/>
        <v>20.861908911612808</v>
      </c>
      <c r="BF56">
        <f t="shared" si="36"/>
        <v>20.862527663734916</v>
      </c>
      <c r="BG56">
        <f t="shared" si="36"/>
        <v>20.860484038448654</v>
      </c>
      <c r="BH56">
        <f t="shared" si="36"/>
        <v>20.86720055552118</v>
      </c>
      <c r="BI56">
        <f t="shared" si="36"/>
        <v>20.844753492142583</v>
      </c>
      <c r="BJ56">
        <f t="shared" si="36"/>
        <v>20.916065728004444</v>
      </c>
      <c r="BK56">
        <f t="shared" si="9"/>
        <v>20.221011709845534</v>
      </c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</row>
    <row r="57" spans="1:78" s="34" customFormat="1" ht="12.95" customHeight="1">
      <c r="A57" s="151" t="s">
        <v>254</v>
      </c>
      <c r="B57" s="124" t="s">
        <v>111</v>
      </c>
      <c r="C57" s="150">
        <v>44885.383000000002</v>
      </c>
      <c r="D57" s="150" t="s">
        <v>299</v>
      </c>
      <c r="E57" s="34">
        <f t="shared" si="39"/>
        <v>-12587.002498273207</v>
      </c>
      <c r="F57" s="34">
        <f t="shared" si="38"/>
        <v>-12587</v>
      </c>
      <c r="G57" s="34">
        <f t="shared" si="40"/>
        <v>-9.2513999697985128E-4</v>
      </c>
      <c r="H57"/>
      <c r="I57">
        <f t="shared" si="35"/>
        <v>-9.2513999697985128E-4</v>
      </c>
      <c r="J57"/>
      <c r="K57"/>
      <c r="L57"/>
      <c r="N57" s="34">
        <f t="shared" ca="1" si="41"/>
        <v>-2.0455906919183909E-2</v>
      </c>
      <c r="O57" s="28">
        <f t="shared" si="42"/>
        <v>-8.4151717824473005E-3</v>
      </c>
      <c r="P57" s="37">
        <f t="shared" si="43"/>
        <v>29866.883000000002</v>
      </c>
      <c r="Q57" s="217"/>
      <c r="R57" s="34">
        <f t="shared" si="44"/>
        <v>5.6100576147312708E-5</v>
      </c>
      <c r="S57">
        <v>0.1</v>
      </c>
      <c r="T57" s="34">
        <f t="shared" si="45"/>
        <v>5.6100576147312711E-6</v>
      </c>
      <c r="Y57">
        <f t="shared" si="20"/>
        <v>-12587</v>
      </c>
      <c r="Z57" s="28">
        <f t="shared" si="21"/>
        <v>5.4492323381757184E-3</v>
      </c>
      <c r="AA57" s="28">
        <f t="shared" si="46"/>
        <v>-1.478954411760287E-2</v>
      </c>
      <c r="AB57" s="28">
        <f t="shared" si="47"/>
        <v>7.4900317854674492E-3</v>
      </c>
      <c r="AC57" s="28">
        <f t="shared" si="33"/>
        <v>-6.3743723351555696E-3</v>
      </c>
      <c r="AD57" s="28">
        <f t="shared" si="34"/>
        <v>4.0632622667196678E-6</v>
      </c>
      <c r="AE57">
        <f t="shared" si="48"/>
        <v>7.4900317854674492E-3</v>
      </c>
      <c r="AF57" s="29"/>
      <c r="AG57">
        <f t="shared" si="25"/>
        <v>1.3864404120623019E-2</v>
      </c>
      <c r="AH57">
        <f t="shared" si="26"/>
        <v>1.2924651680719239</v>
      </c>
      <c r="AI57">
        <f t="shared" si="27"/>
        <v>0.97982916446589385</v>
      </c>
      <c r="AJ57">
        <f t="shared" si="28"/>
        <v>-0.64597308737623116</v>
      </c>
      <c r="AK57">
        <f t="shared" si="29"/>
        <v>-1.1456567578439671</v>
      </c>
      <c r="AL57">
        <f t="shared" si="30"/>
        <v>-0.64496620177245723</v>
      </c>
      <c r="AM57" s="28">
        <f t="shared" si="49"/>
        <v>18.329428008775878</v>
      </c>
      <c r="AN57" s="28">
        <f t="shared" si="49"/>
        <v>18.338534698026564</v>
      </c>
      <c r="AO57" s="28">
        <f t="shared" si="49"/>
        <v>18.35319863359117</v>
      </c>
      <c r="AP57" s="28">
        <f t="shared" si="49"/>
        <v>18.376570665621486</v>
      </c>
      <c r="AQ57" s="28">
        <f t="shared" si="49"/>
        <v>18.413259756272847</v>
      </c>
      <c r="AR57" s="28">
        <f t="shared" si="49"/>
        <v>18.469637353731645</v>
      </c>
      <c r="AS57" s="28">
        <f t="shared" si="49"/>
        <v>18.553930137177211</v>
      </c>
      <c r="AT57" s="28">
        <f t="shared" si="50"/>
        <v>18.676224343826149</v>
      </c>
      <c r="AU57"/>
      <c r="AV57">
        <v>1000</v>
      </c>
      <c r="AW57">
        <f t="shared" si="1"/>
        <v>2.6998432281263515E-4</v>
      </c>
      <c r="AX57">
        <f t="shared" si="2"/>
        <v>1.4091108576949347E-2</v>
      </c>
      <c r="AY57">
        <f t="shared" si="3"/>
        <v>-1.3821124254136712E-2</v>
      </c>
      <c r="AZ57">
        <f t="shared" si="4"/>
        <v>0.36532139458410351</v>
      </c>
      <c r="BA57">
        <f t="shared" si="5"/>
        <v>-0.88596789373007867</v>
      </c>
      <c r="BB57">
        <f t="shared" si="6"/>
        <v>2.6793467529420352</v>
      </c>
      <c r="BC57">
        <f t="shared" si="7"/>
        <v>4.2493846872955583</v>
      </c>
      <c r="BD57">
        <f t="shared" si="36"/>
        <v>20.954402260212039</v>
      </c>
      <c r="BE57">
        <f t="shared" si="36"/>
        <v>20.953555103315249</v>
      </c>
      <c r="BF57">
        <f t="shared" si="36"/>
        <v>20.955900854405069</v>
      </c>
      <c r="BG57">
        <f t="shared" si="36"/>
        <v>20.94938253971565</v>
      </c>
      <c r="BH57">
        <f t="shared" si="36"/>
        <v>20.967322042681324</v>
      </c>
      <c r="BI57">
        <f t="shared" si="36"/>
        <v>20.91654062162419</v>
      </c>
      <c r="BJ57">
        <f t="shared" si="36"/>
        <v>21.05075653160506</v>
      </c>
      <c r="BK57">
        <f t="shared" si="9"/>
        <v>20.343740506700975</v>
      </c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</row>
    <row r="58" spans="1:78" s="34" customFormat="1" ht="12.95" customHeight="1">
      <c r="A58" s="33" t="s">
        <v>113</v>
      </c>
      <c r="B58" s="42"/>
      <c r="C58" s="32">
        <v>45196.447099999998</v>
      </c>
      <c r="D58" s="32"/>
      <c r="E58" s="34">
        <f t="shared" si="39"/>
        <v>-11746.996544371346</v>
      </c>
      <c r="F58" s="34">
        <f t="shared" si="38"/>
        <v>-11747</v>
      </c>
      <c r="G58" s="34">
        <f t="shared" si="40"/>
        <v>1.2796599985449575E-3</v>
      </c>
      <c r="J58" s="34">
        <f>G58</f>
        <v>1.2796599985449575E-3</v>
      </c>
      <c r="N58" s="34">
        <f t="shared" ca="1" si="41"/>
        <v>-1.9151474705365563E-2</v>
      </c>
      <c r="O58" s="28">
        <f t="shared" si="42"/>
        <v>-6.8811987066879857E-3</v>
      </c>
      <c r="P58" s="37">
        <f t="shared" si="43"/>
        <v>30177.947099999998</v>
      </c>
      <c r="R58" s="34">
        <f t="shared" si="44"/>
        <v>6.6599614806776307E-5</v>
      </c>
      <c r="S58">
        <v>1</v>
      </c>
      <c r="T58" s="34">
        <f t="shared" si="45"/>
        <v>6.6599614806776307E-5</v>
      </c>
      <c r="Y58">
        <f t="shared" si="20"/>
        <v>-11747</v>
      </c>
      <c r="Z58" s="28">
        <f t="shared" si="21"/>
        <v>5.3302912259857206E-3</v>
      </c>
      <c r="AA58" s="28">
        <f t="shared" si="46"/>
        <v>-1.0931829934128749E-2</v>
      </c>
      <c r="AB58" s="28">
        <f t="shared" si="47"/>
        <v>8.1608587052329432E-3</v>
      </c>
      <c r="AC58" s="28">
        <f t="shared" si="33"/>
        <v>-4.0506312274407631E-3</v>
      </c>
      <c r="AD58" s="28">
        <f t="shared" si="34"/>
        <v>1.6407613340718262E-5</v>
      </c>
      <c r="AE58">
        <f t="shared" si="48"/>
        <v>8.1608587052329432E-3</v>
      </c>
      <c r="AF58" s="29"/>
      <c r="AG58">
        <f t="shared" si="25"/>
        <v>1.2211489932673706E-2</v>
      </c>
      <c r="AH58">
        <f t="shared" si="26"/>
        <v>1.6116537089521152</v>
      </c>
      <c r="AI58">
        <f t="shared" si="27"/>
        <v>0.91551061043768156</v>
      </c>
      <c r="AJ58">
        <f t="shared" si="28"/>
        <v>-0.35874342429491296</v>
      </c>
      <c r="AK58">
        <f t="shared" si="29"/>
        <v>-0.53044425558196417</v>
      </c>
      <c r="AL58">
        <f t="shared" si="30"/>
        <v>-0.2716210559778226</v>
      </c>
      <c r="AM58" s="28">
        <f t="shared" si="49"/>
        <v>18.626364771243406</v>
      </c>
      <c r="AN58" s="28">
        <f t="shared" si="49"/>
        <v>18.632147619861033</v>
      </c>
      <c r="AO58" s="28">
        <f t="shared" si="49"/>
        <v>18.640491872021691</v>
      </c>
      <c r="AP58" s="28">
        <f t="shared" si="49"/>
        <v>18.652506232515229</v>
      </c>
      <c r="AQ58" s="28">
        <f t="shared" si="49"/>
        <v>18.669754945562136</v>
      </c>
      <c r="AR58" s="28">
        <f t="shared" si="49"/>
        <v>18.694425630479909</v>
      </c>
      <c r="AS58" s="28">
        <f t="shared" si="49"/>
        <v>18.729551009359877</v>
      </c>
      <c r="AT58" s="28">
        <f t="shared" si="50"/>
        <v>18.779316533184719</v>
      </c>
      <c r="AU58"/>
      <c r="AV58">
        <v>2000</v>
      </c>
      <c r="AW58">
        <f t="shared" si="1"/>
        <v>1.454747352637677E-3</v>
      </c>
      <c r="AX58">
        <f t="shared" si="2"/>
        <v>1.5553368003031543E-2</v>
      </c>
      <c r="AY58">
        <f t="shared" si="3"/>
        <v>-1.4098620650393866E-2</v>
      </c>
      <c r="AZ58">
        <f t="shared" si="4"/>
        <v>0.35168149641683988</v>
      </c>
      <c r="BA58">
        <f t="shared" si="5"/>
        <v>-0.86410970951875377</v>
      </c>
      <c r="BB58">
        <f t="shared" si="6"/>
        <v>2.7245449561283901</v>
      </c>
      <c r="BC58">
        <f t="shared" si="7"/>
        <v>4.725904257461278</v>
      </c>
      <c r="BD58">
        <f t="shared" si="36"/>
        <v>21.043337343299264</v>
      </c>
      <c r="BE58">
        <f t="shared" si="36"/>
        <v>21.040958528568737</v>
      </c>
      <c r="BF58">
        <f t="shared" si="36"/>
        <v>21.046704256573669</v>
      </c>
      <c r="BG58">
        <f t="shared" si="36"/>
        <v>21.032746268504809</v>
      </c>
      <c r="BH58">
        <f t="shared" si="36"/>
        <v>21.066199668179543</v>
      </c>
      <c r="BI58">
        <f t="shared" si="36"/>
        <v>20.983146482463486</v>
      </c>
      <c r="BJ58">
        <f t="shared" si="36"/>
        <v>21.17481136731509</v>
      </c>
      <c r="BK58">
        <f t="shared" si="9"/>
        <v>20.466469303556408</v>
      </c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</row>
    <row r="59" spans="1:78" s="34" customFormat="1" ht="12.95" customHeight="1">
      <c r="A59" s="150" t="s">
        <v>256</v>
      </c>
      <c r="B59" s="124" t="s">
        <v>122</v>
      </c>
      <c r="C59" s="150">
        <v>45225.332999999999</v>
      </c>
      <c r="D59" s="150" t="s">
        <v>299</v>
      </c>
      <c r="E59" s="34">
        <f t="shared" si="39"/>
        <v>-11668.992274563885</v>
      </c>
      <c r="F59" s="34">
        <f t="shared" si="38"/>
        <v>-11669</v>
      </c>
      <c r="G59" s="34">
        <f t="shared" si="40"/>
        <v>2.8608200009330176E-3</v>
      </c>
      <c r="H59"/>
      <c r="I59">
        <f>G59</f>
        <v>2.8608200009330176E-3</v>
      </c>
      <c r="J59"/>
      <c r="K59"/>
      <c r="L59"/>
      <c r="N59" s="34">
        <f t="shared" ca="1" si="41"/>
        <v>-1.9030348856939574E-2</v>
      </c>
      <c r="O59" s="28">
        <f t="shared" si="42"/>
        <v>-6.7397116175178578E-3</v>
      </c>
      <c r="P59" s="37">
        <f t="shared" si="43"/>
        <v>30206.832999999999</v>
      </c>
      <c r="Q59" s="217"/>
      <c r="R59" s="34">
        <f t="shared" si="44"/>
        <v>9.2170207356875004E-5</v>
      </c>
      <c r="S59">
        <v>0.1</v>
      </c>
      <c r="T59" s="34">
        <f t="shared" si="45"/>
        <v>9.2170207356875014E-6</v>
      </c>
      <c r="Y59">
        <f t="shared" si="20"/>
        <v>-11669</v>
      </c>
      <c r="Z59" s="28">
        <f t="shared" si="21"/>
        <v>5.2435355496215979E-3</v>
      </c>
      <c r="AA59" s="28">
        <f t="shared" si="46"/>
        <v>-9.1224271662064382E-3</v>
      </c>
      <c r="AB59" s="28">
        <f t="shared" si="47"/>
        <v>9.6005316184508763E-3</v>
      </c>
      <c r="AC59" s="28">
        <f t="shared" si="33"/>
        <v>-2.3827155486885803E-3</v>
      </c>
      <c r="AD59" s="28">
        <f t="shared" si="34"/>
        <v>5.6773333859623232E-7</v>
      </c>
      <c r="AE59">
        <f t="shared" si="48"/>
        <v>9.6005316184508763E-3</v>
      </c>
      <c r="AF59" s="29"/>
      <c r="AG59">
        <f t="shared" si="25"/>
        <v>1.1983247167139456E-2</v>
      </c>
      <c r="AH59">
        <f t="shared" si="26"/>
        <v>1.634816592297601</v>
      </c>
      <c r="AI59">
        <f t="shared" si="27"/>
        <v>0.88576536366295666</v>
      </c>
      <c r="AJ59">
        <f t="shared" si="28"/>
        <v>-0.31595094285882458</v>
      </c>
      <c r="AK59">
        <f t="shared" si="29"/>
        <v>-0.46180935693559777</v>
      </c>
      <c r="AL59">
        <f t="shared" si="30"/>
        <v>-0.23509784055238145</v>
      </c>
      <c r="AM59" s="28">
        <f t="shared" si="49"/>
        <v>18.656174878285608</v>
      </c>
      <c r="AN59" s="28">
        <f t="shared" si="49"/>
        <v>18.661285522073943</v>
      </c>
      <c r="AO59" s="28">
        <f t="shared" si="49"/>
        <v>18.668617381000047</v>
      </c>
      <c r="AP59" s="28">
        <f t="shared" si="49"/>
        <v>18.679118808874286</v>
      </c>
      <c r="AQ59" s="28">
        <f t="shared" si="49"/>
        <v>18.694127324073865</v>
      </c>
      <c r="AR59" s="28">
        <f t="shared" si="49"/>
        <v>18.715517074910245</v>
      </c>
      <c r="AS59" s="28">
        <f t="shared" si="49"/>
        <v>18.745897361188636</v>
      </c>
      <c r="AT59" s="28">
        <f t="shared" si="50"/>
        <v>18.788889379339444</v>
      </c>
      <c r="AU59"/>
      <c r="AV59">
        <v>3000</v>
      </c>
      <c r="AW59">
        <f t="shared" si="1"/>
        <v>2.7276260266527047E-3</v>
      </c>
      <c r="AX59">
        <f t="shared" si="2"/>
        <v>1.6989001322620666E-2</v>
      </c>
      <c r="AY59">
        <f t="shared" si="3"/>
        <v>-1.4261375295967962E-2</v>
      </c>
      <c r="AZ59">
        <f t="shared" si="4"/>
        <v>0.34011029115154567</v>
      </c>
      <c r="BA59">
        <f t="shared" si="5"/>
        <v>-0.84204299289844797</v>
      </c>
      <c r="BB59">
        <f t="shared" si="6"/>
        <v>2.7668641827579967</v>
      </c>
      <c r="BC59">
        <f t="shared" si="7"/>
        <v>5.2745964777801406</v>
      </c>
      <c r="BD59">
        <f t="shared" si="36"/>
        <v>21.129637888365725</v>
      </c>
      <c r="BE59">
        <f t="shared" si="36"/>
        <v>21.124515959988134</v>
      </c>
      <c r="BF59">
        <f t="shared" si="36"/>
        <v>21.135601128272981</v>
      </c>
      <c r="BG59">
        <f t="shared" si="36"/>
        <v>21.111424779272458</v>
      </c>
      <c r="BH59">
        <f t="shared" si="36"/>
        <v>21.163313986948502</v>
      </c>
      <c r="BI59">
        <f t="shared" si="36"/>
        <v>21.047601866674459</v>
      </c>
      <c r="BJ59">
        <f t="shared" si="36"/>
        <v>21.288210286920947</v>
      </c>
      <c r="BK59">
        <f t="shared" si="9"/>
        <v>20.589198100411846</v>
      </c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</row>
    <row r="60" spans="1:78" s="34" customFormat="1" ht="12.95" customHeight="1">
      <c r="A60" s="33" t="s">
        <v>120</v>
      </c>
      <c r="B60" s="42"/>
      <c r="C60" s="32">
        <v>45225.35</v>
      </c>
      <c r="D60" s="32"/>
      <c r="E60" s="34">
        <f t="shared" si="39"/>
        <v>-11668.946367301631</v>
      </c>
      <c r="F60" s="35">
        <f t="shared" si="38"/>
        <v>-11669</v>
      </c>
      <c r="G60" s="34">
        <f t="shared" si="40"/>
        <v>1.9860820000758395E-2</v>
      </c>
      <c r="J60" s="41">
        <f>G60</f>
        <v>1.9860820000758395E-2</v>
      </c>
      <c r="N60" s="34">
        <f t="shared" ca="1" si="41"/>
        <v>-1.9030348856939574E-2</v>
      </c>
      <c r="O60" s="28">
        <f t="shared" si="42"/>
        <v>-6.7397116175178578E-3</v>
      </c>
      <c r="P60" s="37">
        <f t="shared" si="43"/>
        <v>30206.85</v>
      </c>
      <c r="Q60" s="218"/>
      <c r="R60" s="34">
        <f t="shared" si="44"/>
        <v>7.0758828237491467E-4</v>
      </c>
      <c r="S60">
        <v>1</v>
      </c>
      <c r="T60" s="34">
        <f t="shared" si="45"/>
        <v>7.0758828237491467E-4</v>
      </c>
      <c r="Y60">
        <f t="shared" si="20"/>
        <v>-11669</v>
      </c>
      <c r="Z60" s="28">
        <f t="shared" si="21"/>
        <v>5.2435355496215979E-3</v>
      </c>
      <c r="AA60" s="28">
        <f t="shared" si="46"/>
        <v>7.8775728336189389E-3</v>
      </c>
      <c r="AB60" s="28">
        <f t="shared" si="47"/>
        <v>2.6600531618276253E-2</v>
      </c>
      <c r="AC60" s="28">
        <f t="shared" si="33"/>
        <v>1.4617284451136796E-2</v>
      </c>
      <c r="AD60" s="28">
        <f t="shared" si="34"/>
        <v>2.1366500472544555E-4</v>
      </c>
      <c r="AE60">
        <f t="shared" si="48"/>
        <v>2.6600531618276253E-2</v>
      </c>
      <c r="AF60" s="29"/>
      <c r="AG60">
        <f t="shared" si="25"/>
        <v>1.1983247167139456E-2</v>
      </c>
      <c r="AH60">
        <f t="shared" si="26"/>
        <v>1.634816592297601</v>
      </c>
      <c r="AI60">
        <f t="shared" si="27"/>
        <v>0.88576536366295666</v>
      </c>
      <c r="AJ60">
        <f t="shared" si="28"/>
        <v>-0.31595094285882458</v>
      </c>
      <c r="AK60">
        <f t="shared" si="29"/>
        <v>-0.46180935693559777</v>
      </c>
      <c r="AL60">
        <f t="shared" si="30"/>
        <v>-0.23509784055238145</v>
      </c>
      <c r="AM60" s="28">
        <f t="shared" si="49"/>
        <v>18.656174878285608</v>
      </c>
      <c r="AN60" s="28">
        <f t="shared" si="49"/>
        <v>18.661285522073943</v>
      </c>
      <c r="AO60" s="28">
        <f t="shared" si="49"/>
        <v>18.668617381000047</v>
      </c>
      <c r="AP60" s="28">
        <f t="shared" si="49"/>
        <v>18.679118808874286</v>
      </c>
      <c r="AQ60" s="28">
        <f t="shared" si="49"/>
        <v>18.694127324073865</v>
      </c>
      <c r="AR60" s="28">
        <f t="shared" si="49"/>
        <v>18.715517074910245</v>
      </c>
      <c r="AS60" s="28">
        <f t="shared" si="49"/>
        <v>18.745897361188636</v>
      </c>
      <c r="AT60" s="28">
        <f t="shared" si="50"/>
        <v>18.788889379339444</v>
      </c>
      <c r="AU60"/>
      <c r="AV60">
        <v>4000</v>
      </c>
      <c r="AW60">
        <f t="shared" si="1"/>
        <v>4.0801381901990237E-3</v>
      </c>
      <c r="AX60">
        <f t="shared" si="2"/>
        <v>1.8398008535716721E-2</v>
      </c>
      <c r="AY60">
        <f t="shared" si="3"/>
        <v>-1.4317870345517698E-2</v>
      </c>
      <c r="AZ60">
        <f t="shared" si="4"/>
        <v>0.3302521903976352</v>
      </c>
      <c r="BA60">
        <f t="shared" si="5"/>
        <v>-0.81978161975102137</v>
      </c>
      <c r="BB60">
        <f t="shared" si="6"/>
        <v>2.8068941569359636</v>
      </c>
      <c r="BC60">
        <f t="shared" si="7"/>
        <v>5.9196397767489239</v>
      </c>
      <c r="BD60">
        <f t="shared" si="36"/>
        <v>21.213876282465019</v>
      </c>
      <c r="BE60">
        <f t="shared" si="36"/>
        <v>21.204667247202643</v>
      </c>
      <c r="BF60">
        <f t="shared" si="36"/>
        <v>21.222888227295677</v>
      </c>
      <c r="BG60">
        <f t="shared" si="36"/>
        <v>21.186508192786459</v>
      </c>
      <c r="BH60">
        <f t="shared" si="36"/>
        <v>21.257913910768853</v>
      </c>
      <c r="BI60">
        <f t="shared" si="36"/>
        <v>21.11234475078669</v>
      </c>
      <c r="BJ60">
        <f t="shared" si="36"/>
        <v>21.391093644065762</v>
      </c>
      <c r="BK60">
        <f t="shared" si="9"/>
        <v>20.711926897267283</v>
      </c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</row>
    <row r="61" spans="1:78" s="34" customFormat="1" ht="12.95" customHeight="1">
      <c r="A61" s="33" t="s">
        <v>121</v>
      </c>
      <c r="B61" s="42" t="s">
        <v>111</v>
      </c>
      <c r="C61" s="32">
        <v>45542.689400000003</v>
      </c>
      <c r="D61" s="32"/>
      <c r="E61" s="34">
        <f t="shared" si="39"/>
        <v>-10811.994422645686</v>
      </c>
      <c r="F61" s="34">
        <f t="shared" si="38"/>
        <v>-10812</v>
      </c>
      <c r="G61" s="34">
        <f t="shared" si="40"/>
        <v>2.0653600004152395E-3</v>
      </c>
      <c r="J61" s="41">
        <f>G61</f>
        <v>2.0653600004152395E-3</v>
      </c>
      <c r="N61" s="34">
        <f t="shared" ca="1" si="41"/>
        <v>-1.7699517419746333E-2</v>
      </c>
      <c r="O61" s="28">
        <f t="shared" si="42"/>
        <v>-5.1958352566882715E-3</v>
      </c>
      <c r="P61" s="37">
        <f t="shared" si="43"/>
        <v>30524.189400000003</v>
      </c>
      <c r="Q61" s="218"/>
      <c r="R61" s="34">
        <f t="shared" si="44"/>
        <v>5.2724956561782521E-5</v>
      </c>
      <c r="S61">
        <v>1</v>
      </c>
      <c r="T61" s="34">
        <f t="shared" si="45"/>
        <v>5.2724956561782521E-5</v>
      </c>
      <c r="Y61">
        <f t="shared" si="20"/>
        <v>-10812</v>
      </c>
      <c r="Z61" s="28">
        <f t="shared" si="21"/>
        <v>3.5349170889326419E-3</v>
      </c>
      <c r="AA61" s="28">
        <f t="shared" si="46"/>
        <v>-6.665392345205674E-3</v>
      </c>
      <c r="AB61" s="28">
        <f t="shared" si="47"/>
        <v>7.261195257103511E-3</v>
      </c>
      <c r="AC61" s="28">
        <f t="shared" si="33"/>
        <v>-1.4695570885174024E-3</v>
      </c>
      <c r="AD61" s="28">
        <f t="shared" si="34"/>
        <v>2.1595980364117445E-6</v>
      </c>
      <c r="AE61">
        <f t="shared" si="48"/>
        <v>7.261195257103511E-3</v>
      </c>
      <c r="AF61" s="29"/>
      <c r="AG61">
        <f t="shared" si="25"/>
        <v>8.7307523456209134E-3</v>
      </c>
      <c r="AH61">
        <f t="shared" si="26"/>
        <v>1.667886670099711</v>
      </c>
      <c r="AI61">
        <f t="shared" si="27"/>
        <v>0.27994039081053357</v>
      </c>
      <c r="AJ61">
        <f t="shared" si="28"/>
        <v>0.23821104099692431</v>
      </c>
      <c r="AK61">
        <f t="shared" si="29"/>
        <v>0.34259906828496473</v>
      </c>
      <c r="AL61">
        <f t="shared" si="30"/>
        <v>0.17299494772377236</v>
      </c>
      <c r="AM61" s="28">
        <f t="shared" si="49"/>
        <v>18.99205736354838</v>
      </c>
      <c r="AN61" s="28">
        <f t="shared" si="49"/>
        <v>18.988188759953999</v>
      </c>
      <c r="AO61" s="28">
        <f t="shared" si="49"/>
        <v>18.982682313696351</v>
      </c>
      <c r="AP61" s="28">
        <f t="shared" si="49"/>
        <v>18.974851570073941</v>
      </c>
      <c r="AQ61" s="28">
        <f t="shared" si="49"/>
        <v>18.963728599933983</v>
      </c>
      <c r="AR61" s="28">
        <f t="shared" si="49"/>
        <v>18.947953290348224</v>
      </c>
      <c r="AS61" s="28">
        <f t="shared" si="49"/>
        <v>18.92562084257677</v>
      </c>
      <c r="AT61" s="28">
        <f t="shared" si="50"/>
        <v>18.894067958244552</v>
      </c>
      <c r="AU61"/>
      <c r="AV61">
        <v>5000</v>
      </c>
      <c r="AW61">
        <f t="shared" si="1"/>
        <v>5.5056683616656592E-3</v>
      </c>
      <c r="AX61">
        <f t="shared" si="2"/>
        <v>1.9780389642319707E-2</v>
      </c>
      <c r="AY61">
        <f t="shared" si="3"/>
        <v>-1.4274721280654048E-2</v>
      </c>
      <c r="AZ61">
        <f t="shared" si="4"/>
        <v>0.32185314443308344</v>
      </c>
      <c r="BA61">
        <f t="shared" si="5"/>
        <v>-0.7973359505508244</v>
      </c>
      <c r="BB61">
        <f t="shared" si="6"/>
        <v>2.8450555518986205</v>
      </c>
      <c r="BC61">
        <f t="shared" si="7"/>
        <v>6.6950231719695186</v>
      </c>
      <c r="BD61">
        <f t="shared" si="36"/>
        <v>21.296428277348774</v>
      </c>
      <c r="BE61">
        <f t="shared" si="36"/>
        <v>21.281966735078893</v>
      </c>
      <c r="BF61">
        <f t="shared" si="36"/>
        <v>21.308540624460338</v>
      </c>
      <c r="BG61">
        <f t="shared" si="36"/>
        <v>21.259234832879834</v>
      </c>
      <c r="BH61">
        <f t="shared" si="36"/>
        <v>21.349195102532558</v>
      </c>
      <c r="BI61">
        <f t="shared" si="36"/>
        <v>21.179202942523286</v>
      </c>
      <c r="BJ61">
        <f t="shared" si="36"/>
        <v>21.483759982844866</v>
      </c>
      <c r="BK61">
        <f t="shared" si="9"/>
        <v>20.83465569412272</v>
      </c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</row>
    <row r="62" spans="1:78" s="34" customFormat="1" ht="12.95" customHeight="1">
      <c r="A62" s="33" t="s">
        <v>121</v>
      </c>
      <c r="B62" s="42" t="s">
        <v>122</v>
      </c>
      <c r="C62" s="32">
        <v>45550.650800000003</v>
      </c>
      <c r="D62" s="32"/>
      <c r="E62" s="34">
        <f t="shared" si="39"/>
        <v>-10790.495241604242</v>
      </c>
      <c r="F62" s="35">
        <f t="shared" si="38"/>
        <v>-10790.5</v>
      </c>
      <c r="G62" s="34">
        <f t="shared" si="40"/>
        <v>1.7620900034671649E-3</v>
      </c>
      <c r="J62" s="41">
        <f>G62</f>
        <v>1.7620900034671649E-3</v>
      </c>
      <c r="N62" s="34">
        <f t="shared" ca="1" si="41"/>
        <v>-1.7666130166654553E-2</v>
      </c>
      <c r="O62" s="28">
        <f t="shared" si="42"/>
        <v>-5.1573546895888021E-3</v>
      </c>
      <c r="P62" s="37">
        <f t="shared" si="43"/>
        <v>30532.150800000003</v>
      </c>
      <c r="Q62" s="218"/>
      <c r="R62" s="34">
        <f t="shared" si="44"/>
        <v>4.7878714860260388E-5</v>
      </c>
      <c r="S62">
        <v>1</v>
      </c>
      <c r="T62" s="34">
        <f t="shared" si="45"/>
        <v>4.7878714860260388E-5</v>
      </c>
      <c r="Y62">
        <f t="shared" si="20"/>
        <v>-10790.5</v>
      </c>
      <c r="Z62" s="28">
        <f t="shared" si="21"/>
        <v>3.4782908381217562E-3</v>
      </c>
      <c r="AA62" s="28">
        <f t="shared" si="46"/>
        <v>-6.8735555242433934E-3</v>
      </c>
      <c r="AB62" s="28">
        <f t="shared" si="47"/>
        <v>6.9194446930559671E-3</v>
      </c>
      <c r="AC62" s="28">
        <f t="shared" si="33"/>
        <v>-1.7162008346545913E-3</v>
      </c>
      <c r="AD62" s="28">
        <f t="shared" si="34"/>
        <v>2.9453453048691159E-6</v>
      </c>
      <c r="AE62">
        <f t="shared" si="48"/>
        <v>6.9194446930559671E-3</v>
      </c>
      <c r="AF62" s="29"/>
      <c r="AG62">
        <f t="shared" si="25"/>
        <v>8.6356455277105584E-3</v>
      </c>
      <c r="AH62">
        <f t="shared" si="26"/>
        <v>1.663056436001952</v>
      </c>
      <c r="AI62">
        <f t="shared" si="27"/>
        <v>0.26094351720384223</v>
      </c>
      <c r="AJ62">
        <f t="shared" si="28"/>
        <v>0.25134292674771691</v>
      </c>
      <c r="AK62">
        <f t="shared" si="29"/>
        <v>0.36233163173793326</v>
      </c>
      <c r="AL62">
        <f t="shared" si="30"/>
        <v>0.18317420457373484</v>
      </c>
      <c r="AM62" s="28">
        <f t="shared" si="49"/>
        <v>19.000411451673077</v>
      </c>
      <c r="AN62" s="28">
        <f t="shared" si="49"/>
        <v>18.99633170385151</v>
      </c>
      <c r="AO62" s="28">
        <f t="shared" si="49"/>
        <v>18.990518185088558</v>
      </c>
      <c r="AP62" s="28">
        <f t="shared" si="49"/>
        <v>18.982242323175601</v>
      </c>
      <c r="AQ62" s="28">
        <f t="shared" si="49"/>
        <v>18.970476788664076</v>
      </c>
      <c r="AR62" s="28">
        <f t="shared" si="49"/>
        <v>18.953778602610463</v>
      </c>
      <c r="AS62" s="28">
        <f t="shared" si="49"/>
        <v>18.930128616071883</v>
      </c>
      <c r="AT62" s="28">
        <f t="shared" si="50"/>
        <v>18.896706627376943</v>
      </c>
      <c r="AU62"/>
      <c r="AV62">
        <v>6000</v>
      </c>
      <c r="AW62">
        <f t="shared" si="1"/>
        <v>6.9983425696477312E-3</v>
      </c>
      <c r="AX62">
        <f t="shared" si="2"/>
        <v>2.1136144642429619E-2</v>
      </c>
      <c r="AY62">
        <f t="shared" si="3"/>
        <v>-1.4137802072781888E-2</v>
      </c>
      <c r="AZ62">
        <f t="shared" si="4"/>
        <v>0.31473095504075232</v>
      </c>
      <c r="BA62">
        <f t="shared" si="5"/>
        <v>-0.7747371471458685</v>
      </c>
      <c r="BB62">
        <f t="shared" si="6"/>
        <v>2.8816244696560944</v>
      </c>
      <c r="BC62">
        <f t="shared" si="7"/>
        <v>7.6498721976230053</v>
      </c>
      <c r="BD62">
        <f t="shared" si="36"/>
        <v>21.377462080321333</v>
      </c>
      <c r="BE62">
        <f t="shared" si="36"/>
        <v>21.357098015635501</v>
      </c>
      <c r="BF62">
        <f t="shared" si="36"/>
        <v>21.392296677229243</v>
      </c>
      <c r="BG62">
        <f t="shared" si="36"/>
        <v>21.330874539068954</v>
      </c>
      <c r="BH62">
        <f t="shared" si="36"/>
        <v>21.436419560494233</v>
      </c>
      <c r="BI62">
        <f t="shared" si="36"/>
        <v>21.249428073216748</v>
      </c>
      <c r="BJ62">
        <f t="shared" si="36"/>
        <v>21.566661546669362</v>
      </c>
      <c r="BK62">
        <f t="shared" si="9"/>
        <v>20.957384490978157</v>
      </c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</row>
    <row r="63" spans="1:78" s="34" customFormat="1" ht="12.95" customHeight="1">
      <c r="A63" s="33" t="s">
        <v>121</v>
      </c>
      <c r="B63" s="42" t="s">
        <v>122</v>
      </c>
      <c r="C63" s="32">
        <v>45554.723400000003</v>
      </c>
      <c r="D63" s="32"/>
      <c r="E63" s="34">
        <f t="shared" si="39"/>
        <v>-10779.497481824632</v>
      </c>
      <c r="F63" s="34">
        <f t="shared" si="38"/>
        <v>-10779.5</v>
      </c>
      <c r="G63" s="34">
        <f t="shared" si="40"/>
        <v>9.3251000362215564E-4</v>
      </c>
      <c r="J63" s="41">
        <f>G63</f>
        <v>9.3251000362215564E-4</v>
      </c>
      <c r="N63" s="34">
        <f t="shared" ca="1" si="41"/>
        <v>-1.7649048316235504E-2</v>
      </c>
      <c r="O63" s="28">
        <f t="shared" si="42"/>
        <v>-5.1376717170009568E-3</v>
      </c>
      <c r="P63" s="37">
        <f t="shared" si="43"/>
        <v>30536.223400000003</v>
      </c>
      <c r="Q63" s="218"/>
      <c r="R63" s="34">
        <f t="shared" si="44"/>
        <v>3.6847106121386968E-5</v>
      </c>
      <c r="S63">
        <v>1</v>
      </c>
      <c r="T63" s="34">
        <f t="shared" si="45"/>
        <v>3.6847106121386968E-5</v>
      </c>
      <c r="Y63">
        <f t="shared" si="20"/>
        <v>-10779.5</v>
      </c>
      <c r="Z63" s="28">
        <f t="shared" si="21"/>
        <v>3.4491506998090993E-3</v>
      </c>
      <c r="AA63" s="28">
        <f t="shared" si="46"/>
        <v>-7.6543124131879005E-3</v>
      </c>
      <c r="AB63" s="28">
        <f t="shared" si="47"/>
        <v>6.0701817206231124E-3</v>
      </c>
      <c r="AC63" s="28">
        <f t="shared" si="33"/>
        <v>-2.5166406961869437E-3</v>
      </c>
      <c r="AD63" s="28">
        <f t="shared" si="34"/>
        <v>6.3334803937043044E-6</v>
      </c>
      <c r="AE63">
        <f t="shared" si="48"/>
        <v>6.0701817206231124E-3</v>
      </c>
      <c r="AF63" s="29"/>
      <c r="AG63">
        <f t="shared" si="25"/>
        <v>8.5868224168100561E-3</v>
      </c>
      <c r="AH63">
        <f t="shared" si="26"/>
        <v>1.6604947000096066</v>
      </c>
      <c r="AI63">
        <f t="shared" si="27"/>
        <v>0.25122007581390182</v>
      </c>
      <c r="AJ63">
        <f t="shared" si="28"/>
        <v>0.25799971978461206</v>
      </c>
      <c r="AK63">
        <f t="shared" si="29"/>
        <v>0.37239053573788072</v>
      </c>
      <c r="AL63">
        <f t="shared" si="30"/>
        <v>0.18837724597207664</v>
      </c>
      <c r="AM63" s="28">
        <f t="shared" si="49"/>
        <v>19.004679555850664</v>
      </c>
      <c r="AN63" s="28">
        <f t="shared" si="49"/>
        <v>19.000492946708409</v>
      </c>
      <c r="AO63" s="28">
        <f t="shared" si="49"/>
        <v>18.994523572363594</v>
      </c>
      <c r="AP63" s="28">
        <f t="shared" si="49"/>
        <v>18.986021219463009</v>
      </c>
      <c r="AQ63" s="28">
        <f t="shared" si="49"/>
        <v>18.973928033368939</v>
      </c>
      <c r="AR63" s="28">
        <f t="shared" si="49"/>
        <v>18.956758487544235</v>
      </c>
      <c r="AS63" s="28">
        <f t="shared" si="49"/>
        <v>18.932434829624288</v>
      </c>
      <c r="AT63" s="28">
        <f t="shared" si="50"/>
        <v>18.898056644142354</v>
      </c>
      <c r="AU63"/>
      <c r="AV63">
        <v>7000</v>
      </c>
      <c r="AW63">
        <f t="shared" si="1"/>
        <v>8.5519731191169429E-3</v>
      </c>
      <c r="AX63">
        <f t="shared" si="2"/>
        <v>2.2465273536046465E-2</v>
      </c>
      <c r="AY63">
        <f t="shared" si="3"/>
        <v>-1.3913300416929522E-2</v>
      </c>
      <c r="AZ63">
        <f t="shared" si="4"/>
        <v>0.30875041955029792</v>
      </c>
      <c r="BA63">
        <f t="shared" si="5"/>
        <v>-0.75204571000753639</v>
      </c>
      <c r="BB63">
        <f t="shared" si="6"/>
        <v>2.9167633897072269</v>
      </c>
      <c r="BC63">
        <f t="shared" si="7"/>
        <v>8.8581359910569457</v>
      </c>
      <c r="BD63">
        <f t="shared" si="36"/>
        <v>21.456961694624272</v>
      </c>
      <c r="BE63">
        <f t="shared" si="36"/>
        <v>21.430838266027262</v>
      </c>
      <c r="BF63">
        <f t="shared" si="36"/>
        <v>21.473764127903447</v>
      </c>
      <c r="BG63">
        <f t="shared" si="36"/>
        <v>21.402611705591223</v>
      </c>
      <c r="BH63">
        <f t="shared" si="36"/>
        <v>21.518998460980725</v>
      </c>
      <c r="BI63">
        <f t="shared" si="36"/>
        <v>21.323760986767681</v>
      </c>
      <c r="BJ63">
        <f t="shared" si="36"/>
        <v>21.640397474960096</v>
      </c>
      <c r="BK63">
        <f t="shared" si="9"/>
        <v>21.080113287833594</v>
      </c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</row>
    <row r="64" spans="1:78" s="34" customFormat="1" ht="12.95" customHeight="1">
      <c r="A64" s="151" t="s">
        <v>257</v>
      </c>
      <c r="B64" s="124" t="s">
        <v>122</v>
      </c>
      <c r="C64" s="150">
        <v>45558.438000000002</v>
      </c>
      <c r="D64" s="150" t="s">
        <v>299</v>
      </c>
      <c r="E64" s="34">
        <f t="shared" si="39"/>
        <v>-10769.466474979536</v>
      </c>
      <c r="F64" s="34">
        <f t="shared" si="38"/>
        <v>-10769.5</v>
      </c>
      <c r="G64" s="34">
        <f t="shared" si="40"/>
        <v>1.241470999957528E-2</v>
      </c>
      <c r="H64"/>
      <c r="I64">
        <f>G64</f>
        <v>1.241470999957528E-2</v>
      </c>
      <c r="J64"/>
      <c r="K64"/>
      <c r="L64"/>
      <c r="N64" s="34">
        <f t="shared" ca="1" si="41"/>
        <v>-1.7633519361309098E-2</v>
      </c>
      <c r="O64" s="28">
        <f t="shared" si="42"/>
        <v>-5.1197809012986425E-3</v>
      </c>
      <c r="P64" s="37">
        <f t="shared" si="43"/>
        <v>30539.938000000002</v>
      </c>
      <c r="Q64" s="217"/>
      <c r="R64" s="34">
        <f t="shared" si="44"/>
        <v>3.0745837115283046E-4</v>
      </c>
      <c r="S64">
        <v>0.1</v>
      </c>
      <c r="T64" s="34">
        <f t="shared" si="45"/>
        <v>3.0745837115283048E-5</v>
      </c>
      <c r="Y64">
        <f t="shared" si="20"/>
        <v>-10769.5</v>
      </c>
      <c r="Z64" s="28">
        <f t="shared" si="21"/>
        <v>3.4225635528723781E-3</v>
      </c>
      <c r="AA64" s="28">
        <f t="shared" si="46"/>
        <v>3.8723655454042591E-3</v>
      </c>
      <c r="AB64" s="28">
        <f t="shared" si="47"/>
        <v>1.7534490900873924E-2</v>
      </c>
      <c r="AC64" s="28">
        <f t="shared" si="33"/>
        <v>8.9921464467029016E-3</v>
      </c>
      <c r="AD64" s="28">
        <f t="shared" si="34"/>
        <v>8.0858697718951619E-6</v>
      </c>
      <c r="AE64">
        <f t="shared" si="48"/>
        <v>1.7534490900873924E-2</v>
      </c>
      <c r="AF64" s="29"/>
      <c r="AG64">
        <f t="shared" si="25"/>
        <v>8.5423444541710206E-3</v>
      </c>
      <c r="AH64">
        <f t="shared" si="26"/>
        <v>1.6581137368226107</v>
      </c>
      <c r="AI64">
        <f t="shared" si="27"/>
        <v>0.24238013300441816</v>
      </c>
      <c r="AJ64">
        <f t="shared" si="28"/>
        <v>0.26401404045068916</v>
      </c>
      <c r="AK64">
        <f t="shared" si="29"/>
        <v>0.38151269633053458</v>
      </c>
      <c r="AL64">
        <f t="shared" si="30"/>
        <v>0.19310427496415974</v>
      </c>
      <c r="AM64" s="28">
        <f t="shared" si="49"/>
        <v>19.008555956556403</v>
      </c>
      <c r="AN64" s="28">
        <f t="shared" si="49"/>
        <v>19.004272907158001</v>
      </c>
      <c r="AO64" s="28">
        <f t="shared" si="49"/>
        <v>18.998162605170553</v>
      </c>
      <c r="AP64" s="28">
        <f t="shared" si="49"/>
        <v>18.989455107209498</v>
      </c>
      <c r="AQ64" s="28">
        <f t="shared" si="49"/>
        <v>18.977064726569289</v>
      </c>
      <c r="AR64" s="28">
        <f t="shared" si="49"/>
        <v>18.959467164764614</v>
      </c>
      <c r="AS64" s="28">
        <f t="shared" si="49"/>
        <v>18.934531333074293</v>
      </c>
      <c r="AT64" s="28">
        <f t="shared" si="50"/>
        <v>18.899283932110908</v>
      </c>
      <c r="AU64"/>
      <c r="AV64">
        <v>8000</v>
      </c>
      <c r="AW64">
        <f t="shared" si="1"/>
        <v>1.015937986341729E-2</v>
      </c>
      <c r="AX64">
        <f t="shared" si="2"/>
        <v>2.3767776323170235E-2</v>
      </c>
      <c r="AY64">
        <f t="shared" si="3"/>
        <v>-1.3608396459752944E-2</v>
      </c>
      <c r="AZ64">
        <f t="shared" si="4"/>
        <v>0.30380357808838399</v>
      </c>
      <c r="BA64">
        <f t="shared" si="5"/>
        <v>-0.72934562649129642</v>
      </c>
      <c r="BB64">
        <f t="shared" si="6"/>
        <v>2.9505587594678229</v>
      </c>
      <c r="BC64">
        <f t="shared" si="7"/>
        <v>10.437487974035346</v>
      </c>
      <c r="BD64">
        <f t="shared" si="36"/>
        <v>21.534783983910231</v>
      </c>
      <c r="BE64">
        <f t="shared" si="36"/>
        <v>21.503986676832131</v>
      </c>
      <c r="BF64">
        <f t="shared" si="36"/>
        <v>21.552531277079325</v>
      </c>
      <c r="BG64">
        <f t="shared" si="36"/>
        <v>21.475444014376077</v>
      </c>
      <c r="BH64">
        <f t="shared" si="36"/>
        <v>21.596551920225675</v>
      </c>
      <c r="BI64">
        <f t="shared" si="36"/>
        <v>21.402511674889368</v>
      </c>
      <c r="BJ64">
        <f t="shared" si="36"/>
        <v>21.705704790017226</v>
      </c>
      <c r="BK64">
        <f t="shared" si="9"/>
        <v>21.202842084689031</v>
      </c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</row>
    <row r="65" spans="1:78" s="34" customFormat="1" ht="12.95" customHeight="1">
      <c r="A65" s="33" t="s">
        <v>121</v>
      </c>
      <c r="B65" s="42" t="s">
        <v>111</v>
      </c>
      <c r="C65" s="32">
        <v>45575.646800000002</v>
      </c>
      <c r="D65" s="32"/>
      <c r="E65" s="34">
        <f t="shared" si="39"/>
        <v>-10722.995363528531</v>
      </c>
      <c r="F65" s="35">
        <f t="shared" si="38"/>
        <v>-10723</v>
      </c>
      <c r="G65" s="34">
        <f t="shared" si="40"/>
        <v>1.7169400016427971E-3</v>
      </c>
      <c r="J65" s="41">
        <f>G65</f>
        <v>1.7169400016427971E-3</v>
      </c>
      <c r="N65" s="34">
        <f t="shared" ca="1" si="41"/>
        <v>-1.7561309720901294E-2</v>
      </c>
      <c r="O65" s="28">
        <f t="shared" si="42"/>
        <v>-5.0366235850020265E-3</v>
      </c>
      <c r="P65" s="37">
        <f t="shared" si="43"/>
        <v>30557.146800000002</v>
      </c>
      <c r="Q65" s="218"/>
      <c r="R65" s="34">
        <f t="shared" si="44"/>
        <v>4.5610621118854895E-5</v>
      </c>
      <c r="S65">
        <v>1</v>
      </c>
      <c r="T65" s="34">
        <f t="shared" si="45"/>
        <v>4.5610621118854895E-5</v>
      </c>
      <c r="Y65">
        <f t="shared" si="20"/>
        <v>-10723</v>
      </c>
      <c r="Z65" s="28">
        <f t="shared" si="21"/>
        <v>3.2977888159218625E-3</v>
      </c>
      <c r="AA65" s="28">
        <f t="shared" si="46"/>
        <v>-6.6174723992810918E-3</v>
      </c>
      <c r="AB65" s="28">
        <f t="shared" si="47"/>
        <v>6.7535635866448236E-3</v>
      </c>
      <c r="AC65" s="28">
        <f t="shared" si="33"/>
        <v>-1.5808488142790653E-3</v>
      </c>
      <c r="AD65" s="28">
        <f t="shared" si="34"/>
        <v>2.4990829736075266E-6</v>
      </c>
      <c r="AE65">
        <f t="shared" si="48"/>
        <v>6.7535635866448236E-3</v>
      </c>
      <c r="AF65" s="29"/>
      <c r="AG65">
        <f t="shared" si="25"/>
        <v>8.3344124009238889E-3</v>
      </c>
      <c r="AH65">
        <f t="shared" si="26"/>
        <v>1.6464112235716435</v>
      </c>
      <c r="AI65">
        <f t="shared" si="27"/>
        <v>0.20130702863308436</v>
      </c>
      <c r="AJ65">
        <f t="shared" si="28"/>
        <v>0.29149551315642813</v>
      </c>
      <c r="AK65">
        <f t="shared" si="29"/>
        <v>0.42363900178165326</v>
      </c>
      <c r="AL65">
        <f t="shared" si="30"/>
        <v>0.2150453447251407</v>
      </c>
      <c r="AM65" s="28">
        <f t="shared" si="49"/>
        <v>19.02653261135994</v>
      </c>
      <c r="AN65" s="28">
        <f t="shared" si="49"/>
        <v>19.021810366419718</v>
      </c>
      <c r="AO65" s="28">
        <f t="shared" si="49"/>
        <v>19.015054720690859</v>
      </c>
      <c r="AP65" s="28">
        <f t="shared" si="49"/>
        <v>19.005403246464279</v>
      </c>
      <c r="AQ65" s="28">
        <f t="shared" si="49"/>
        <v>18.991639754029883</v>
      </c>
      <c r="AR65" s="28">
        <f t="shared" si="49"/>
        <v>18.972058427854105</v>
      </c>
      <c r="AS65" s="28">
        <f t="shared" si="49"/>
        <v>18.944279355778892</v>
      </c>
      <c r="AT65" s="28">
        <f t="shared" si="50"/>
        <v>18.904990821164688</v>
      </c>
      <c r="AU65"/>
      <c r="AV65">
        <v>9000</v>
      </c>
      <c r="AW65">
        <f t="shared" si="1"/>
        <v>1.1812298848143046E-2</v>
      </c>
      <c r="AX65">
        <f t="shared" si="2"/>
        <v>2.5043653003800938E-2</v>
      </c>
      <c r="AY65">
        <f t="shared" si="3"/>
        <v>-1.3231354155657892E-2</v>
      </c>
      <c r="AZ65">
        <f t="shared" si="4"/>
        <v>0.29979587499932858</v>
      </c>
      <c r="BA65">
        <f t="shared" si="5"/>
        <v>-0.70672742572666547</v>
      </c>
      <c r="BB65">
        <f t="shared" si="6"/>
        <v>2.983061921170779</v>
      </c>
      <c r="BC65">
        <f t="shared" si="7"/>
        <v>12.589417512197166</v>
      </c>
      <c r="BD65">
        <f t="shared" si="36"/>
        <v>21.610739569310329</v>
      </c>
      <c r="BE65">
        <f t="shared" si="36"/>
        <v>21.577275840098277</v>
      </c>
      <c r="BF65">
        <f t="shared" si="36"/>
        <v>21.628270882335364</v>
      </c>
      <c r="BG65">
        <f t="shared" si="36"/>
        <v>21.550107038630181</v>
      </c>
      <c r="BH65">
        <f t="shared" si="36"/>
        <v>21.668951552033569</v>
      </c>
      <c r="BI65">
        <f t="shared" si="36"/>
        <v>21.485641301529675</v>
      </c>
      <c r="BJ65">
        <f t="shared" si="36"/>
        <v>21.763447309654101</v>
      </c>
      <c r="BK65">
        <f t="shared" si="9"/>
        <v>21.325570881544468</v>
      </c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</row>
    <row r="66" spans="1:78" s="34" customFormat="1" ht="12.95" customHeight="1">
      <c r="A66" s="150" t="s">
        <v>258</v>
      </c>
      <c r="B66" s="124" t="s">
        <v>111</v>
      </c>
      <c r="C66" s="150">
        <v>45583.434000000001</v>
      </c>
      <c r="D66" s="150" t="s">
        <v>299</v>
      </c>
      <c r="E66" s="34">
        <f t="shared" si="39"/>
        <v>-10701.966596903827</v>
      </c>
      <c r="F66" s="34">
        <f t="shared" si="38"/>
        <v>-10702</v>
      </c>
      <c r="G66" s="34">
        <f t="shared" si="40"/>
        <v>1.2369559997750912E-2</v>
      </c>
      <c r="H66"/>
      <c r="I66">
        <f>G66</f>
        <v>1.2369559997750912E-2</v>
      </c>
      <c r="J66"/>
      <c r="K66"/>
      <c r="L66"/>
      <c r="N66" s="34">
        <f t="shared" ca="1" si="41"/>
        <v>-1.7528698915555835E-2</v>
      </c>
      <c r="O66" s="28">
        <f t="shared" si="42"/>
        <v>-4.9990875392178198E-3</v>
      </c>
      <c r="P66" s="37">
        <f t="shared" si="43"/>
        <v>30564.934000000001</v>
      </c>
      <c r="Q66" s="217"/>
      <c r="R66" s="34">
        <f t="shared" si="44"/>
        <v>3.0166991726344994E-4</v>
      </c>
      <c r="S66">
        <v>0.1</v>
      </c>
      <c r="T66" s="34">
        <f t="shared" si="45"/>
        <v>3.0166991726344996E-5</v>
      </c>
      <c r="Y66">
        <f t="shared" si="20"/>
        <v>-10702</v>
      </c>
      <c r="Z66" s="28">
        <f t="shared" si="21"/>
        <v>3.2408573833222131E-3</v>
      </c>
      <c r="AA66" s="28">
        <f t="shared" si="46"/>
        <v>4.1296150752108789E-3</v>
      </c>
      <c r="AB66" s="28">
        <f t="shared" si="47"/>
        <v>1.7368647536968731E-2</v>
      </c>
      <c r="AC66" s="28">
        <f t="shared" si="33"/>
        <v>9.1287026144286978E-3</v>
      </c>
      <c r="AD66" s="28">
        <f t="shared" si="34"/>
        <v>8.3333211422677346E-6</v>
      </c>
      <c r="AE66">
        <f t="shared" si="48"/>
        <v>1.7368647536968731E-2</v>
      </c>
      <c r="AF66" s="29"/>
      <c r="AG66">
        <f t="shared" si="25"/>
        <v>8.239944922540033E-3</v>
      </c>
      <c r="AH66">
        <f t="shared" si="26"/>
        <v>1.640799062949025</v>
      </c>
      <c r="AI66">
        <f t="shared" si="27"/>
        <v>0.1827986783001081</v>
      </c>
      <c r="AJ66">
        <f t="shared" si="28"/>
        <v>0.30363409734970548</v>
      </c>
      <c r="AK66">
        <f t="shared" si="29"/>
        <v>0.44249873980703519</v>
      </c>
      <c r="AL66">
        <f t="shared" si="30"/>
        <v>0.2249316342641017</v>
      </c>
      <c r="AM66" s="28">
        <f t="shared" si="49"/>
        <v>19.03462341451279</v>
      </c>
      <c r="AN66" s="28">
        <f t="shared" si="49"/>
        <v>19.029708062930116</v>
      </c>
      <c r="AO66" s="28">
        <f t="shared" si="49"/>
        <v>19.022666635799574</v>
      </c>
      <c r="AP66" s="28">
        <f t="shared" si="49"/>
        <v>19.012594517544915</v>
      </c>
      <c r="AQ66" s="28">
        <f t="shared" si="49"/>
        <v>18.998215960062929</v>
      </c>
      <c r="AR66" s="28">
        <f t="shared" si="49"/>
        <v>18.977742464563978</v>
      </c>
      <c r="AS66" s="28">
        <f t="shared" si="49"/>
        <v>18.948681277076204</v>
      </c>
      <c r="AT66" s="28">
        <f t="shared" si="50"/>
        <v>18.907568125898649</v>
      </c>
      <c r="AU66"/>
      <c r="AV66">
        <v>10000</v>
      </c>
      <c r="AW66">
        <f t="shared" ref="AW66:AW86" si="51">AA$3+AA$4*AV66+AA$5*AV66^2+AY66</f>
        <v>1.3501913558738261E-2</v>
      </c>
      <c r="AX66">
        <f t="shared" ref="AX66:AX86" si="52">AA$3+AA$4*AV66+AA$5*AV66^2</f>
        <v>2.6292903577938571E-2</v>
      </c>
      <c r="AY66">
        <f t="shared" ref="AY66:AY86" si="53">$AA$6*($AA$11/AZ66*BA66+$AA$12)</f>
        <v>-1.279099001920031E-2</v>
      </c>
      <c r="AZ66">
        <f t="shared" ref="AZ66:AZ86" si="54">1+$AA$7*COS(BB66)</f>
        <v>0.29663857814170791</v>
      </c>
      <c r="BA66">
        <f t="shared" ref="BA66:BA86" si="55">SIN(BB66+RADIANS($AA$9))</f>
        <v>-0.6842648098028471</v>
      </c>
      <c r="BB66">
        <f t="shared" ref="BB66:BB86" si="56">2*ATAN(BC66)</f>
        <v>3.0143286856492262</v>
      </c>
      <c r="BC66">
        <f t="shared" ref="BC66:BC86" si="57">SQRT((1+$AA$7)/(1-$AA$7))*TAN(BD66/2)</f>
        <v>15.6941509090646</v>
      </c>
      <c r="BD66">
        <f t="shared" si="36"/>
        <v>21.684682326805206</v>
      </c>
      <c r="BE66">
        <f t="shared" si="36"/>
        <v>21.651285754182396</v>
      </c>
      <c r="BF66">
        <f t="shared" si="36"/>
        <v>21.700826988453535</v>
      </c>
      <c r="BG66">
        <f t="shared" si="36"/>
        <v>21.627030089177573</v>
      </c>
      <c r="BH66">
        <f t="shared" si="36"/>
        <v>21.736346471979747</v>
      </c>
      <c r="BI66">
        <f t="shared" si="36"/>
        <v>21.572838375030859</v>
      </c>
      <c r="BJ66">
        <f t="shared" si="36"/>
        <v>21.814602652387805</v>
      </c>
      <c r="BK66">
        <f t="shared" ref="BK66:BK86" si="58">RADIANS($AA$9)+$AA$18*(AV66-AA$15)</f>
        <v>21.448299678399906</v>
      </c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</row>
    <row r="67" spans="1:78" s="34" customFormat="1" ht="12.95" customHeight="1">
      <c r="A67" s="33" t="s">
        <v>121</v>
      </c>
      <c r="B67" s="42" t="s">
        <v>111</v>
      </c>
      <c r="C67" s="32">
        <v>45605.641600000003</v>
      </c>
      <c r="D67" s="32"/>
      <c r="E67" s="34">
        <f t="shared" si="39"/>
        <v>-10641.996590008552</v>
      </c>
      <c r="F67" s="34">
        <f t="shared" si="38"/>
        <v>-10642</v>
      </c>
      <c r="G67" s="34">
        <f t="shared" si="40"/>
        <v>1.2627600008272566E-3</v>
      </c>
      <c r="J67" s="41">
        <f>G67</f>
        <v>1.2627600008272566E-3</v>
      </c>
      <c r="N67" s="34">
        <f t="shared" ca="1" si="41"/>
        <v>-1.7435525185997384E-2</v>
      </c>
      <c r="O67" s="28">
        <f t="shared" si="42"/>
        <v>-4.8919063955588701E-3</v>
      </c>
      <c r="P67" s="37">
        <f t="shared" si="43"/>
        <v>30587.141600000003</v>
      </c>
      <c r="Q67" s="218"/>
      <c r="R67" s="34">
        <f t="shared" si="44"/>
        <v>3.7879918450804588E-5</v>
      </c>
      <c r="S67">
        <v>1</v>
      </c>
      <c r="T67" s="34">
        <f t="shared" si="45"/>
        <v>3.7879918450804588E-5</v>
      </c>
      <c r="Y67">
        <f t="shared" si="20"/>
        <v>-10642</v>
      </c>
      <c r="Z67" s="28">
        <f t="shared" si="21"/>
        <v>3.0764052127640676E-3</v>
      </c>
      <c r="AA67" s="28">
        <f t="shared" si="46"/>
        <v>-6.7055516074956811E-3</v>
      </c>
      <c r="AB67" s="28">
        <f t="shared" si="47"/>
        <v>6.1546663963861267E-3</v>
      </c>
      <c r="AC67" s="28">
        <f t="shared" si="33"/>
        <v>-1.813645211936811E-3</v>
      </c>
      <c r="AD67" s="28">
        <f t="shared" si="34"/>
        <v>3.2893089547813202E-6</v>
      </c>
      <c r="AE67">
        <f t="shared" si="48"/>
        <v>6.1546663963861267E-3</v>
      </c>
      <c r="AF67" s="29"/>
      <c r="AG67">
        <f t="shared" si="25"/>
        <v>7.9683116083229377E-3</v>
      </c>
      <c r="AH67">
        <f t="shared" si="26"/>
        <v>1.6237202674385607</v>
      </c>
      <c r="AI67">
        <f t="shared" si="27"/>
        <v>0.13018327097790408</v>
      </c>
      <c r="AJ67">
        <f t="shared" si="28"/>
        <v>0.33732792967094932</v>
      </c>
      <c r="AK67">
        <f t="shared" si="29"/>
        <v>0.49577726367851838</v>
      </c>
      <c r="AL67">
        <f t="shared" si="30"/>
        <v>0.25309410142504191</v>
      </c>
      <c r="AM67" s="28">
        <f t="shared" si="49"/>
        <v>19.057637047596927</v>
      </c>
      <c r="AN67" s="28">
        <f t="shared" si="49"/>
        <v>19.052189250007551</v>
      </c>
      <c r="AO67" s="28">
        <f t="shared" si="49"/>
        <v>19.044352270571181</v>
      </c>
      <c r="AP67" s="28">
        <f t="shared" si="49"/>
        <v>19.033099396988721</v>
      </c>
      <c r="AQ67" s="28">
        <f t="shared" si="49"/>
        <v>19.016982376117824</v>
      </c>
      <c r="AR67" s="28">
        <f t="shared" si="49"/>
        <v>18.993973782135321</v>
      </c>
      <c r="AS67" s="28">
        <f t="shared" si="49"/>
        <v>18.961256648930441</v>
      </c>
      <c r="AT67" s="28">
        <f t="shared" si="50"/>
        <v>18.914931853709977</v>
      </c>
      <c r="AU67"/>
      <c r="AV67">
        <v>11000</v>
      </c>
      <c r="AW67">
        <f t="shared" si="51"/>
        <v>1.5219853482328712E-2</v>
      </c>
      <c r="AX67">
        <f t="shared" si="52"/>
        <v>2.7515528045583128E-2</v>
      </c>
      <c r="AY67">
        <f t="shared" si="53"/>
        <v>-1.2295674563254417E-2</v>
      </c>
      <c r="AZ67">
        <f t="shared" si="54"/>
        <v>0.29424696891328173</v>
      </c>
      <c r="BA67">
        <f t="shared" si="55"/>
        <v>-0.66199024417800101</v>
      </c>
      <c r="BB67">
        <f t="shared" si="56"/>
        <v>3.0444526962621619</v>
      </c>
      <c r="BC67">
        <f t="shared" si="57"/>
        <v>20.572657353027996</v>
      </c>
      <c r="BD67">
        <f t="shared" si="36"/>
        <v>21.756590493883508</v>
      </c>
      <c r="BE67">
        <f t="shared" si="36"/>
        <v>21.726377677716485</v>
      </c>
      <c r="BF67">
        <f t="shared" si="36"/>
        <v>21.770276451796065</v>
      </c>
      <c r="BG67">
        <f t="shared" si="36"/>
        <v>21.706324385966692</v>
      </c>
      <c r="BH67">
        <f t="shared" si="36"/>
        <v>21.799170948841756</v>
      </c>
      <c r="BI67">
        <f t="shared" si="36"/>
        <v>21.663585022490977</v>
      </c>
      <c r="BJ67">
        <f t="shared" si="36"/>
        <v>21.860247530673288</v>
      </c>
      <c r="BK67">
        <f t="shared" si="58"/>
        <v>21.571028475255339</v>
      </c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</row>
    <row r="68" spans="1:78" s="34" customFormat="1" ht="12.95" customHeight="1">
      <c r="A68" s="33" t="s">
        <v>98</v>
      </c>
      <c r="B68" s="42" t="s">
        <v>111</v>
      </c>
      <c r="C68" s="32">
        <v>45892.447</v>
      </c>
      <c r="D68" s="32"/>
      <c r="E68" s="34">
        <f t="shared" si="39"/>
        <v>-9867.4994892141949</v>
      </c>
      <c r="F68" s="35">
        <f t="shared" si="38"/>
        <v>-9867.5</v>
      </c>
      <c r="G68" s="34">
        <f t="shared" si="40"/>
        <v>1.8914999964181334E-4</v>
      </c>
      <c r="I68" s="34">
        <f>G68</f>
        <v>1.8914999964181334E-4</v>
      </c>
      <c r="N68" s="34">
        <f t="shared" ca="1" si="41"/>
        <v>-1.6232807626947017E-2</v>
      </c>
      <c r="O68" s="28">
        <f t="shared" si="42"/>
        <v>-3.5169809620638065E-3</v>
      </c>
      <c r="P68" s="37">
        <f t="shared" si="43"/>
        <v>30873.947</v>
      </c>
      <c r="Q68" s="218"/>
      <c r="R68" s="34">
        <f t="shared" si="44"/>
        <v>1.3735406705313023E-5</v>
      </c>
      <c r="S68">
        <v>0.1</v>
      </c>
      <c r="T68" s="34">
        <f t="shared" si="45"/>
        <v>1.3735406705313023E-6</v>
      </c>
      <c r="Y68">
        <f t="shared" si="20"/>
        <v>-9867.5</v>
      </c>
      <c r="Z68" s="28">
        <f t="shared" si="21"/>
        <v>8.844955654215645E-4</v>
      </c>
      <c r="AA68" s="28">
        <f t="shared" si="46"/>
        <v>-4.2123265278435577E-3</v>
      </c>
      <c r="AB68" s="28">
        <f t="shared" si="47"/>
        <v>3.7061309617056198E-3</v>
      </c>
      <c r="AC68" s="28">
        <f t="shared" si="33"/>
        <v>-6.9534556577975117E-4</v>
      </c>
      <c r="AD68" s="28">
        <f t="shared" si="34"/>
        <v>4.8350545584956233E-8</v>
      </c>
      <c r="AE68">
        <f t="shared" si="48"/>
        <v>3.7061309617056198E-3</v>
      </c>
      <c r="AF68" s="29"/>
      <c r="AG68">
        <f t="shared" si="25"/>
        <v>4.401476527485371E-3</v>
      </c>
      <c r="AH68">
        <f t="shared" si="26"/>
        <v>1.3331163194143401</v>
      </c>
      <c r="AI68">
        <f t="shared" si="27"/>
        <v>-0.43984686085073188</v>
      </c>
      <c r="AJ68">
        <f t="shared" si="28"/>
        <v>0.62597972961555404</v>
      </c>
      <c r="AK68">
        <f t="shared" si="29"/>
        <v>1.0817592316722162</v>
      </c>
      <c r="AL68">
        <f t="shared" si="30"/>
        <v>0.60062593001336895</v>
      </c>
      <c r="AM68" s="28">
        <f t="shared" si="49"/>
        <v>19.335363926117751</v>
      </c>
      <c r="AN68" s="28">
        <f t="shared" si="49"/>
        <v>19.326272152082534</v>
      </c>
      <c r="AO68" s="28">
        <f t="shared" si="49"/>
        <v>19.311894481098928</v>
      </c>
      <c r="AP68" s="28">
        <f t="shared" si="49"/>
        <v>19.289364541083145</v>
      </c>
      <c r="AQ68" s="28">
        <f t="shared" si="49"/>
        <v>19.25452848171939</v>
      </c>
      <c r="AR68" s="28">
        <f t="shared" si="49"/>
        <v>19.201652067790082</v>
      </c>
      <c r="AS68" s="28">
        <f t="shared" si="49"/>
        <v>19.123257782209411</v>
      </c>
      <c r="AT68" s="28">
        <f t="shared" si="50"/>
        <v>19.009985306874512</v>
      </c>
      <c r="AU68"/>
      <c r="AV68">
        <v>12000</v>
      </c>
      <c r="AW68">
        <f t="shared" si="51"/>
        <v>1.6959362160855678E-2</v>
      </c>
      <c r="AX68">
        <f t="shared" si="52"/>
        <v>2.8711526406734623E-2</v>
      </c>
      <c r="AY68">
        <f t="shared" si="53"/>
        <v>-1.1752164245878945E-2</v>
      </c>
      <c r="AZ68">
        <f t="shared" si="54"/>
        <v>0.29254303448131769</v>
      </c>
      <c r="BA68">
        <f t="shared" si="55"/>
        <v>-0.63987492931608481</v>
      </c>
      <c r="BB68">
        <f t="shared" si="56"/>
        <v>3.0735882350744563</v>
      </c>
      <c r="BC68">
        <f t="shared" si="57"/>
        <v>29.398518764063624</v>
      </c>
      <c r="BD68">
        <f t="shared" si="36"/>
        <v>21.826623643587943</v>
      </c>
      <c r="BE68">
        <f t="shared" si="36"/>
        <v>21.802660143754999</v>
      </c>
      <c r="BF68">
        <f t="shared" si="36"/>
        <v>21.836958457875081</v>
      </c>
      <c r="BG68">
        <f t="shared" si="36"/>
        <v>21.787801113404424</v>
      </c>
      <c r="BH68">
        <f t="shared" si="36"/>
        <v>21.858131684212609</v>
      </c>
      <c r="BI68">
        <f t="shared" si="36"/>
        <v>21.757212253305394</v>
      </c>
      <c r="BJ68">
        <f t="shared" si="36"/>
        <v>21.901541553421673</v>
      </c>
      <c r="BK68">
        <f t="shared" si="58"/>
        <v>21.69375727211078</v>
      </c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</row>
    <row r="69" spans="1:78" s="34" customFormat="1" ht="12.95" customHeight="1">
      <c r="A69" s="151" t="s">
        <v>259</v>
      </c>
      <c r="B69" s="124" t="s">
        <v>122</v>
      </c>
      <c r="C69" s="150">
        <v>45911.517999999996</v>
      </c>
      <c r="D69" s="150" t="s">
        <v>299</v>
      </c>
      <c r="E69" s="34">
        <f t="shared" si="39"/>
        <v>-9815.9996422474142</v>
      </c>
      <c r="F69" s="34">
        <f t="shared" si="38"/>
        <v>-9816</v>
      </c>
      <c r="G69" s="34">
        <f t="shared" si="40"/>
        <v>1.3247999595478177E-4</v>
      </c>
      <c r="H69"/>
      <c r="I69">
        <f>G69</f>
        <v>1.3247999595478177E-4</v>
      </c>
      <c r="J69"/>
      <c r="K69"/>
      <c r="L69"/>
      <c r="N69" s="34">
        <f t="shared" ca="1" si="41"/>
        <v>-1.6152833509076009E-2</v>
      </c>
      <c r="O69" s="28">
        <f t="shared" si="42"/>
        <v>-3.4261222894897076E-3</v>
      </c>
      <c r="P69" s="37">
        <f t="shared" si="43"/>
        <v>30893.017999999996</v>
      </c>
      <c r="Q69" s="217"/>
      <c r="R69" s="34">
        <f t="shared" si="44"/>
        <v>1.2663650225970744E-5</v>
      </c>
      <c r="S69">
        <v>0.1</v>
      </c>
      <c r="T69" s="34">
        <f t="shared" si="45"/>
        <v>1.2663650225970744E-6</v>
      </c>
      <c r="Y69">
        <f t="shared" si="20"/>
        <v>-9816</v>
      </c>
      <c r="Z69" s="28">
        <f t="shared" si="21"/>
        <v>7.44166678597738E-4</v>
      </c>
      <c r="AA69" s="28">
        <f t="shared" si="46"/>
        <v>-4.0378089721326638E-3</v>
      </c>
      <c r="AB69" s="28">
        <f t="shared" si="47"/>
        <v>3.5586022854444893E-3</v>
      </c>
      <c r="AC69" s="28">
        <f t="shared" si="33"/>
        <v>-6.1168668264295623E-4</v>
      </c>
      <c r="AD69" s="28">
        <f t="shared" si="34"/>
        <v>3.7416059772274466E-8</v>
      </c>
      <c r="AE69">
        <f t="shared" si="48"/>
        <v>3.5586022854444893E-3</v>
      </c>
      <c r="AF69" s="29"/>
      <c r="AG69">
        <f t="shared" si="25"/>
        <v>4.1702889680874456E-3</v>
      </c>
      <c r="AH69">
        <f t="shared" si="26"/>
        <v>1.3130740363914155</v>
      </c>
      <c r="AI69">
        <f t="shared" si="27"/>
        <v>-0.46813820180611387</v>
      </c>
      <c r="AJ69">
        <f t="shared" si="28"/>
        <v>0.63624032557462551</v>
      </c>
      <c r="AK69">
        <f t="shared" si="29"/>
        <v>1.113513756211991</v>
      </c>
      <c r="AL69">
        <f t="shared" si="30"/>
        <v>0.62244080479355601</v>
      </c>
      <c r="AM69" s="28">
        <f t="shared" ref="AM69:AS84" si="59">$AT69+$AA$7*SIN(AN69)</f>
        <v>19.352286717869621</v>
      </c>
      <c r="AN69" s="28">
        <f t="shared" si="59"/>
        <v>19.343174738486283</v>
      </c>
      <c r="AO69" s="28">
        <f t="shared" si="59"/>
        <v>19.328638986928794</v>
      </c>
      <c r="AP69" s="28">
        <f t="shared" si="59"/>
        <v>19.30567434491547</v>
      </c>
      <c r="AQ69" s="28">
        <f t="shared" si="59"/>
        <v>19.269906867385139</v>
      </c>
      <c r="AR69" s="28">
        <f t="shared" si="59"/>
        <v>19.215295354499339</v>
      </c>
      <c r="AS69" s="28">
        <f t="shared" si="59"/>
        <v>19.134000335182943</v>
      </c>
      <c r="AT69" s="28">
        <f t="shared" si="50"/>
        <v>19.016305839912569</v>
      </c>
      <c r="AU69"/>
      <c r="AV69">
        <v>13000</v>
      </c>
      <c r="AW69">
        <f t="shared" si="51"/>
        <v>1.8716285388200866E-2</v>
      </c>
      <c r="AX69">
        <f t="shared" si="52"/>
        <v>2.9880898661393037E-2</v>
      </c>
      <c r="AY69">
        <f t="shared" si="53"/>
        <v>-1.1164613273192171E-2</v>
      </c>
      <c r="AZ69">
        <f t="shared" si="54"/>
        <v>0.29146087722017033</v>
      </c>
      <c r="BA69">
        <f t="shared" si="55"/>
        <v>-0.61781783068883245</v>
      </c>
      <c r="BB69">
        <f t="shared" si="56"/>
        <v>3.1019592338409292</v>
      </c>
      <c r="BC69">
        <f t="shared" si="57"/>
        <v>50.455857821257709</v>
      </c>
      <c r="BD69">
        <f t="shared" si="36"/>
        <v>21.895143760714578</v>
      </c>
      <c r="BE69">
        <f t="shared" si="36"/>
        <v>21.879993097578442</v>
      </c>
      <c r="BF69">
        <f t="shared" si="36"/>
        <v>21.901467857830387</v>
      </c>
      <c r="BG69">
        <f t="shared" si="36"/>
        <v>21.87101456158797</v>
      </c>
      <c r="BH69">
        <f t="shared" si="36"/>
        <v>21.91417397739416</v>
      </c>
      <c r="BI69">
        <f t="shared" si="36"/>
        <v>21.852945027537253</v>
      </c>
      <c r="BJ69">
        <f t="shared" si="36"/>
        <v>21.939709781469023</v>
      </c>
      <c r="BK69">
        <f t="shared" si="58"/>
        <v>21.816486068966213</v>
      </c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</row>
    <row r="70" spans="1:78" s="34" customFormat="1" ht="12.95" customHeight="1">
      <c r="A70" s="33" t="s">
        <v>113</v>
      </c>
      <c r="B70" s="42"/>
      <c r="C70" s="32">
        <v>45935.403599999998</v>
      </c>
      <c r="D70" s="32"/>
      <c r="E70" s="34">
        <f t="shared" si="39"/>
        <v>-9751.4983185250057</v>
      </c>
      <c r="F70" s="34">
        <f t="shared" si="38"/>
        <v>-9751.5</v>
      </c>
      <c r="G70" s="34">
        <f t="shared" si="40"/>
        <v>6.2266999884741381E-4</v>
      </c>
      <c r="J70" s="34">
        <f>G70</f>
        <v>6.2266999884741381E-4</v>
      </c>
      <c r="N70" s="34">
        <f t="shared" ca="1" si="41"/>
        <v>-1.605267174980067E-2</v>
      </c>
      <c r="O70" s="28">
        <f t="shared" si="42"/>
        <v>-3.3124280262777999E-3</v>
      </c>
      <c r="P70" s="37">
        <f t="shared" si="43"/>
        <v>30916.903599999998</v>
      </c>
      <c r="R70" s="34">
        <f t="shared" si="44"/>
        <v>1.5484996467344361E-5</v>
      </c>
      <c r="S70">
        <v>1</v>
      </c>
      <c r="T70" s="34">
        <f t="shared" si="45"/>
        <v>1.5484996467344361E-5</v>
      </c>
      <c r="Y70">
        <f t="shared" si="20"/>
        <v>-9751.5</v>
      </c>
      <c r="Z70" s="28">
        <f t="shared" si="21"/>
        <v>5.7075224913425652E-4</v>
      </c>
      <c r="AA70" s="28">
        <f t="shared" si="46"/>
        <v>-3.2605102765646426E-3</v>
      </c>
      <c r="AB70" s="28">
        <f t="shared" si="47"/>
        <v>3.9350980251252141E-3</v>
      </c>
      <c r="AC70" s="28">
        <f t="shared" si="33"/>
        <v>5.1917749713157289E-5</v>
      </c>
      <c r="AD70" s="28">
        <f t="shared" si="34"/>
        <v>2.6954527352780436E-9</v>
      </c>
      <c r="AE70">
        <f t="shared" si="48"/>
        <v>3.9350980251252141E-3</v>
      </c>
      <c r="AF70" s="29"/>
      <c r="AG70">
        <f t="shared" si="25"/>
        <v>3.8831802754120564E-3</v>
      </c>
      <c r="AH70">
        <f t="shared" si="26"/>
        <v>1.288322826186965</v>
      </c>
      <c r="AI70">
        <f t="shared" si="27"/>
        <v>-0.501843688779533</v>
      </c>
      <c r="AJ70">
        <f t="shared" si="28"/>
        <v>0.64783258026227719</v>
      </c>
      <c r="AK70">
        <f t="shared" si="29"/>
        <v>1.1520600807458217</v>
      </c>
      <c r="AL70">
        <f t="shared" si="30"/>
        <v>0.64950909126379985</v>
      </c>
      <c r="AM70" s="28">
        <f t="shared" si="59"/>
        <v>19.373182812185039</v>
      </c>
      <c r="AN70" s="28">
        <f t="shared" si="59"/>
        <v>19.364080365790034</v>
      </c>
      <c r="AO70" s="28">
        <f t="shared" si="59"/>
        <v>19.349394907196999</v>
      </c>
      <c r="AP70" s="28">
        <f t="shared" si="59"/>
        <v>19.325945913715692</v>
      </c>
      <c r="AQ70" s="28">
        <f t="shared" si="59"/>
        <v>19.289076057062612</v>
      </c>
      <c r="AR70" s="28">
        <f t="shared" si="59"/>
        <v>19.232345577667648</v>
      </c>
      <c r="AS70" s="28">
        <f t="shared" si="59"/>
        <v>19.147447947749356</v>
      </c>
      <c r="AT70" s="28">
        <f t="shared" si="50"/>
        <v>19.024221847309743</v>
      </c>
      <c r="AU70"/>
      <c r="AV70">
        <v>14000</v>
      </c>
      <c r="AW70">
        <f t="shared" si="51"/>
        <v>2.0489580990650649E-2</v>
      </c>
      <c r="AX70">
        <f t="shared" si="52"/>
        <v>3.1023644809558389E-2</v>
      </c>
      <c r="AY70">
        <f t="shared" si="53"/>
        <v>-1.053406381890774E-2</v>
      </c>
      <c r="AZ70">
        <f t="shared" si="54"/>
        <v>0.29095288524574014</v>
      </c>
      <c r="BA70">
        <f t="shared" si="55"/>
        <v>-0.59564677024951351</v>
      </c>
      <c r="BB70">
        <f t="shared" si="56"/>
        <v>3.1298531349585903</v>
      </c>
      <c r="BC70">
        <f t="shared" si="57"/>
        <v>170.36278005884162</v>
      </c>
      <c r="BD70">
        <f t="shared" si="36"/>
        <v>21.962695164101849</v>
      </c>
      <c r="BE70">
        <f t="shared" si="36"/>
        <v>21.958029516380158</v>
      </c>
      <c r="BF70">
        <f t="shared" si="36"/>
        <v>21.96461216889945</v>
      </c>
      <c r="BG70">
        <f t="shared" ref="BG70:BJ86" si="60">$BK70+$AA$7*SIN(BH70)</f>
        <v>21.95532445953479</v>
      </c>
      <c r="BH70">
        <f t="shared" si="60"/>
        <v>21.9684281249511</v>
      </c>
      <c r="BI70">
        <f t="shared" si="60"/>
        <v>21.949939020726664</v>
      </c>
      <c r="BJ70">
        <f t="shared" si="60"/>
        <v>21.976024298421617</v>
      </c>
      <c r="BK70">
        <f t="shared" si="58"/>
        <v>21.939214865821654</v>
      </c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</row>
    <row r="71" spans="1:78" s="34" customFormat="1" ht="12.95" customHeight="1">
      <c r="A71" s="151" t="s">
        <v>259</v>
      </c>
      <c r="B71" s="124" t="s">
        <v>111</v>
      </c>
      <c r="C71" s="150">
        <v>45945.398999999998</v>
      </c>
      <c r="D71" s="150" t="s">
        <v>299</v>
      </c>
      <c r="E71" s="34">
        <f t="shared" si="39"/>
        <v>-9724.5064685762954</v>
      </c>
      <c r="F71" s="34">
        <f t="shared" si="38"/>
        <v>-9724.5</v>
      </c>
      <c r="G71" s="34">
        <f t="shared" si="40"/>
        <v>-2.395390001765918E-3</v>
      </c>
      <c r="H71"/>
      <c r="I71">
        <f>G71</f>
        <v>-2.395390001765918E-3</v>
      </c>
      <c r="J71"/>
      <c r="K71"/>
      <c r="L71"/>
      <c r="N71" s="34">
        <f t="shared" ca="1" si="41"/>
        <v>-1.601074357149937E-2</v>
      </c>
      <c r="O71" s="28">
        <f t="shared" si="42"/>
        <v>-3.2648679687848148E-3</v>
      </c>
      <c r="P71" s="37">
        <f t="shared" si="43"/>
        <v>30926.898999999998</v>
      </c>
      <c r="Q71" s="217"/>
      <c r="R71" s="34">
        <f t="shared" si="44"/>
        <v>7.5599193513131384E-7</v>
      </c>
      <c r="S71">
        <v>0.1</v>
      </c>
      <c r="T71" s="34">
        <f t="shared" si="45"/>
        <v>7.5599193513131394E-8</v>
      </c>
      <c r="Y71">
        <f t="shared" si="20"/>
        <v>-9724.5</v>
      </c>
      <c r="Z71" s="28">
        <f t="shared" si="21"/>
        <v>4.98983676668837E-4</v>
      </c>
      <c r="AA71" s="28">
        <f t="shared" si="46"/>
        <v>-6.1592416472195698E-3</v>
      </c>
      <c r="AB71" s="28">
        <f t="shared" si="47"/>
        <v>8.6947796701889683E-4</v>
      </c>
      <c r="AC71" s="28">
        <f t="shared" si="33"/>
        <v>-2.894373678434755E-3</v>
      </c>
      <c r="AD71" s="28">
        <f t="shared" si="34"/>
        <v>8.3773989904159359E-7</v>
      </c>
      <c r="AE71">
        <f t="shared" si="48"/>
        <v>8.6947796701889683E-4</v>
      </c>
      <c r="AF71" s="29"/>
      <c r="AG71">
        <f t="shared" si="25"/>
        <v>3.7638516454536518E-3</v>
      </c>
      <c r="AH71">
        <f t="shared" si="26"/>
        <v>1.2780915556002441</v>
      </c>
      <c r="AI71">
        <f t="shared" si="27"/>
        <v>-0.51539421371549732</v>
      </c>
      <c r="AJ71">
        <f t="shared" si="28"/>
        <v>0.65228995918498933</v>
      </c>
      <c r="AK71">
        <f t="shared" si="29"/>
        <v>1.1677986885796676</v>
      </c>
      <c r="AL71">
        <f t="shared" si="30"/>
        <v>0.66075587246886092</v>
      </c>
      <c r="AM71" s="28">
        <f t="shared" si="59"/>
        <v>19.381831056326163</v>
      </c>
      <c r="AN71" s="28">
        <f t="shared" si="59"/>
        <v>19.372743642102705</v>
      </c>
      <c r="AO71" s="28">
        <f t="shared" si="59"/>
        <v>19.358011158039503</v>
      </c>
      <c r="AP71" s="28">
        <f t="shared" si="59"/>
        <v>19.334379243438992</v>
      </c>
      <c r="AQ71" s="28">
        <f t="shared" si="59"/>
        <v>19.297069419912212</v>
      </c>
      <c r="AR71" s="28">
        <f t="shared" si="59"/>
        <v>19.239470262424685</v>
      </c>
      <c r="AS71" s="28">
        <f t="shared" si="59"/>
        <v>19.153074908140297</v>
      </c>
      <c r="AT71" s="28">
        <f t="shared" si="50"/>
        <v>19.027535524824842</v>
      </c>
      <c r="AU71"/>
      <c r="AV71">
        <v>15000</v>
      </c>
      <c r="AW71">
        <f t="shared" si="51"/>
        <v>2.2281183497996456E-2</v>
      </c>
      <c r="AX71">
        <f t="shared" si="52"/>
        <v>3.2139764851230671E-2</v>
      </c>
      <c r="AY71">
        <f t="shared" si="53"/>
        <v>-9.8585813532342144E-3</v>
      </c>
      <c r="AZ71">
        <f t="shared" si="54"/>
        <v>0.29099487922449285</v>
      </c>
      <c r="BA71">
        <f t="shared" si="55"/>
        <v>-0.5731320458258401</v>
      </c>
      <c r="BB71">
        <f t="shared" si="56"/>
        <v>-3.1255844089496061</v>
      </c>
      <c r="BC71">
        <f t="shared" si="57"/>
        <v>-124.93295386975134</v>
      </c>
      <c r="BD71">
        <f t="shared" ref="BD71:BF86" si="61">$BK71+$AA$7*SIN(BE71)</f>
        <v>22.029946354323453</v>
      </c>
      <c r="BE71">
        <f t="shared" si="61"/>
        <v>22.036287989394239</v>
      </c>
      <c r="BF71">
        <f t="shared" si="61"/>
        <v>22.027337292679011</v>
      </c>
      <c r="BG71">
        <f t="shared" si="60"/>
        <v>22.039971475489072</v>
      </c>
      <c r="BH71">
        <f t="shared" si="60"/>
        <v>22.022139732192286</v>
      </c>
      <c r="BI71">
        <f t="shared" si="60"/>
        <v>22.047311442882442</v>
      </c>
      <c r="BJ71">
        <f t="shared" si="60"/>
        <v>22.011785074116002</v>
      </c>
      <c r="BK71">
        <f t="shared" si="58"/>
        <v>22.061943662677088</v>
      </c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</row>
    <row r="72" spans="1:78" s="34" customFormat="1" ht="12.95" customHeight="1">
      <c r="A72" s="33" t="s">
        <v>113</v>
      </c>
      <c r="B72" s="42"/>
      <c r="C72" s="32">
        <v>45962.622100000001</v>
      </c>
      <c r="D72" s="32"/>
      <c r="E72" s="34">
        <f t="shared" si="39"/>
        <v>-9677.9967410164463</v>
      </c>
      <c r="F72" s="35">
        <f t="shared" si="38"/>
        <v>-9678</v>
      </c>
      <c r="G72" s="34">
        <f t="shared" si="40"/>
        <v>1.2068400028510951E-3</v>
      </c>
      <c r="J72" s="34">
        <f>G72</f>
        <v>1.2068400028510951E-3</v>
      </c>
      <c r="N72" s="34">
        <f t="shared" ca="1" si="41"/>
        <v>-1.593853393109157E-2</v>
      </c>
      <c r="O72" s="28">
        <f t="shared" si="42"/>
        <v>-3.1830044815679614E-3</v>
      </c>
      <c r="P72" s="37">
        <f t="shared" si="43"/>
        <v>30944.122100000001</v>
      </c>
      <c r="R72" s="34">
        <f t="shared" si="44"/>
        <v>1.9270734597384411E-5</v>
      </c>
      <c r="S72">
        <v>1</v>
      </c>
      <c r="T72" s="34">
        <f t="shared" si="45"/>
        <v>1.9270734597384411E-5</v>
      </c>
      <c r="Y72">
        <f t="shared" si="20"/>
        <v>-9678</v>
      </c>
      <c r="Z72" s="28">
        <f t="shared" si="21"/>
        <v>3.7658467354695531E-4</v>
      </c>
      <c r="AA72" s="28">
        <f t="shared" si="46"/>
        <v>-2.3527491522638217E-3</v>
      </c>
      <c r="AB72" s="28">
        <f t="shared" si="47"/>
        <v>4.3898444844190565E-3</v>
      </c>
      <c r="AC72" s="28">
        <f t="shared" si="33"/>
        <v>8.3025532930413974E-4</v>
      </c>
      <c r="AD72" s="28">
        <f t="shared" si="34"/>
        <v>6.8932391183792547E-7</v>
      </c>
      <c r="AE72">
        <f t="shared" si="48"/>
        <v>4.3898444844190565E-3</v>
      </c>
      <c r="AF72" s="29"/>
      <c r="AG72">
        <f t="shared" si="25"/>
        <v>3.5595891551149167E-3</v>
      </c>
      <c r="AH72">
        <f t="shared" si="26"/>
        <v>1.2606665810999793</v>
      </c>
      <c r="AI72">
        <f t="shared" si="27"/>
        <v>-0.53797568904351467</v>
      </c>
      <c r="AJ72">
        <f t="shared" si="28"/>
        <v>0.65944676634840405</v>
      </c>
      <c r="AK72">
        <f t="shared" si="29"/>
        <v>1.1943649184054874</v>
      </c>
      <c r="AL72">
        <f t="shared" si="30"/>
        <v>0.68000848357682642</v>
      </c>
      <c r="AM72" s="28">
        <f t="shared" si="59"/>
        <v>19.396588056476055</v>
      </c>
      <c r="AN72" s="28">
        <f t="shared" si="59"/>
        <v>19.387541146944677</v>
      </c>
      <c r="AO72" s="28">
        <f t="shared" si="59"/>
        <v>19.372748854341072</v>
      </c>
      <c r="AP72" s="28">
        <f t="shared" si="59"/>
        <v>19.348829266481268</v>
      </c>
      <c r="AQ72" s="28">
        <f t="shared" si="59"/>
        <v>19.310791824140722</v>
      </c>
      <c r="AR72" s="28">
        <f t="shared" si="59"/>
        <v>19.25172256523296</v>
      </c>
      <c r="AS72" s="28">
        <f t="shared" si="59"/>
        <v>19.162762538701234</v>
      </c>
      <c r="AT72" s="28">
        <f t="shared" si="50"/>
        <v>19.033242413878618</v>
      </c>
      <c r="AU72"/>
      <c r="AV72">
        <v>16000</v>
      </c>
      <c r="AW72">
        <f t="shared" si="51"/>
        <v>2.4095226830295122E-2</v>
      </c>
      <c r="AX72">
        <f t="shared" si="52"/>
        <v>3.3229258786409879E-2</v>
      </c>
      <c r="AY72">
        <f t="shared" si="53"/>
        <v>-9.1340319561147593E-3</v>
      </c>
      <c r="AZ72">
        <f t="shared" si="54"/>
        <v>0.29158890609064814</v>
      </c>
      <c r="BA72">
        <f t="shared" si="55"/>
        <v>-0.55001012377755787</v>
      </c>
      <c r="BB72">
        <f t="shared" si="56"/>
        <v>-3.0976379282512809</v>
      </c>
      <c r="BC72">
        <f t="shared" si="57"/>
        <v>-45.494038951459991</v>
      </c>
      <c r="BD72">
        <f t="shared" si="61"/>
        <v>22.097605381718463</v>
      </c>
      <c r="BE72">
        <f t="shared" si="61"/>
        <v>22.114245243107341</v>
      </c>
      <c r="BF72">
        <f t="shared" si="61"/>
        <v>22.090632316240001</v>
      </c>
      <c r="BG72">
        <f t="shared" si="60"/>
        <v>22.124160204474641</v>
      </c>
      <c r="BH72">
        <f t="shared" si="60"/>
        <v>22.076589678851004</v>
      </c>
      <c r="BI72">
        <f t="shared" si="60"/>
        <v>22.144168382742794</v>
      </c>
      <c r="BJ72">
        <f t="shared" si="60"/>
        <v>22.04830040857367</v>
      </c>
      <c r="BK72">
        <f t="shared" si="58"/>
        <v>22.184672459532528</v>
      </c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</row>
    <row r="73" spans="1:78" s="34" customFormat="1" ht="12.95" customHeight="1">
      <c r="A73" s="151" t="s">
        <v>261</v>
      </c>
      <c r="B73" s="124" t="s">
        <v>122</v>
      </c>
      <c r="C73" s="150">
        <v>46263.13</v>
      </c>
      <c r="D73" s="150"/>
      <c r="E73" s="34">
        <f t="shared" si="39"/>
        <v>-8866.4970366322195</v>
      </c>
      <c r="F73" s="34">
        <f t="shared" si="38"/>
        <v>-8866.5</v>
      </c>
      <c r="G73" s="34">
        <f t="shared" si="40"/>
        <v>1.0973699972964823E-3</v>
      </c>
      <c r="H73"/>
      <c r="I73">
        <f>G73</f>
        <v>1.0973699972964823E-3</v>
      </c>
      <c r="J73"/>
      <c r="K73"/>
      <c r="L73"/>
      <c r="N73" s="34">
        <f t="shared" ca="1" si="41"/>
        <v>-1.4678359238813488E-2</v>
      </c>
      <c r="O73" s="28">
        <f t="shared" si="42"/>
        <v>-1.7636240313960725E-3</v>
      </c>
      <c r="P73" s="37">
        <f t="shared" si="43"/>
        <v>31244.629999999997</v>
      </c>
      <c r="Q73"/>
      <c r="R73" s="34">
        <f t="shared" si="44"/>
        <v>8.1852868322144542E-6</v>
      </c>
      <c r="S73">
        <v>0.1</v>
      </c>
      <c r="T73" s="34">
        <f t="shared" si="45"/>
        <v>8.1852868322144549E-7</v>
      </c>
      <c r="Y73">
        <f t="shared" si="20"/>
        <v>-8866.5</v>
      </c>
      <c r="Z73" s="28">
        <f t="shared" si="21"/>
        <v>-1.4660243494934431E-3</v>
      </c>
      <c r="AA73" s="28">
        <f t="shared" si="46"/>
        <v>7.9977031539385296E-4</v>
      </c>
      <c r="AB73" s="28">
        <f t="shared" si="47"/>
        <v>2.8609940286925548E-3</v>
      </c>
      <c r="AC73" s="28">
        <f t="shared" si="33"/>
        <v>2.5633943467899254E-3</v>
      </c>
      <c r="AD73" s="28">
        <f t="shared" si="34"/>
        <v>6.5709905771545484E-7</v>
      </c>
      <c r="AE73">
        <f t="shared" si="48"/>
        <v>2.8609940286925548E-3</v>
      </c>
      <c r="AF73" s="29"/>
      <c r="AG73">
        <f t="shared" si="25"/>
        <v>2.9759968190262942E-4</v>
      </c>
      <c r="AH73">
        <f t="shared" si="26"/>
        <v>1.0051334939409591</v>
      </c>
      <c r="AI73">
        <f t="shared" si="27"/>
        <v>-0.80591873835021777</v>
      </c>
      <c r="AJ73">
        <f t="shared" si="28"/>
        <v>0.70907739449913143</v>
      </c>
      <c r="AK73">
        <f t="shared" si="29"/>
        <v>1.5635567725567132</v>
      </c>
      <c r="AL73">
        <f t="shared" si="30"/>
        <v>0.99278652542646073</v>
      </c>
      <c r="AM73" s="28">
        <f t="shared" si="59"/>
        <v>19.627045327354026</v>
      </c>
      <c r="AN73" s="28">
        <f t="shared" si="59"/>
        <v>19.62069942543873</v>
      </c>
      <c r="AO73" s="28">
        <f t="shared" si="59"/>
        <v>19.608294305114789</v>
      </c>
      <c r="AP73" s="28">
        <f t="shared" si="59"/>
        <v>19.58445482627473</v>
      </c>
      <c r="AQ73" s="28">
        <f t="shared" si="59"/>
        <v>19.540016869740569</v>
      </c>
      <c r="AR73" s="28">
        <f t="shared" si="59"/>
        <v>19.461212095907182</v>
      </c>
      <c r="AS73" s="28">
        <f t="shared" si="59"/>
        <v>19.33103432934632</v>
      </c>
      <c r="AT73" s="28">
        <f t="shared" si="50"/>
        <v>19.132836832526806</v>
      </c>
      <c r="AU73"/>
      <c r="AV73">
        <v>17000</v>
      </c>
      <c r="AW73">
        <f t="shared" si="51"/>
        <v>2.5936788093886394E-2</v>
      </c>
      <c r="AX73">
        <f t="shared" si="52"/>
        <v>3.4292126615096015E-2</v>
      </c>
      <c r="AY73">
        <f t="shared" si="53"/>
        <v>-8.3553385212096192E-3</v>
      </c>
      <c r="AZ73">
        <f t="shared" si="54"/>
        <v>0.29276299831156971</v>
      </c>
      <c r="BA73">
        <f t="shared" si="55"/>
        <v>-0.52601246044877559</v>
      </c>
      <c r="BB73">
        <f t="shared" si="56"/>
        <v>-3.0691667059518357</v>
      </c>
      <c r="BC73">
        <f t="shared" si="57"/>
        <v>-27.60234053919412</v>
      </c>
      <c r="BD73">
        <f t="shared" si="61"/>
        <v>22.166326687659353</v>
      </c>
      <c r="BE73">
        <f t="shared" si="61"/>
        <v>22.19143485201344</v>
      </c>
      <c r="BF73">
        <f t="shared" si="61"/>
        <v>22.155427692360629</v>
      </c>
      <c r="BG73">
        <f t="shared" si="60"/>
        <v>22.20714434005712</v>
      </c>
      <c r="BH73">
        <f t="shared" si="60"/>
        <v>22.133010872746823</v>
      </c>
      <c r="BI73">
        <f t="shared" si="60"/>
        <v>22.23963112513507</v>
      </c>
      <c r="BJ73">
        <f t="shared" si="60"/>
        <v>22.086867250640893</v>
      </c>
      <c r="BK73">
        <f t="shared" si="58"/>
        <v>22.307401256387962</v>
      </c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</row>
    <row r="74" spans="1:78" s="34" customFormat="1" ht="12.95" customHeight="1">
      <c r="A74" s="33" t="s">
        <v>100</v>
      </c>
      <c r="B74" s="42" t="s">
        <v>111</v>
      </c>
      <c r="C74" s="32">
        <v>46676.379000000001</v>
      </c>
      <c r="D74" s="32"/>
      <c r="E74" s="34">
        <f t="shared" si="39"/>
        <v>-7750.5482002219824</v>
      </c>
      <c r="F74" s="34">
        <f t="shared" si="38"/>
        <v>-7750.5</v>
      </c>
      <c r="G74" s="34">
        <f t="shared" si="40"/>
        <v>-1.7849110001407098E-2</v>
      </c>
      <c r="I74" s="34">
        <f>G74</f>
        <v>-1.7849110001407098E-2</v>
      </c>
      <c r="N74" s="34">
        <f t="shared" ca="1" si="41"/>
        <v>-1.2945327869026257E-2</v>
      </c>
      <c r="O74" s="28">
        <f t="shared" si="42"/>
        <v>1.5971446485126526E-4</v>
      </c>
      <c r="P74" s="37">
        <f t="shared" si="43"/>
        <v>31657.879000000001</v>
      </c>
      <c r="Q74" s="218"/>
      <c r="R74" s="34">
        <f t="shared" si="44"/>
        <v>3.2431775865650591E-4</v>
      </c>
      <c r="S74">
        <v>0.1</v>
      </c>
      <c r="T74" s="34">
        <f t="shared" si="45"/>
        <v>3.2431775865650591E-5</v>
      </c>
      <c r="Y74">
        <f t="shared" si="20"/>
        <v>-7750.5</v>
      </c>
      <c r="Z74" s="28">
        <f t="shared" si="21"/>
        <v>-3.0717566123792915E-3</v>
      </c>
      <c r="AA74" s="28">
        <f t="shared" si="46"/>
        <v>-1.4617638924176541E-2</v>
      </c>
      <c r="AB74" s="28">
        <f t="shared" si="47"/>
        <v>-1.8008824466258365E-2</v>
      </c>
      <c r="AC74" s="28">
        <f t="shared" si="33"/>
        <v>-1.4777353389027807E-2</v>
      </c>
      <c r="AD74" s="28">
        <f t="shared" si="34"/>
        <v>2.1837017318421163E-5</v>
      </c>
      <c r="AE74">
        <f t="shared" si="48"/>
        <v>-1.8008824466258365E-2</v>
      </c>
      <c r="AF74" s="29"/>
      <c r="AG74">
        <f t="shared" si="25"/>
        <v>-3.2314710772305567E-3</v>
      </c>
      <c r="AH74">
        <f t="shared" si="26"/>
        <v>0.78609394081950112</v>
      </c>
      <c r="AI74">
        <f t="shared" si="27"/>
        <v>-0.9492676391205872</v>
      </c>
      <c r="AJ74">
        <f t="shared" si="28"/>
        <v>0.67606309024793509</v>
      </c>
      <c r="AK74">
        <f t="shared" si="29"/>
        <v>1.8772298577333499</v>
      </c>
      <c r="AL74">
        <f t="shared" si="30"/>
        <v>1.3652602089639332</v>
      </c>
      <c r="AM74" s="28">
        <f t="shared" si="59"/>
        <v>19.875485502389697</v>
      </c>
      <c r="AN74" s="28">
        <f t="shared" si="59"/>
        <v>19.873494447327683</v>
      </c>
      <c r="AO74" s="28">
        <f t="shared" si="59"/>
        <v>19.868118453240914</v>
      </c>
      <c r="AP74" s="28">
        <f t="shared" si="59"/>
        <v>19.853831411580767</v>
      </c>
      <c r="AQ74" s="28">
        <f t="shared" si="59"/>
        <v>19.817329536997601</v>
      </c>
      <c r="AR74" s="28">
        <f t="shared" si="59"/>
        <v>19.731771211564904</v>
      </c>
      <c r="AS74" s="28">
        <f t="shared" si="59"/>
        <v>19.559102895569978</v>
      </c>
      <c r="AT74" s="28">
        <f t="shared" si="50"/>
        <v>19.269802169817474</v>
      </c>
      <c r="AU74"/>
      <c r="AV74">
        <v>18000</v>
      </c>
      <c r="AW74">
        <f t="shared" si="51"/>
        <v>2.781042875821451E-2</v>
      </c>
      <c r="AX74">
        <f t="shared" si="52"/>
        <v>3.5328368337289077E-2</v>
      </c>
      <c r="AY74">
        <f t="shared" si="53"/>
        <v>-7.5179395790745691E-3</v>
      </c>
      <c r="AZ74">
        <f t="shared" si="54"/>
        <v>0.2945679564699808</v>
      </c>
      <c r="BA74">
        <f t="shared" si="55"/>
        <v>-0.50089323621893933</v>
      </c>
      <c r="BB74">
        <f t="shared" si="56"/>
        <v>-3.0398920718479898</v>
      </c>
      <c r="BC74">
        <f t="shared" si="57"/>
        <v>-19.64861787239612</v>
      </c>
      <c r="BD74">
        <f t="shared" si="61"/>
        <v>22.236629492808934</v>
      </c>
      <c r="BE74">
        <f t="shared" si="61"/>
        <v>22.267537546413948</v>
      </c>
      <c r="BF74">
        <f t="shared" si="61"/>
        <v>22.222502398294743</v>
      </c>
      <c r="BG74">
        <f t="shared" si="60"/>
        <v>22.288308863634665</v>
      </c>
      <c r="BH74">
        <f t="shared" si="60"/>
        <v>22.192509366328384</v>
      </c>
      <c r="BI74">
        <f t="shared" si="60"/>
        <v>22.332863869029396</v>
      </c>
      <c r="BJ74">
        <f t="shared" si="60"/>
        <v>22.128751687389553</v>
      </c>
      <c r="BK74">
        <f t="shared" si="58"/>
        <v>22.430130053243403</v>
      </c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</row>
    <row r="75" spans="1:78" s="34" customFormat="1" ht="12.95" customHeight="1">
      <c r="A75" s="151" t="s">
        <v>263</v>
      </c>
      <c r="B75" s="124" t="s">
        <v>111</v>
      </c>
      <c r="C75" s="150">
        <v>46679.347000000002</v>
      </c>
      <c r="D75" s="150" t="s">
        <v>299</v>
      </c>
      <c r="E75" s="34">
        <f t="shared" si="39"/>
        <v>-7742.5333323179666</v>
      </c>
      <c r="F75" s="34">
        <f t="shared" si="38"/>
        <v>-7742.5</v>
      </c>
      <c r="G75" s="34">
        <f t="shared" si="40"/>
        <v>-1.2343349997536279E-2</v>
      </c>
      <c r="H75"/>
      <c r="I75">
        <f>G75</f>
        <v>-1.2343349997536279E-2</v>
      </c>
      <c r="J75"/>
      <c r="K75"/>
      <c r="L75"/>
      <c r="N75" s="34">
        <f t="shared" ca="1" si="41"/>
        <v>-1.2932904705085131E-2</v>
      </c>
      <c r="O75" s="28">
        <f t="shared" si="42"/>
        <v>1.7338212660942686E-4</v>
      </c>
      <c r="P75" s="37">
        <f t="shared" si="43"/>
        <v>31660.847000000002</v>
      </c>
      <c r="Q75" s="217"/>
      <c r="R75" s="34">
        <f t="shared" si="44"/>
        <v>1.5666858306762109E-4</v>
      </c>
      <c r="S75">
        <v>0.1</v>
      </c>
      <c r="T75" s="34">
        <f t="shared" si="45"/>
        <v>1.5666858306762109E-5</v>
      </c>
      <c r="Y75">
        <f t="shared" si="20"/>
        <v>-7742.5</v>
      </c>
      <c r="Z75" s="28">
        <f t="shared" si="21"/>
        <v>-3.0799376983440402E-3</v>
      </c>
      <c r="AA75" s="28">
        <f t="shared" si="46"/>
        <v>-9.0900301725828116E-3</v>
      </c>
      <c r="AB75" s="28">
        <f t="shared" si="47"/>
        <v>-1.2516732124145707E-2</v>
      </c>
      <c r="AC75" s="28">
        <f t="shared" si="33"/>
        <v>-9.2634122991922391E-3</v>
      </c>
      <c r="AD75" s="28">
        <f t="shared" si="34"/>
        <v>8.5810807424826052E-6</v>
      </c>
      <c r="AE75">
        <f t="shared" si="48"/>
        <v>-1.2516732124145707E-2</v>
      </c>
      <c r="AF75" s="29"/>
      <c r="AG75">
        <f t="shared" si="25"/>
        <v>-3.2533198249534673E-3</v>
      </c>
      <c r="AH75">
        <f t="shared" si="26"/>
        <v>0.7849143481338362</v>
      </c>
      <c r="AI75">
        <f t="shared" si="27"/>
        <v>-0.94981502995950962</v>
      </c>
      <c r="AJ75">
        <f t="shared" si="28"/>
        <v>0.67568873492979453</v>
      </c>
      <c r="AK75">
        <f t="shared" si="29"/>
        <v>1.8789751372503054</v>
      </c>
      <c r="AL75">
        <f t="shared" si="30"/>
        <v>1.3677623745590308</v>
      </c>
      <c r="AM75" s="28">
        <f t="shared" si="59"/>
        <v>19.877052162235561</v>
      </c>
      <c r="AN75" s="28">
        <f t="shared" si="59"/>
        <v>19.875082566215553</v>
      </c>
      <c r="AO75" s="28">
        <f t="shared" si="59"/>
        <v>19.869750489441373</v>
      </c>
      <c r="AP75" s="28">
        <f t="shared" si="59"/>
        <v>19.855542211231068</v>
      </c>
      <c r="AQ75" s="28">
        <f t="shared" si="59"/>
        <v>19.819144597178251</v>
      </c>
      <c r="AR75" s="28">
        <f t="shared" si="59"/>
        <v>19.733622494297741</v>
      </c>
      <c r="AS75" s="28">
        <f t="shared" si="59"/>
        <v>19.560720219923571</v>
      </c>
      <c r="AT75" s="28">
        <f t="shared" si="50"/>
        <v>19.270784000192315</v>
      </c>
      <c r="AU75"/>
      <c r="AV75">
        <v>19000</v>
      </c>
      <c r="AW75">
        <f t="shared" si="51"/>
        <v>2.97188564871252E-2</v>
      </c>
      <c r="AX75">
        <f t="shared" si="52"/>
        <v>3.6337983952989081E-2</v>
      </c>
      <c r="AY75">
        <f t="shared" si="53"/>
        <v>-6.619127465863882E-3</v>
      </c>
      <c r="AZ75">
        <f t="shared" si="54"/>
        <v>0.29707194455801866</v>
      </c>
      <c r="BA75">
        <f t="shared" si="55"/>
        <v>-0.47445007226671543</v>
      </c>
      <c r="BB75">
        <f t="shared" si="56"/>
        <v>-3.0096007775163454</v>
      </c>
      <c r="BC75">
        <f t="shared" si="57"/>
        <v>-15.130442671082088</v>
      </c>
      <c r="BD75">
        <f t="shared" si="61"/>
        <v>22.308844942542319</v>
      </c>
      <c r="BE75">
        <f t="shared" si="61"/>
        <v>22.342449657371176</v>
      </c>
      <c r="BF75">
        <f t="shared" si="61"/>
        <v>22.292413911968112</v>
      </c>
      <c r="BG75">
        <f t="shared" si="60"/>
        <v>22.36724390142091</v>
      </c>
      <c r="BH75">
        <f t="shared" si="60"/>
        <v>22.255996812849858</v>
      </c>
      <c r="BI75">
        <f t="shared" si="60"/>
        <v>22.423105299937337</v>
      </c>
      <c r="BJ75">
        <f t="shared" si="60"/>
        <v>22.1751698977858</v>
      </c>
      <c r="BK75">
        <f t="shared" si="58"/>
        <v>22.552858850098836</v>
      </c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</row>
    <row r="76" spans="1:78" s="34" customFormat="1" ht="12.95" customHeight="1">
      <c r="A76" s="33" t="s">
        <v>101</v>
      </c>
      <c r="B76" s="42" t="s">
        <v>111</v>
      </c>
      <c r="C76" s="32">
        <v>46696.39</v>
      </c>
      <c r="D76" s="32"/>
      <c r="E76" s="34">
        <f t="shared" si="39"/>
        <v>-7696.5099516952987</v>
      </c>
      <c r="F76" s="35">
        <f t="shared" ref="F76:F100" si="62">ROUND(2*E76,0)/2</f>
        <v>-7696.5</v>
      </c>
      <c r="G76" s="34">
        <f t="shared" si="40"/>
        <v>-3.6852299963356927E-3</v>
      </c>
      <c r="I76" s="34">
        <f>G76</f>
        <v>-3.6852299963356927E-3</v>
      </c>
      <c r="N76" s="34">
        <f t="shared" ca="1" si="41"/>
        <v>-1.286147151242365E-2</v>
      </c>
      <c r="O76" s="28">
        <f t="shared" si="42"/>
        <v>2.5193811209459993E-4</v>
      </c>
      <c r="P76" s="37">
        <f t="shared" si="43"/>
        <v>31677.89</v>
      </c>
      <c r="Q76" s="218"/>
      <c r="R76" s="34">
        <f t="shared" si="44"/>
        <v>1.550129271404057E-5</v>
      </c>
      <c r="S76">
        <v>0.1</v>
      </c>
      <c r="T76" s="34">
        <f t="shared" si="45"/>
        <v>1.5501292714040571E-6</v>
      </c>
      <c r="Y76">
        <f t="shared" si="20"/>
        <v>-7696.5</v>
      </c>
      <c r="Z76" s="28">
        <f t="shared" si="21"/>
        <v>-3.126182581456327E-3</v>
      </c>
      <c r="AA76" s="28">
        <f t="shared" si="46"/>
        <v>-3.0710930278476586E-4</v>
      </c>
      <c r="AB76" s="28">
        <f t="shared" si="47"/>
        <v>-3.937168108430293E-3</v>
      </c>
      <c r="AC76" s="28">
        <f t="shared" si="33"/>
        <v>-5.5904741487936569E-4</v>
      </c>
      <c r="AD76" s="28">
        <f t="shared" si="34"/>
        <v>3.1253401208330163E-8</v>
      </c>
      <c r="AE76">
        <f t="shared" si="48"/>
        <v>-3.937168108430293E-3</v>
      </c>
      <c r="AF76" s="29"/>
      <c r="AG76">
        <f t="shared" si="25"/>
        <v>-3.3781206935509268E-3</v>
      </c>
      <c r="AH76">
        <f t="shared" si="26"/>
        <v>0.77821456826479873</v>
      </c>
      <c r="AI76">
        <f t="shared" si="27"/>
        <v>-0.95287478292389183</v>
      </c>
      <c r="AJ76">
        <f t="shared" si="28"/>
        <v>0.67351935860801293</v>
      </c>
      <c r="AK76">
        <f t="shared" si="29"/>
        <v>1.8889064811749969</v>
      </c>
      <c r="AL76">
        <f t="shared" si="30"/>
        <v>1.3821152970915156</v>
      </c>
      <c r="AM76" s="28">
        <f t="shared" si="59"/>
        <v>19.886012099467983</v>
      </c>
      <c r="AN76" s="28">
        <f t="shared" si="59"/>
        <v>19.884162797028253</v>
      </c>
      <c r="AO76" s="28">
        <f t="shared" si="59"/>
        <v>19.87907949354949</v>
      </c>
      <c r="AP76" s="28">
        <f t="shared" si="59"/>
        <v>19.865322772314968</v>
      </c>
      <c r="AQ76" s="28">
        <f t="shared" si="59"/>
        <v>19.829532891555374</v>
      </c>
      <c r="AR76" s="28">
        <f t="shared" si="59"/>
        <v>19.744240905490059</v>
      </c>
      <c r="AS76" s="28">
        <f t="shared" si="59"/>
        <v>19.570014392183058</v>
      </c>
      <c r="AT76" s="28">
        <f t="shared" si="50"/>
        <v>19.276429524847664</v>
      </c>
      <c r="AU76"/>
      <c r="AV76">
        <v>20000</v>
      </c>
      <c r="AW76">
        <f t="shared" si="51"/>
        <v>3.166200721377363E-2</v>
      </c>
      <c r="AX76">
        <f t="shared" si="52"/>
        <v>3.7320973462196011E-2</v>
      </c>
      <c r="AY76">
        <f t="shared" si="53"/>
        <v>-5.6589662484223804E-3</v>
      </c>
      <c r="AZ76">
        <f t="shared" si="54"/>
        <v>0.300354312381655</v>
      </c>
      <c r="BA76">
        <f t="shared" si="55"/>
        <v>-0.44653338020761907</v>
      </c>
      <c r="BB76">
        <f t="shared" si="56"/>
        <v>-2.9781488180875972</v>
      </c>
      <c r="BC76">
        <f t="shared" si="57"/>
        <v>-12.2093665737574</v>
      </c>
      <c r="BD76">
        <f t="shared" si="61"/>
        <v>22.383102374701295</v>
      </c>
      <c r="BE76">
        <f t="shared" si="61"/>
        <v>22.416319266618629</v>
      </c>
      <c r="BF76">
        <f t="shared" si="61"/>
        <v>22.365460606403097</v>
      </c>
      <c r="BG76">
        <f t="shared" si="60"/>
        <v>22.443804504757335</v>
      </c>
      <c r="BH76">
        <f t="shared" si="60"/>
        <v>22.324139721872552</v>
      </c>
      <c r="BI76">
        <f t="shared" si="60"/>
        <v>22.509706483866442</v>
      </c>
      <c r="BJ76">
        <f t="shared" si="60"/>
        <v>22.227269857149444</v>
      </c>
      <c r="BK76">
        <f t="shared" si="58"/>
        <v>22.675587646954273</v>
      </c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</row>
    <row r="77" spans="1:78" s="34" customFormat="1" ht="12.95" customHeight="1">
      <c r="A77" s="33" t="s">
        <v>101</v>
      </c>
      <c r="B77" s="42" t="s">
        <v>111</v>
      </c>
      <c r="C77" s="32">
        <v>46702.311000000002</v>
      </c>
      <c r="D77" s="32"/>
      <c r="E77" s="34">
        <f t="shared" si="39"/>
        <v>-7680.5207222951376</v>
      </c>
      <c r="F77" s="34">
        <f t="shared" si="62"/>
        <v>-7680.5</v>
      </c>
      <c r="G77" s="34">
        <f t="shared" si="40"/>
        <v>-7.6737099952879362E-3</v>
      </c>
      <c r="I77" s="34">
        <f>G77</f>
        <v>-7.6737099952879362E-3</v>
      </c>
      <c r="N77" s="34">
        <f t="shared" ca="1" si="41"/>
        <v>-1.2836625184541395E-2</v>
      </c>
      <c r="O77" s="28">
        <f t="shared" si="42"/>
        <v>2.79248726584101E-4</v>
      </c>
      <c r="P77" s="37">
        <f t="shared" si="43"/>
        <v>31683.811000000002</v>
      </c>
      <c r="Q77" s="218"/>
      <c r="R77" s="34">
        <f t="shared" si="44"/>
        <v>6.3249552431800517E-5</v>
      </c>
      <c r="S77">
        <v>0.1</v>
      </c>
      <c r="T77" s="34">
        <f t="shared" si="45"/>
        <v>6.3249552431800521E-6</v>
      </c>
      <c r="Y77">
        <f t="shared" si="20"/>
        <v>-7680.5</v>
      </c>
      <c r="Z77" s="28">
        <f t="shared" si="21"/>
        <v>-3.141952511360329E-3</v>
      </c>
      <c r="AA77" s="28">
        <f t="shared" si="46"/>
        <v>-4.2525087573435059E-3</v>
      </c>
      <c r="AB77" s="28">
        <f t="shared" si="47"/>
        <v>-7.9529587218720374E-3</v>
      </c>
      <c r="AC77" s="28">
        <f t="shared" si="33"/>
        <v>-4.5317574839276072E-3</v>
      </c>
      <c r="AD77" s="28">
        <f t="shared" si="34"/>
        <v>2.0536825893133876E-6</v>
      </c>
      <c r="AE77">
        <f t="shared" si="48"/>
        <v>-7.9529587218720374E-3</v>
      </c>
      <c r="AF77" s="29"/>
      <c r="AG77">
        <f t="shared" si="25"/>
        <v>-3.4212012379444298E-3</v>
      </c>
      <c r="AH77">
        <f t="shared" si="26"/>
        <v>0.77591681615075714</v>
      </c>
      <c r="AI77">
        <f t="shared" si="27"/>
        <v>-0.95390475781005812</v>
      </c>
      <c r="AJ77">
        <f t="shared" si="28"/>
        <v>0.67275837480161116</v>
      </c>
      <c r="AK77">
        <f t="shared" si="29"/>
        <v>1.8923199668561819</v>
      </c>
      <c r="AL77">
        <f t="shared" si="30"/>
        <v>1.3870940823421576</v>
      </c>
      <c r="AM77" s="28">
        <f t="shared" si="59"/>
        <v>19.889109510761756</v>
      </c>
      <c r="AN77" s="28">
        <f t="shared" si="59"/>
        <v>19.887300820122871</v>
      </c>
      <c r="AO77" s="28">
        <f t="shared" si="59"/>
        <v>19.882302526967543</v>
      </c>
      <c r="AP77" s="28">
        <f t="shared" si="59"/>
        <v>19.868702258582999</v>
      </c>
      <c r="AQ77" s="28">
        <f t="shared" si="59"/>
        <v>19.833126932871878</v>
      </c>
      <c r="AR77" s="28">
        <f t="shared" si="59"/>
        <v>19.747923653055977</v>
      </c>
      <c r="AS77" s="28">
        <f t="shared" si="59"/>
        <v>19.573244960322523</v>
      </c>
      <c r="AT77" s="28">
        <f t="shared" si="50"/>
        <v>19.278393185597352</v>
      </c>
      <c r="AU77"/>
      <c r="AV77">
        <v>21000</v>
      </c>
      <c r="AW77">
        <f t="shared" si="51"/>
        <v>3.3636757456814763E-2</v>
      </c>
      <c r="AX77">
        <f t="shared" si="52"/>
        <v>3.8277336864909861E-2</v>
      </c>
      <c r="AY77">
        <f t="shared" si="53"/>
        <v>-4.6405794080950991E-3</v>
      </c>
      <c r="AZ77">
        <f t="shared" si="54"/>
        <v>0.3045004766622702</v>
      </c>
      <c r="BA77">
        <f t="shared" si="55"/>
        <v>-0.41704221476644687</v>
      </c>
      <c r="BB77">
        <f t="shared" si="56"/>
        <v>-2.9454501561303137</v>
      </c>
      <c r="BC77">
        <f t="shared" si="57"/>
        <v>-10.163956974233454</v>
      </c>
      <c r="BD77">
        <f t="shared" si="61"/>
        <v>22.459356443913119</v>
      </c>
      <c r="BE77">
        <f t="shared" si="61"/>
        <v>22.489544366138006</v>
      </c>
      <c r="BF77">
        <f t="shared" si="61"/>
        <v>22.441680774523991</v>
      </c>
      <c r="BG77">
        <f t="shared" si="60"/>
        <v>22.518150305293524</v>
      </c>
      <c r="BH77">
        <f t="shared" si="60"/>
        <v>22.397328839106613</v>
      </c>
      <c r="BI77">
        <f t="shared" si="60"/>
        <v>22.592177398061029</v>
      </c>
      <c r="BJ77">
        <f t="shared" si="60"/>
        <v>22.286114067632131</v>
      </c>
      <c r="BK77">
        <f t="shared" si="58"/>
        <v>22.798316443809711</v>
      </c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</row>
    <row r="78" spans="1:78" s="34" customFormat="1" ht="12.95" customHeight="1">
      <c r="A78" s="33" t="s">
        <v>113</v>
      </c>
      <c r="B78" s="42"/>
      <c r="C78" s="32">
        <v>46977.454299999998</v>
      </c>
      <c r="D78" s="32"/>
      <c r="E78" s="34">
        <f t="shared" si="39"/>
        <v>-6937.516273449367</v>
      </c>
      <c r="F78" s="34">
        <f t="shared" si="62"/>
        <v>-6937.5</v>
      </c>
      <c r="G78" s="34">
        <f t="shared" si="40"/>
        <v>-6.0262500046519563E-3</v>
      </c>
      <c r="J78" s="34">
        <f>G78</f>
        <v>-6.0262500046519563E-3</v>
      </c>
      <c r="N78" s="34">
        <f t="shared" ca="1" si="41"/>
        <v>-1.1682823833509217E-2</v>
      </c>
      <c r="O78" s="28">
        <f t="shared" si="42"/>
        <v>1.5399776636315834E-3</v>
      </c>
      <c r="P78" s="37">
        <f t="shared" si="43"/>
        <v>31958.954299999998</v>
      </c>
      <c r="R78" s="34">
        <f t="shared" si="44"/>
        <v>5.7247801128299369E-5</v>
      </c>
      <c r="S78">
        <v>1</v>
      </c>
      <c r="T78" s="34">
        <f t="shared" si="45"/>
        <v>5.7247801128299369E-5</v>
      </c>
      <c r="Y78">
        <f t="shared" si="20"/>
        <v>-6937.5</v>
      </c>
      <c r="Z78" s="28">
        <f t="shared" si="21"/>
        <v>-3.7117322949258257E-3</v>
      </c>
      <c r="AA78" s="28">
        <f t="shared" si="46"/>
        <v>-7.7454004609454723E-4</v>
      </c>
      <c r="AB78" s="28">
        <f t="shared" si="47"/>
        <v>-7.5662276682835396E-3</v>
      </c>
      <c r="AC78" s="28">
        <f t="shared" si="33"/>
        <v>-2.3145177097261306E-3</v>
      </c>
      <c r="AD78" s="28">
        <f t="shared" si="34"/>
        <v>5.3569922286358929E-6</v>
      </c>
      <c r="AE78">
        <f t="shared" si="48"/>
        <v>-7.5662276682835396E-3</v>
      </c>
      <c r="AF78" s="29"/>
      <c r="AG78">
        <f t="shared" si="25"/>
        <v>-5.251709958557409E-3</v>
      </c>
      <c r="AH78">
        <f t="shared" si="26"/>
        <v>0.68496746093917182</v>
      </c>
      <c r="AI78">
        <f t="shared" si="27"/>
        <v>-0.98625890831644314</v>
      </c>
      <c r="AJ78">
        <f t="shared" si="28"/>
        <v>0.63527285750503026</v>
      </c>
      <c r="AK78">
        <f t="shared" si="29"/>
        <v>2.031159480649178</v>
      </c>
      <c r="AL78">
        <f t="shared" si="30"/>
        <v>1.6121080944134598</v>
      </c>
      <c r="AM78" s="28">
        <f t="shared" si="59"/>
        <v>20.023387884260671</v>
      </c>
      <c r="AN78" s="28">
        <f t="shared" si="59"/>
        <v>20.022845915960577</v>
      </c>
      <c r="AO78" s="28">
        <f t="shared" si="59"/>
        <v>20.020876190733453</v>
      </c>
      <c r="AP78" s="28">
        <f t="shared" si="59"/>
        <v>20.013793494478904</v>
      </c>
      <c r="AQ78" s="28">
        <f t="shared" si="59"/>
        <v>19.98923337732673</v>
      </c>
      <c r="AR78" s="28">
        <f t="shared" si="59"/>
        <v>19.912648001111414</v>
      </c>
      <c r="AS78" s="28">
        <f t="shared" si="59"/>
        <v>19.721931624756529</v>
      </c>
      <c r="AT78" s="28">
        <f t="shared" si="50"/>
        <v>19.369580681660942</v>
      </c>
      <c r="AU78"/>
      <c r="AV78">
        <v>22000</v>
      </c>
      <c r="AW78">
        <f t="shared" si="51"/>
        <v>3.5637334072960235E-2</v>
      </c>
      <c r="AX78">
        <f t="shared" si="52"/>
        <v>3.9207074161130652E-2</v>
      </c>
      <c r="AY78">
        <f t="shared" si="53"/>
        <v>-3.5697400881704142E-3</v>
      </c>
      <c r="AZ78">
        <f t="shared" si="54"/>
        <v>0.30959981373034562</v>
      </c>
      <c r="BA78">
        <f t="shared" si="55"/>
        <v>-0.38590672312127355</v>
      </c>
      <c r="BB78">
        <f t="shared" si="56"/>
        <v>-2.9114520466036162</v>
      </c>
      <c r="BC78">
        <f t="shared" si="57"/>
        <v>-8.6519487978153915</v>
      </c>
      <c r="BD78">
        <f t="shared" si="61"/>
        <v>22.53744869970285</v>
      </c>
      <c r="BE78">
        <f t="shared" si="61"/>
        <v>22.562733374656133</v>
      </c>
      <c r="BF78">
        <f t="shared" si="61"/>
        <v>22.52088741675092</v>
      </c>
      <c r="BG78">
        <f t="shared" si="60"/>
        <v>22.590759245872537</v>
      </c>
      <c r="BH78">
        <f t="shared" si="60"/>
        <v>22.475669649616812</v>
      </c>
      <c r="BI78">
        <f t="shared" si="60"/>
        <v>22.670243871007333</v>
      </c>
      <c r="BJ78">
        <f t="shared" si="60"/>
        <v>22.35266357450784</v>
      </c>
      <c r="BK78">
        <f t="shared" si="58"/>
        <v>22.921045240665148</v>
      </c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</row>
    <row r="79" spans="1:78" s="34" customFormat="1" ht="12.95" customHeight="1">
      <c r="A79" s="151" t="s">
        <v>264</v>
      </c>
      <c r="B79" s="124" t="s">
        <v>111</v>
      </c>
      <c r="C79" s="150">
        <v>46982.4565</v>
      </c>
      <c r="D79" s="150" t="s">
        <v>299</v>
      </c>
      <c r="E79" s="34">
        <f t="shared" si="39"/>
        <v>-6924.0081965526433</v>
      </c>
      <c r="F79" s="34">
        <f t="shared" si="62"/>
        <v>-6924</v>
      </c>
      <c r="G79" s="34">
        <f t="shared" si="40"/>
        <v>-3.0352800022228621E-3</v>
      </c>
      <c r="H79"/>
      <c r="J79">
        <f>G79</f>
        <v>-3.0352800022228621E-3</v>
      </c>
      <c r="K79"/>
      <c r="L79"/>
      <c r="N79" s="34">
        <f t="shared" ca="1" si="41"/>
        <v>-1.1661859744358564E-2</v>
      </c>
      <c r="O79" s="28">
        <f t="shared" si="42"/>
        <v>1.5627486195224642E-3</v>
      </c>
      <c r="P79" s="37">
        <f t="shared" si="43"/>
        <v>31963.9565</v>
      </c>
      <c r="Q79" s="217"/>
      <c r="R79" s="34">
        <f t="shared" si="44"/>
        <v>2.1141867206389222E-5</v>
      </c>
      <c r="S79">
        <v>1</v>
      </c>
      <c r="T79" s="34">
        <f t="shared" si="45"/>
        <v>2.1141867206389222E-5</v>
      </c>
      <c r="Y79">
        <f t="shared" si="20"/>
        <v>-6924</v>
      </c>
      <c r="Z79" s="28">
        <f t="shared" si="21"/>
        <v>-3.7194038138421439E-3</v>
      </c>
      <c r="AA79" s="28">
        <f t="shared" si="46"/>
        <v>2.246872431141746E-3</v>
      </c>
      <c r="AB79" s="28">
        <f t="shared" si="47"/>
        <v>-4.5980286217453259E-3</v>
      </c>
      <c r="AC79" s="28">
        <f t="shared" si="33"/>
        <v>6.8412381161928179E-4</v>
      </c>
      <c r="AD79" s="28">
        <f t="shared" si="34"/>
        <v>4.6802538962449457E-7</v>
      </c>
      <c r="AE79">
        <f t="shared" si="48"/>
        <v>-4.5980286217453259E-3</v>
      </c>
      <c r="AF79" s="29"/>
      <c r="AG79">
        <f t="shared" si="25"/>
        <v>-5.2821524333646081E-3</v>
      </c>
      <c r="AH79">
        <f t="shared" si="26"/>
        <v>0.68355864673642674</v>
      </c>
      <c r="AI79">
        <f t="shared" si="27"/>
        <v>-0.98662305386108096</v>
      </c>
      <c r="AJ79">
        <f t="shared" si="28"/>
        <v>0.63457227649373182</v>
      </c>
      <c r="AK79">
        <f t="shared" si="29"/>
        <v>2.0333783553560409</v>
      </c>
      <c r="AL79">
        <f t="shared" si="30"/>
        <v>1.6161079957893543</v>
      </c>
      <c r="AM79" s="28">
        <f t="shared" si="59"/>
        <v>20.025674367455501</v>
      </c>
      <c r="AN79" s="28">
        <f t="shared" si="59"/>
        <v>20.02514595904427</v>
      </c>
      <c r="AO79" s="28">
        <f t="shared" si="59"/>
        <v>20.023214872302674</v>
      </c>
      <c r="AP79" s="28">
        <f t="shared" si="59"/>
        <v>20.016231971498431</v>
      </c>
      <c r="AQ79" s="28">
        <f t="shared" si="59"/>
        <v>19.991878784398079</v>
      </c>
      <c r="AR79" s="28">
        <f t="shared" si="59"/>
        <v>19.915522986117153</v>
      </c>
      <c r="AS79" s="28">
        <f t="shared" si="59"/>
        <v>19.724607529014325</v>
      </c>
      <c r="AT79" s="28">
        <f t="shared" si="50"/>
        <v>19.371237520418489</v>
      </c>
      <c r="AU79"/>
      <c r="AV79">
        <v>23000</v>
      </c>
      <c r="AW79">
        <f t="shared" si="51"/>
        <v>3.7656316698781549E-2</v>
      </c>
      <c r="AX79">
        <f t="shared" si="52"/>
        <v>4.011018535085837E-2</v>
      </c>
      <c r="AY79">
        <f t="shared" si="53"/>
        <v>-2.4538686520768193E-3</v>
      </c>
      <c r="AZ79">
        <f t="shared" si="54"/>
        <v>0.31574829103749957</v>
      </c>
      <c r="BA79">
        <f t="shared" si="55"/>
        <v>-0.35305918472140685</v>
      </c>
      <c r="BB79">
        <f t="shared" si="56"/>
        <v>-2.8761004167620481</v>
      </c>
      <c r="BC79">
        <f t="shared" si="57"/>
        <v>-7.4888761787089431</v>
      </c>
      <c r="BD79">
        <f t="shared" si="61"/>
        <v>22.617191069790852</v>
      </c>
      <c r="BE79">
        <f t="shared" si="61"/>
        <v>22.636634995074882</v>
      </c>
      <c r="BF79">
        <f t="shared" si="61"/>
        <v>22.602734135814249</v>
      </c>
      <c r="BG79">
        <f t="shared" si="60"/>
        <v>22.662410866735481</v>
      </c>
      <c r="BH79">
        <f t="shared" si="60"/>
        <v>22.558992996489568</v>
      </c>
      <c r="BI79">
        <f t="shared" si="60"/>
        <v>22.743915511688197</v>
      </c>
      <c r="BJ79">
        <f t="shared" si="60"/>
        <v>22.427763508725938</v>
      </c>
      <c r="BK79">
        <f t="shared" si="58"/>
        <v>23.043774037520585</v>
      </c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</row>
    <row r="80" spans="1:78" s="34" customFormat="1" ht="12.95" customHeight="1">
      <c r="A80" s="33" t="s">
        <v>102</v>
      </c>
      <c r="B80" s="42" t="s">
        <v>111</v>
      </c>
      <c r="C80" s="32">
        <v>47407.396999999997</v>
      </c>
      <c r="D80" s="32"/>
      <c r="E80" s="34">
        <f t="shared" si="39"/>
        <v>-5776.4873156344156</v>
      </c>
      <c r="F80" s="34">
        <f t="shared" si="62"/>
        <v>-5776.5</v>
      </c>
      <c r="G80" s="34">
        <f t="shared" si="40"/>
        <v>4.6971699994173832E-3</v>
      </c>
      <c r="I80" s="34">
        <f>G80</f>
        <v>4.6971699994173832E-3</v>
      </c>
      <c r="N80" s="34">
        <f t="shared" ca="1" si="41"/>
        <v>-9.8799121665531456E-3</v>
      </c>
      <c r="O80" s="28">
        <f t="shared" si="42"/>
        <v>3.4805435883423518E-3</v>
      </c>
      <c r="P80" s="37">
        <f t="shared" si="43"/>
        <v>32388.896999999997</v>
      </c>
      <c r="Q80" s="218"/>
      <c r="R80" s="34">
        <f t="shared" si="44"/>
        <v>1.4801798241253112E-6</v>
      </c>
      <c r="S80">
        <v>0.1</v>
      </c>
      <c r="T80" s="34">
        <f t="shared" si="45"/>
        <v>1.4801798241253113E-7</v>
      </c>
      <c r="Y80">
        <f t="shared" si="20"/>
        <v>-5776.5</v>
      </c>
      <c r="Z80" s="28">
        <f t="shared" si="21"/>
        <v>-4.0874719423571806E-3</v>
      </c>
      <c r="AA80" s="28">
        <f t="shared" si="46"/>
        <v>1.2265185530116915E-2</v>
      </c>
      <c r="AB80" s="28">
        <f t="shared" si="47"/>
        <v>1.2166264110750314E-3</v>
      </c>
      <c r="AC80" s="28">
        <f t="shared" si="33"/>
        <v>8.7846419417745639E-3</v>
      </c>
      <c r="AD80" s="28">
        <f t="shared" si="34"/>
        <v>7.7169934045184784E-6</v>
      </c>
      <c r="AE80">
        <f t="shared" si="48"/>
        <v>1.2166264110750314E-3</v>
      </c>
      <c r="AF80" s="29"/>
      <c r="AG80">
        <f t="shared" si="25"/>
        <v>-7.568015530699532E-3</v>
      </c>
      <c r="AH80">
        <f t="shared" si="26"/>
        <v>0.58609803161766449</v>
      </c>
      <c r="AI80">
        <f t="shared" si="27"/>
        <v>-0.99999535363527281</v>
      </c>
      <c r="AJ80">
        <f t="shared" si="28"/>
        <v>0.57576233353611017</v>
      </c>
      <c r="AK80">
        <f t="shared" si="29"/>
        <v>2.1940790129139556</v>
      </c>
      <c r="AL80">
        <f t="shared" si="30"/>
        <v>1.9504539975192801</v>
      </c>
      <c r="AM80" s="28">
        <f t="shared" si="59"/>
        <v>20.204741425387184</v>
      </c>
      <c r="AN80" s="28">
        <f t="shared" si="59"/>
        <v>20.204709240561527</v>
      </c>
      <c r="AO80" s="28">
        <f t="shared" si="59"/>
        <v>20.204497223022432</v>
      </c>
      <c r="AP80" s="28">
        <f t="shared" si="59"/>
        <v>20.203105647996949</v>
      </c>
      <c r="AQ80" s="28">
        <f t="shared" si="59"/>
        <v>20.194181149727918</v>
      </c>
      <c r="AR80" s="28">
        <f t="shared" si="59"/>
        <v>20.143594566882797</v>
      </c>
      <c r="AS80" s="28">
        <f t="shared" si="59"/>
        <v>19.948233806969473</v>
      </c>
      <c r="AT80" s="28">
        <f t="shared" si="50"/>
        <v>19.512068814810107</v>
      </c>
      <c r="AU80"/>
      <c r="AV80">
        <v>24000</v>
      </c>
      <c r="AW80">
        <f t="shared" si="51"/>
        <v>3.9685964781307863E-2</v>
      </c>
      <c r="AX80">
        <f t="shared" si="52"/>
        <v>4.0986670434093007E-2</v>
      </c>
      <c r="AY80">
        <f t="shared" si="53"/>
        <v>-1.3007056527851416E-3</v>
      </c>
      <c r="AZ80">
        <f t="shared" si="54"/>
        <v>0.32305699964610846</v>
      </c>
      <c r="BA80">
        <f t="shared" si="55"/>
        <v>-0.31839718307284076</v>
      </c>
      <c r="BB80">
        <f t="shared" si="56"/>
        <v>-2.8392997634120549</v>
      </c>
      <c r="BC80">
        <f t="shared" si="57"/>
        <v>-6.5656409822082642</v>
      </c>
      <c r="BD80">
        <f t="shared" si="61"/>
        <v>22.698455133726458</v>
      </c>
      <c r="BE80">
        <f t="shared" si="61"/>
        <v>22.712050602459968</v>
      </c>
      <c r="BF80">
        <f t="shared" si="61"/>
        <v>22.686805158866488</v>
      </c>
      <c r="BG80">
        <f t="shared" si="60"/>
        <v>22.734137179270888</v>
      </c>
      <c r="BH80">
        <f t="shared" si="60"/>
        <v>22.646883714086179</v>
      </c>
      <c r="BI80">
        <f t="shared" si="60"/>
        <v>22.813563131415464</v>
      </c>
      <c r="BJ80">
        <f t="shared" si="60"/>
        <v>22.512130373216809</v>
      </c>
      <c r="BK80">
        <f t="shared" si="58"/>
        <v>23.166502834376022</v>
      </c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</row>
    <row r="81" spans="1:78" s="34" customFormat="1" ht="12.95" customHeight="1">
      <c r="A81" s="33" t="s">
        <v>102</v>
      </c>
      <c r="B81" s="42"/>
      <c r="C81" s="32">
        <v>47412.396999999997</v>
      </c>
      <c r="D81" s="32"/>
      <c r="E81" s="34">
        <f t="shared" si="39"/>
        <v>-5762.9851796775201</v>
      </c>
      <c r="F81" s="34">
        <f t="shared" si="62"/>
        <v>-5763</v>
      </c>
      <c r="G81" s="34">
        <f t="shared" si="40"/>
        <v>5.4881399992154911E-3</v>
      </c>
      <c r="I81" s="34">
        <f>G81</f>
        <v>5.4881399992154911E-3</v>
      </c>
      <c r="N81" s="34">
        <f t="shared" ca="1" si="41"/>
        <v>-9.8589480774024935E-3</v>
      </c>
      <c r="O81" s="28">
        <f t="shared" si="42"/>
        <v>3.5028972199531148E-3</v>
      </c>
      <c r="P81" s="37">
        <f t="shared" si="43"/>
        <v>32393.896999999997</v>
      </c>
      <c r="Q81" s="218"/>
      <c r="R81" s="34">
        <f t="shared" si="44"/>
        <v>3.9411888926134039E-6</v>
      </c>
      <c r="S81">
        <v>0.1</v>
      </c>
      <c r="T81" s="34">
        <f t="shared" si="45"/>
        <v>3.941188892613404E-7</v>
      </c>
      <c r="Y81">
        <f t="shared" si="20"/>
        <v>-5763</v>
      </c>
      <c r="Z81" s="28">
        <f t="shared" si="21"/>
        <v>-4.0888279640045096E-3</v>
      </c>
      <c r="AA81" s="28">
        <f t="shared" si="46"/>
        <v>1.3079865183173115E-2</v>
      </c>
      <c r="AB81" s="28">
        <f t="shared" si="47"/>
        <v>1.9852427792623763E-3</v>
      </c>
      <c r="AC81" s="28">
        <f t="shared" si="33"/>
        <v>9.5769679632200008E-3</v>
      </c>
      <c r="AD81" s="28">
        <f t="shared" si="34"/>
        <v>9.171831536854226E-6</v>
      </c>
      <c r="AE81">
        <f t="shared" si="48"/>
        <v>1.9852427792623763E-3</v>
      </c>
      <c r="AF81" s="29"/>
      <c r="AG81">
        <f t="shared" si="25"/>
        <v>-7.5917251839576249E-3</v>
      </c>
      <c r="AH81">
        <f t="shared" si="26"/>
        <v>0.58516518645042959</v>
      </c>
      <c r="AI81">
        <f t="shared" si="27"/>
        <v>-0.99999898146132027</v>
      </c>
      <c r="AJ81">
        <f t="shared" si="28"/>
        <v>0.57509058557501347</v>
      </c>
      <c r="AK81">
        <f t="shared" si="29"/>
        <v>2.1957001496334172</v>
      </c>
      <c r="AL81">
        <f t="shared" si="30"/>
        <v>1.9543543546448243</v>
      </c>
      <c r="AM81" s="28">
        <f t="shared" si="59"/>
        <v>20.206693306592953</v>
      </c>
      <c r="AN81" s="28">
        <f t="shared" si="59"/>
        <v>20.206662482970156</v>
      </c>
      <c r="AO81" s="28">
        <f t="shared" si="59"/>
        <v>20.206457602652254</v>
      </c>
      <c r="AP81" s="28">
        <f t="shared" si="59"/>
        <v>20.205100671895149</v>
      </c>
      <c r="AQ81" s="28">
        <f t="shared" si="59"/>
        <v>20.196317845560618</v>
      </c>
      <c r="AR81" s="28">
        <f t="shared" si="59"/>
        <v>20.146082116983038</v>
      </c>
      <c r="AS81" s="28">
        <f t="shared" si="59"/>
        <v>19.950816362067162</v>
      </c>
      <c r="AT81" s="28">
        <f t="shared" si="50"/>
        <v>19.513725653567654</v>
      </c>
      <c r="AU81"/>
      <c r="AV81">
        <v>25000</v>
      </c>
      <c r="AW81">
        <f t="shared" si="51"/>
        <v>4.1719492600497433E-2</v>
      </c>
      <c r="AX81">
        <f t="shared" si="52"/>
        <v>4.1836529410834586E-2</v>
      </c>
      <c r="AY81">
        <f t="shared" si="53"/>
        <v>-1.1703681033714983E-4</v>
      </c>
      <c r="AZ81">
        <f t="shared" si="54"/>
        <v>0.33166694260336604</v>
      </c>
      <c r="BA81">
        <f t="shared" si="55"/>
        <v>-0.28174363884786879</v>
      </c>
      <c r="BB81">
        <f t="shared" si="56"/>
        <v>-2.8008724504608851</v>
      </c>
      <c r="BC81">
        <f t="shared" si="57"/>
        <v>-5.8130221393764083</v>
      </c>
      <c r="BD81">
        <f t="shared" si="61"/>
        <v>22.781250258967646</v>
      </c>
      <c r="BE81">
        <f t="shared" si="61"/>
        <v>22.789746952726265</v>
      </c>
      <c r="BF81">
        <f t="shared" si="61"/>
        <v>22.77272103974423</v>
      </c>
      <c r="BG81">
        <f t="shared" si="60"/>
        <v>22.807142830272291</v>
      </c>
      <c r="BH81">
        <f t="shared" si="60"/>
        <v>22.738725690276329</v>
      </c>
      <c r="BI81">
        <f t="shared" si="60"/>
        <v>22.880001072079406</v>
      </c>
      <c r="BJ81">
        <f t="shared" si="60"/>
        <v>22.606341264208091</v>
      </c>
      <c r="BK81">
        <f t="shared" si="58"/>
        <v>23.289231631231459</v>
      </c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</row>
    <row r="82" spans="1:78" s="34" customFormat="1" ht="12.95" customHeight="1">
      <c r="A82" s="33" t="s">
        <v>103</v>
      </c>
      <c r="B82" s="42"/>
      <c r="C82" s="32">
        <v>47432.385999999999</v>
      </c>
      <c r="D82" s="32"/>
      <c r="E82" s="34">
        <f t="shared" si="39"/>
        <v>-5709.0063405490391</v>
      </c>
      <c r="F82" s="34">
        <f t="shared" si="62"/>
        <v>-5709</v>
      </c>
      <c r="G82" s="34">
        <f t="shared" si="40"/>
        <v>-2.3479800001950935E-3</v>
      </c>
      <c r="I82" s="34">
        <f>G82</f>
        <v>-2.3479800001950935E-3</v>
      </c>
      <c r="N82" s="34">
        <f t="shared" ca="1" si="41"/>
        <v>-9.7750917207998864E-3</v>
      </c>
      <c r="O82" s="28">
        <f t="shared" si="42"/>
        <v>3.5922632203170806E-3</v>
      </c>
      <c r="P82" s="37">
        <f t="shared" si="43"/>
        <v>32413.885999999999</v>
      </c>
      <c r="Q82" s="218"/>
      <c r="R82" s="34">
        <f t="shared" si="44"/>
        <v>3.5286489518840848E-5</v>
      </c>
      <c r="S82">
        <v>0.1</v>
      </c>
      <c r="T82" s="34">
        <f t="shared" si="45"/>
        <v>3.5286489518840849E-6</v>
      </c>
      <c r="Y82">
        <f t="shared" si="20"/>
        <v>-5709</v>
      </c>
      <c r="Z82" s="28">
        <f t="shared" si="21"/>
        <v>-4.0936358150748869E-3</v>
      </c>
      <c r="AA82" s="28">
        <f t="shared" si="46"/>
        <v>5.3379190351968741E-3</v>
      </c>
      <c r="AB82" s="28">
        <f t="shared" si="47"/>
        <v>-5.9402432205121741E-3</v>
      </c>
      <c r="AC82" s="28">
        <f t="shared" si="33"/>
        <v>1.7456558148797935E-3</v>
      </c>
      <c r="AD82" s="28">
        <f t="shared" si="34"/>
        <v>3.047314224023636E-7</v>
      </c>
      <c r="AE82">
        <f t="shared" si="48"/>
        <v>-5.9402432205121741E-3</v>
      </c>
      <c r="AF82" s="29"/>
      <c r="AG82">
        <f t="shared" si="25"/>
        <v>-7.6858990353919675E-3</v>
      </c>
      <c r="AH82">
        <f t="shared" si="26"/>
        <v>0.58147409082318469</v>
      </c>
      <c r="AI82">
        <f t="shared" si="27"/>
        <v>-0.99998747003542021</v>
      </c>
      <c r="AJ82">
        <f t="shared" si="28"/>
        <v>0.57240996453367132</v>
      </c>
      <c r="AK82">
        <f t="shared" si="29"/>
        <v>2.2021334065005598</v>
      </c>
      <c r="AL82">
        <f t="shared" si="30"/>
        <v>1.9699550247691116</v>
      </c>
      <c r="AM82" s="28">
        <f t="shared" si="59"/>
        <v>20.214469819605334</v>
      </c>
      <c r="AN82" s="28">
        <f t="shared" si="59"/>
        <v>20.214443977311301</v>
      </c>
      <c r="AO82" s="28">
        <f t="shared" si="59"/>
        <v>20.214265804967965</v>
      </c>
      <c r="AP82" s="28">
        <f t="shared" si="59"/>
        <v>20.213041485764567</v>
      </c>
      <c r="AQ82" s="28">
        <f t="shared" si="59"/>
        <v>20.204813837275967</v>
      </c>
      <c r="AR82" s="28">
        <f t="shared" si="59"/>
        <v>20.155986307682419</v>
      </c>
      <c r="AS82" s="28">
        <f t="shared" si="59"/>
        <v>19.96113455845699</v>
      </c>
      <c r="AT82" s="28">
        <f t="shared" si="50"/>
        <v>19.520353008597844</v>
      </c>
      <c r="AU82"/>
      <c r="AV82">
        <v>26000</v>
      </c>
      <c r="AW82">
        <f t="shared" si="51"/>
        <v>4.3751903715003898E-2</v>
      </c>
      <c r="AX82">
        <f t="shared" si="52"/>
        <v>4.2659762281083084E-2</v>
      </c>
      <c r="AY82">
        <f t="shared" si="53"/>
        <v>1.0921414339208173E-3</v>
      </c>
      <c r="AZ82">
        <f t="shared" si="54"/>
        <v>0.34176962663347676</v>
      </c>
      <c r="BA82">
        <f t="shared" si="55"/>
        <v>-0.24280895385456083</v>
      </c>
      <c r="BB82">
        <f t="shared" si="56"/>
        <v>-2.7605219823905323</v>
      </c>
      <c r="BC82">
        <f t="shared" si="57"/>
        <v>-5.1847042924044606</v>
      </c>
      <c r="BD82">
        <f t="shared" si="61"/>
        <v>22.865775938619986</v>
      </c>
      <c r="BE82">
        <f t="shared" si="61"/>
        <v>22.870388969115858</v>
      </c>
      <c r="BF82">
        <f t="shared" si="61"/>
        <v>22.860249938001942</v>
      </c>
      <c r="BG82">
        <f t="shared" si="60"/>
        <v>22.882700632618622</v>
      </c>
      <c r="BH82">
        <f t="shared" si="60"/>
        <v>22.833764623740208</v>
      </c>
      <c r="BI82">
        <f t="shared" si="60"/>
        <v>22.944565832104086</v>
      </c>
      <c r="BJ82">
        <f t="shared" si="60"/>
        <v>22.710825189700156</v>
      </c>
      <c r="BK82">
        <f t="shared" si="58"/>
        <v>23.411960428086896</v>
      </c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</row>
    <row r="83" spans="1:78" ht="12.95" customHeight="1">
      <c r="A83" s="33" t="s">
        <v>104</v>
      </c>
      <c r="B83" s="42"/>
      <c r="C83" s="32">
        <v>48163.381999999998</v>
      </c>
      <c r="D83" s="32"/>
      <c r="E83" s="34">
        <f t="shared" si="39"/>
        <v>-3735.004865359675</v>
      </c>
      <c r="F83" s="34">
        <f t="shared" si="62"/>
        <v>-3735</v>
      </c>
      <c r="G83" s="34">
        <f t="shared" si="40"/>
        <v>-1.8017000038526021E-3</v>
      </c>
      <c r="H83" s="34"/>
      <c r="I83" s="34">
        <f>G83</f>
        <v>-1.8017000038526021E-3</v>
      </c>
      <c r="J83" s="34"/>
      <c r="K83" s="34"/>
      <c r="L83" s="34"/>
      <c r="M83" s="34"/>
      <c r="N83" s="34">
        <f t="shared" ca="1" si="41"/>
        <v>-6.7096760183267745E-3</v>
      </c>
      <c r="O83" s="28">
        <f t="shared" si="42"/>
        <v>6.8057912381035068E-3</v>
      </c>
      <c r="P83" s="37">
        <f t="shared" si="43"/>
        <v>33144.881999999998</v>
      </c>
      <c r="Q83" s="218"/>
      <c r="R83" s="34">
        <f t="shared" si="44"/>
        <v>7.4088905480351139E-5</v>
      </c>
      <c r="S83">
        <v>0.1</v>
      </c>
      <c r="T83" s="34">
        <f t="shared" si="45"/>
        <v>7.4088905480351141E-6</v>
      </c>
      <c r="Y83">
        <f t="shared" si="20"/>
        <v>-3735</v>
      </c>
      <c r="Z83" s="28">
        <f t="shared" si="21"/>
        <v>-3.6918527025861991E-3</v>
      </c>
      <c r="AA83" s="28">
        <f t="shared" si="46"/>
        <v>8.6959439368371038E-3</v>
      </c>
      <c r="AB83" s="28">
        <f t="shared" si="47"/>
        <v>-8.6074912419561098E-3</v>
      </c>
      <c r="AC83" s="28">
        <f t="shared" si="33"/>
        <v>1.890152698733597E-3</v>
      </c>
      <c r="AD83" s="28">
        <f t="shared" si="34"/>
        <v>3.5726772245299001E-7</v>
      </c>
      <c r="AE83">
        <f t="shared" si="48"/>
        <v>-8.6074912419561098E-3</v>
      </c>
      <c r="AF83" s="29"/>
      <c r="AG83">
        <f t="shared" si="25"/>
        <v>-1.0497643940689706E-2</v>
      </c>
      <c r="AH83">
        <f t="shared" si="26"/>
        <v>0.48001452319669236</v>
      </c>
      <c r="AI83">
        <f t="shared" si="27"/>
        <v>-0.98068888037775137</v>
      </c>
      <c r="AJ83">
        <f t="shared" si="28"/>
        <v>0.48211223596104208</v>
      </c>
      <c r="AK83">
        <f t="shared" si="29"/>
        <v>2.3939704708135521</v>
      </c>
      <c r="AL83">
        <f t="shared" si="30"/>
        <v>2.5493678894862666</v>
      </c>
      <c r="AM83" s="28">
        <f t="shared" si="59"/>
        <v>20.470813039454924</v>
      </c>
      <c r="AN83" s="28">
        <f t="shared" si="59"/>
        <v>20.470813035478656</v>
      </c>
      <c r="AO83" s="28">
        <f t="shared" si="59"/>
        <v>20.470813146651903</v>
      </c>
      <c r="AP83" s="28">
        <f t="shared" si="59"/>
        <v>20.470810038244206</v>
      </c>
      <c r="AQ83" s="28">
        <f t="shared" si="59"/>
        <v>20.470896877440012</v>
      </c>
      <c r="AR83" s="28">
        <f t="shared" si="59"/>
        <v>20.468411908139124</v>
      </c>
      <c r="AS83" s="28">
        <f t="shared" si="59"/>
        <v>20.323784299879922</v>
      </c>
      <c r="AT83" s="28">
        <f t="shared" si="50"/>
        <v>19.762619653590477</v>
      </c>
      <c r="AV83">
        <v>27000</v>
      </c>
      <c r="AW83">
        <f t="shared" si="51"/>
        <v>4.5780101814261315E-2</v>
      </c>
      <c r="AX83">
        <f t="shared" si="52"/>
        <v>4.3456369044838516E-2</v>
      </c>
      <c r="AY83">
        <f t="shared" si="53"/>
        <v>2.3237327694227996E-3</v>
      </c>
      <c r="AZ83">
        <f t="shared" si="54"/>
        <v>0.35363264447311682</v>
      </c>
      <c r="BA83">
        <f t="shared" si="55"/>
        <v>-0.20115963877227355</v>
      </c>
      <c r="BB83">
        <f t="shared" si="56"/>
        <v>-2.7178031838750925</v>
      </c>
      <c r="BC83">
        <f t="shared" si="57"/>
        <v>-4.6484805283009916</v>
      </c>
      <c r="BD83">
        <f t="shared" si="61"/>
        <v>22.952439614730473</v>
      </c>
      <c r="BE83">
        <f t="shared" si="61"/>
        <v>22.954511044317744</v>
      </c>
      <c r="BF83">
        <f t="shared" si="61"/>
        <v>22.94941161380865</v>
      </c>
      <c r="BG83">
        <f t="shared" si="60"/>
        <v>22.962033440251417</v>
      </c>
      <c r="BH83">
        <f t="shared" si="60"/>
        <v>22.931195405876469</v>
      </c>
      <c r="BI83">
        <f t="shared" si="60"/>
        <v>23.009177825421173</v>
      </c>
      <c r="BJ83">
        <f t="shared" si="60"/>
        <v>22.825856615701067</v>
      </c>
      <c r="BK83">
        <f t="shared" si="58"/>
        <v>23.534689224942333</v>
      </c>
    </row>
    <row r="84" spans="1:78" s="34" customFormat="1" ht="12.95" customHeight="1">
      <c r="A84" s="33" t="s">
        <v>113</v>
      </c>
      <c r="B84" s="42"/>
      <c r="C84" s="32">
        <v>48448.521699999998</v>
      </c>
      <c r="D84" s="32"/>
      <c r="E84" s="34">
        <f t="shared" si="39"/>
        <v>-2965.0058661379926</v>
      </c>
      <c r="F84" s="34">
        <f t="shared" si="62"/>
        <v>-2965</v>
      </c>
      <c r="G84" s="34">
        <f t="shared" si="40"/>
        <v>-2.1723000027122907E-3</v>
      </c>
      <c r="J84" s="34">
        <f>G84</f>
        <v>-2.1723000027122907E-3</v>
      </c>
      <c r="N84" s="34">
        <f t="shared" ca="1" si="41"/>
        <v>-5.5139464889932916E-3</v>
      </c>
      <c r="O84" s="28">
        <f t="shared" si="42"/>
        <v>8.0311661908851698E-3</v>
      </c>
      <c r="P84" s="37">
        <f t="shared" si="43"/>
        <v>33430.021699999998</v>
      </c>
      <c r="R84" s="34">
        <f t="shared" si="44"/>
        <v>1.0411072236388625E-4</v>
      </c>
      <c r="S84">
        <v>1</v>
      </c>
      <c r="T84" s="34">
        <f t="shared" si="45"/>
        <v>1.0411072236388625E-4</v>
      </c>
      <c r="Y84">
        <f t="shared" si="20"/>
        <v>-2965</v>
      </c>
      <c r="Z84" s="28">
        <f t="shared" si="21"/>
        <v>-3.2865238083370236E-3</v>
      </c>
      <c r="AA84" s="28">
        <f t="shared" si="46"/>
        <v>9.1453899965099027E-3</v>
      </c>
      <c r="AB84" s="28">
        <f t="shared" si="47"/>
        <v>-1.0203466193597461E-2</v>
      </c>
      <c r="AC84" s="28">
        <f t="shared" si="33"/>
        <v>1.1142238056247328E-3</v>
      </c>
      <c r="AD84" s="28">
        <f t="shared" si="34"/>
        <v>1.2414946890208624E-6</v>
      </c>
      <c r="AE84">
        <f t="shared" si="48"/>
        <v>-1.0203466193597461E-2</v>
      </c>
      <c r="AF84" s="29"/>
      <c r="AG84">
        <f t="shared" si="25"/>
        <v>-1.1317689999222193E-2</v>
      </c>
      <c r="AH84">
        <f t="shared" si="26"/>
        <v>0.45269912885008601</v>
      </c>
      <c r="AI84">
        <f t="shared" si="27"/>
        <v>-0.96756694508575736</v>
      </c>
      <c r="AJ84">
        <f t="shared" si="28"/>
        <v>0.45086457011863773</v>
      </c>
      <c r="AK84">
        <f t="shared" si="29"/>
        <v>2.4525091041893536</v>
      </c>
      <c r="AL84">
        <f t="shared" si="30"/>
        <v>2.7866391176035705</v>
      </c>
      <c r="AM84" s="28">
        <f t="shared" si="59"/>
        <v>20.559375276414951</v>
      </c>
      <c r="AN84" s="28">
        <f t="shared" si="59"/>
        <v>20.559375942486263</v>
      </c>
      <c r="AO84" s="28">
        <f t="shared" si="59"/>
        <v>20.559369163928789</v>
      </c>
      <c r="AP84" s="28">
        <f t="shared" si="59"/>
        <v>20.559438133469335</v>
      </c>
      <c r="AQ84" s="28">
        <f t="shared" si="59"/>
        <v>20.558734797569965</v>
      </c>
      <c r="AR84" s="28">
        <f t="shared" si="59"/>
        <v>20.565748808794279</v>
      </c>
      <c r="AS84" s="28">
        <f t="shared" si="59"/>
        <v>20.456685729465427</v>
      </c>
      <c r="AT84" s="28">
        <f t="shared" si="50"/>
        <v>19.857120827169165</v>
      </c>
      <c r="AU84"/>
      <c r="AV84">
        <v>28000</v>
      </c>
      <c r="AW84">
        <f t="shared" si="51"/>
        <v>4.780220529883053E-2</v>
      </c>
      <c r="AX84">
        <f t="shared" si="52"/>
        <v>4.4226349702100889E-2</v>
      </c>
      <c r="AY84">
        <f t="shared" si="53"/>
        <v>3.5758555967296385E-3</v>
      </c>
      <c r="AZ84">
        <f t="shared" si="54"/>
        <v>0.36763019967252608</v>
      </c>
      <c r="BA84">
        <f t="shared" si="55"/>
        <v>-0.1561945863012088</v>
      </c>
      <c r="BB84">
        <f t="shared" si="56"/>
        <v>-2.6720983369303997</v>
      </c>
      <c r="BC84">
        <f t="shared" si="57"/>
        <v>-4.1813644345576328</v>
      </c>
      <c r="BD84">
        <f t="shared" si="61"/>
        <v>23.041841242167283</v>
      </c>
      <c r="BE84">
        <f t="shared" si="61"/>
        <v>23.042540356583089</v>
      </c>
      <c r="BF84">
        <f t="shared" si="61"/>
        <v>23.040557499295581</v>
      </c>
      <c r="BG84">
        <f t="shared" si="60"/>
        <v>23.046199388376507</v>
      </c>
      <c r="BH84">
        <f t="shared" si="60"/>
        <v>23.030289121008643</v>
      </c>
      <c r="BI84">
        <f t="shared" si="60"/>
        <v>23.076368828090249</v>
      </c>
      <c r="BJ84">
        <f t="shared" si="60"/>
        <v>22.951551337307912</v>
      </c>
      <c r="BK84">
        <f t="shared" si="58"/>
        <v>23.657418021797767</v>
      </c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</row>
    <row r="85" spans="1:78" ht="12.95" customHeight="1">
      <c r="A85" s="151" t="s">
        <v>265</v>
      </c>
      <c r="B85" s="124" t="s">
        <v>122</v>
      </c>
      <c r="C85" s="150">
        <v>48476.49</v>
      </c>
      <c r="D85" s="150" t="s">
        <v>299</v>
      </c>
      <c r="E85" s="34">
        <f t="shared" ref="E85:E100" si="63">+(C85-C$7)/C$8</f>
        <v>-2889.479508321343</v>
      </c>
      <c r="F85" s="34">
        <f t="shared" si="62"/>
        <v>-2889.5</v>
      </c>
      <c r="G85" s="34">
        <f t="shared" ref="G85:G100" si="64">+C85-(C$7+F85*C$8)</f>
        <v>7.5883099998463877E-3</v>
      </c>
      <c r="I85" s="34"/>
      <c r="J85">
        <f>G85</f>
        <v>7.5883099998463877E-3</v>
      </c>
      <c r="M85" s="34"/>
      <c r="N85" s="34">
        <f t="shared" ref="N85:N100" ca="1" si="65">+C$11+C$12*F85</f>
        <v>-5.3967028792989043E-3</v>
      </c>
      <c r="O85" s="28">
        <f t="shared" ref="O85:O100" si="66">+D$11+D$12*F85+D$13*F85^2</f>
        <v>8.1504667500172188E-3</v>
      </c>
      <c r="P85" s="37">
        <f t="shared" ref="P85:P100" si="67">+C85-15018.5</f>
        <v>33457.99</v>
      </c>
      <c r="Q85" s="217"/>
      <c r="R85" s="34">
        <f t="shared" ref="R85:R100" si="68">(O85-G85)^2</f>
        <v>3.1602021176263026E-7</v>
      </c>
      <c r="S85">
        <v>1</v>
      </c>
      <c r="T85" s="34">
        <f t="shared" ref="T85:T100" si="69">R85*S85</f>
        <v>3.1602021176263026E-7</v>
      </c>
      <c r="Y85">
        <f t="shared" ref="Y85:Y116" si="70">F85</f>
        <v>-2889.5</v>
      </c>
      <c r="Z85" s="28">
        <f t="shared" ref="Z85:Z116" si="71">AA$3+AA$4*Y85+AA$5*Y85^2+AG85</f>
        <v>-3.2406168107849374E-3</v>
      </c>
      <c r="AA85" s="28">
        <f t="shared" ref="AA85:AA100" si="72">IF(R85&lt;&gt;0,G85-AG85, -9999)</f>
        <v>1.8979393560648546E-2</v>
      </c>
      <c r="AB85" s="28">
        <f t="shared" ref="AB85:AB100" si="73">+G85-O85</f>
        <v>-5.6215675017083112E-4</v>
      </c>
      <c r="AC85" s="28">
        <f t="shared" si="33"/>
        <v>1.0828926810631325E-2</v>
      </c>
      <c r="AD85" s="28">
        <f t="shared" si="34"/>
        <v>1.1726565587000992E-4</v>
      </c>
      <c r="AE85">
        <f t="shared" ref="AE85:AE100" si="74">IF(R85&lt;&gt;0,G85-O85, -9999)</f>
        <v>-5.6215675017083112E-4</v>
      </c>
      <c r="AF85" s="29"/>
      <c r="AG85">
        <f t="shared" ref="AG85:AG116" si="75">$AA$6*($AA$11/AH85*AI85+$AA$12)</f>
        <v>-1.1391083560802156E-2</v>
      </c>
      <c r="AH85">
        <f t="shared" ref="AH85:AH116" si="76">1+$AA$7*COS(AK85)</f>
        <v>0.45027794878759952</v>
      </c>
      <c r="AI85">
        <f t="shared" ref="AI85:AI116" si="77">SIN(AK85+RADIANS($AA$9))</f>
        <v>-0.96619188937943268</v>
      </c>
      <c r="AJ85">
        <f t="shared" ref="AJ85:AJ116" si="78">$AA$7*SIN(AK85)</f>
        <v>0.44790933296879371</v>
      </c>
      <c r="AK85">
        <f t="shared" ref="AK85:AK116" si="79">2*ATAN(AL85)</f>
        <v>2.4578968311747773</v>
      </c>
      <c r="AL85">
        <f t="shared" ref="AL85:AL116" si="80">SQRT((1+$AA$7)/(1-$AA$7))*TAN(AM85/2)</f>
        <v>2.8104304492898406</v>
      </c>
      <c r="AM85" s="28">
        <f t="shared" ref="AM85:AS100" si="81">$AT85+$AA$7*SIN(AN85)</f>
        <v>20.567789600926091</v>
      </c>
      <c r="AN85" s="28">
        <f t="shared" si="81"/>
        <v>20.567790508556087</v>
      </c>
      <c r="AO85" s="28">
        <f t="shared" si="81"/>
        <v>20.567781795290443</v>
      </c>
      <c r="AP85" s="28">
        <f t="shared" si="81"/>
        <v>20.567865421718832</v>
      </c>
      <c r="AQ85" s="28">
        <f t="shared" si="81"/>
        <v>20.567060856381524</v>
      </c>
      <c r="AR85" s="28">
        <f t="shared" si="81"/>
        <v>20.574628883573894</v>
      </c>
      <c r="AS85" s="28">
        <f t="shared" si="81"/>
        <v>20.469434094396217</v>
      </c>
      <c r="AT85" s="28">
        <f t="shared" ref="AT85:AT100" si="82">RADIANS($AA$9)+$AA$18*(F85-AA$15)</f>
        <v>19.86638685133175</v>
      </c>
      <c r="AV85">
        <v>29000</v>
      </c>
      <c r="AW85">
        <f t="shared" si="51"/>
        <v>4.9816252830498349E-2</v>
      </c>
      <c r="AX85">
        <f t="shared" si="52"/>
        <v>4.4969704252870175E-2</v>
      </c>
      <c r="AY85">
        <f t="shared" si="53"/>
        <v>4.8465485776281736E-3</v>
      </c>
      <c r="AZ85">
        <f t="shared" si="54"/>
        <v>0.3842812949085026</v>
      </c>
      <c r="BA85">
        <f t="shared" si="55"/>
        <v>-0.10712396509926332</v>
      </c>
      <c r="BB85">
        <f t="shared" si="56"/>
        <v>-2.6225914831386068</v>
      </c>
      <c r="BC85">
        <f t="shared" si="57"/>
        <v>-3.7666648227664279</v>
      </c>
      <c r="BD85">
        <f t="shared" si="61"/>
        <v>23.134738956450608</v>
      </c>
      <c r="BE85">
        <f t="shared" si="61"/>
        <v>23.134876815187056</v>
      </c>
      <c r="BF85">
        <f t="shared" si="61"/>
        <v>23.134407687354582</v>
      </c>
      <c r="BG85">
        <f t="shared" si="60"/>
        <v>23.13600609323619</v>
      </c>
      <c r="BH85">
        <f t="shared" si="60"/>
        <v>23.13058282165381</v>
      </c>
      <c r="BI85">
        <f t="shared" si="60"/>
        <v>23.149254894930529</v>
      </c>
      <c r="BJ85">
        <f t="shared" si="60"/>
        <v>23.087864736747822</v>
      </c>
      <c r="BK85">
        <f t="shared" si="58"/>
        <v>23.780146818653208</v>
      </c>
    </row>
    <row r="86" spans="1:78" s="34" customFormat="1" ht="12.95" customHeight="1">
      <c r="A86" s="33" t="s">
        <v>105</v>
      </c>
      <c r="B86" s="42"/>
      <c r="C86" s="32">
        <v>48490.364999999998</v>
      </c>
      <c r="D86" s="32"/>
      <c r="E86" s="34">
        <f t="shared" si="63"/>
        <v>-2852.0110810409578</v>
      </c>
      <c r="F86" s="34">
        <f t="shared" si="62"/>
        <v>-2852</v>
      </c>
      <c r="G86" s="34">
        <f t="shared" si="64"/>
        <v>-4.1034399982891046E-3</v>
      </c>
      <c r="I86" s="34">
        <f>G86</f>
        <v>-4.1034399982891046E-3</v>
      </c>
      <c r="N86" s="34">
        <f t="shared" ca="1" si="65"/>
        <v>-5.3384692983248711E-3</v>
      </c>
      <c r="O86" s="28">
        <f t="shared" si="66"/>
        <v>8.2096655805560994E-3</v>
      </c>
      <c r="P86" s="37">
        <f t="shared" si="67"/>
        <v>33471.864999999998</v>
      </c>
      <c r="Q86" s="218"/>
      <c r="R86" s="34">
        <f t="shared" si="68"/>
        <v>1.5161256899578888E-4</v>
      </c>
      <c r="S86">
        <v>0.1</v>
      </c>
      <c r="T86" s="34">
        <f t="shared" si="69"/>
        <v>1.5161256899578888E-5</v>
      </c>
      <c r="Y86">
        <f t="shared" si="70"/>
        <v>-2852</v>
      </c>
      <c r="Z86" s="28">
        <f t="shared" si="71"/>
        <v>-3.2174283982529979E-3</v>
      </c>
      <c r="AA86" s="28">
        <f t="shared" si="72"/>
        <v>7.3236539805199927E-3</v>
      </c>
      <c r="AB86" s="28">
        <f t="shared" si="73"/>
        <v>-1.2313105578845204E-2</v>
      </c>
      <c r="AC86" s="28">
        <f t="shared" ref="AC86:AC117" si="83">IF(S86&lt;&gt;0,G86-Z86, -9999)</f>
        <v>-8.8601160003610666E-4</v>
      </c>
      <c r="AD86" s="28">
        <f t="shared" ref="AD86:AD117" si="84">+(G86-Z86)^2*S86</f>
        <v>7.8501655539854189E-8</v>
      </c>
      <c r="AE86">
        <f t="shared" si="74"/>
        <v>-1.2313105578845204E-2</v>
      </c>
      <c r="AF86" s="29"/>
      <c r="AG86">
        <f t="shared" si="75"/>
        <v>-1.1427093978809097E-2</v>
      </c>
      <c r="AH86">
        <f t="shared" si="76"/>
        <v>0.44909082070317463</v>
      </c>
      <c r="AI86">
        <f t="shared" si="77"/>
        <v>-0.96550403917901872</v>
      </c>
      <c r="AJ86">
        <f t="shared" si="78"/>
        <v>0.44644840722777474</v>
      </c>
      <c r="AK86">
        <f t="shared" si="79"/>
        <v>2.4605515348439786</v>
      </c>
      <c r="AL86">
        <f t="shared" si="80"/>
        <v>2.8222861490424789</v>
      </c>
      <c r="AM86" s="28">
        <f t="shared" si="81"/>
        <v>20.57195222217883</v>
      </c>
      <c r="AN86" s="28">
        <f t="shared" si="81"/>
        <v>20.571953269148896</v>
      </c>
      <c r="AO86" s="28">
        <f t="shared" si="81"/>
        <v>20.571943492143674</v>
      </c>
      <c r="AP86" s="28">
        <f t="shared" si="81"/>
        <v>20.572034769194506</v>
      </c>
      <c r="AQ86" s="28">
        <f t="shared" si="81"/>
        <v>20.571180483745525</v>
      </c>
      <c r="AR86" s="28">
        <f t="shared" si="81"/>
        <v>20.578997484134685</v>
      </c>
      <c r="AS86" s="28">
        <f t="shared" si="81"/>
        <v>20.475746837072535</v>
      </c>
      <c r="AT86" s="28">
        <f t="shared" si="82"/>
        <v>19.87098918121383</v>
      </c>
      <c r="AU86"/>
      <c r="AV86">
        <v>30000</v>
      </c>
      <c r="AW86">
        <f t="shared" si="51"/>
        <v>5.1818692775413303E-2</v>
      </c>
      <c r="AX86">
        <f t="shared" si="52"/>
        <v>4.5686432697146395E-2</v>
      </c>
      <c r="AY86">
        <f t="shared" si="53"/>
        <v>6.1322600782669047E-3</v>
      </c>
      <c r="AZ86">
        <f t="shared" si="54"/>
        <v>0.4043041152582636</v>
      </c>
      <c r="BA86">
        <f t="shared" si="55"/>
        <v>-5.2936879717734815E-2</v>
      </c>
      <c r="BB86">
        <f t="shared" si="56"/>
        <v>-2.5682232036745942</v>
      </c>
      <c r="BC86">
        <f t="shared" si="57"/>
        <v>-3.39206305098612</v>
      </c>
      <c r="BD86">
        <f t="shared" si="61"/>
        <v>23.232023256812312</v>
      </c>
      <c r="BE86">
        <f t="shared" si="61"/>
        <v>23.232021241312498</v>
      </c>
      <c r="BF86">
        <f t="shared" si="61"/>
        <v>23.232030014904339</v>
      </c>
      <c r="BG86">
        <f t="shared" si="60"/>
        <v>23.231991824572013</v>
      </c>
      <c r="BH86">
        <f t="shared" si="60"/>
        <v>23.232158093337237</v>
      </c>
      <c r="BI86">
        <f t="shared" si="60"/>
        <v>23.231434799452668</v>
      </c>
      <c r="BJ86">
        <f t="shared" si="60"/>
        <v>23.234592454583645</v>
      </c>
      <c r="BK86">
        <f t="shared" si="58"/>
        <v>23.902875615508641</v>
      </c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</row>
    <row r="87" spans="1:78" s="34" customFormat="1" ht="12.95" customHeight="1">
      <c r="A87" s="151" t="s">
        <v>265</v>
      </c>
      <c r="B87" s="124" t="s">
        <v>111</v>
      </c>
      <c r="C87" s="150">
        <v>48500.365899999997</v>
      </c>
      <c r="D87" s="150" t="s">
        <v>299</v>
      </c>
      <c r="E87" s="34">
        <f t="shared" si="63"/>
        <v>-2825.0043787426971</v>
      </c>
      <c r="F87" s="34">
        <f t="shared" si="62"/>
        <v>-2825</v>
      </c>
      <c r="G87" s="34">
        <f t="shared" si="64"/>
        <v>-1.6214999996009283E-3</v>
      </c>
      <c r="H87"/>
      <c r="J87">
        <f>G87</f>
        <v>-1.6214999996009283E-3</v>
      </c>
      <c r="K87"/>
      <c r="L87"/>
      <c r="N87" s="34">
        <f t="shared" ca="1" si="65"/>
        <v>-5.2965411200235676E-3</v>
      </c>
      <c r="O87" s="28">
        <f t="shared" si="66"/>
        <v>8.2522655538618643E-3</v>
      </c>
      <c r="P87" s="37">
        <f t="shared" si="67"/>
        <v>33481.865899999997</v>
      </c>
      <c r="Q87" s="217"/>
      <c r="R87" s="34">
        <f t="shared" si="68"/>
        <v>9.7491246204748407E-5</v>
      </c>
      <c r="S87">
        <v>1</v>
      </c>
      <c r="T87" s="34">
        <f t="shared" si="69"/>
        <v>9.7491246204748407E-5</v>
      </c>
      <c r="Y87">
        <f t="shared" si="70"/>
        <v>-2825</v>
      </c>
      <c r="Z87" s="28">
        <f t="shared" si="71"/>
        <v>-3.2005750815696701E-3</v>
      </c>
      <c r="AA87" s="28">
        <f t="shared" si="72"/>
        <v>9.8313406358306061E-3</v>
      </c>
      <c r="AB87" s="28">
        <f t="shared" si="73"/>
        <v>-9.8737655534627926E-3</v>
      </c>
      <c r="AC87" s="28">
        <f t="shared" si="83"/>
        <v>1.5790750819687418E-3</v>
      </c>
      <c r="AD87" s="28">
        <f t="shared" si="84"/>
        <v>2.4934781144945884E-6</v>
      </c>
      <c r="AE87">
        <f t="shared" si="74"/>
        <v>-9.8737655534627926E-3</v>
      </c>
      <c r="AF87" s="29"/>
      <c r="AG87">
        <f t="shared" si="75"/>
        <v>-1.1452840635431534E-2</v>
      </c>
      <c r="AH87">
        <f t="shared" si="76"/>
        <v>0.4482423404746082</v>
      </c>
      <c r="AI87">
        <f t="shared" si="77"/>
        <v>-0.96500683928047848</v>
      </c>
      <c r="AJ87">
        <f t="shared" si="78"/>
        <v>0.44539935934482505</v>
      </c>
      <c r="AK87">
        <f t="shared" si="79"/>
        <v>2.4624542810398626</v>
      </c>
      <c r="AL87">
        <f t="shared" si="80"/>
        <v>2.8308384593643918</v>
      </c>
      <c r="AM87" s="28">
        <f t="shared" si="81"/>
        <v>20.574942527410958</v>
      </c>
      <c r="AN87" s="28">
        <f t="shared" si="81"/>
        <v>20.574943683048772</v>
      </c>
      <c r="AO87" s="28">
        <f t="shared" si="81"/>
        <v>20.57493309838036</v>
      </c>
      <c r="AP87" s="28">
        <f t="shared" si="81"/>
        <v>20.575030018173749</v>
      </c>
      <c r="AQ87" s="28">
        <f t="shared" si="81"/>
        <v>20.574140297655447</v>
      </c>
      <c r="AR87" s="28">
        <f t="shared" si="81"/>
        <v>20.582125742317892</v>
      </c>
      <c r="AS87" s="28">
        <f t="shared" si="81"/>
        <v>20.480284082168588</v>
      </c>
      <c r="AT87" s="28">
        <f t="shared" si="82"/>
        <v>19.874302858728925</v>
      </c>
      <c r="AU87"/>
      <c r="AV87">
        <v>31000</v>
      </c>
      <c r="AW87">
        <f t="shared" ref="AW87:AW150" si="85">AA$3+AA$4*AV87+AA$5*AV87^2+AY87</f>
        <v>5.3803054527865636E-2</v>
      </c>
      <c r="AX87">
        <f t="shared" ref="AX87:AX150" si="86">AA$3+AA$4*AV87+AA$5*AV87^2</f>
        <v>4.6376535034929542E-2</v>
      </c>
      <c r="AY87">
        <f t="shared" ref="AY87:AY150" si="87">$AA$6*($AA$11/AZ87*BA87+$AA$12)</f>
        <v>7.4265194929360959E-3</v>
      </c>
      <c r="AZ87">
        <f t="shared" ref="AZ87:AZ150" si="88">1+$AA$7*COS(BB87)</f>
        <v>0.42870517417322873</v>
      </c>
      <c r="BA87">
        <f t="shared" ref="BA87:BA150" si="89">SIN(BB87+RADIANS($AA$9))</f>
        <v>7.6655291225462335E-3</v>
      </c>
      <c r="BB87">
        <f t="shared" ref="BB87:BB150" si="90">2*ATAN(BC87)</f>
        <v>-2.507595964243936</v>
      </c>
      <c r="BC87">
        <f t="shared" ref="BC87:BC150" si="91">SQRT((1+$AA$7)/(1-$AA$7))*TAN(BD87/2)</f>
        <v>-3.0482097689511058</v>
      </c>
      <c r="BD87">
        <f t="shared" ref="BD87:BD150" si="92">$BK87+$AA$7*SIN(BE87)</f>
        <v>23.334734229434236</v>
      </c>
      <c r="BE87">
        <f t="shared" ref="BE87:BE150" si="93">$BK87+$AA$7*SIN(BF87)</f>
        <v>23.334728151155655</v>
      </c>
      <c r="BF87">
        <f t="shared" ref="BF87:BF150" si="94">$BK87+$AA$7*SIN(BG87)</f>
        <v>23.334766206385424</v>
      </c>
      <c r="BG87">
        <f t="shared" ref="BG87:BG150" si="95">$BK87+$AA$7*SIN(BH87)</f>
        <v>23.334528051116806</v>
      </c>
      <c r="BH87">
        <f t="shared" ref="BH87:BH150" si="96">$BK87+$AA$7*SIN(BI87)</f>
        <v>23.336022521245575</v>
      </c>
      <c r="BI87">
        <f t="shared" ref="BI87:BI150" si="97">$BK87+$AA$7*SIN(BJ87)</f>
        <v>23.326798886991543</v>
      </c>
      <c r="BJ87">
        <f t="shared" ref="BJ87:BJ150" si="98">$BK87+$AA$7*SIN(BK87)</f>
        <v>23.391373463987204</v>
      </c>
      <c r="BK87">
        <f t="shared" ref="BK87:BK150" si="99">RADIANS($AA$9)+$AA$18*(AV87-AA$15)</f>
        <v>24.025604412364082</v>
      </c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</row>
    <row r="88" spans="1:78" s="34" customFormat="1" ht="12.95" customHeight="1">
      <c r="A88" s="33" t="s">
        <v>113</v>
      </c>
      <c r="B88" s="42"/>
      <c r="C88" s="32">
        <v>48500.366000000002</v>
      </c>
      <c r="D88" s="32"/>
      <c r="E88" s="34">
        <f t="shared" si="63"/>
        <v>-2825.0041086999649</v>
      </c>
      <c r="F88" s="34">
        <f t="shared" si="62"/>
        <v>-2825</v>
      </c>
      <c r="G88" s="34">
        <f t="shared" si="64"/>
        <v>-1.5214999948511831E-3</v>
      </c>
      <c r="J88" s="34">
        <f>G88</f>
        <v>-1.5214999948511831E-3</v>
      </c>
      <c r="N88" s="34">
        <f t="shared" ca="1" si="65"/>
        <v>-5.2965411200235676E-3</v>
      </c>
      <c r="O88" s="28">
        <f t="shared" si="66"/>
        <v>8.2522655538618643E-3</v>
      </c>
      <c r="P88" s="37">
        <f t="shared" si="67"/>
        <v>33481.866000000002</v>
      </c>
      <c r="R88" s="34">
        <f t="shared" si="68"/>
        <v>9.5526493001210053E-5</v>
      </c>
      <c r="S88">
        <v>1</v>
      </c>
      <c r="T88" s="34">
        <f t="shared" si="69"/>
        <v>9.5526493001210053E-5</v>
      </c>
      <c r="Y88">
        <f t="shared" si="70"/>
        <v>-2825</v>
      </c>
      <c r="Z88" s="28">
        <f t="shared" si="71"/>
        <v>-3.2005750815696701E-3</v>
      </c>
      <c r="AA88" s="28">
        <f t="shared" si="72"/>
        <v>9.9313406405803512E-3</v>
      </c>
      <c r="AB88" s="28">
        <f t="shared" si="73"/>
        <v>-9.7737655487130475E-3</v>
      </c>
      <c r="AC88" s="28">
        <f t="shared" si="83"/>
        <v>1.6790750867184869E-3</v>
      </c>
      <c r="AD88" s="28">
        <f t="shared" si="84"/>
        <v>2.8192931468386945E-6</v>
      </c>
      <c r="AE88">
        <f t="shared" si="74"/>
        <v>-9.7737655487130475E-3</v>
      </c>
      <c r="AF88" s="29"/>
      <c r="AG88">
        <f t="shared" si="75"/>
        <v>-1.1452840635431534E-2</v>
      </c>
      <c r="AH88">
        <f t="shared" si="76"/>
        <v>0.4482423404746082</v>
      </c>
      <c r="AI88">
        <f t="shared" si="77"/>
        <v>-0.96500683928047848</v>
      </c>
      <c r="AJ88">
        <f t="shared" si="78"/>
        <v>0.44539935934482505</v>
      </c>
      <c r="AK88">
        <f t="shared" si="79"/>
        <v>2.4624542810398626</v>
      </c>
      <c r="AL88">
        <f t="shared" si="80"/>
        <v>2.8308384593643918</v>
      </c>
      <c r="AM88" s="28">
        <f t="shared" si="81"/>
        <v>20.574942527410958</v>
      </c>
      <c r="AN88" s="28">
        <f t="shared" si="81"/>
        <v>20.574943683048772</v>
      </c>
      <c r="AO88" s="28">
        <f t="shared" si="81"/>
        <v>20.57493309838036</v>
      </c>
      <c r="AP88" s="28">
        <f t="shared" si="81"/>
        <v>20.575030018173749</v>
      </c>
      <c r="AQ88" s="28">
        <f t="shared" si="81"/>
        <v>20.574140297655447</v>
      </c>
      <c r="AR88" s="28">
        <f t="shared" si="81"/>
        <v>20.582125742317892</v>
      </c>
      <c r="AS88" s="28">
        <f t="shared" si="81"/>
        <v>20.480284082168588</v>
      </c>
      <c r="AT88" s="28">
        <f t="shared" si="82"/>
        <v>19.874302858728925</v>
      </c>
      <c r="AU88"/>
      <c r="AV88">
        <v>32000</v>
      </c>
      <c r="AW88">
        <f t="shared" si="85"/>
        <v>5.5758868333984253E-2</v>
      </c>
      <c r="AX88">
        <f t="shared" si="86"/>
        <v>4.7040011266219629E-2</v>
      </c>
      <c r="AY88">
        <f t="shared" si="87"/>
        <v>8.718857067764622E-3</v>
      </c>
      <c r="AZ88">
        <f t="shared" si="88"/>
        <v>0.45893772806644062</v>
      </c>
      <c r="BA88">
        <f t="shared" si="89"/>
        <v>7.640104099338664E-2</v>
      </c>
      <c r="BB88">
        <f t="shared" si="90"/>
        <v>-2.4387860045350691</v>
      </c>
      <c r="BC88">
        <f t="shared" si="91"/>
        <v>-2.7276226869784046</v>
      </c>
      <c r="BD88">
        <f t="shared" si="92"/>
        <v>23.44415105994872</v>
      </c>
      <c r="BE88">
        <f t="shared" si="93"/>
        <v>23.444150798667298</v>
      </c>
      <c r="BF88">
        <f t="shared" si="94"/>
        <v>23.44415393404973</v>
      </c>
      <c r="BG88">
        <f t="shared" si="95"/>
        <v>23.444116314877505</v>
      </c>
      <c r="BH88">
        <f t="shared" si="96"/>
        <v>23.444568471782805</v>
      </c>
      <c r="BI88">
        <f t="shared" si="97"/>
        <v>23.439243634740929</v>
      </c>
      <c r="BJ88">
        <f t="shared" si="98"/>
        <v>23.557695501832171</v>
      </c>
      <c r="BK88">
        <f t="shared" si="99"/>
        <v>24.148333209219516</v>
      </c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</row>
    <row r="89" spans="1:78" s="34" customFormat="1" ht="12.95" customHeight="1">
      <c r="A89" s="151" t="s">
        <v>265</v>
      </c>
      <c r="B89" s="124" t="s">
        <v>111</v>
      </c>
      <c r="C89" s="150">
        <v>48500.366099999999</v>
      </c>
      <c r="D89" s="150" t="s">
        <v>299</v>
      </c>
      <c r="E89" s="34">
        <f t="shared" si="63"/>
        <v>-2825.0038386572528</v>
      </c>
      <c r="F89" s="34">
        <f t="shared" si="62"/>
        <v>-2825</v>
      </c>
      <c r="G89" s="34">
        <f t="shared" si="64"/>
        <v>-1.4214999973773956E-3</v>
      </c>
      <c r="H89"/>
      <c r="J89">
        <f>G89</f>
        <v>-1.4214999973773956E-3</v>
      </c>
      <c r="K89"/>
      <c r="L89"/>
      <c r="N89" s="34">
        <f t="shared" ca="1" si="65"/>
        <v>-5.2965411200235676E-3</v>
      </c>
      <c r="O89" s="28">
        <f t="shared" si="66"/>
        <v>8.2522655538618643E-3</v>
      </c>
      <c r="P89" s="37">
        <f t="shared" si="67"/>
        <v>33481.866099999999</v>
      </c>
      <c r="Q89" s="217"/>
      <c r="R89" s="34">
        <f t="shared" si="68"/>
        <v>9.3581739940343424E-5</v>
      </c>
      <c r="S89">
        <v>1</v>
      </c>
      <c r="T89" s="34">
        <f t="shared" si="69"/>
        <v>9.3581739940343424E-5</v>
      </c>
      <c r="Y89">
        <f t="shared" si="70"/>
        <v>-2825</v>
      </c>
      <c r="Z89" s="28">
        <f t="shared" si="71"/>
        <v>-3.2005750815696701E-3</v>
      </c>
      <c r="AA89" s="28">
        <f t="shared" si="72"/>
        <v>1.0031340638054139E-2</v>
      </c>
      <c r="AB89" s="28">
        <f t="shared" si="73"/>
        <v>-9.6737655512392599E-3</v>
      </c>
      <c r="AC89" s="28">
        <f t="shared" si="83"/>
        <v>1.7790750841922744E-3</v>
      </c>
      <c r="AD89" s="28">
        <f t="shared" si="84"/>
        <v>3.1651081551937482E-6</v>
      </c>
      <c r="AE89">
        <f t="shared" si="74"/>
        <v>-9.6737655512392599E-3</v>
      </c>
      <c r="AF89" s="29"/>
      <c r="AG89">
        <f t="shared" si="75"/>
        <v>-1.1452840635431534E-2</v>
      </c>
      <c r="AH89">
        <f t="shared" si="76"/>
        <v>0.4482423404746082</v>
      </c>
      <c r="AI89">
        <f t="shared" si="77"/>
        <v>-0.96500683928047848</v>
      </c>
      <c r="AJ89">
        <f t="shared" si="78"/>
        <v>0.44539935934482505</v>
      </c>
      <c r="AK89">
        <f t="shared" si="79"/>
        <v>2.4624542810398626</v>
      </c>
      <c r="AL89">
        <f t="shared" si="80"/>
        <v>2.8308384593643918</v>
      </c>
      <c r="AM89" s="28">
        <f t="shared" si="81"/>
        <v>20.574942527410958</v>
      </c>
      <c r="AN89" s="28">
        <f t="shared" si="81"/>
        <v>20.574943683048772</v>
      </c>
      <c r="AO89" s="28">
        <f t="shared" si="81"/>
        <v>20.57493309838036</v>
      </c>
      <c r="AP89" s="28">
        <f t="shared" si="81"/>
        <v>20.575030018173749</v>
      </c>
      <c r="AQ89" s="28">
        <f t="shared" si="81"/>
        <v>20.574140297655447</v>
      </c>
      <c r="AR89" s="28">
        <f t="shared" si="81"/>
        <v>20.582125742317892</v>
      </c>
      <c r="AS89" s="28">
        <f t="shared" si="81"/>
        <v>20.480284082168588</v>
      </c>
      <c r="AT89" s="28">
        <f t="shared" si="82"/>
        <v>19.874302858728925</v>
      </c>
      <c r="AU89"/>
      <c r="AV89">
        <v>33000</v>
      </c>
      <c r="AW89">
        <f t="shared" si="85"/>
        <v>5.7670241012590343E-2</v>
      </c>
      <c r="AX89">
        <f t="shared" si="86"/>
        <v>4.7676861391016644E-2</v>
      </c>
      <c r="AY89">
        <f t="shared" si="87"/>
        <v>9.9933796215737024E-3</v>
      </c>
      <c r="AZ89">
        <f t="shared" si="88"/>
        <v>0.49719034451453115</v>
      </c>
      <c r="BA89">
        <f t="shared" si="89"/>
        <v>0.15562966841606854</v>
      </c>
      <c r="BB89">
        <f t="shared" si="90"/>
        <v>-2.3589967117934134</v>
      </c>
      <c r="BC89">
        <f t="shared" si="91"/>
        <v>-2.4238134239565912</v>
      </c>
      <c r="BD89">
        <f t="shared" si="92"/>
        <v>23.561966029549019</v>
      </c>
      <c r="BE89">
        <f t="shared" si="93"/>
        <v>23.561966029549019</v>
      </c>
      <c r="BF89">
        <f t="shared" si="94"/>
        <v>23.561966029549033</v>
      </c>
      <c r="BG89">
        <f t="shared" si="95"/>
        <v>23.561966030631936</v>
      </c>
      <c r="BH89">
        <f t="shared" si="96"/>
        <v>23.562004068915023</v>
      </c>
      <c r="BI89">
        <f t="shared" si="97"/>
        <v>23.572303046467358</v>
      </c>
      <c r="BJ89">
        <f t="shared" si="98"/>
        <v>23.732902774904442</v>
      </c>
      <c r="BK89">
        <f t="shared" si="99"/>
        <v>24.271062006074956</v>
      </c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</row>
    <row r="90" spans="1:78" s="34" customFormat="1" ht="12.95" customHeight="1">
      <c r="A90" s="33" t="s">
        <v>106</v>
      </c>
      <c r="B90" s="42" t="s">
        <v>111</v>
      </c>
      <c r="C90" s="32">
        <v>48843.46</v>
      </c>
      <c r="D90" s="32"/>
      <c r="E90" s="34">
        <f t="shared" si="63"/>
        <v>-1898.5037419009468</v>
      </c>
      <c r="F90" s="34">
        <f t="shared" si="62"/>
        <v>-1898.5</v>
      </c>
      <c r="G90" s="34">
        <f t="shared" si="64"/>
        <v>-1.385670002491679E-3</v>
      </c>
      <c r="I90" s="34">
        <f>G90</f>
        <v>-1.385670002491679E-3</v>
      </c>
      <c r="N90" s="34">
        <f t="shared" ca="1" si="65"/>
        <v>-3.8577834460917851E-3</v>
      </c>
      <c r="O90" s="28">
        <f t="shared" si="66"/>
        <v>9.7023147614205361E-3</v>
      </c>
      <c r="P90" s="37">
        <f t="shared" si="67"/>
        <v>33824.959999999999</v>
      </c>
      <c r="Q90" s="218"/>
      <c r="R90" s="34">
        <f t="shared" si="68"/>
        <v>1.2294340612474942E-4</v>
      </c>
      <c r="S90">
        <v>0.1</v>
      </c>
      <c r="T90" s="34">
        <f t="shared" si="69"/>
        <v>1.2294340612474943E-5</v>
      </c>
      <c r="Y90">
        <f t="shared" si="70"/>
        <v>-1898.5</v>
      </c>
      <c r="Z90" s="28">
        <f t="shared" si="71"/>
        <v>-2.5468097820046352E-3</v>
      </c>
      <c r="AA90" s="28">
        <f t="shared" si="72"/>
        <v>1.0863454540933492E-2</v>
      </c>
      <c r="AB90" s="28">
        <f t="shared" si="73"/>
        <v>-1.1087984763912215E-2</v>
      </c>
      <c r="AC90" s="28">
        <f t="shared" si="83"/>
        <v>1.1611397795129562E-3</v>
      </c>
      <c r="AD90" s="28">
        <f t="shared" si="84"/>
        <v>1.3482455875673966E-7</v>
      </c>
      <c r="AE90">
        <f t="shared" si="74"/>
        <v>-1.1087984763912215E-2</v>
      </c>
      <c r="AF90" s="29"/>
      <c r="AG90">
        <f t="shared" si="75"/>
        <v>-1.2249124543425171E-2</v>
      </c>
      <c r="AH90">
        <f t="shared" si="76"/>
        <v>0.42199190215399962</v>
      </c>
      <c r="AI90">
        <f t="shared" si="77"/>
        <v>-0.94712929888073338</v>
      </c>
      <c r="AJ90">
        <f t="shared" si="78"/>
        <v>0.41075995785150132</v>
      </c>
      <c r="AK90">
        <f t="shared" si="79"/>
        <v>2.5237564630269329</v>
      </c>
      <c r="AL90">
        <f t="shared" si="80"/>
        <v>3.1334701689581812</v>
      </c>
      <c r="AM90" s="28">
        <f t="shared" si="81"/>
        <v>20.67435396817605</v>
      </c>
      <c r="AN90" s="28">
        <f t="shared" si="81"/>
        <v>20.674362314864467</v>
      </c>
      <c r="AO90" s="28">
        <f t="shared" si="81"/>
        <v>20.674315468303305</v>
      </c>
      <c r="AP90" s="28">
        <f t="shared" si="81"/>
        <v>20.674578289635015</v>
      </c>
      <c r="AQ90" s="28">
        <f t="shared" si="81"/>
        <v>20.673100335991844</v>
      </c>
      <c r="AR90" s="28">
        <f t="shared" si="81"/>
        <v>20.681305031560314</v>
      </c>
      <c r="AS90" s="28">
        <f t="shared" si="81"/>
        <v>20.631861229312609</v>
      </c>
      <c r="AT90" s="28">
        <f t="shared" si="82"/>
        <v>19.988011089015487</v>
      </c>
      <c r="AU90"/>
      <c r="AV90">
        <v>34000</v>
      </c>
      <c r="AW90">
        <f t="shared" si="85"/>
        <v>5.9512805288635132E-2</v>
      </c>
      <c r="AX90">
        <f t="shared" si="86"/>
        <v>4.8287085409320578E-2</v>
      </c>
      <c r="AY90">
        <f t="shared" si="87"/>
        <v>1.1225719879314557E-2</v>
      </c>
      <c r="AZ90">
        <f t="shared" si="88"/>
        <v>0.54692154587863639</v>
      </c>
      <c r="BA90">
        <f t="shared" si="89"/>
        <v>0.24869222291185744</v>
      </c>
      <c r="BB90">
        <f t="shared" si="90"/>
        <v>-2.2639317446430582</v>
      </c>
      <c r="BC90">
        <f t="shared" si="91"/>
        <v>-2.1305945549148717</v>
      </c>
      <c r="BD90">
        <f t="shared" si="92"/>
        <v>23.690551062435436</v>
      </c>
      <c r="BE90">
        <f t="shared" si="93"/>
        <v>23.690553832342953</v>
      </c>
      <c r="BF90">
        <f t="shared" si="94"/>
        <v>23.690584285749065</v>
      </c>
      <c r="BG90">
        <f t="shared" si="95"/>
        <v>23.690918630459478</v>
      </c>
      <c r="BH90">
        <f t="shared" si="96"/>
        <v>23.694534243655582</v>
      </c>
      <c r="BI90">
        <f t="shared" si="97"/>
        <v>23.728727467905298</v>
      </c>
      <c r="BJ90">
        <f t="shared" si="98"/>
        <v>23.916205825301592</v>
      </c>
      <c r="BK90">
        <f t="shared" si="99"/>
        <v>24.39379080293039</v>
      </c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</row>
    <row r="91" spans="1:78" ht="12.95" customHeight="1">
      <c r="A91" s="31" t="s">
        <v>125</v>
      </c>
      <c r="B91" s="42"/>
      <c r="C91" s="31">
        <v>49546.497499999998</v>
      </c>
      <c r="D91" s="32"/>
      <c r="E91" s="34">
        <f t="shared" si="63"/>
        <v>-2.1603417574730488E-3</v>
      </c>
      <c r="F91" s="34">
        <f t="shared" si="62"/>
        <v>0</v>
      </c>
      <c r="G91" s="34">
        <f t="shared" si="64"/>
        <v>-8.0000000161817297E-4</v>
      </c>
      <c r="H91" s="34"/>
      <c r="I91" s="34"/>
      <c r="J91" s="41">
        <f t="shared" ref="J91:J96" si="100">G91</f>
        <v>-8.0000000161817297E-4</v>
      </c>
      <c r="K91" s="34"/>
      <c r="L91" s="34"/>
      <c r="M91" s="34"/>
      <c r="N91" s="34">
        <f t="shared" ca="1" si="65"/>
        <v>-9.0961135331306051E-4</v>
      </c>
      <c r="O91" s="28">
        <f t="shared" si="66"/>
        <v>1.2602223044374082E-2</v>
      </c>
      <c r="P91" s="37">
        <f t="shared" si="67"/>
        <v>34527.997499999998</v>
      </c>
      <c r="Q91" s="218"/>
      <c r="R91" s="34">
        <f t="shared" si="68"/>
        <v>1.7961958257452592E-4</v>
      </c>
      <c r="S91">
        <v>1</v>
      </c>
      <c r="T91" s="34">
        <f t="shared" si="69"/>
        <v>1.7961958257452592E-4</v>
      </c>
      <c r="Y91">
        <f t="shared" si="70"/>
        <v>0</v>
      </c>
      <c r="Z91" s="28">
        <f t="shared" si="71"/>
        <v>-8.1539129038143976E-4</v>
      </c>
      <c r="AA91" s="28">
        <f t="shared" si="72"/>
        <v>1.2617614333137349E-2</v>
      </c>
      <c r="AB91" s="28">
        <f t="shared" si="73"/>
        <v>-1.3402223045992255E-2</v>
      </c>
      <c r="AC91" s="28">
        <f t="shared" si="83"/>
        <v>1.5391288763266786E-5</v>
      </c>
      <c r="AD91" s="28">
        <f t="shared" si="84"/>
        <v>2.3689176979426242E-10</v>
      </c>
      <c r="AE91">
        <f t="shared" si="74"/>
        <v>-1.3402223045992255E-2</v>
      </c>
      <c r="AF91" s="29"/>
      <c r="AG91">
        <f t="shared" si="75"/>
        <v>-1.3417614334755521E-2</v>
      </c>
      <c r="AH91">
        <f t="shared" si="76"/>
        <v>0.38152375622743007</v>
      </c>
      <c r="AI91">
        <f t="shared" si="77"/>
        <v>-0.90756042208249377</v>
      </c>
      <c r="AJ91">
        <f t="shared" si="78"/>
        <v>0.34684901619968783</v>
      </c>
      <c r="AK91">
        <f t="shared" si="79"/>
        <v>2.6304862531742019</v>
      </c>
      <c r="AL91">
        <f t="shared" si="80"/>
        <v>3.8275219431283038</v>
      </c>
      <c r="AM91" s="28">
        <f t="shared" si="81"/>
        <v>20.862096534951242</v>
      </c>
      <c r="AN91" s="28">
        <f t="shared" si="81"/>
        <v>20.861908911612808</v>
      </c>
      <c r="AO91" s="28">
        <f t="shared" si="81"/>
        <v>20.862527663734916</v>
      </c>
      <c r="AP91" s="28">
        <f t="shared" si="81"/>
        <v>20.860484038448654</v>
      </c>
      <c r="AQ91" s="28">
        <f t="shared" si="81"/>
        <v>20.86720055552118</v>
      </c>
      <c r="AR91" s="28">
        <f t="shared" si="81"/>
        <v>20.844753492142583</v>
      </c>
      <c r="AS91" s="28">
        <f t="shared" si="81"/>
        <v>20.916065728004444</v>
      </c>
      <c r="AT91" s="28">
        <f t="shared" si="82"/>
        <v>20.221011709845534</v>
      </c>
      <c r="AV91">
        <v>35000</v>
      </c>
      <c r="AW91">
        <f t="shared" si="85"/>
        <v>6.1247400252501284E-2</v>
      </c>
      <c r="AX91">
        <f t="shared" si="86"/>
        <v>4.8870683321131453E-2</v>
      </c>
      <c r="AY91">
        <f t="shared" si="87"/>
        <v>1.237671693136983E-2</v>
      </c>
      <c r="AZ91">
        <f t="shared" si="88"/>
        <v>0.61391129578933656</v>
      </c>
      <c r="BA91">
        <f t="shared" si="89"/>
        <v>0.36039936169453268</v>
      </c>
      <c r="BB91">
        <f t="shared" si="90"/>
        <v>-2.1465655773465349</v>
      </c>
      <c r="BC91">
        <f t="shared" si="91"/>
        <v>-1.8413550190792489</v>
      </c>
      <c r="BD91">
        <f t="shared" si="92"/>
        <v>23.83340945490411</v>
      </c>
      <c r="BE91">
        <f t="shared" si="93"/>
        <v>23.833505076229695</v>
      </c>
      <c r="BF91">
        <f t="shared" si="94"/>
        <v>23.83400735307811</v>
      </c>
      <c r="BG91">
        <f t="shared" si="95"/>
        <v>23.836630988943778</v>
      </c>
      <c r="BH91">
        <f t="shared" si="96"/>
        <v>23.849957025647385</v>
      </c>
      <c r="BI91">
        <f t="shared" si="97"/>
        <v>23.910059845783525</v>
      </c>
      <c r="BJ91">
        <f t="shared" si="98"/>
        <v>24.106693406611996</v>
      </c>
      <c r="BK91">
        <f t="shared" si="99"/>
        <v>24.516519599785831</v>
      </c>
    </row>
    <row r="92" spans="1:78" ht="12.95" customHeight="1">
      <c r="A92" s="33" t="s">
        <v>113</v>
      </c>
      <c r="B92" s="42"/>
      <c r="C92" s="32">
        <v>49546.497900000002</v>
      </c>
      <c r="D92" s="32"/>
      <c r="E92" s="34">
        <f t="shared" si="63"/>
        <v>-1.0801708689124276E-3</v>
      </c>
      <c r="F92" s="34">
        <f t="shared" si="62"/>
        <v>0</v>
      </c>
      <c r="G92" s="34">
        <f t="shared" si="64"/>
        <v>-3.9999999717110768E-4</v>
      </c>
      <c r="H92" s="34"/>
      <c r="I92" s="34"/>
      <c r="J92" s="34">
        <f t="shared" si="100"/>
        <v>-3.9999999717110768E-4</v>
      </c>
      <c r="K92" s="34"/>
      <c r="L92" s="34"/>
      <c r="M92" s="34"/>
      <c r="N92" s="34">
        <f t="shared" ca="1" si="65"/>
        <v>-9.0961135331306051E-4</v>
      </c>
      <c r="O92" s="28">
        <f t="shared" si="66"/>
        <v>1.2602223044374082E-2</v>
      </c>
      <c r="P92" s="37">
        <f t="shared" si="67"/>
        <v>34527.997900000002</v>
      </c>
      <c r="Q92" s="34"/>
      <c r="R92" s="34">
        <f t="shared" si="68"/>
        <v>1.6905780402208864E-4</v>
      </c>
      <c r="S92">
        <v>1</v>
      </c>
      <c r="T92" s="34">
        <f t="shared" si="69"/>
        <v>1.6905780402208864E-4</v>
      </c>
      <c r="Y92">
        <f t="shared" si="70"/>
        <v>0</v>
      </c>
      <c r="Z92" s="28">
        <f t="shared" si="71"/>
        <v>-8.1539129038143976E-4</v>
      </c>
      <c r="AA92" s="28">
        <f t="shared" si="72"/>
        <v>1.3017614337584414E-2</v>
      </c>
      <c r="AB92" s="28">
        <f t="shared" si="73"/>
        <v>-1.3002223041545189E-2</v>
      </c>
      <c r="AC92" s="28">
        <f t="shared" si="83"/>
        <v>4.1539129321033208E-4</v>
      </c>
      <c r="AD92" s="28">
        <f t="shared" si="84"/>
        <v>1.7254992647495209E-7</v>
      </c>
      <c r="AE92">
        <f t="shared" si="74"/>
        <v>-1.3002223041545189E-2</v>
      </c>
      <c r="AF92" s="29"/>
      <c r="AG92">
        <f t="shared" si="75"/>
        <v>-1.3417614334755521E-2</v>
      </c>
      <c r="AH92">
        <f t="shared" si="76"/>
        <v>0.38152375622743007</v>
      </c>
      <c r="AI92">
        <f t="shared" si="77"/>
        <v>-0.90756042208249377</v>
      </c>
      <c r="AJ92">
        <f t="shared" si="78"/>
        <v>0.34684901619968783</v>
      </c>
      <c r="AK92">
        <f t="shared" si="79"/>
        <v>2.6304862531742019</v>
      </c>
      <c r="AL92">
        <f t="shared" si="80"/>
        <v>3.8275219431283038</v>
      </c>
      <c r="AM92" s="28">
        <f t="shared" si="81"/>
        <v>20.862096534951242</v>
      </c>
      <c r="AN92" s="28">
        <f t="shared" si="81"/>
        <v>20.861908911612808</v>
      </c>
      <c r="AO92" s="28">
        <f t="shared" si="81"/>
        <v>20.862527663734916</v>
      </c>
      <c r="AP92" s="28">
        <f t="shared" si="81"/>
        <v>20.860484038448654</v>
      </c>
      <c r="AQ92" s="28">
        <f t="shared" si="81"/>
        <v>20.86720055552118</v>
      </c>
      <c r="AR92" s="28">
        <f t="shared" si="81"/>
        <v>20.844753492142583</v>
      </c>
      <c r="AS92" s="28">
        <f t="shared" si="81"/>
        <v>20.916065728004444</v>
      </c>
      <c r="AT92" s="28">
        <f t="shared" si="82"/>
        <v>20.221011709845534</v>
      </c>
      <c r="AV92">
        <v>36000</v>
      </c>
      <c r="AW92">
        <f t="shared" si="85"/>
        <v>6.2807515252146173E-2</v>
      </c>
      <c r="AX92">
        <f t="shared" si="86"/>
        <v>4.9427655126449241E-2</v>
      </c>
      <c r="AY92">
        <f t="shared" si="87"/>
        <v>1.3379860125696929E-2</v>
      </c>
      <c r="AZ92">
        <f t="shared" si="88"/>
        <v>0.70858837506416572</v>
      </c>
      <c r="BA92">
        <f t="shared" si="89"/>
        <v>0.49770955566725872</v>
      </c>
      <c r="BB92">
        <f t="shared" si="90"/>
        <v>-1.99430555705761</v>
      </c>
      <c r="BC92">
        <f t="shared" si="91"/>
        <v>-1.5476975453787336</v>
      </c>
      <c r="BD92">
        <f t="shared" si="92"/>
        <v>23.996209403910619</v>
      </c>
      <c r="BE92">
        <f t="shared" si="93"/>
        <v>23.997008165178396</v>
      </c>
      <c r="BF92">
        <f t="shared" si="94"/>
        <v>23.999673211332322</v>
      </c>
      <c r="BG92">
        <f t="shared" si="95"/>
        <v>24.008457417412817</v>
      </c>
      <c r="BH92">
        <f t="shared" si="96"/>
        <v>24.036336802173192</v>
      </c>
      <c r="BI92">
        <f t="shared" si="97"/>
        <v>24.116273832353983</v>
      </c>
      <c r="BJ92">
        <f t="shared" si="98"/>
        <v>24.30334619221448</v>
      </c>
      <c r="BK92">
        <f t="shared" si="99"/>
        <v>24.639248396641264</v>
      </c>
    </row>
    <row r="93" spans="1:78" s="34" customFormat="1" ht="12.95" customHeight="1">
      <c r="A93" s="31" t="s">
        <v>125</v>
      </c>
      <c r="B93" s="42"/>
      <c r="C93" s="31">
        <v>49546.498299999999</v>
      </c>
      <c r="D93" s="32">
        <v>5.0000000000000001E-3</v>
      </c>
      <c r="E93" s="34">
        <f t="shared" si="63"/>
        <v>0</v>
      </c>
      <c r="F93" s="34">
        <f t="shared" si="62"/>
        <v>0</v>
      </c>
      <c r="G93" s="34">
        <f t="shared" si="64"/>
        <v>0</v>
      </c>
      <c r="J93" s="41">
        <f t="shared" si="100"/>
        <v>0</v>
      </c>
      <c r="N93" s="34">
        <f t="shared" ca="1" si="65"/>
        <v>-9.0961135331306051E-4</v>
      </c>
      <c r="O93" s="28">
        <f t="shared" si="66"/>
        <v>1.2602223044374082E-2</v>
      </c>
      <c r="P93" s="37">
        <f t="shared" si="67"/>
        <v>34527.998299999999</v>
      </c>
      <c r="Q93" s="218"/>
      <c r="R93" s="34">
        <f t="shared" si="68"/>
        <v>1.5881602566015314E-4</v>
      </c>
      <c r="S93">
        <v>1</v>
      </c>
      <c r="T93" s="34">
        <f t="shared" si="69"/>
        <v>1.5881602566015314E-4</v>
      </c>
      <c r="Y93">
        <f t="shared" si="70"/>
        <v>0</v>
      </c>
      <c r="Z93" s="28">
        <f t="shared" si="71"/>
        <v>-8.1539129038143976E-4</v>
      </c>
      <c r="AA93" s="28">
        <f t="shared" si="72"/>
        <v>1.3417614334755521E-2</v>
      </c>
      <c r="AB93" s="28">
        <f t="shared" si="73"/>
        <v>-1.2602223044374082E-2</v>
      </c>
      <c r="AC93" s="28">
        <f t="shared" si="83"/>
        <v>8.1539129038143976E-4</v>
      </c>
      <c r="AD93" s="28">
        <f t="shared" si="84"/>
        <v>6.6486295642990942E-7</v>
      </c>
      <c r="AE93">
        <f t="shared" si="74"/>
        <v>-1.2602223044374082E-2</v>
      </c>
      <c r="AF93" s="29"/>
      <c r="AG93">
        <f t="shared" si="75"/>
        <v>-1.3417614334755521E-2</v>
      </c>
      <c r="AH93">
        <f t="shared" si="76"/>
        <v>0.38152375622743007</v>
      </c>
      <c r="AI93">
        <f t="shared" si="77"/>
        <v>-0.90756042208249377</v>
      </c>
      <c r="AJ93">
        <f t="shared" si="78"/>
        <v>0.34684901619968783</v>
      </c>
      <c r="AK93">
        <f t="shared" si="79"/>
        <v>2.6304862531742019</v>
      </c>
      <c r="AL93">
        <f t="shared" si="80"/>
        <v>3.8275219431283038</v>
      </c>
      <c r="AM93" s="28">
        <f t="shared" si="81"/>
        <v>20.862096534951242</v>
      </c>
      <c r="AN93" s="28">
        <f t="shared" si="81"/>
        <v>20.861908911612808</v>
      </c>
      <c r="AO93" s="28">
        <f t="shared" si="81"/>
        <v>20.862527663734916</v>
      </c>
      <c r="AP93" s="28">
        <f t="shared" si="81"/>
        <v>20.860484038448654</v>
      </c>
      <c r="AQ93" s="28">
        <f t="shared" si="81"/>
        <v>20.86720055552118</v>
      </c>
      <c r="AR93" s="28">
        <f t="shared" si="81"/>
        <v>20.844753492142583</v>
      </c>
      <c r="AS93" s="28">
        <f t="shared" si="81"/>
        <v>20.916065728004444</v>
      </c>
      <c r="AT93" s="28">
        <f t="shared" si="82"/>
        <v>20.221011709845534</v>
      </c>
      <c r="AU93"/>
      <c r="AV93">
        <v>37000</v>
      </c>
      <c r="AW93">
        <f t="shared" si="85"/>
        <v>6.4067289927662391E-2</v>
      </c>
      <c r="AX93">
        <f t="shared" si="86"/>
        <v>4.995800082527397E-2</v>
      </c>
      <c r="AY93">
        <f t="shared" si="87"/>
        <v>1.4109289102388421E-2</v>
      </c>
      <c r="AZ93">
        <f t="shared" si="88"/>
        <v>0.8516579698760165</v>
      </c>
      <c r="BA93">
        <f t="shared" si="89"/>
        <v>0.66962939791519183</v>
      </c>
      <c r="BB93">
        <f t="shared" si="90"/>
        <v>-1.7815518893714177</v>
      </c>
      <c r="BC93">
        <f t="shared" si="91"/>
        <v>-1.2365600049813446</v>
      </c>
      <c r="BD93">
        <f t="shared" si="92"/>
        <v>24.18925536038525</v>
      </c>
      <c r="BE93">
        <f t="shared" si="93"/>
        <v>24.192536441912214</v>
      </c>
      <c r="BF93">
        <f t="shared" si="94"/>
        <v>24.200342405593876</v>
      </c>
      <c r="BG93">
        <f t="shared" si="95"/>
        <v>24.218592177494422</v>
      </c>
      <c r="BH93">
        <f t="shared" si="96"/>
        <v>24.259668464404083</v>
      </c>
      <c r="BI93">
        <f t="shared" si="97"/>
        <v>24.345542193397282</v>
      </c>
      <c r="BJ93">
        <f t="shared" si="98"/>
        <v>24.505052109478513</v>
      </c>
      <c r="BK93">
        <f t="shared" si="99"/>
        <v>24.761977193496701</v>
      </c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</row>
    <row r="94" spans="1:78" ht="12.95" customHeight="1">
      <c r="A94" s="31" t="s">
        <v>125</v>
      </c>
      <c r="B94" s="42"/>
      <c r="C94" s="31">
        <v>49568.531300000002</v>
      </c>
      <c r="D94" s="32"/>
      <c r="E94" s="34">
        <f t="shared" si="63"/>
        <v>59.498512307664335</v>
      </c>
      <c r="F94" s="34">
        <f t="shared" si="62"/>
        <v>59.5</v>
      </c>
      <c r="G94" s="34">
        <f t="shared" si="64"/>
        <v>-5.5090999376261607E-4</v>
      </c>
      <c r="H94" s="34"/>
      <c r="I94" s="34"/>
      <c r="J94" s="41">
        <f t="shared" si="100"/>
        <v>-5.5090999376261607E-4</v>
      </c>
      <c r="K94" s="34"/>
      <c r="L94" s="34"/>
      <c r="M94" s="34"/>
      <c r="N94" s="34">
        <f t="shared" ca="1" si="65"/>
        <v>-8.1721407150092771E-4</v>
      </c>
      <c r="O94" s="28">
        <f t="shared" si="66"/>
        <v>1.2691556728693721E-2</v>
      </c>
      <c r="P94" s="37">
        <f t="shared" si="67"/>
        <v>34550.031300000002</v>
      </c>
      <c r="Q94" s="218"/>
      <c r="R94" s="34">
        <f t="shared" si="68"/>
        <v>1.7536292489536348E-4</v>
      </c>
      <c r="S94">
        <v>1</v>
      </c>
      <c r="T94" s="34">
        <f t="shared" si="69"/>
        <v>1.7536292489536348E-4</v>
      </c>
      <c r="Y94">
        <f t="shared" si="70"/>
        <v>59.5</v>
      </c>
      <c r="Z94" s="28">
        <f t="shared" si="71"/>
        <v>-7.5384040981520475E-4</v>
      </c>
      <c r="AA94" s="28">
        <f t="shared" si="72"/>
        <v>1.289448714474631E-2</v>
      </c>
      <c r="AB94" s="28">
        <f t="shared" si="73"/>
        <v>-1.3242466722456337E-2</v>
      </c>
      <c r="AC94" s="28">
        <f t="shared" si="83"/>
        <v>2.0293041605258869E-4</v>
      </c>
      <c r="AD94" s="28">
        <f t="shared" si="84"/>
        <v>4.1180753759276741E-8</v>
      </c>
      <c r="AE94">
        <f t="shared" si="74"/>
        <v>-1.3242466722456337E-2</v>
      </c>
      <c r="AF94" s="29"/>
      <c r="AG94">
        <f t="shared" si="75"/>
        <v>-1.3445397138508926E-2</v>
      </c>
      <c r="AH94">
        <f t="shared" si="76"/>
        <v>0.38047675290417982</v>
      </c>
      <c r="AI94">
        <f t="shared" si="77"/>
        <v>-0.90628525388423919</v>
      </c>
      <c r="AJ94">
        <f t="shared" si="78"/>
        <v>0.34497543457117352</v>
      </c>
      <c r="AK94">
        <f t="shared" si="79"/>
        <v>2.6335130398763646</v>
      </c>
      <c r="AL94">
        <f t="shared" si="80"/>
        <v>3.8513444455300938</v>
      </c>
      <c r="AM94" s="28">
        <f t="shared" si="81"/>
        <v>20.8676981782864</v>
      </c>
      <c r="AN94" s="28">
        <f t="shared" si="81"/>
        <v>20.867488387722918</v>
      </c>
      <c r="AO94" s="28">
        <f t="shared" si="81"/>
        <v>20.868172143211265</v>
      </c>
      <c r="AP94" s="28">
        <f t="shared" si="81"/>
        <v>20.865940025889508</v>
      </c>
      <c r="AQ94" s="28">
        <f t="shared" si="81"/>
        <v>20.873188842380443</v>
      </c>
      <c r="AR94" s="28">
        <f t="shared" si="81"/>
        <v>20.849231760564045</v>
      </c>
      <c r="AS94" s="28">
        <f t="shared" si="81"/>
        <v>20.924374928776981</v>
      </c>
      <c r="AT94" s="28">
        <f t="shared" si="82"/>
        <v>20.228314073258431</v>
      </c>
      <c r="AV94">
        <v>38000</v>
      </c>
      <c r="AW94">
        <f t="shared" si="85"/>
        <v>6.4743734545044618E-2</v>
      </c>
      <c r="AX94">
        <f t="shared" si="86"/>
        <v>5.0461720417605632E-2</v>
      </c>
      <c r="AY94">
        <f t="shared" si="87"/>
        <v>1.4282014127438993E-2</v>
      </c>
      <c r="AZ94">
        <f t="shared" si="88"/>
        <v>1.0846670899978927</v>
      </c>
      <c r="BA94">
        <f t="shared" si="89"/>
        <v>0.87437787172550352</v>
      </c>
      <c r="BB94">
        <f t="shared" si="90"/>
        <v>-1.4511093260241585</v>
      </c>
      <c r="BC94">
        <f t="shared" si="91"/>
        <v>-0.88694369147664498</v>
      </c>
      <c r="BD94">
        <f t="shared" si="92"/>
        <v>24.431166026465522</v>
      </c>
      <c r="BE94">
        <f t="shared" si="93"/>
        <v>24.43875943528246</v>
      </c>
      <c r="BF94">
        <f t="shared" si="94"/>
        <v>24.452610726719683</v>
      </c>
      <c r="BG94">
        <f t="shared" si="95"/>
        <v>24.477487099234121</v>
      </c>
      <c r="BH94">
        <f t="shared" si="96"/>
        <v>24.521018125086997</v>
      </c>
      <c r="BI94">
        <f t="shared" si="97"/>
        <v>24.594193903424294</v>
      </c>
      <c r="BJ94">
        <f t="shared" si="98"/>
        <v>24.710623069185214</v>
      </c>
      <c r="BK94">
        <f t="shared" si="99"/>
        <v>24.884705990352138</v>
      </c>
    </row>
    <row r="95" spans="1:78" ht="12.95" customHeight="1">
      <c r="A95" s="31" t="s">
        <v>125</v>
      </c>
      <c r="B95" s="42"/>
      <c r="C95" s="31">
        <v>49568.5314</v>
      </c>
      <c r="D95" s="32"/>
      <c r="E95" s="34">
        <f t="shared" si="63"/>
        <v>59.498782350376651</v>
      </c>
      <c r="F95" s="34">
        <f t="shared" si="62"/>
        <v>59.5</v>
      </c>
      <c r="G95" s="34">
        <f t="shared" si="64"/>
        <v>-4.5090999628882855E-4</v>
      </c>
      <c r="H95" s="34"/>
      <c r="I95" s="34"/>
      <c r="J95" s="41">
        <f t="shared" si="100"/>
        <v>-4.5090999628882855E-4</v>
      </c>
      <c r="K95" s="34"/>
      <c r="L95" s="34"/>
      <c r="M95" s="34"/>
      <c r="N95" s="34">
        <f t="shared" ca="1" si="65"/>
        <v>-8.1721407150092771E-4</v>
      </c>
      <c r="O95" s="28">
        <f t="shared" si="66"/>
        <v>1.2691556728693721E-2</v>
      </c>
      <c r="P95" s="37">
        <f t="shared" si="67"/>
        <v>34550.0314</v>
      </c>
      <c r="Q95" s="218"/>
      <c r="R95" s="34">
        <f t="shared" si="68"/>
        <v>1.7272443161727355E-4</v>
      </c>
      <c r="S95">
        <v>1</v>
      </c>
      <c r="T95" s="34">
        <f t="shared" si="69"/>
        <v>1.7272443161727355E-4</v>
      </c>
      <c r="Y95">
        <f t="shared" si="70"/>
        <v>59.5</v>
      </c>
      <c r="Z95" s="28">
        <f t="shared" si="71"/>
        <v>-7.5384040981520475E-4</v>
      </c>
      <c r="AA95" s="28">
        <f t="shared" si="72"/>
        <v>1.2994487142220098E-2</v>
      </c>
      <c r="AB95" s="28">
        <f t="shared" si="73"/>
        <v>-1.314246672498255E-2</v>
      </c>
      <c r="AC95" s="28">
        <f t="shared" si="83"/>
        <v>3.029304135263762E-4</v>
      </c>
      <c r="AD95" s="28">
        <f t="shared" si="84"/>
        <v>9.1766835439261295E-8</v>
      </c>
      <c r="AE95">
        <f t="shared" si="74"/>
        <v>-1.314246672498255E-2</v>
      </c>
      <c r="AF95" s="29"/>
      <c r="AG95">
        <f t="shared" si="75"/>
        <v>-1.3445397138508926E-2</v>
      </c>
      <c r="AH95">
        <f t="shared" si="76"/>
        <v>0.38047675290417982</v>
      </c>
      <c r="AI95">
        <f t="shared" si="77"/>
        <v>-0.90628525388423919</v>
      </c>
      <c r="AJ95">
        <f t="shared" si="78"/>
        <v>0.34497543457117352</v>
      </c>
      <c r="AK95">
        <f t="shared" si="79"/>
        <v>2.6335130398763646</v>
      </c>
      <c r="AL95">
        <f t="shared" si="80"/>
        <v>3.8513444455300938</v>
      </c>
      <c r="AM95" s="28">
        <f t="shared" si="81"/>
        <v>20.8676981782864</v>
      </c>
      <c r="AN95" s="28">
        <f t="shared" si="81"/>
        <v>20.867488387722918</v>
      </c>
      <c r="AO95" s="28">
        <f t="shared" si="81"/>
        <v>20.868172143211265</v>
      </c>
      <c r="AP95" s="28">
        <f t="shared" si="81"/>
        <v>20.865940025889508</v>
      </c>
      <c r="AQ95" s="28">
        <f t="shared" si="81"/>
        <v>20.873188842380443</v>
      </c>
      <c r="AR95" s="28">
        <f t="shared" si="81"/>
        <v>20.849231760564045</v>
      </c>
      <c r="AS95" s="28">
        <f t="shared" si="81"/>
        <v>20.924374928776981</v>
      </c>
      <c r="AT95" s="28">
        <f t="shared" si="82"/>
        <v>20.228314073258431</v>
      </c>
      <c r="AV95">
        <v>39000</v>
      </c>
      <c r="AW95">
        <f t="shared" si="85"/>
        <v>6.4211362400657279E-2</v>
      </c>
      <c r="AX95">
        <f t="shared" si="86"/>
        <v>5.0938813903444222E-2</v>
      </c>
      <c r="AY95">
        <f t="shared" si="87"/>
        <v>1.3272548497213059E-2</v>
      </c>
      <c r="AZ95">
        <f t="shared" si="88"/>
        <v>1.4469187882914598</v>
      </c>
      <c r="BA95">
        <f t="shared" si="89"/>
        <v>0.99845670939541609</v>
      </c>
      <c r="BB95">
        <f t="shared" si="90"/>
        <v>-0.88890108547082003</v>
      </c>
      <c r="BC95">
        <f t="shared" si="91"/>
        <v>-0.47622891454940641</v>
      </c>
      <c r="BD95">
        <f t="shared" si="92"/>
        <v>24.744733439686254</v>
      </c>
      <c r="BE95">
        <f t="shared" si="93"/>
        <v>24.75322236559423</v>
      </c>
      <c r="BF95">
        <f t="shared" si="94"/>
        <v>24.766078349676921</v>
      </c>
      <c r="BG95">
        <f t="shared" si="95"/>
        <v>24.785428704612453</v>
      </c>
      <c r="BH95">
        <f t="shared" si="96"/>
        <v>24.814303447872621</v>
      </c>
      <c r="BI95">
        <f t="shared" si="97"/>
        <v>24.856893450026448</v>
      </c>
      <c r="BJ95">
        <f t="shared" si="98"/>
        <v>24.91881283850104</v>
      </c>
      <c r="BK95">
        <f t="shared" si="99"/>
        <v>25.007434787207572</v>
      </c>
    </row>
    <row r="96" spans="1:78" ht="12.95" customHeight="1">
      <c r="A96" s="33" t="s">
        <v>113</v>
      </c>
      <c r="B96" s="42"/>
      <c r="C96" s="32">
        <v>49568.5314</v>
      </c>
      <c r="D96" s="32">
        <v>4.0000000000000001E-3</v>
      </c>
      <c r="E96" s="34">
        <f t="shared" si="63"/>
        <v>59.498782350376651</v>
      </c>
      <c r="F96" s="34">
        <f t="shared" si="62"/>
        <v>59.5</v>
      </c>
      <c r="G96" s="34">
        <f t="shared" si="64"/>
        <v>-4.5090999628882855E-4</v>
      </c>
      <c r="H96" s="34"/>
      <c r="I96" s="34"/>
      <c r="J96" s="34">
        <f t="shared" si="100"/>
        <v>-4.5090999628882855E-4</v>
      </c>
      <c r="K96" s="34"/>
      <c r="L96" s="34"/>
      <c r="M96" s="34"/>
      <c r="N96" s="34">
        <f t="shared" ca="1" si="65"/>
        <v>-8.1721407150092771E-4</v>
      </c>
      <c r="O96" s="28">
        <f t="shared" si="66"/>
        <v>1.2691556728693721E-2</v>
      </c>
      <c r="P96" s="37">
        <f t="shared" si="67"/>
        <v>34550.0314</v>
      </c>
      <c r="Q96" s="34"/>
      <c r="R96" s="34">
        <f t="shared" si="68"/>
        <v>1.7272443161727355E-4</v>
      </c>
      <c r="S96">
        <v>1</v>
      </c>
      <c r="T96" s="34">
        <f t="shared" si="69"/>
        <v>1.7272443161727355E-4</v>
      </c>
      <c r="Y96">
        <f t="shared" si="70"/>
        <v>59.5</v>
      </c>
      <c r="Z96" s="28">
        <f t="shared" si="71"/>
        <v>-7.5384040981520475E-4</v>
      </c>
      <c r="AA96" s="28">
        <f t="shared" si="72"/>
        <v>1.2994487142220098E-2</v>
      </c>
      <c r="AB96" s="28">
        <f t="shared" si="73"/>
        <v>-1.314246672498255E-2</v>
      </c>
      <c r="AC96" s="28">
        <f t="shared" si="83"/>
        <v>3.029304135263762E-4</v>
      </c>
      <c r="AD96" s="28">
        <f t="shared" si="84"/>
        <v>9.1766835439261295E-8</v>
      </c>
      <c r="AE96">
        <f t="shared" si="74"/>
        <v>-1.314246672498255E-2</v>
      </c>
      <c r="AF96" s="29"/>
      <c r="AG96">
        <f t="shared" si="75"/>
        <v>-1.3445397138508926E-2</v>
      </c>
      <c r="AH96">
        <f t="shared" si="76"/>
        <v>0.38047675290417982</v>
      </c>
      <c r="AI96">
        <f t="shared" si="77"/>
        <v>-0.90628525388423919</v>
      </c>
      <c r="AJ96">
        <f t="shared" si="78"/>
        <v>0.34497543457117352</v>
      </c>
      <c r="AK96">
        <f t="shared" si="79"/>
        <v>2.6335130398763646</v>
      </c>
      <c r="AL96">
        <f t="shared" si="80"/>
        <v>3.8513444455300938</v>
      </c>
      <c r="AM96" s="28">
        <f t="shared" si="81"/>
        <v>20.8676981782864</v>
      </c>
      <c r="AN96" s="28">
        <f t="shared" si="81"/>
        <v>20.867488387722918</v>
      </c>
      <c r="AO96" s="28">
        <f t="shared" si="81"/>
        <v>20.868172143211265</v>
      </c>
      <c r="AP96" s="28">
        <f t="shared" si="81"/>
        <v>20.865940025889508</v>
      </c>
      <c r="AQ96" s="28">
        <f t="shared" si="81"/>
        <v>20.873188842380443</v>
      </c>
      <c r="AR96" s="28">
        <f t="shared" si="81"/>
        <v>20.849231760564045</v>
      </c>
      <c r="AS96" s="28">
        <f t="shared" si="81"/>
        <v>20.924374928776981</v>
      </c>
      <c r="AT96" s="28">
        <f t="shared" si="82"/>
        <v>20.228314073258431</v>
      </c>
      <c r="AV96">
        <v>40000</v>
      </c>
      <c r="AW96">
        <f t="shared" si="85"/>
        <v>6.1725726785945387E-2</v>
      </c>
      <c r="AX96">
        <f t="shared" si="86"/>
        <v>5.1389281282789738E-2</v>
      </c>
      <c r="AY96">
        <f t="shared" si="87"/>
        <v>1.0336445503155647E-2</v>
      </c>
      <c r="AZ96">
        <f t="shared" si="88"/>
        <v>1.7089526886454389</v>
      </c>
      <c r="BA96">
        <f t="shared" si="89"/>
        <v>0.6023443105206151</v>
      </c>
      <c r="BB96">
        <f t="shared" si="90"/>
        <v>-2.0103643296373312E-2</v>
      </c>
      <c r="BC96">
        <f t="shared" si="91"/>
        <v>-1.0052160204268999E-2</v>
      </c>
      <c r="BD96">
        <f t="shared" si="92"/>
        <v>25.124446951525382</v>
      </c>
      <c r="BE96">
        <f t="shared" si="93"/>
        <v>25.124679281321253</v>
      </c>
      <c r="BF96">
        <f t="shared" si="94"/>
        <v>25.12500693378459</v>
      </c>
      <c r="BG96">
        <f t="shared" si="95"/>
        <v>25.12546901748054</v>
      </c>
      <c r="BH96">
        <f t="shared" si="96"/>
        <v>25.126120685051379</v>
      </c>
      <c r="BI96">
        <f t="shared" si="97"/>
        <v>25.12703971432737</v>
      </c>
      <c r="BJ96">
        <f t="shared" si="98"/>
        <v>25.128335788632651</v>
      </c>
      <c r="BK96">
        <f t="shared" si="99"/>
        <v>25.130163584063013</v>
      </c>
    </row>
    <row r="97" spans="1:63" ht="12.95" customHeight="1">
      <c r="A97" s="33" t="s">
        <v>107</v>
      </c>
      <c r="B97" s="42" t="s">
        <v>111</v>
      </c>
      <c r="C97" s="32">
        <v>49571.495000000003</v>
      </c>
      <c r="D97" s="32"/>
      <c r="E97" s="34">
        <f t="shared" si="63"/>
        <v>67.501768374755272</v>
      </c>
      <c r="F97" s="34">
        <f t="shared" si="62"/>
        <v>67.5</v>
      </c>
      <c r="G97" s="34">
        <f t="shared" si="64"/>
        <v>6.5485000232001767E-4</v>
      </c>
      <c r="H97" s="34"/>
      <c r="I97" s="34">
        <f>G97</f>
        <v>6.5485000232001767E-4</v>
      </c>
      <c r="J97" s="34"/>
      <c r="K97" s="34"/>
      <c r="L97" s="34"/>
      <c r="M97" s="34"/>
      <c r="N97" s="34">
        <f t="shared" ca="1" si="65"/>
        <v>-8.0479090755980064E-4</v>
      </c>
      <c r="O97" s="28">
        <f t="shared" si="66"/>
        <v>1.2703560791318198E-2</v>
      </c>
      <c r="P97" s="37">
        <f t="shared" si="67"/>
        <v>34552.995000000003</v>
      </c>
      <c r="Q97" s="218"/>
      <c r="R97" s="34">
        <f t="shared" si="68"/>
        <v>1.4517143167692113E-4</v>
      </c>
      <c r="S97">
        <v>0.1</v>
      </c>
      <c r="T97" s="34">
        <f t="shared" si="69"/>
        <v>1.4517143167692115E-5</v>
      </c>
      <c r="Y97">
        <f t="shared" si="70"/>
        <v>67.5</v>
      </c>
      <c r="Z97" s="28">
        <f t="shared" si="71"/>
        <v>-7.4553413527778632E-4</v>
      </c>
      <c r="AA97" s="28">
        <f t="shared" si="72"/>
        <v>1.4103944928916002E-2</v>
      </c>
      <c r="AB97" s="28">
        <f t="shared" si="73"/>
        <v>-1.204871078899818E-2</v>
      </c>
      <c r="AC97" s="28">
        <f t="shared" si="83"/>
        <v>1.400384137597804E-3</v>
      </c>
      <c r="AD97" s="28">
        <f t="shared" si="84"/>
        <v>1.9610757328355453E-7</v>
      </c>
      <c r="AE97">
        <f t="shared" si="74"/>
        <v>-1.204871078899818E-2</v>
      </c>
      <c r="AF97" s="29"/>
      <c r="AG97">
        <f t="shared" si="75"/>
        <v>-1.3449094926595984E-2</v>
      </c>
      <c r="AH97">
        <f t="shared" si="76"/>
        <v>0.38033684069517892</v>
      </c>
      <c r="AI97">
        <f t="shared" si="77"/>
        <v>-0.90611369529601171</v>
      </c>
      <c r="AJ97">
        <f t="shared" si="78"/>
        <v>0.34472405362853153</v>
      </c>
      <c r="AK97">
        <f t="shared" si="79"/>
        <v>2.6339187592062334</v>
      </c>
      <c r="AL97">
        <f t="shared" si="80"/>
        <v>3.8545588043614378</v>
      </c>
      <c r="AM97" s="28">
        <f t="shared" si="81"/>
        <v>20.868450208927253</v>
      </c>
      <c r="AN97" s="28">
        <f t="shared" si="81"/>
        <v>20.868237306842179</v>
      </c>
      <c r="AO97" s="28">
        <f t="shared" si="81"/>
        <v>20.868930116083842</v>
      </c>
      <c r="AP97" s="28">
        <f t="shared" si="81"/>
        <v>20.866671954146383</v>
      </c>
      <c r="AQ97" s="28">
        <f t="shared" si="81"/>
        <v>20.873993683224455</v>
      </c>
      <c r="AR97" s="28">
        <f t="shared" si="81"/>
        <v>20.849831577854566</v>
      </c>
      <c r="AS97" s="28">
        <f t="shared" si="81"/>
        <v>20.92548930264719</v>
      </c>
      <c r="AT97" s="28">
        <f t="shared" si="82"/>
        <v>20.229295903633279</v>
      </c>
      <c r="AV97">
        <v>41000</v>
      </c>
      <c r="AW97">
        <f t="shared" si="85"/>
        <v>5.7718564123993323E-2</v>
      </c>
      <c r="AX97">
        <f t="shared" si="86"/>
        <v>5.1813122555642174E-2</v>
      </c>
      <c r="AY97">
        <f t="shared" si="87"/>
        <v>5.9054415683511456E-3</v>
      </c>
      <c r="AZ97">
        <f t="shared" si="88"/>
        <v>1.4636030462365295</v>
      </c>
      <c r="BA97">
        <f t="shared" si="89"/>
        <v>-0.22980458200702858</v>
      </c>
      <c r="BB97">
        <f t="shared" si="90"/>
        <v>0.85820797142470129</v>
      </c>
      <c r="BC97">
        <f t="shared" si="91"/>
        <v>0.45753699277855586</v>
      </c>
      <c r="BD97">
        <f t="shared" si="92"/>
        <v>25.505877603642464</v>
      </c>
      <c r="BE97">
        <f t="shared" si="93"/>
        <v>25.49755088384379</v>
      </c>
      <c r="BF97">
        <f t="shared" si="94"/>
        <v>25.485010651327997</v>
      </c>
      <c r="BG97">
        <f t="shared" si="95"/>
        <v>25.46623250223146</v>
      </c>
      <c r="BH97">
        <f t="shared" si="96"/>
        <v>25.438337762319978</v>
      </c>
      <c r="BI97">
        <f t="shared" si="97"/>
        <v>25.397341703917267</v>
      </c>
      <c r="BJ97">
        <f t="shared" si="98"/>
        <v>25.337886235133247</v>
      </c>
      <c r="BK97">
        <f t="shared" si="99"/>
        <v>25.252892380918446</v>
      </c>
    </row>
    <row r="98" spans="1:63" ht="12.95" customHeight="1">
      <c r="A98" s="33" t="s">
        <v>113</v>
      </c>
      <c r="B98" s="42"/>
      <c r="C98" s="32">
        <v>49917.919999999998</v>
      </c>
      <c r="D98" s="32">
        <v>7.0000000000000001E-3</v>
      </c>
      <c r="E98" s="34">
        <f t="shared" si="63"/>
        <v>1002.9972581482527</v>
      </c>
      <c r="F98" s="34">
        <f t="shared" si="62"/>
        <v>1003</v>
      </c>
      <c r="G98" s="34">
        <f t="shared" si="64"/>
        <v>-1.0153399998671375E-3</v>
      </c>
      <c r="H98" s="34"/>
      <c r="I98" s="34"/>
      <c r="J98" s="34">
        <f t="shared" ref="J98:J105" si="101">G98</f>
        <v>-1.0153399998671375E-3</v>
      </c>
      <c r="K98" s="34"/>
      <c r="L98" s="34"/>
      <c r="M98" s="34"/>
      <c r="N98" s="34">
        <f t="shared" ca="1" si="65"/>
        <v>6.479428258057494E-4</v>
      </c>
      <c r="O98" s="28">
        <f t="shared" si="66"/>
        <v>1.4095535174569854E-2</v>
      </c>
      <c r="P98" s="37">
        <f t="shared" si="67"/>
        <v>34899.42</v>
      </c>
      <c r="Q98" s="34"/>
      <c r="R98" s="34">
        <f t="shared" si="68"/>
        <v>2.283385485374162E-4</v>
      </c>
      <c r="S98">
        <v>1</v>
      </c>
      <c r="T98" s="34">
        <f t="shared" si="69"/>
        <v>2.283385485374162E-4</v>
      </c>
      <c r="Y98">
        <f t="shared" si="70"/>
        <v>1003</v>
      </c>
      <c r="Z98" s="28">
        <f t="shared" si="71"/>
        <v>2.7339641693567736E-4</v>
      </c>
      <c r="AA98" s="28">
        <f t="shared" si="72"/>
        <v>1.280679875776704E-2</v>
      </c>
      <c r="AB98" s="28">
        <f t="shared" si="73"/>
        <v>-1.5110875174436992E-2</v>
      </c>
      <c r="AC98" s="28">
        <f t="shared" si="83"/>
        <v>-1.2887364168028149E-3</v>
      </c>
      <c r="AD98" s="28">
        <f t="shared" si="84"/>
        <v>1.6608415519937586E-6</v>
      </c>
      <c r="AE98">
        <f t="shared" si="74"/>
        <v>-1.5110875174436992E-2</v>
      </c>
      <c r="AF98" s="29"/>
      <c r="AG98">
        <f t="shared" si="75"/>
        <v>-1.3822138757634177E-2</v>
      </c>
      <c r="AH98">
        <f t="shared" si="76"/>
        <v>0.36527693066706024</v>
      </c>
      <c r="AI98">
        <f t="shared" si="77"/>
        <v>-0.88590266969031251</v>
      </c>
      <c r="AJ98">
        <f t="shared" si="78"/>
        <v>0.31613878187639505</v>
      </c>
      <c r="AK98">
        <f t="shared" si="79"/>
        <v>2.6794873799185837</v>
      </c>
      <c r="AL98">
        <f t="shared" si="80"/>
        <v>4.2507250709359328</v>
      </c>
      <c r="AM98" s="28">
        <f t="shared" si="81"/>
        <v>20.954673702842026</v>
      </c>
      <c r="AN98" s="28">
        <f t="shared" si="81"/>
        <v>20.953823454852483</v>
      </c>
      <c r="AO98" s="28">
        <f t="shared" si="81"/>
        <v>20.956176683253851</v>
      </c>
      <c r="AP98" s="28">
        <f t="shared" si="81"/>
        <v>20.9496405525379</v>
      </c>
      <c r="AQ98" s="28">
        <f t="shared" si="81"/>
        <v>20.967620703189091</v>
      </c>
      <c r="AR98" s="28">
        <f t="shared" si="81"/>
        <v>20.916746533627844</v>
      </c>
      <c r="AS98" s="28">
        <f t="shared" si="81"/>
        <v>21.051144652266988</v>
      </c>
      <c r="AT98" s="28">
        <f t="shared" si="82"/>
        <v>20.344108693091538</v>
      </c>
      <c r="AV98">
        <v>42000</v>
      </c>
      <c r="AW98">
        <f t="shared" si="85"/>
        <v>5.3757965603543241E-2</v>
      </c>
      <c r="AX98">
        <f t="shared" si="86"/>
        <v>5.2210337722001551E-2</v>
      </c>
      <c r="AY98">
        <f t="shared" si="87"/>
        <v>1.547627881541689E-3</v>
      </c>
      <c r="AZ98">
        <f t="shared" si="88"/>
        <v>1.0972888541327106</v>
      </c>
      <c r="BA98">
        <f t="shared" si="89"/>
        <v>-0.72209772789974702</v>
      </c>
      <c r="BB98">
        <f t="shared" si="90"/>
        <v>1.4331609392141871</v>
      </c>
      <c r="BC98">
        <f t="shared" si="91"/>
        <v>0.87103596943659878</v>
      </c>
      <c r="BD98">
        <f t="shared" si="92"/>
        <v>25.822716072752957</v>
      </c>
      <c r="BE98">
        <f t="shared" si="93"/>
        <v>25.814956398679065</v>
      </c>
      <c r="BF98">
        <f t="shared" si="94"/>
        <v>25.800937127639134</v>
      </c>
      <c r="BG98">
        <f t="shared" si="95"/>
        <v>25.7759926835638</v>
      </c>
      <c r="BH98">
        <f t="shared" si="96"/>
        <v>25.732716964845135</v>
      </c>
      <c r="BI98">
        <f t="shared" si="97"/>
        <v>25.660493863743984</v>
      </c>
      <c r="BJ98">
        <f t="shared" si="98"/>
        <v>25.546158079915529</v>
      </c>
      <c r="BK98">
        <f t="shared" si="99"/>
        <v>25.375621177773887</v>
      </c>
    </row>
    <row r="99" spans="1:63" ht="12.95" customHeight="1">
      <c r="A99" s="33" t="s">
        <v>113</v>
      </c>
      <c r="B99" s="42"/>
      <c r="C99" s="32">
        <v>49918.845399999998</v>
      </c>
      <c r="D99" s="32"/>
      <c r="E99" s="34">
        <f t="shared" si="63"/>
        <v>1005.4962334711552</v>
      </c>
      <c r="F99" s="34">
        <f t="shared" si="62"/>
        <v>1005.5</v>
      </c>
      <c r="G99" s="34">
        <f t="shared" si="64"/>
        <v>-1.394790000631474E-3</v>
      </c>
      <c r="H99" s="34"/>
      <c r="I99" s="34"/>
      <c r="J99" s="34">
        <f t="shared" si="101"/>
        <v>-1.394790000631474E-3</v>
      </c>
      <c r="K99" s="34"/>
      <c r="L99" s="34"/>
      <c r="M99" s="34"/>
      <c r="N99" s="34">
        <f t="shared" ca="1" si="65"/>
        <v>6.5182506453735178E-4</v>
      </c>
      <c r="O99" s="28">
        <f t="shared" si="66"/>
        <v>1.4099223822865794E-2</v>
      </c>
      <c r="P99" s="37">
        <f t="shared" si="67"/>
        <v>34900.345399999998</v>
      </c>
      <c r="Q99" s="34"/>
      <c r="R99" s="34">
        <f t="shared" si="68"/>
        <v>2.4006446436272442E-4</v>
      </c>
      <c r="S99">
        <v>1</v>
      </c>
      <c r="T99" s="34">
        <f t="shared" si="69"/>
        <v>2.4006446436272442E-4</v>
      </c>
      <c r="Y99">
        <f t="shared" si="70"/>
        <v>1005.5</v>
      </c>
      <c r="Z99" s="28">
        <f t="shared" si="71"/>
        <v>2.7624050977225097E-4</v>
      </c>
      <c r="AA99" s="28">
        <f t="shared" si="72"/>
        <v>1.2428193312462069E-2</v>
      </c>
      <c r="AB99" s="28">
        <f t="shared" si="73"/>
        <v>-1.5494013823497268E-2</v>
      </c>
      <c r="AC99" s="28">
        <f t="shared" si="83"/>
        <v>-1.6710305104037249E-3</v>
      </c>
      <c r="AD99" s="28">
        <f t="shared" si="84"/>
        <v>2.7923429667001334E-6</v>
      </c>
      <c r="AE99">
        <f t="shared" si="74"/>
        <v>-1.5494013823497268E-2</v>
      </c>
      <c r="AF99" s="29"/>
      <c r="AG99">
        <f t="shared" si="75"/>
        <v>-1.3822983313093543E-2</v>
      </c>
      <c r="AH99">
        <f t="shared" si="76"/>
        <v>0.36523989490244946</v>
      </c>
      <c r="AI99">
        <f t="shared" si="77"/>
        <v>-0.88584831455409885</v>
      </c>
      <c r="AJ99">
        <f t="shared" si="78"/>
        <v>0.31606441293866888</v>
      </c>
      <c r="AK99">
        <f t="shared" si="79"/>
        <v>2.6796045440356653</v>
      </c>
      <c r="AL99">
        <f t="shared" si="80"/>
        <v>4.251842430746926</v>
      </c>
      <c r="AM99" s="28">
        <f t="shared" si="81"/>
        <v>20.954899881950347</v>
      </c>
      <c r="AN99" s="28">
        <f t="shared" si="81"/>
        <v>20.954047052015067</v>
      </c>
      <c r="AO99" s="28">
        <f t="shared" si="81"/>
        <v>20.956406523185183</v>
      </c>
      <c r="AP99" s="28">
        <f t="shared" si="81"/>
        <v>20.949855525020816</v>
      </c>
      <c r="AQ99" s="28">
        <f t="shared" si="81"/>
        <v>20.967869578662615</v>
      </c>
      <c r="AR99" s="28">
        <f t="shared" si="81"/>
        <v>20.916918091703057</v>
      </c>
      <c r="AS99" s="28">
        <f t="shared" si="81"/>
        <v>21.05146801293585</v>
      </c>
      <c r="AT99" s="28">
        <f t="shared" si="82"/>
        <v>20.344415515083675</v>
      </c>
      <c r="AV99">
        <v>43000</v>
      </c>
      <c r="AW99">
        <f t="shared" si="85"/>
        <v>5.0636887443107223E-2</v>
      </c>
      <c r="AX99">
        <f t="shared" si="86"/>
        <v>5.2580926781867862E-2</v>
      </c>
      <c r="AY99">
        <f t="shared" si="87"/>
        <v>-1.9440393387606379E-3</v>
      </c>
      <c r="AZ99">
        <f t="shared" si="88"/>
        <v>0.85924945152511412</v>
      </c>
      <c r="BA99">
        <f t="shared" si="89"/>
        <v>-0.91041465353654982</v>
      </c>
      <c r="BB99">
        <f t="shared" si="90"/>
        <v>1.7706163564748592</v>
      </c>
      <c r="BC99">
        <f t="shared" si="91"/>
        <v>1.2228243158315872</v>
      </c>
      <c r="BD99">
        <f t="shared" si="92"/>
        <v>26.067213355362174</v>
      </c>
      <c r="BE99">
        <f t="shared" si="93"/>
        <v>26.063774932875614</v>
      </c>
      <c r="BF99">
        <f t="shared" si="94"/>
        <v>26.055696445590062</v>
      </c>
      <c r="BG99">
        <f t="shared" si="95"/>
        <v>26.037046459418402</v>
      </c>
      <c r="BH99">
        <f t="shared" si="96"/>
        <v>25.995584788760983</v>
      </c>
      <c r="BI99">
        <f t="shared" si="97"/>
        <v>25.909853511730432</v>
      </c>
      <c r="BJ99">
        <f t="shared" si="98"/>
        <v>25.751864459487045</v>
      </c>
      <c r="BK99">
        <f t="shared" si="99"/>
        <v>25.498349974629321</v>
      </c>
    </row>
    <row r="100" spans="1:63" ht="12.95" customHeight="1">
      <c r="A100" s="33" t="s">
        <v>113</v>
      </c>
      <c r="B100" s="42"/>
      <c r="C100" s="32">
        <v>49919.956299999998</v>
      </c>
      <c r="D100" s="32"/>
      <c r="E100" s="34">
        <f t="shared" si="63"/>
        <v>1008.4961380380574</v>
      </c>
      <c r="F100" s="34">
        <f t="shared" si="62"/>
        <v>1008.5</v>
      </c>
      <c r="G100" s="34">
        <f t="shared" si="64"/>
        <v>-1.430130003427621E-3</v>
      </c>
      <c r="H100" s="34"/>
      <c r="I100" s="34"/>
      <c r="J100" s="34">
        <f t="shared" si="101"/>
        <v>-1.430130003427621E-3</v>
      </c>
      <c r="K100" s="34"/>
      <c r="L100" s="34"/>
      <c r="M100" s="34"/>
      <c r="N100" s="34">
        <f t="shared" ca="1" si="65"/>
        <v>6.564837510152743E-4</v>
      </c>
      <c r="O100" s="28">
        <f t="shared" si="66"/>
        <v>1.4103649981155545E-2</v>
      </c>
      <c r="P100" s="37">
        <f t="shared" si="67"/>
        <v>34901.456299999998</v>
      </c>
      <c r="Q100" s="34"/>
      <c r="R100" s="34">
        <f t="shared" si="68"/>
        <v>2.4129832060943657E-4</v>
      </c>
      <c r="S100">
        <v>1</v>
      </c>
      <c r="T100" s="34">
        <f t="shared" si="69"/>
        <v>2.4129832060943657E-4</v>
      </c>
      <c r="Y100">
        <f t="shared" si="70"/>
        <v>1008.5</v>
      </c>
      <c r="Z100" s="28">
        <f t="shared" si="71"/>
        <v>2.7965423815679187E-4</v>
      </c>
      <c r="AA100" s="28">
        <f t="shared" si="72"/>
        <v>1.2393865739571132E-2</v>
      </c>
      <c r="AB100" s="28">
        <f t="shared" si="73"/>
        <v>-1.5533779984583166E-2</v>
      </c>
      <c r="AC100" s="28">
        <f t="shared" si="83"/>
        <v>-1.7097842415844128E-3</v>
      </c>
      <c r="AD100" s="28">
        <f t="shared" si="84"/>
        <v>2.923362152770386E-6</v>
      </c>
      <c r="AE100">
        <f t="shared" si="74"/>
        <v>-1.5533779984583166E-2</v>
      </c>
      <c r="AF100" s="29"/>
      <c r="AG100">
        <f t="shared" si="75"/>
        <v>-1.3823995742998753E-2</v>
      </c>
      <c r="AH100">
        <f t="shared" si="76"/>
        <v>0.36519547297104982</v>
      </c>
      <c r="AI100">
        <f t="shared" si="77"/>
        <v>-0.88578308626905844</v>
      </c>
      <c r="AJ100">
        <f t="shared" si="78"/>
        <v>0.31597518354021031</v>
      </c>
      <c r="AK100">
        <f t="shared" si="79"/>
        <v>2.6797451109608201</v>
      </c>
      <c r="AL100">
        <f t="shared" si="80"/>
        <v>4.253183710999024</v>
      </c>
      <c r="AM100" s="28">
        <f t="shared" si="81"/>
        <v>20.955171269199205</v>
      </c>
      <c r="AN100" s="28">
        <f t="shared" si="81"/>
        <v>20.954315333677389</v>
      </c>
      <c r="AO100" s="28">
        <f t="shared" si="81"/>
        <v>20.956682310191464</v>
      </c>
      <c r="AP100" s="28">
        <f t="shared" si="81"/>
        <v>20.95011344617421</v>
      </c>
      <c r="AQ100" s="28">
        <f t="shared" si="81"/>
        <v>20.968168219283065</v>
      </c>
      <c r="AR100" s="28">
        <f t="shared" si="81"/>
        <v>20.917123919157358</v>
      </c>
      <c r="AS100" s="28">
        <f t="shared" si="81"/>
        <v>21.051855957876857</v>
      </c>
      <c r="AT100" s="28">
        <f t="shared" si="82"/>
        <v>20.344783701474242</v>
      </c>
      <c r="AV100">
        <v>44000</v>
      </c>
      <c r="AW100">
        <f t="shared" si="85"/>
        <v>4.827368621368102E-2</v>
      </c>
      <c r="AX100">
        <f t="shared" si="86"/>
        <v>5.2924889735241093E-2</v>
      </c>
      <c r="AY100">
        <f t="shared" si="87"/>
        <v>-4.6512035215600716E-3</v>
      </c>
      <c r="AZ100">
        <f t="shared" si="88"/>
        <v>0.71342242351926544</v>
      </c>
      <c r="BA100">
        <f t="shared" si="89"/>
        <v>-0.97797100222538336</v>
      </c>
      <c r="BB100">
        <f t="shared" si="90"/>
        <v>1.9868402000616476</v>
      </c>
      <c r="BC100">
        <f t="shared" si="91"/>
        <v>1.5350964680255104</v>
      </c>
      <c r="BD100">
        <f t="shared" si="92"/>
        <v>26.261869533345735</v>
      </c>
      <c r="BE100">
        <f t="shared" si="93"/>
        <v>26.261011477378052</v>
      </c>
      <c r="BF100">
        <f t="shared" si="94"/>
        <v>26.258194058313997</v>
      </c>
      <c r="BG100">
        <f t="shared" si="95"/>
        <v>26.249057712796038</v>
      </c>
      <c r="BH100">
        <f t="shared" si="96"/>
        <v>26.220536269151371</v>
      </c>
      <c r="BI100">
        <f t="shared" si="97"/>
        <v>26.140022510169615</v>
      </c>
      <c r="BJ100">
        <f t="shared" si="98"/>
        <v>25.953757103830846</v>
      </c>
      <c r="BK100">
        <f t="shared" si="99"/>
        <v>25.621078771484761</v>
      </c>
    </row>
    <row r="101" spans="1:63" ht="12.95" customHeight="1">
      <c r="A101" s="127" t="s">
        <v>113</v>
      </c>
      <c r="B101" s="133"/>
      <c r="C101" s="126">
        <v>49920.696400000001</v>
      </c>
      <c r="D101" s="126"/>
      <c r="E101" s="34">
        <f t="shared" ref="E101:E132" si="102">+(C101-C$7)/C$8</f>
        <v>1010.4947242024044</v>
      </c>
      <c r="F101" s="34">
        <f t="shared" ref="F101:F132" si="103">ROUND(2*E101,0)/2</f>
        <v>1010.5</v>
      </c>
      <c r="G101" s="34">
        <f t="shared" ref="G101:G128" si="104">+C101-(C$7+F101*C$8)</f>
        <v>-1.9536899999366142E-3</v>
      </c>
      <c r="H101" s="34"/>
      <c r="I101" s="34"/>
      <c r="J101" s="34">
        <f t="shared" si="101"/>
        <v>-1.9536899999366142E-3</v>
      </c>
      <c r="K101" s="34"/>
      <c r="L101" s="34"/>
      <c r="M101" s="34"/>
      <c r="N101" s="34">
        <f t="shared" ref="N101:N140" ca="1" si="105">+C$11+C$12*F101</f>
        <v>6.5958954200055612E-4</v>
      </c>
      <c r="O101" s="28">
        <f t="shared" ref="O101:O140" si="106">+D$11+D$12*F101+D$13*F101^2</f>
        <v>1.4106600620218179E-2</v>
      </c>
      <c r="P101" s="37">
        <f t="shared" ref="P101:P140" si="107">+C101-15018.5</f>
        <v>34902.196400000001</v>
      </c>
      <c r="Q101" s="34"/>
      <c r="R101" s="34">
        <f t="shared" ref="R101:R128" si="108">(O101-G101)^2</f>
        <v>2.5793293480383205E-4</v>
      </c>
      <c r="S101">
        <v>1</v>
      </c>
      <c r="T101" s="34">
        <f t="shared" ref="T101:T118" si="109">R101*S101</f>
        <v>2.5793293480383205E-4</v>
      </c>
      <c r="Y101">
        <f t="shared" si="70"/>
        <v>1010.5</v>
      </c>
      <c r="Z101" s="28">
        <f t="shared" si="71"/>
        <v>2.8193055205919838E-4</v>
      </c>
      <c r="AA101" s="28">
        <f t="shared" ref="AA101:AA117" si="110">IF(R101&lt;&gt;0,G101-AG101, -9999)</f>
        <v>1.1870980068222367E-2</v>
      </c>
      <c r="AB101" s="28">
        <f t="shared" ref="AB101:AB117" si="111">+G101-O101</f>
        <v>-1.6060290620154793E-2</v>
      </c>
      <c r="AC101" s="28">
        <f t="shared" si="83"/>
        <v>-2.2356205519958126E-3</v>
      </c>
      <c r="AD101" s="28">
        <f t="shared" si="84"/>
        <v>4.997999252506062E-6</v>
      </c>
      <c r="AE101">
        <f t="shared" ref="AE101:AE117" si="112">IF(R101&lt;&gt;0,G101-O101, -9999)</f>
        <v>-1.6060290620154793E-2</v>
      </c>
      <c r="AF101" s="29"/>
      <c r="AG101">
        <f t="shared" si="75"/>
        <v>-1.3824670068158981E-2</v>
      </c>
      <c r="AH101">
        <f t="shared" si="76"/>
        <v>0.36516587106183773</v>
      </c>
      <c r="AI101">
        <f t="shared" si="77"/>
        <v>-0.88573959946101177</v>
      </c>
      <c r="AJ101">
        <f t="shared" si="78"/>
        <v>0.31591570534723895</v>
      </c>
      <c r="AK101">
        <f t="shared" si="79"/>
        <v>2.6798388040642056</v>
      </c>
      <c r="AL101">
        <f t="shared" si="80"/>
        <v>4.2540781698243837</v>
      </c>
      <c r="AM101" s="28">
        <f t="shared" ref="AM101:AS110" si="113">$AT101+$AA$7*SIN(AN101)</f>
        <v>20.955352177265429</v>
      </c>
      <c r="AN101" s="28">
        <f t="shared" si="113"/>
        <v>20.95449416695255</v>
      </c>
      <c r="AO101" s="28">
        <f t="shared" si="113"/>
        <v>20.95686615553274</v>
      </c>
      <c r="AP101" s="28">
        <f t="shared" si="113"/>
        <v>20.950285365845325</v>
      </c>
      <c r="AQ101" s="28">
        <f t="shared" si="113"/>
        <v>20.968367306996662</v>
      </c>
      <c r="AR101" s="28">
        <f t="shared" si="113"/>
        <v>20.917261111904072</v>
      </c>
      <c r="AS101" s="28">
        <f t="shared" si="113"/>
        <v>21.052114534586824</v>
      </c>
      <c r="AT101" s="28">
        <f t="shared" ref="AT101:AT132" si="114">RADIANS($AA$9)+$AA$18*(F101-AA$15)</f>
        <v>20.345029159067956</v>
      </c>
      <c r="AV101">
        <v>45000</v>
      </c>
      <c r="AW101">
        <f t="shared" si="85"/>
        <v>4.6444867397873284E-2</v>
      </c>
      <c r="AX101">
        <f t="shared" si="86"/>
        <v>5.3242226582121265E-2</v>
      </c>
      <c r="AY101">
        <f t="shared" si="87"/>
        <v>-6.7973591842479817E-3</v>
      </c>
      <c r="AZ101">
        <f t="shared" si="88"/>
        <v>0.61723314908044336</v>
      </c>
      <c r="BA101">
        <f t="shared" si="89"/>
        <v>-0.99842473959180922</v>
      </c>
      <c r="BB101">
        <f t="shared" si="90"/>
        <v>2.1409905407060252</v>
      </c>
      <c r="BC101">
        <f t="shared" si="91"/>
        <v>1.8291786412451476</v>
      </c>
      <c r="BD101">
        <f t="shared" si="92"/>
        <v>26.425687007769497</v>
      </c>
      <c r="BE101">
        <f t="shared" si="93"/>
        <v>26.42558037808038</v>
      </c>
      <c r="BF101">
        <f t="shared" si="94"/>
        <v>26.425032876278735</v>
      </c>
      <c r="BG101">
        <f t="shared" si="95"/>
        <v>26.42223801537612</v>
      </c>
      <c r="BH101">
        <f t="shared" si="96"/>
        <v>26.408372184523586</v>
      </c>
      <c r="BI101">
        <f t="shared" si="97"/>
        <v>26.34725470868738</v>
      </c>
      <c r="BJ101">
        <f t="shared" si="98"/>
        <v>26.150645114706524</v>
      </c>
      <c r="BK101">
        <f t="shared" si="99"/>
        <v>25.743807568340195</v>
      </c>
    </row>
    <row r="102" spans="1:63" ht="12.95" customHeight="1">
      <c r="A102" s="127" t="s">
        <v>113</v>
      </c>
      <c r="B102" s="133"/>
      <c r="C102" s="126">
        <v>49920.882599999997</v>
      </c>
      <c r="D102" s="126"/>
      <c r="E102" s="34">
        <f t="shared" si="102"/>
        <v>1010.9975437454297</v>
      </c>
      <c r="F102" s="34">
        <f t="shared" si="103"/>
        <v>1011</v>
      </c>
      <c r="G102" s="34">
        <f t="shared" si="104"/>
        <v>-9.0958000509999692E-4</v>
      </c>
      <c r="H102" s="34"/>
      <c r="I102" s="34"/>
      <c r="J102" s="34">
        <f t="shared" si="101"/>
        <v>-9.0958000509999692E-4</v>
      </c>
      <c r="K102" s="34"/>
      <c r="L102" s="34"/>
      <c r="M102" s="34"/>
      <c r="N102" s="34">
        <f t="shared" ca="1" si="105"/>
        <v>6.6036598974687647E-4</v>
      </c>
      <c r="O102" s="28">
        <f t="shared" si="106"/>
        <v>1.410733826334252E-2</v>
      </c>
      <c r="P102" s="37">
        <f t="shared" si="107"/>
        <v>34902.382599999997</v>
      </c>
      <c r="Q102" s="34"/>
      <c r="R102" s="34">
        <f t="shared" si="108"/>
        <v>2.2550783428108259E-4</v>
      </c>
      <c r="S102">
        <v>1</v>
      </c>
      <c r="T102" s="34">
        <f t="shared" si="109"/>
        <v>2.2550783428108259E-4</v>
      </c>
      <c r="Y102">
        <f t="shared" si="70"/>
        <v>1011</v>
      </c>
      <c r="Z102" s="28">
        <f t="shared" si="71"/>
        <v>2.8249969239253769E-4</v>
      </c>
      <c r="AA102" s="28">
        <f t="shared" si="110"/>
        <v>1.2915258565849986E-2</v>
      </c>
      <c r="AB102" s="28">
        <f t="shared" si="111"/>
        <v>-1.5016918268442517E-2</v>
      </c>
      <c r="AC102" s="28">
        <f t="shared" si="83"/>
        <v>-1.1920796974925346E-3</v>
      </c>
      <c r="AD102" s="28">
        <f t="shared" si="84"/>
        <v>1.4210540051738929E-6</v>
      </c>
      <c r="AE102">
        <f t="shared" si="112"/>
        <v>-1.5016918268442517E-2</v>
      </c>
      <c r="AF102" s="29"/>
      <c r="AG102">
        <f t="shared" si="75"/>
        <v>-1.3824838570949982E-2</v>
      </c>
      <c r="AH102">
        <f t="shared" si="76"/>
        <v>0.36515847217284536</v>
      </c>
      <c r="AI102">
        <f t="shared" si="77"/>
        <v>-0.88572872759851717</v>
      </c>
      <c r="AJ102">
        <f t="shared" si="78"/>
        <v>0.31590083680769637</v>
      </c>
      <c r="AK102">
        <f t="shared" si="79"/>
        <v>2.6798622250685584</v>
      </c>
      <c r="AL102">
        <f t="shared" si="80"/>
        <v>4.2543018185465327</v>
      </c>
      <c r="AM102" s="28">
        <f t="shared" si="113"/>
        <v>20.955397402187113</v>
      </c>
      <c r="AN102" s="28">
        <f t="shared" si="113"/>
        <v>20.954538872626003</v>
      </c>
      <c r="AO102" s="28">
        <f t="shared" si="113"/>
        <v>20.956912115286162</v>
      </c>
      <c r="AP102" s="28">
        <f t="shared" si="113"/>
        <v>20.950328342293357</v>
      </c>
      <c r="AQ102" s="28">
        <f t="shared" si="113"/>
        <v>20.968417078170482</v>
      </c>
      <c r="AR102" s="28">
        <f t="shared" si="113"/>
        <v>20.917295406900024</v>
      </c>
      <c r="AS102" s="28">
        <f t="shared" si="113"/>
        <v>21.052179172107859</v>
      </c>
      <c r="AT102" s="28">
        <f t="shared" si="114"/>
        <v>20.345090523466382</v>
      </c>
      <c r="AV102">
        <v>46000</v>
      </c>
      <c r="AW102">
        <f t="shared" si="85"/>
        <v>4.5002606576976016E-2</v>
      </c>
      <c r="AX102">
        <f t="shared" si="86"/>
        <v>5.3532937322508363E-2</v>
      </c>
      <c r="AY102">
        <f t="shared" si="87"/>
        <v>-8.5303307455323486E-3</v>
      </c>
      <c r="AZ102">
        <f t="shared" si="88"/>
        <v>0.54933596064427948</v>
      </c>
      <c r="BA102">
        <f t="shared" si="89"/>
        <v>-0.99805461709383081</v>
      </c>
      <c r="BB102">
        <f t="shared" si="90"/>
        <v>2.2595135319720123</v>
      </c>
      <c r="BC102">
        <f t="shared" si="91"/>
        <v>2.1184146654251461</v>
      </c>
      <c r="BD102">
        <f t="shared" si="92"/>
        <v>26.569247796294963</v>
      </c>
      <c r="BE102">
        <f t="shared" si="93"/>
        <v>26.56924439951068</v>
      </c>
      <c r="BF102">
        <f t="shared" si="94"/>
        <v>26.569208626313905</v>
      </c>
      <c r="BG102">
        <f t="shared" si="95"/>
        <v>26.568832454674947</v>
      </c>
      <c r="BH102">
        <f t="shared" si="96"/>
        <v>26.564938264239188</v>
      </c>
      <c r="BI102">
        <f t="shared" si="97"/>
        <v>26.529644804202196</v>
      </c>
      <c r="BJ102">
        <f t="shared" si="98"/>
        <v>26.341412880881364</v>
      </c>
      <c r="BK102">
        <f t="shared" si="99"/>
        <v>25.866536365195635</v>
      </c>
    </row>
    <row r="103" spans="1:63" ht="12.95" customHeight="1">
      <c r="A103" s="128" t="s">
        <v>126</v>
      </c>
      <c r="B103" s="135" t="s">
        <v>111</v>
      </c>
      <c r="C103" s="128">
        <v>49921.438499999997</v>
      </c>
      <c r="D103" s="126"/>
      <c r="E103" s="34">
        <f t="shared" si="102"/>
        <v>1012.4987112211156</v>
      </c>
      <c r="F103" s="34">
        <f t="shared" si="103"/>
        <v>1012.5</v>
      </c>
      <c r="G103" s="34">
        <f t="shared" si="104"/>
        <v>-4.7725000331411138E-4</v>
      </c>
      <c r="H103" s="34"/>
      <c r="I103" s="34"/>
      <c r="J103" s="41">
        <f t="shared" si="101"/>
        <v>-4.7725000331411138E-4</v>
      </c>
      <c r="K103" s="34"/>
      <c r="L103" s="34"/>
      <c r="M103" s="34"/>
      <c r="N103" s="34">
        <f t="shared" ca="1" si="105"/>
        <v>6.6269533298583794E-4</v>
      </c>
      <c r="O103" s="28">
        <f t="shared" si="106"/>
        <v>1.4109551152776387E-2</v>
      </c>
      <c r="P103" s="37">
        <f t="shared" si="107"/>
        <v>34902.938499999997</v>
      </c>
      <c r="Q103" s="218"/>
      <c r="R103" s="34">
        <f t="shared" si="108"/>
        <v>2.1277476796732308E-4</v>
      </c>
      <c r="S103">
        <v>1</v>
      </c>
      <c r="T103" s="34">
        <f t="shared" si="109"/>
        <v>2.1277476796732308E-4</v>
      </c>
      <c r="Y103">
        <f t="shared" si="70"/>
        <v>1012.5</v>
      </c>
      <c r="Z103" s="28">
        <f t="shared" si="71"/>
        <v>2.8420726182541711E-4</v>
      </c>
      <c r="AA103" s="28">
        <f t="shared" si="110"/>
        <v>1.3348093887636858E-2</v>
      </c>
      <c r="AB103" s="28">
        <f t="shared" si="111"/>
        <v>-1.4586801156090498E-2</v>
      </c>
      <c r="AC103" s="28">
        <f t="shared" si="83"/>
        <v>-7.6145726513952849E-4</v>
      </c>
      <c r="AD103" s="28">
        <f t="shared" si="84"/>
        <v>5.7981716663377022E-7</v>
      </c>
      <c r="AE103">
        <f t="shared" si="112"/>
        <v>-1.4586801156090498E-2</v>
      </c>
      <c r="AF103" s="29"/>
      <c r="AG103">
        <f t="shared" si="75"/>
        <v>-1.382534389095097E-2</v>
      </c>
      <c r="AH103">
        <f t="shared" si="76"/>
        <v>0.36513627931667092</v>
      </c>
      <c r="AI103">
        <f t="shared" si="77"/>
        <v>-0.88569611162605455</v>
      </c>
      <c r="AJ103">
        <f t="shared" si="78"/>
        <v>0.31585623360927761</v>
      </c>
      <c r="AK103">
        <f t="shared" si="79"/>
        <v>2.6799324826318043</v>
      </c>
      <c r="AL103">
        <f t="shared" si="80"/>
        <v>4.2549728463806176</v>
      </c>
      <c r="AM103" s="28">
        <f t="shared" si="113"/>
        <v>20.955533071926098</v>
      </c>
      <c r="AN103" s="28">
        <f t="shared" si="113"/>
        <v>20.954672983298337</v>
      </c>
      <c r="AO103" s="28">
        <f t="shared" si="113"/>
        <v>20.957049990751592</v>
      </c>
      <c r="AP103" s="28">
        <f t="shared" si="113"/>
        <v>20.950457263311499</v>
      </c>
      <c r="AQ103" s="28">
        <f t="shared" si="113"/>
        <v>20.968566389880252</v>
      </c>
      <c r="AR103" s="28">
        <f t="shared" si="113"/>
        <v>20.917398284236761</v>
      </c>
      <c r="AS103" s="28">
        <f t="shared" si="113"/>
        <v>21.052373068695292</v>
      </c>
      <c r="AT103" s="28">
        <f t="shared" si="114"/>
        <v>20.345274616661666</v>
      </c>
      <c r="AV103">
        <v>47000</v>
      </c>
      <c r="AW103">
        <f t="shared" si="85"/>
        <v>4.3857169414516436E-2</v>
      </c>
      <c r="AX103">
        <f t="shared" si="86"/>
        <v>5.3797021956402374E-2</v>
      </c>
      <c r="AY103">
        <f t="shared" si="87"/>
        <v>-9.9398525418859414E-3</v>
      </c>
      <c r="AZ103">
        <f t="shared" si="88"/>
        <v>0.49901794512854236</v>
      </c>
      <c r="BA103">
        <f t="shared" si="89"/>
        <v>-0.98750918268970334</v>
      </c>
      <c r="BB103">
        <f t="shared" si="90"/>
        <v>2.3553481924604207</v>
      </c>
      <c r="BC103">
        <f t="shared" si="91"/>
        <v>2.4113270697659228</v>
      </c>
      <c r="BD103">
        <f t="shared" si="92"/>
        <v>26.698351603508208</v>
      </c>
      <c r="BE103">
        <f t="shared" si="93"/>
        <v>26.698351603503895</v>
      </c>
      <c r="BF103">
        <f t="shared" si="94"/>
        <v>26.698351602331122</v>
      </c>
      <c r="BG103">
        <f t="shared" si="95"/>
        <v>26.698351283420202</v>
      </c>
      <c r="BH103">
        <f t="shared" si="96"/>
        <v>26.698265278184603</v>
      </c>
      <c r="BI103">
        <f t="shared" si="97"/>
        <v>26.68709431763444</v>
      </c>
      <c r="BJ103">
        <f t="shared" si="98"/>
        <v>26.525036860784148</v>
      </c>
      <c r="BK103">
        <f t="shared" si="99"/>
        <v>25.989265162051069</v>
      </c>
    </row>
    <row r="104" spans="1:63" ht="12.95" customHeight="1">
      <c r="A104" s="127" t="s">
        <v>113</v>
      </c>
      <c r="B104" s="133"/>
      <c r="C104" s="126">
        <v>49921.808100000002</v>
      </c>
      <c r="D104" s="126"/>
      <c r="E104" s="34">
        <f t="shared" si="102"/>
        <v>1013.496789111064</v>
      </c>
      <c r="F104" s="34">
        <f t="shared" si="103"/>
        <v>1013.5</v>
      </c>
      <c r="G104" s="34">
        <f t="shared" si="104"/>
        <v>-1.1890299938386306E-3</v>
      </c>
      <c r="H104" s="34"/>
      <c r="I104" s="34"/>
      <c r="J104" s="34">
        <f t="shared" si="101"/>
        <v>-1.1890299938386306E-3</v>
      </c>
      <c r="K104" s="34"/>
      <c r="L104" s="34"/>
      <c r="M104" s="34"/>
      <c r="N104" s="34">
        <f t="shared" ca="1" si="105"/>
        <v>6.6424822847847885E-4</v>
      </c>
      <c r="O104" s="28">
        <f t="shared" si="106"/>
        <v>1.4111026379116331E-2</v>
      </c>
      <c r="P104" s="37">
        <f t="shared" si="107"/>
        <v>34903.308100000002</v>
      </c>
      <c r="Q104" s="34"/>
      <c r="R104" s="34">
        <f t="shared" si="108"/>
        <v>2.3409172501559974E-4</v>
      </c>
      <c r="S104">
        <v>1</v>
      </c>
      <c r="T104" s="34">
        <f t="shared" si="109"/>
        <v>2.3409172501559974E-4</v>
      </c>
      <c r="Y104">
        <f t="shared" si="70"/>
        <v>1013.5</v>
      </c>
      <c r="Z104" s="28">
        <f t="shared" si="71"/>
        <v>2.8534576512539468E-4</v>
      </c>
      <c r="AA104" s="28">
        <f t="shared" si="110"/>
        <v>1.2636650620152306E-2</v>
      </c>
      <c r="AB104" s="28">
        <f t="shared" si="111"/>
        <v>-1.5300056372954961E-2</v>
      </c>
      <c r="AC104" s="28">
        <f t="shared" si="83"/>
        <v>-1.4743757589640253E-3</v>
      </c>
      <c r="AD104" s="28">
        <f t="shared" si="84"/>
        <v>2.1737838786207456E-6</v>
      </c>
      <c r="AE104">
        <f t="shared" si="112"/>
        <v>-1.5300056372954961E-2</v>
      </c>
      <c r="AF104" s="29"/>
      <c r="AG104">
        <f t="shared" si="75"/>
        <v>-1.3825680613990936E-2</v>
      </c>
      <c r="AH104">
        <f t="shared" si="76"/>
        <v>0.3651214872541757</v>
      </c>
      <c r="AI104">
        <f t="shared" si="77"/>
        <v>-0.88567436732370575</v>
      </c>
      <c r="AJ104">
        <f t="shared" si="78"/>
        <v>0.31582650016008623</v>
      </c>
      <c r="AK104">
        <f t="shared" si="79"/>
        <v>2.6799793164668979</v>
      </c>
      <c r="AL104">
        <f t="shared" si="80"/>
        <v>4.2554202663449381</v>
      </c>
      <c r="AM104" s="28">
        <f t="shared" si="113"/>
        <v>20.955623514231373</v>
      </c>
      <c r="AN104" s="28">
        <f t="shared" si="113"/>
        <v>20.954762385123711</v>
      </c>
      <c r="AO104" s="28">
        <f t="shared" si="113"/>
        <v>20.957141904567234</v>
      </c>
      <c r="AP104" s="28">
        <f t="shared" si="113"/>
        <v>20.950543203719526</v>
      </c>
      <c r="AQ104" s="28">
        <f t="shared" si="113"/>
        <v>20.968665929509907</v>
      </c>
      <c r="AR104" s="28">
        <f t="shared" si="113"/>
        <v>20.917466862756115</v>
      </c>
      <c r="AS104" s="28">
        <f t="shared" si="113"/>
        <v>21.052502319773726</v>
      </c>
      <c r="AT104" s="28">
        <f t="shared" si="114"/>
        <v>20.345397345458522</v>
      </c>
      <c r="AV104">
        <v>48000</v>
      </c>
      <c r="AW104">
        <f t="shared" si="85"/>
        <v>4.2948571778660426E-2</v>
      </c>
      <c r="AX104">
        <f t="shared" si="86"/>
        <v>5.4034480483803327E-2</v>
      </c>
      <c r="AY104">
        <f t="shared" si="87"/>
        <v>-1.1085908705142901E-2</v>
      </c>
      <c r="AZ104">
        <f t="shared" si="88"/>
        <v>0.46036434917156321</v>
      </c>
      <c r="BA104">
        <f t="shared" si="89"/>
        <v>-0.97168123203654799</v>
      </c>
      <c r="BB104">
        <f t="shared" si="90"/>
        <v>2.435679064051552</v>
      </c>
      <c r="BC104">
        <f t="shared" si="91"/>
        <v>2.7145668246870542</v>
      </c>
      <c r="BD104">
        <f t="shared" si="92"/>
        <v>26.816565293240163</v>
      </c>
      <c r="BE104">
        <f t="shared" si="93"/>
        <v>26.816565496697237</v>
      </c>
      <c r="BF104">
        <f t="shared" si="94"/>
        <v>26.816562952727612</v>
      </c>
      <c r="BG104">
        <f t="shared" si="95"/>
        <v>26.816594757704131</v>
      </c>
      <c r="BH104">
        <f t="shared" si="96"/>
        <v>26.81619648570052</v>
      </c>
      <c r="BI104">
        <f t="shared" si="97"/>
        <v>26.821086878157157</v>
      </c>
      <c r="BJ104">
        <f t="shared" si="98"/>
        <v>26.700600980112799</v>
      </c>
      <c r="BK104">
        <f t="shared" si="99"/>
        <v>26.111993958906503</v>
      </c>
    </row>
    <row r="105" spans="1:63" ht="12.95" customHeight="1">
      <c r="A105" s="127" t="s">
        <v>113</v>
      </c>
      <c r="B105" s="133"/>
      <c r="C105" s="126">
        <v>49922.918299999998</v>
      </c>
      <c r="D105" s="126"/>
      <c r="E105" s="34">
        <f t="shared" si="102"/>
        <v>1016.4948033789211</v>
      </c>
      <c r="F105" s="34">
        <f t="shared" si="103"/>
        <v>1016.5</v>
      </c>
      <c r="G105" s="34">
        <f t="shared" si="104"/>
        <v>-1.9243700007791631E-3</v>
      </c>
      <c r="H105" s="34"/>
      <c r="I105" s="34"/>
      <c r="J105" s="34">
        <f t="shared" si="101"/>
        <v>-1.9243700007791631E-3</v>
      </c>
      <c r="K105" s="34"/>
      <c r="L105" s="34"/>
      <c r="M105" s="34"/>
      <c r="N105" s="34">
        <f t="shared" ca="1" si="105"/>
        <v>6.6890691495640137E-4</v>
      </c>
      <c r="O105" s="28">
        <f t="shared" si="106"/>
        <v>1.4115451898379525E-2</v>
      </c>
      <c r="P105" s="37">
        <f t="shared" si="107"/>
        <v>34904.418299999998</v>
      </c>
      <c r="Q105" s="34"/>
      <c r="R105" s="34">
        <f t="shared" si="108"/>
        <v>2.5727588655673059E-4</v>
      </c>
      <c r="S105">
        <v>1</v>
      </c>
      <c r="T105" s="34">
        <f t="shared" si="109"/>
        <v>2.5727588655673059E-4</v>
      </c>
      <c r="Y105">
        <f t="shared" si="70"/>
        <v>1016.5</v>
      </c>
      <c r="Z105" s="28">
        <f t="shared" si="71"/>
        <v>2.8876186853914361E-4</v>
      </c>
      <c r="AA105" s="28">
        <f t="shared" si="110"/>
        <v>1.1902320029061218E-2</v>
      </c>
      <c r="AB105" s="28">
        <f t="shared" si="111"/>
        <v>-1.6039821899158688E-2</v>
      </c>
      <c r="AC105" s="28">
        <f t="shared" si="83"/>
        <v>-2.2131318693183067E-3</v>
      </c>
      <c r="AD105" s="28">
        <f t="shared" si="84"/>
        <v>4.8979526709923423E-6</v>
      </c>
      <c r="AE105">
        <f t="shared" si="112"/>
        <v>-1.6039821899158688E-2</v>
      </c>
      <c r="AF105" s="29"/>
      <c r="AG105">
        <f t="shared" si="75"/>
        <v>-1.3826690029840381E-2</v>
      </c>
      <c r="AH105">
        <f t="shared" si="76"/>
        <v>0.3650771263002025</v>
      </c>
      <c r="AI105">
        <f t="shared" si="77"/>
        <v>-0.88560913287826204</v>
      </c>
      <c r="AJ105">
        <f t="shared" si="78"/>
        <v>0.31573730948766543</v>
      </c>
      <c r="AK105">
        <f t="shared" si="79"/>
        <v>2.6801197961879413</v>
      </c>
      <c r="AL105">
        <f t="shared" si="80"/>
        <v>4.2567628531606969</v>
      </c>
      <c r="AM105" s="28">
        <f t="shared" si="113"/>
        <v>20.955894821056599</v>
      </c>
      <c r="AN105" s="28">
        <f t="shared" si="113"/>
        <v>20.95503056521456</v>
      </c>
      <c r="AO105" s="28">
        <f t="shared" si="113"/>
        <v>20.957417630849157</v>
      </c>
      <c r="AP105" s="28">
        <f t="shared" si="113"/>
        <v>20.950800991651924</v>
      </c>
      <c r="AQ105" s="28">
        <f t="shared" si="113"/>
        <v>20.968964541146025</v>
      </c>
      <c r="AR105" s="28">
        <f t="shared" si="113"/>
        <v>20.917672567765941</v>
      </c>
      <c r="AS105" s="28">
        <f t="shared" si="113"/>
        <v>21.052890009104619</v>
      </c>
      <c r="AT105" s="28">
        <f t="shared" si="114"/>
        <v>20.345765531849089</v>
      </c>
      <c r="AV105">
        <v>49000</v>
      </c>
      <c r="AW105">
        <f t="shared" si="85"/>
        <v>4.223375223836949E-2</v>
      </c>
      <c r="AX105">
        <f t="shared" si="86"/>
        <v>5.4245312904711213E-2</v>
      </c>
      <c r="AY105">
        <f t="shared" si="87"/>
        <v>-1.2011560666341719E-2</v>
      </c>
      <c r="AZ105">
        <f t="shared" si="88"/>
        <v>0.42984552667486164</v>
      </c>
      <c r="BA105">
        <f t="shared" si="89"/>
        <v>-0.95301489912317283</v>
      </c>
      <c r="BB105">
        <f t="shared" si="90"/>
        <v>2.5048861321626914</v>
      </c>
      <c r="BC105">
        <f t="shared" si="91"/>
        <v>3.0343228836252378</v>
      </c>
      <c r="BD105">
        <f t="shared" si="92"/>
        <v>26.926297150799375</v>
      </c>
      <c r="BE105">
        <f t="shared" si="93"/>
        <v>26.926302831443884</v>
      </c>
      <c r="BF105">
        <f t="shared" si="94"/>
        <v>26.926266567273018</v>
      </c>
      <c r="BG105">
        <f t="shared" si="95"/>
        <v>26.926497971271164</v>
      </c>
      <c r="BH105">
        <f t="shared" si="96"/>
        <v>26.925017285632553</v>
      </c>
      <c r="BI105">
        <f t="shared" si="97"/>
        <v>26.934330442309314</v>
      </c>
      <c r="BJ105">
        <f t="shared" si="98"/>
        <v>26.867310412762226</v>
      </c>
      <c r="BK105">
        <f t="shared" si="99"/>
        <v>26.234722755761943</v>
      </c>
    </row>
    <row r="106" spans="1:63" ht="12.95" customHeight="1">
      <c r="A106" s="127" t="s">
        <v>109</v>
      </c>
      <c r="B106" s="133"/>
      <c r="C106" s="126">
        <v>49959.381999999998</v>
      </c>
      <c r="D106" s="126">
        <v>1.4E-2</v>
      </c>
      <c r="E106" s="34">
        <f t="shared" si="102"/>
        <v>1114.9623703572122</v>
      </c>
      <c r="F106" s="34">
        <f t="shared" si="103"/>
        <v>1115</v>
      </c>
      <c r="G106" s="34">
        <f t="shared" si="104"/>
        <v>-1.3934700000390876E-2</v>
      </c>
      <c r="H106" s="34"/>
      <c r="I106" s="34">
        <f>G106</f>
        <v>-1.3934700000390876E-2</v>
      </c>
      <c r="J106" s="34"/>
      <c r="K106" s="34"/>
      <c r="L106" s="34"/>
      <c r="M106" s="34"/>
      <c r="N106" s="34">
        <f t="shared" ca="1" si="105"/>
        <v>8.2186712098152883E-4</v>
      </c>
      <c r="O106" s="28">
        <f t="shared" si="106"/>
        <v>1.4260623346942966E-2</v>
      </c>
      <c r="P106" s="37">
        <f t="shared" si="107"/>
        <v>34940.881999999998</v>
      </c>
      <c r="Q106" s="218"/>
      <c r="R106" s="34">
        <f t="shared" si="108"/>
        <v>7.9497625866070893E-4</v>
      </c>
      <c r="S106">
        <v>0.1</v>
      </c>
      <c r="T106" s="34">
        <f t="shared" si="109"/>
        <v>7.9497625866070898E-5</v>
      </c>
      <c r="Y106">
        <f t="shared" si="70"/>
        <v>1115</v>
      </c>
      <c r="Z106" s="28">
        <f t="shared" si="71"/>
        <v>4.0141624138176867E-4</v>
      </c>
      <c r="AA106" s="28">
        <f t="shared" si="110"/>
        <v>-7.5492894829679025E-5</v>
      </c>
      <c r="AB106" s="28">
        <f t="shared" si="111"/>
        <v>-2.8195323347333844E-2</v>
      </c>
      <c r="AC106" s="28">
        <f t="shared" si="83"/>
        <v>-1.4336116241772645E-2</v>
      </c>
      <c r="AD106" s="28">
        <f t="shared" si="84"/>
        <v>2.0552422889761745E-5</v>
      </c>
      <c r="AE106">
        <f t="shared" si="112"/>
        <v>-2.8195323347333844E-2</v>
      </c>
      <c r="AF106" s="29"/>
      <c r="AG106">
        <f t="shared" si="75"/>
        <v>-1.3859207105561197E-2</v>
      </c>
      <c r="AH106">
        <f t="shared" si="76"/>
        <v>0.36363320340337679</v>
      </c>
      <c r="AI106">
        <f t="shared" si="77"/>
        <v>-0.88346600170157152</v>
      </c>
      <c r="AJ106">
        <f t="shared" si="78"/>
        <v>0.31281688627545468</v>
      </c>
      <c r="AK106">
        <f t="shared" si="79"/>
        <v>2.6847142141923586</v>
      </c>
      <c r="AL106">
        <f t="shared" si="80"/>
        <v>4.301119384252357</v>
      </c>
      <c r="AM106" s="28">
        <f t="shared" si="113"/>
        <v>20.964786127239226</v>
      </c>
      <c r="AN106" s="28">
        <f t="shared" si="113"/>
        <v>20.963814729803179</v>
      </c>
      <c r="AO106" s="28">
        <f t="shared" si="113"/>
        <v>20.966458152074274</v>
      </c>
      <c r="AP106" s="28">
        <f t="shared" si="113"/>
        <v>20.959237415293671</v>
      </c>
      <c r="AQ106" s="28">
        <f t="shared" si="113"/>
        <v>20.978762850902648</v>
      </c>
      <c r="AR106" s="28">
        <f t="shared" si="113"/>
        <v>20.924401660485309</v>
      </c>
      <c r="AS106" s="28">
        <f t="shared" si="113"/>
        <v>21.065565884394783</v>
      </c>
      <c r="AT106" s="28">
        <f t="shared" si="114"/>
        <v>20.357854318339349</v>
      </c>
      <c r="AV106">
        <v>50000</v>
      </c>
      <c r="AW106">
        <f t="shared" si="85"/>
        <v>4.168060265463798E-2</v>
      </c>
      <c r="AX106">
        <f t="shared" si="86"/>
        <v>5.4429519219126025E-2</v>
      </c>
      <c r="AY106">
        <f t="shared" si="87"/>
        <v>-1.2748916564488046E-2</v>
      </c>
      <c r="AZ106">
        <f t="shared" si="88"/>
        <v>0.40523266442592509</v>
      </c>
      <c r="BA106">
        <f t="shared" si="89"/>
        <v>-0.93280158128715662</v>
      </c>
      <c r="BB106">
        <f t="shared" si="90"/>
        <v>2.565813750420971</v>
      </c>
      <c r="BC106">
        <f t="shared" si="91"/>
        <v>3.3770579405221577</v>
      </c>
      <c r="BD106">
        <f t="shared" si="92"/>
        <v>27.029261895853907</v>
      </c>
      <c r="BE106">
        <f t="shared" si="93"/>
        <v>27.029265387753483</v>
      </c>
      <c r="BF106">
        <f t="shared" si="94"/>
        <v>27.029249998456947</v>
      </c>
      <c r="BG106">
        <f t="shared" si="95"/>
        <v>27.029317816005175</v>
      </c>
      <c r="BH106">
        <f t="shared" si="96"/>
        <v>27.02901885535735</v>
      </c>
      <c r="BI106">
        <f t="shared" si="97"/>
        <v>27.030334784543204</v>
      </c>
      <c r="BJ106">
        <f t="shared" si="98"/>
        <v>27.024503537759713</v>
      </c>
      <c r="BK106">
        <f t="shared" si="99"/>
        <v>26.357451552617377</v>
      </c>
    </row>
    <row r="107" spans="1:63" ht="12.95" customHeight="1">
      <c r="A107" s="127" t="s">
        <v>109</v>
      </c>
      <c r="B107" s="133"/>
      <c r="C107" s="126">
        <v>49962.360999999997</v>
      </c>
      <c r="D107" s="126">
        <v>5.0000000000000001E-3</v>
      </c>
      <c r="E107" s="34">
        <f t="shared" si="102"/>
        <v>1123.0069429603288</v>
      </c>
      <c r="F107" s="34">
        <f t="shared" si="103"/>
        <v>1123</v>
      </c>
      <c r="G107" s="34">
        <f t="shared" si="104"/>
        <v>2.5710599948070012E-3</v>
      </c>
      <c r="H107" s="34"/>
      <c r="I107" s="34">
        <f>G107</f>
        <v>2.5710599948070012E-3</v>
      </c>
      <c r="J107" s="34"/>
      <c r="K107" s="34"/>
      <c r="L107" s="34"/>
      <c r="M107" s="34"/>
      <c r="N107" s="34">
        <f t="shared" ca="1" si="105"/>
        <v>8.342902849226559E-4</v>
      </c>
      <c r="O107" s="28">
        <f t="shared" si="106"/>
        <v>1.4272402578724214E-2</v>
      </c>
      <c r="P107" s="37">
        <f t="shared" si="107"/>
        <v>34943.860999999997</v>
      </c>
      <c r="Q107" s="218"/>
      <c r="R107" s="34">
        <f t="shared" si="108"/>
        <v>1.3692141826619436E-4</v>
      </c>
      <c r="S107">
        <v>0.1</v>
      </c>
      <c r="T107" s="34">
        <f t="shared" si="109"/>
        <v>1.3692141826619436E-5</v>
      </c>
      <c r="Y107">
        <f t="shared" si="70"/>
        <v>1123</v>
      </c>
      <c r="Z107" s="28">
        <f t="shared" si="71"/>
        <v>4.1060759309187976E-4</v>
      </c>
      <c r="AA107" s="28">
        <f t="shared" si="110"/>
        <v>1.6432854980439338E-2</v>
      </c>
      <c r="AB107" s="28">
        <f t="shared" si="111"/>
        <v>-1.1701342583917213E-2</v>
      </c>
      <c r="AC107" s="28">
        <f t="shared" si="83"/>
        <v>2.1604524017151214E-3</v>
      </c>
      <c r="AD107" s="28">
        <f t="shared" si="84"/>
        <v>4.6675545800766366E-7</v>
      </c>
      <c r="AE107">
        <f t="shared" si="112"/>
        <v>-1.1701342583917213E-2</v>
      </c>
      <c r="AF107" s="29"/>
      <c r="AG107">
        <f t="shared" si="75"/>
        <v>-1.3861794985632335E-2</v>
      </c>
      <c r="AH107">
        <f t="shared" si="76"/>
        <v>0.36351699510059787</v>
      </c>
      <c r="AI107">
        <f t="shared" si="77"/>
        <v>-0.88329183363392638</v>
      </c>
      <c r="AJ107">
        <f t="shared" si="78"/>
        <v>0.31258037146299877</v>
      </c>
      <c r="AK107">
        <f t="shared" si="79"/>
        <v>2.6850858445441186</v>
      </c>
      <c r="AL107">
        <f t="shared" si="80"/>
        <v>4.304745609219685</v>
      </c>
      <c r="AM107" s="28">
        <f t="shared" si="113"/>
        <v>20.965506861467091</v>
      </c>
      <c r="AN107" s="28">
        <f t="shared" si="113"/>
        <v>20.964526374077547</v>
      </c>
      <c r="AO107" s="28">
        <f t="shared" si="113"/>
        <v>20.96719135592949</v>
      </c>
      <c r="AP107" s="28">
        <f t="shared" si="113"/>
        <v>20.959920265219129</v>
      </c>
      <c r="AQ107" s="28">
        <f t="shared" si="113"/>
        <v>20.979558126464717</v>
      </c>
      <c r="AR107" s="28">
        <f t="shared" si="113"/>
        <v>20.924946115812819</v>
      </c>
      <c r="AS107" s="28">
        <f t="shared" si="113"/>
        <v>21.066590857135196</v>
      </c>
      <c r="AT107" s="28">
        <f t="shared" si="114"/>
        <v>20.35883614871419</v>
      </c>
      <c r="AV107">
        <v>51000</v>
      </c>
      <c r="AW107">
        <f t="shared" si="85"/>
        <v>4.1264383786591835E-2</v>
      </c>
      <c r="AX107">
        <f t="shared" si="86"/>
        <v>5.4587099427047772E-2</v>
      </c>
      <c r="AY107">
        <f t="shared" si="87"/>
        <v>-1.3322715640455937E-2</v>
      </c>
      <c r="AZ107">
        <f t="shared" si="88"/>
        <v>0.38504863585581006</v>
      </c>
      <c r="BA107">
        <f t="shared" si="89"/>
        <v>-0.91174388876373713</v>
      </c>
      <c r="BB107">
        <f t="shared" si="90"/>
        <v>2.6204139559171593</v>
      </c>
      <c r="BC107">
        <f t="shared" si="91"/>
        <v>3.7501964684567639</v>
      </c>
      <c r="BD107">
        <f t="shared" si="92"/>
        <v>27.126751970341626</v>
      </c>
      <c r="BE107">
        <f t="shared" si="93"/>
        <v>27.126625964649246</v>
      </c>
      <c r="BF107">
        <f t="shared" si="94"/>
        <v>27.127058558548661</v>
      </c>
      <c r="BG107">
        <f t="shared" si="95"/>
        <v>27.125571667493364</v>
      </c>
      <c r="BH107">
        <f t="shared" si="96"/>
        <v>27.13066196697844</v>
      </c>
      <c r="BI107">
        <f t="shared" si="97"/>
        <v>27.112989073308576</v>
      </c>
      <c r="BJ107">
        <f t="shared" si="98"/>
        <v>27.171661892334168</v>
      </c>
      <c r="BK107">
        <f t="shared" si="99"/>
        <v>26.480180349472818</v>
      </c>
    </row>
    <row r="108" spans="1:63" ht="12.95" customHeight="1">
      <c r="A108" s="127" t="s">
        <v>119</v>
      </c>
      <c r="B108" s="135"/>
      <c r="C108" s="128">
        <v>50303.415500000003</v>
      </c>
      <c r="D108" s="126"/>
      <c r="E108" s="34">
        <f t="shared" si="102"/>
        <v>2043.9997885025518</v>
      </c>
      <c r="F108" s="35">
        <f t="shared" si="103"/>
        <v>2044</v>
      </c>
      <c r="G108" s="34">
        <f t="shared" si="104"/>
        <v>-7.8319993917830288E-5</v>
      </c>
      <c r="H108" s="36"/>
      <c r="I108" s="36"/>
      <c r="J108" s="41">
        <f>G108</f>
        <v>-7.8319993917830288E-5</v>
      </c>
      <c r="K108" s="34"/>
      <c r="L108" s="34"/>
      <c r="M108" s="34"/>
      <c r="N108" s="34">
        <f t="shared" ca="1" si="105"/>
        <v>2.264507033644913E-3</v>
      </c>
      <c r="O108" s="28">
        <f t="shared" si="106"/>
        <v>1.5617095869365227E-2</v>
      </c>
      <c r="P108" s="37">
        <f t="shared" si="107"/>
        <v>35284.915500000003</v>
      </c>
      <c r="Q108" s="218"/>
      <c r="R108" s="34">
        <f t="shared" si="108"/>
        <v>2.4634607912139741E-4</v>
      </c>
      <c r="S108">
        <v>1</v>
      </c>
      <c r="T108" s="34">
        <f t="shared" si="109"/>
        <v>2.4634607912139741E-4</v>
      </c>
      <c r="Y108">
        <f t="shared" si="70"/>
        <v>2044</v>
      </c>
      <c r="Z108" s="28">
        <f t="shared" si="71"/>
        <v>1.5089717044868261E-3</v>
      </c>
      <c r="AA108" s="28">
        <f t="shared" si="110"/>
        <v>1.402980417096057E-2</v>
      </c>
      <c r="AB108" s="28">
        <f t="shared" si="111"/>
        <v>-1.5695415863283057E-2</v>
      </c>
      <c r="AC108" s="28">
        <f t="shared" si="83"/>
        <v>-1.5872916984046564E-3</v>
      </c>
      <c r="AD108" s="28">
        <f t="shared" si="84"/>
        <v>2.5194949358243385E-6</v>
      </c>
      <c r="AE108">
        <f t="shared" si="112"/>
        <v>-1.5695415863283057E-2</v>
      </c>
      <c r="AF108" s="29"/>
      <c r="AG108">
        <f t="shared" si="75"/>
        <v>-1.4108124164878401E-2</v>
      </c>
      <c r="AH108">
        <f t="shared" si="76"/>
        <v>0.35113189127503264</v>
      </c>
      <c r="AI108">
        <f t="shared" si="77"/>
        <v>-0.86314297233503734</v>
      </c>
      <c r="AJ108">
        <f t="shared" si="78"/>
        <v>0.28598475768719317</v>
      </c>
      <c r="AK108">
        <f t="shared" si="79"/>
        <v>2.7264625843336234</v>
      </c>
      <c r="AL108">
        <f t="shared" si="80"/>
        <v>4.7483792366811794</v>
      </c>
      <c r="AM108" s="28">
        <f t="shared" si="113"/>
        <v>21.04718514606806</v>
      </c>
      <c r="AN108" s="28">
        <f t="shared" si="113"/>
        <v>21.044713024456374</v>
      </c>
      <c r="AO108" s="28">
        <f t="shared" si="113"/>
        <v>21.050652362038708</v>
      </c>
      <c r="AP108" s="28">
        <f t="shared" si="113"/>
        <v>21.036299439544244</v>
      </c>
      <c r="AQ108" s="28">
        <f t="shared" si="113"/>
        <v>21.070514766501606</v>
      </c>
      <c r="AR108" s="28">
        <f t="shared" si="113"/>
        <v>20.986007711665199</v>
      </c>
      <c r="AS108" s="28">
        <f t="shared" si="113"/>
        <v>21.180024580112107</v>
      </c>
      <c r="AT108" s="28">
        <f t="shared" si="114"/>
        <v>20.471869370618048</v>
      </c>
      <c r="AV108">
        <v>52000</v>
      </c>
      <c r="AW108">
        <f t="shared" si="85"/>
        <v>4.0965565450060033E-2</v>
      </c>
      <c r="AX108">
        <f t="shared" si="86"/>
        <v>5.4718053528476432E-2</v>
      </c>
      <c r="AY108">
        <f t="shared" si="87"/>
        <v>-1.37524880784164E-2</v>
      </c>
      <c r="AZ108">
        <f t="shared" si="88"/>
        <v>0.36827200265545978</v>
      </c>
      <c r="BA108">
        <f t="shared" si="89"/>
        <v>-0.89021730638112362</v>
      </c>
      <c r="BB108">
        <f t="shared" si="90"/>
        <v>2.6701017569746233</v>
      </c>
      <c r="BC108">
        <f t="shared" si="91"/>
        <v>4.1629889309284618</v>
      </c>
      <c r="BD108">
        <f t="shared" si="92"/>
        <v>27.21981512645042</v>
      </c>
      <c r="BE108">
        <f t="shared" si="93"/>
        <v>27.219153069193311</v>
      </c>
      <c r="BF108">
        <f t="shared" si="94"/>
        <v>27.221043488447709</v>
      </c>
      <c r="BG108">
        <f t="shared" si="95"/>
        <v>27.215628827558984</v>
      </c>
      <c r="BH108">
        <f t="shared" si="96"/>
        <v>27.231002835642201</v>
      </c>
      <c r="BI108">
        <f t="shared" si="97"/>
        <v>27.186190299505196</v>
      </c>
      <c r="BJ108">
        <f t="shared" si="98"/>
        <v>27.308417971390458</v>
      </c>
      <c r="BK108">
        <f t="shared" si="99"/>
        <v>26.602909146328251</v>
      </c>
    </row>
    <row r="109" spans="1:63" ht="12.95" customHeight="1">
      <c r="A109" s="127" t="s">
        <v>110</v>
      </c>
      <c r="B109" s="133" t="s">
        <v>111</v>
      </c>
      <c r="C109" s="126">
        <v>50312.487999999998</v>
      </c>
      <c r="D109" s="126">
        <v>5.0000000000000001E-3</v>
      </c>
      <c r="E109" s="34">
        <f t="shared" si="102"/>
        <v>2068.4994141963248</v>
      </c>
      <c r="F109" s="34">
        <f t="shared" si="103"/>
        <v>2068.5</v>
      </c>
      <c r="G109" s="34">
        <f t="shared" si="104"/>
        <v>-2.1692999871447682E-4</v>
      </c>
      <c r="H109" s="34"/>
      <c r="I109" s="34">
        <f>G109</f>
        <v>-2.1692999871447682E-4</v>
      </c>
      <c r="J109" s="34"/>
      <c r="K109" s="34"/>
      <c r="L109" s="34"/>
      <c r="M109" s="34"/>
      <c r="N109" s="34">
        <f t="shared" ca="1" si="105"/>
        <v>2.302552973214615E-3</v>
      </c>
      <c r="O109" s="28">
        <f t="shared" si="106"/>
        <v>1.5652558361396691E-2</v>
      </c>
      <c r="P109" s="37">
        <f t="shared" si="107"/>
        <v>35293.987999999998</v>
      </c>
      <c r="Q109" s="218"/>
      <c r="R109" s="34">
        <f t="shared" si="108"/>
        <v>2.5184066081170383E-4</v>
      </c>
      <c r="S109">
        <v>0.1</v>
      </c>
      <c r="T109" s="34">
        <f t="shared" si="109"/>
        <v>2.5184066081170383E-5</v>
      </c>
      <c r="Y109">
        <f t="shared" si="70"/>
        <v>2068.5</v>
      </c>
      <c r="Z109" s="28">
        <f t="shared" si="71"/>
        <v>1.5392382484286562E-3</v>
      </c>
      <c r="AA109" s="28">
        <f t="shared" si="110"/>
        <v>1.3896390114253558E-2</v>
      </c>
      <c r="AB109" s="28">
        <f t="shared" si="111"/>
        <v>-1.5869488360111168E-2</v>
      </c>
      <c r="AC109" s="28">
        <f t="shared" si="83"/>
        <v>-1.756168247143133E-3</v>
      </c>
      <c r="AD109" s="28">
        <f t="shared" si="84"/>
        <v>3.0841269122737844E-7</v>
      </c>
      <c r="AE109">
        <f t="shared" si="112"/>
        <v>-1.5869488360111168E-2</v>
      </c>
      <c r="AF109" s="29"/>
      <c r="AG109">
        <f t="shared" si="75"/>
        <v>-1.4113320112968035E-2</v>
      </c>
      <c r="AH109">
        <f t="shared" si="76"/>
        <v>0.3508275745411793</v>
      </c>
      <c r="AI109">
        <f t="shared" si="77"/>
        <v>-0.86260450411738832</v>
      </c>
      <c r="AJ109">
        <f t="shared" si="78"/>
        <v>0.28529329850809787</v>
      </c>
      <c r="AK109">
        <f t="shared" si="79"/>
        <v>2.7275279734266173</v>
      </c>
      <c r="AL109">
        <f t="shared" si="80"/>
        <v>4.7609544607107797</v>
      </c>
      <c r="AM109" s="28">
        <f t="shared" si="113"/>
        <v>21.049325494112235</v>
      </c>
      <c r="AN109" s="28">
        <f t="shared" si="113"/>
        <v>21.046800377666916</v>
      </c>
      <c r="AO109" s="28">
        <f t="shared" si="113"/>
        <v>21.052849180002756</v>
      </c>
      <c r="AP109" s="28">
        <f t="shared" si="113"/>
        <v>21.038273992194238</v>
      </c>
      <c r="AQ109" s="28">
        <f t="shared" si="113"/>
        <v>21.072916005639886</v>
      </c>
      <c r="AR109" s="28">
        <f t="shared" si="113"/>
        <v>20.987599219733074</v>
      </c>
      <c r="AS109" s="28">
        <f t="shared" si="113"/>
        <v>21.182918440915497</v>
      </c>
      <c r="AT109" s="28">
        <f t="shared" si="114"/>
        <v>20.474876226141006</v>
      </c>
      <c r="AV109">
        <v>53000</v>
      </c>
      <c r="AW109">
        <f t="shared" si="85"/>
        <v>4.0768724595765318E-2</v>
      </c>
      <c r="AX109">
        <f t="shared" si="86"/>
        <v>5.4822381523412039E-2</v>
      </c>
      <c r="AY109">
        <f t="shared" si="87"/>
        <v>-1.4053656927646723E-2</v>
      </c>
      <c r="AZ109">
        <f t="shared" si="88"/>
        <v>0.35417460062426775</v>
      </c>
      <c r="BA109">
        <f t="shared" si="89"/>
        <v>-0.86840440918131701</v>
      </c>
      <c r="BB109">
        <f t="shared" si="90"/>
        <v>2.7159483895412189</v>
      </c>
      <c r="BC109">
        <f t="shared" si="91"/>
        <v>4.6276035831486722</v>
      </c>
      <c r="BD109">
        <f t="shared" si="92"/>
        <v>27.309347377187233</v>
      </c>
      <c r="BE109">
        <f t="shared" si="93"/>
        <v>27.307355047492923</v>
      </c>
      <c r="BF109">
        <f t="shared" si="94"/>
        <v>27.312285892723683</v>
      </c>
      <c r="BG109">
        <f t="shared" si="95"/>
        <v>27.300017413651943</v>
      </c>
      <c r="BH109">
        <f t="shared" si="96"/>
        <v>27.330153559858573</v>
      </c>
      <c r="BI109">
        <f t="shared" si="97"/>
        <v>27.253553991774581</v>
      </c>
      <c r="BJ109">
        <f t="shared" si="98"/>
        <v>27.434560756057991</v>
      </c>
      <c r="BK109">
        <f t="shared" si="99"/>
        <v>26.725637943183692</v>
      </c>
    </row>
    <row r="110" spans="1:63" ht="12.95" customHeight="1">
      <c r="A110" s="127" t="s">
        <v>119</v>
      </c>
      <c r="B110" s="135" t="s">
        <v>111</v>
      </c>
      <c r="C110" s="128">
        <v>50315.451099999998</v>
      </c>
      <c r="D110" s="128">
        <v>2.9999999999999997E-4</v>
      </c>
      <c r="E110" s="34">
        <f t="shared" si="102"/>
        <v>2076.5010500071025</v>
      </c>
      <c r="F110" s="35">
        <f t="shared" si="103"/>
        <v>2076.5</v>
      </c>
      <c r="G110" s="34">
        <f t="shared" si="104"/>
        <v>3.8882999797351658E-4</v>
      </c>
      <c r="H110" s="36"/>
      <c r="I110" s="36"/>
      <c r="J110" s="41">
        <f>G110</f>
        <v>3.8882999797351658E-4</v>
      </c>
      <c r="K110" s="34"/>
      <c r="L110" s="34"/>
      <c r="M110" s="34"/>
      <c r="N110" s="34">
        <f t="shared" ca="1" si="105"/>
        <v>2.3149761371557419E-3</v>
      </c>
      <c r="O110" s="28">
        <f t="shared" si="106"/>
        <v>1.5664134489237608E-2</v>
      </c>
      <c r="P110" s="37">
        <f t="shared" si="107"/>
        <v>35296.951099999998</v>
      </c>
      <c r="Q110" s="218"/>
      <c r="R110" s="34">
        <f t="shared" si="108"/>
        <v>2.3333492730083293E-4</v>
      </c>
      <c r="S110">
        <v>1</v>
      </c>
      <c r="T110" s="34">
        <f t="shared" si="109"/>
        <v>2.3333492730083293E-4</v>
      </c>
      <c r="Y110">
        <f t="shared" si="70"/>
        <v>2076.5</v>
      </c>
      <c r="Z110" s="28">
        <f t="shared" si="71"/>
        <v>1.5491325472904334E-3</v>
      </c>
      <c r="AA110" s="28">
        <f t="shared" si="110"/>
        <v>1.4503831939920692E-2</v>
      </c>
      <c r="AB110" s="28">
        <f t="shared" si="111"/>
        <v>-1.5275304491264092E-2</v>
      </c>
      <c r="AC110" s="28">
        <f t="shared" si="83"/>
        <v>-1.1603025493169168E-3</v>
      </c>
      <c r="AD110" s="28">
        <f t="shared" si="84"/>
        <v>1.3463020059513363E-6</v>
      </c>
      <c r="AE110">
        <f t="shared" si="112"/>
        <v>-1.5275304491264092E-2</v>
      </c>
      <c r="AF110" s="29"/>
      <c r="AG110">
        <f t="shared" si="75"/>
        <v>-1.4115001941947175E-2</v>
      </c>
      <c r="AH110">
        <f t="shared" si="76"/>
        <v>0.35072846990514295</v>
      </c>
      <c r="AI110">
        <f t="shared" si="77"/>
        <v>-0.86242865128275392</v>
      </c>
      <c r="AJ110">
        <f t="shared" si="78"/>
        <v>0.28506768381912717</v>
      </c>
      <c r="AK110">
        <f t="shared" si="79"/>
        <v>2.7278754889057955</v>
      </c>
      <c r="AL110">
        <f t="shared" si="80"/>
        <v>4.7650701355574476</v>
      </c>
      <c r="AM110" s="28">
        <f t="shared" si="113"/>
        <v>21.050024047944522</v>
      </c>
      <c r="AN110" s="28">
        <f t="shared" si="113"/>
        <v>21.047481465101843</v>
      </c>
      <c r="AO110" s="28">
        <f t="shared" si="113"/>
        <v>21.05356626831728</v>
      </c>
      <c r="AP110" s="28">
        <f t="shared" si="113"/>
        <v>21.038918140468162</v>
      </c>
      <c r="AQ110" s="28">
        <f t="shared" si="113"/>
        <v>21.073699851182841</v>
      </c>
      <c r="AR110" s="28">
        <f t="shared" si="113"/>
        <v>20.988118645137366</v>
      </c>
      <c r="AS110" s="28">
        <f t="shared" si="113"/>
        <v>21.183861988583068</v>
      </c>
      <c r="AT110" s="28">
        <f t="shared" si="114"/>
        <v>20.47585805651585</v>
      </c>
      <c r="AV110">
        <v>54000</v>
      </c>
      <c r="AW110">
        <f t="shared" si="85"/>
        <v>4.0661962004679378E-2</v>
      </c>
      <c r="AX110">
        <f t="shared" si="86"/>
        <v>5.4900083411854567E-2</v>
      </c>
      <c r="AY110">
        <f t="shared" si="87"/>
        <v>-1.4238121407175185E-2</v>
      </c>
      <c r="AZ110">
        <f t="shared" si="88"/>
        <v>0.34223031641234258</v>
      </c>
      <c r="BA110">
        <f t="shared" si="89"/>
        <v>-0.8463767062069254</v>
      </c>
      <c r="BB110">
        <f t="shared" si="90"/>
        <v>2.7587789040130803</v>
      </c>
      <c r="BC110">
        <f t="shared" si="91"/>
        <v>5.1605140716297706</v>
      </c>
      <c r="BD110">
        <f t="shared" si="92"/>
        <v>27.396112757639976</v>
      </c>
      <c r="BE110">
        <f t="shared" si="93"/>
        <v>27.39163319495928</v>
      </c>
      <c r="BF110">
        <f t="shared" si="94"/>
        <v>27.40152132176247</v>
      </c>
      <c r="BG110">
        <f t="shared" si="95"/>
        <v>27.379533469985528</v>
      </c>
      <c r="BH110">
        <f t="shared" si="96"/>
        <v>27.42766775776348</v>
      </c>
      <c r="BI110">
        <f t="shared" si="97"/>
        <v>27.318219110162723</v>
      </c>
      <c r="BJ110">
        <f t="shared" si="98"/>
        <v>27.550038888144755</v>
      </c>
      <c r="BK110">
        <f t="shared" si="99"/>
        <v>26.848366740039125</v>
      </c>
    </row>
    <row r="111" spans="1:63" ht="12.95" customHeight="1">
      <c r="A111" s="127" t="s">
        <v>119</v>
      </c>
      <c r="B111" s="135" t="s">
        <v>111</v>
      </c>
      <c r="C111" s="128">
        <v>50315.451699999998</v>
      </c>
      <c r="D111" s="128">
        <v>5.0000000000000001E-4</v>
      </c>
      <c r="E111" s="34">
        <f t="shared" si="102"/>
        <v>2076.5026702634159</v>
      </c>
      <c r="F111" s="35">
        <f t="shared" si="103"/>
        <v>2076.5</v>
      </c>
      <c r="G111" s="34">
        <f t="shared" si="104"/>
        <v>9.8882999736815691E-4</v>
      </c>
      <c r="H111" s="36"/>
      <c r="I111" s="36"/>
      <c r="J111" s="41">
        <f>G111</f>
        <v>9.8882999736815691E-4</v>
      </c>
      <c r="K111" s="34"/>
      <c r="L111" s="34"/>
      <c r="M111" s="34"/>
      <c r="N111" s="34">
        <f t="shared" ca="1" si="105"/>
        <v>2.3149761371557419E-3</v>
      </c>
      <c r="O111" s="28">
        <f t="shared" si="106"/>
        <v>1.5664134489237608E-2</v>
      </c>
      <c r="P111" s="37">
        <f t="shared" si="107"/>
        <v>35296.951699999998</v>
      </c>
      <c r="Q111" s="218"/>
      <c r="R111" s="34">
        <f t="shared" si="108"/>
        <v>2.153645619290837E-4</v>
      </c>
      <c r="S111">
        <v>1</v>
      </c>
      <c r="T111" s="34">
        <f t="shared" si="109"/>
        <v>2.153645619290837E-4</v>
      </c>
      <c r="Y111">
        <f t="shared" si="70"/>
        <v>2076.5</v>
      </c>
      <c r="Z111" s="28">
        <f t="shared" si="71"/>
        <v>1.5491325472904334E-3</v>
      </c>
      <c r="AA111" s="28">
        <f t="shared" si="110"/>
        <v>1.5103831939315332E-2</v>
      </c>
      <c r="AB111" s="28">
        <f t="shared" si="111"/>
        <v>-1.4675304491869452E-2</v>
      </c>
      <c r="AC111" s="28">
        <f t="shared" si="83"/>
        <v>-5.6030254992227649E-4</v>
      </c>
      <c r="AD111" s="28">
        <f t="shared" si="84"/>
        <v>3.1393894744940514E-7</v>
      </c>
      <c r="AE111">
        <f t="shared" si="112"/>
        <v>-1.4675304491869452E-2</v>
      </c>
      <c r="AF111" s="29"/>
      <c r="AG111">
        <f t="shared" si="75"/>
        <v>-1.4115001941947175E-2</v>
      </c>
      <c r="AH111">
        <f t="shared" si="76"/>
        <v>0.35072846990514295</v>
      </c>
      <c r="AI111">
        <f t="shared" si="77"/>
        <v>-0.86242865128275392</v>
      </c>
      <c r="AJ111">
        <f t="shared" si="78"/>
        <v>0.28506768381912717</v>
      </c>
      <c r="AK111">
        <f t="shared" si="79"/>
        <v>2.7278754889057955</v>
      </c>
      <c r="AL111">
        <f t="shared" si="80"/>
        <v>4.7650701355574476</v>
      </c>
      <c r="AM111" s="28">
        <f t="shared" ref="AM111:AS120" si="115">$AT111+$AA$7*SIN(AN111)</f>
        <v>21.050024047944522</v>
      </c>
      <c r="AN111" s="28">
        <f t="shared" si="115"/>
        <v>21.047481465101843</v>
      </c>
      <c r="AO111" s="28">
        <f t="shared" si="115"/>
        <v>21.05356626831728</v>
      </c>
      <c r="AP111" s="28">
        <f t="shared" si="115"/>
        <v>21.038918140468162</v>
      </c>
      <c r="AQ111" s="28">
        <f t="shared" si="115"/>
        <v>21.073699851182841</v>
      </c>
      <c r="AR111" s="28">
        <f t="shared" si="115"/>
        <v>20.988118645137366</v>
      </c>
      <c r="AS111" s="28">
        <f t="shared" si="115"/>
        <v>21.183861988583068</v>
      </c>
      <c r="AT111" s="28">
        <f t="shared" si="114"/>
        <v>20.47585805651585</v>
      </c>
      <c r="AV111">
        <v>55000</v>
      </c>
      <c r="AW111">
        <f t="shared" si="85"/>
        <v>4.0636312777825485E-2</v>
      </c>
      <c r="AX111">
        <f t="shared" si="86"/>
        <v>5.4951159193804028E-2</v>
      </c>
      <c r="AY111">
        <f t="shared" si="87"/>
        <v>-1.4314846415978542E-2</v>
      </c>
      <c r="AZ111">
        <f t="shared" si="88"/>
        <v>0.33205970573854682</v>
      </c>
      <c r="BA111">
        <f t="shared" si="89"/>
        <v>-0.82415294218396062</v>
      </c>
      <c r="BB111">
        <f t="shared" si="90"/>
        <v>2.7992187683835614</v>
      </c>
      <c r="BC111">
        <f t="shared" si="91"/>
        <v>5.7843929238425318</v>
      </c>
      <c r="BD111">
        <f t="shared" si="92"/>
        <v>27.480718608325041</v>
      </c>
      <c r="BE111">
        <f t="shared" si="93"/>
        <v>27.472411549094794</v>
      </c>
      <c r="BF111">
        <f t="shared" si="94"/>
        <v>27.489116317358405</v>
      </c>
      <c r="BG111">
        <f t="shared" si="95"/>
        <v>27.455226017299129</v>
      </c>
      <c r="BH111">
        <f t="shared" si="96"/>
        <v>27.522823332939563</v>
      </c>
      <c r="BI111">
        <f t="shared" si="97"/>
        <v>27.382742974051613</v>
      </c>
      <c r="BJ111">
        <f t="shared" si="98"/>
        <v>27.654961442742348</v>
      </c>
      <c r="BK111">
        <f t="shared" si="99"/>
        <v>26.971095536894566</v>
      </c>
    </row>
    <row r="112" spans="1:63" ht="12.95" customHeight="1">
      <c r="A112" s="126" t="s">
        <v>118</v>
      </c>
      <c r="B112" s="133" t="s">
        <v>111</v>
      </c>
      <c r="C112" s="126">
        <v>51016.453399999999</v>
      </c>
      <c r="D112" s="126">
        <v>2.9999999999999997E-4</v>
      </c>
      <c r="E112" s="34">
        <f t="shared" si="102"/>
        <v>3969.5067221464014</v>
      </c>
      <c r="F112" s="35">
        <f t="shared" si="103"/>
        <v>3969.5</v>
      </c>
      <c r="G112" s="34">
        <f t="shared" si="104"/>
        <v>2.4892899964470416E-3</v>
      </c>
      <c r="H112" s="34"/>
      <c r="I112" s="34"/>
      <c r="J112" s="41">
        <f>G112</f>
        <v>2.4892899964470416E-3</v>
      </c>
      <c r="K112" s="34"/>
      <c r="L112" s="34"/>
      <c r="M112" s="34"/>
      <c r="N112" s="34">
        <f t="shared" ca="1" si="105"/>
        <v>5.254607304724942E-3</v>
      </c>
      <c r="O112" s="28">
        <f t="shared" si="106"/>
        <v>1.8355427479373531E-2</v>
      </c>
      <c r="P112" s="37">
        <f t="shared" si="107"/>
        <v>35997.953399999999</v>
      </c>
      <c r="Q112" s="218"/>
      <c r="R112" s="34">
        <f t="shared" si="108"/>
        <v>2.5173431862712494E-4</v>
      </c>
      <c r="S112">
        <v>1</v>
      </c>
      <c r="T112" s="34">
        <f t="shared" si="109"/>
        <v>2.5173431862712494E-4</v>
      </c>
      <c r="Y112">
        <f t="shared" si="70"/>
        <v>3969.5</v>
      </c>
      <c r="Z112" s="28">
        <f t="shared" si="71"/>
        <v>4.037776441451181E-3</v>
      </c>
      <c r="AA112" s="28">
        <f t="shared" si="110"/>
        <v>1.6806941034369392E-2</v>
      </c>
      <c r="AB112" s="28">
        <f t="shared" si="111"/>
        <v>-1.5866137482926489E-2</v>
      </c>
      <c r="AC112" s="28">
        <f t="shared" si="83"/>
        <v>-1.5484864450041394E-3</v>
      </c>
      <c r="AD112" s="28">
        <f t="shared" si="84"/>
        <v>2.3978102703615576E-6</v>
      </c>
      <c r="AE112">
        <f t="shared" si="112"/>
        <v>-1.5866137482926489E-2</v>
      </c>
      <c r="AF112" s="29"/>
      <c r="AG112">
        <f t="shared" si="75"/>
        <v>-1.431765103792235E-2</v>
      </c>
      <c r="AH112">
        <f t="shared" si="76"/>
        <v>0.33053020760835294</v>
      </c>
      <c r="AI112">
        <f t="shared" si="77"/>
        <v>-0.8204634043703064</v>
      </c>
      <c r="AJ112">
        <f t="shared" si="78"/>
        <v>0.23372484083811823</v>
      </c>
      <c r="AK112">
        <f t="shared" si="79"/>
        <v>2.8057026168266628</v>
      </c>
      <c r="AL112">
        <f t="shared" si="80"/>
        <v>5.8982424124556951</v>
      </c>
      <c r="AM112" s="28">
        <f t="shared" si="115"/>
        <v>21.211333328984054</v>
      </c>
      <c r="AN112" s="28">
        <f t="shared" si="115"/>
        <v>21.202267947735734</v>
      </c>
      <c r="AO112" s="28">
        <f t="shared" si="115"/>
        <v>21.220249320269943</v>
      </c>
      <c r="AP112" s="28">
        <f t="shared" si="115"/>
        <v>21.18425948388078</v>
      </c>
      <c r="AQ112" s="28">
        <f t="shared" si="115"/>
        <v>21.255073662070011</v>
      </c>
      <c r="AR112" s="28">
        <f t="shared" si="115"/>
        <v>21.110346605800533</v>
      </c>
      <c r="AS112" s="28">
        <f t="shared" si="115"/>
        <v>21.388108665278025</v>
      </c>
      <c r="AT112" s="28">
        <f t="shared" si="114"/>
        <v>20.708183668963194</v>
      </c>
      <c r="AV112">
        <v>56000</v>
      </c>
      <c r="AW112">
        <f t="shared" si="85"/>
        <v>4.0684881489554174E-2</v>
      </c>
      <c r="AX112">
        <f t="shared" si="86"/>
        <v>5.4975608869260423E-2</v>
      </c>
      <c r="AY112">
        <f t="shared" si="87"/>
        <v>-1.4290727379706247E-2</v>
      </c>
      <c r="AZ112">
        <f t="shared" si="88"/>
        <v>0.32339135035271005</v>
      </c>
      <c r="BA112">
        <f t="shared" si="89"/>
        <v>-0.80174175532144076</v>
      </c>
      <c r="BB112">
        <f t="shared" si="90"/>
        <v>2.837719951254301</v>
      </c>
      <c r="BC112">
        <f t="shared" si="91"/>
        <v>6.5309798418308924</v>
      </c>
      <c r="BD112">
        <f t="shared" si="92"/>
        <v>27.563580969323198</v>
      </c>
      <c r="BE112">
        <f t="shared" si="93"/>
        <v>27.550219134511583</v>
      </c>
      <c r="BF112">
        <f t="shared" si="94"/>
        <v>27.575103195310998</v>
      </c>
      <c r="BG112">
        <f t="shared" si="95"/>
        <v>27.528313199059085</v>
      </c>
      <c r="BH112">
        <f t="shared" si="96"/>
        <v>27.614815472342947</v>
      </c>
      <c r="BI112">
        <f t="shared" si="97"/>
        <v>27.449071435449376</v>
      </c>
      <c r="BJ112">
        <f t="shared" si="98"/>
        <v>27.749596287359033</v>
      </c>
      <c r="BK112">
        <f t="shared" si="99"/>
        <v>27.09382433375</v>
      </c>
    </row>
    <row r="113" spans="1:63" ht="12.95" customHeight="1">
      <c r="A113" s="152" t="s">
        <v>269</v>
      </c>
      <c r="B113" s="113" t="s">
        <v>111</v>
      </c>
      <c r="C113" s="153">
        <v>51378.435400000002</v>
      </c>
      <c r="D113" s="153" t="s">
        <v>299</v>
      </c>
      <c r="E113" s="34">
        <f t="shared" si="102"/>
        <v>4947.0127577362055</v>
      </c>
      <c r="F113" s="35">
        <f t="shared" si="103"/>
        <v>4947</v>
      </c>
      <c r="G113" s="34">
        <f t="shared" si="104"/>
        <v>4.7243400040315464E-3</v>
      </c>
      <c r="K113">
        <f>G113</f>
        <v>4.7243400040315464E-3</v>
      </c>
      <c r="M113" s="34"/>
      <c r="N113" s="34">
        <f t="shared" ca="1" si="105"/>
        <v>6.772562648781409E-3</v>
      </c>
      <c r="O113" s="28">
        <f t="shared" si="106"/>
        <v>1.9707791639125245E-2</v>
      </c>
      <c r="P113" s="37">
        <f t="shared" si="107"/>
        <v>36359.935400000002</v>
      </c>
      <c r="Q113" s="217"/>
      <c r="R113" s="34">
        <f t="shared" si="108"/>
        <v>2.2450382290119201E-4</v>
      </c>
      <c r="S113">
        <v>1</v>
      </c>
      <c r="T113" s="34">
        <f t="shared" si="109"/>
        <v>2.2450382290119201E-4</v>
      </c>
      <c r="Y113">
        <f t="shared" si="70"/>
        <v>4947</v>
      </c>
      <c r="Z113" s="28">
        <f t="shared" si="71"/>
        <v>5.4283788025133277E-3</v>
      </c>
      <c r="AA113" s="28">
        <f t="shared" si="110"/>
        <v>1.9003752840643463E-2</v>
      </c>
      <c r="AB113" s="28">
        <f t="shared" si="111"/>
        <v>-1.4983451635093698E-2</v>
      </c>
      <c r="AC113" s="28">
        <f t="shared" si="83"/>
        <v>-7.0403879848178127E-4</v>
      </c>
      <c r="AD113" s="28">
        <f t="shared" si="84"/>
        <v>4.9567062976767024E-7</v>
      </c>
      <c r="AE113">
        <f t="shared" si="112"/>
        <v>-1.4983451635093698E-2</v>
      </c>
      <c r="AF113" s="29"/>
      <c r="AG113">
        <f t="shared" si="75"/>
        <v>-1.4279412836611917E-2</v>
      </c>
      <c r="AH113">
        <f t="shared" si="76"/>
        <v>0.32226488677912146</v>
      </c>
      <c r="AI113">
        <f t="shared" si="77"/>
        <v>-0.79852981260083455</v>
      </c>
      <c r="AJ113">
        <f t="shared" si="78"/>
        <v>0.20854788528585372</v>
      </c>
      <c r="AK113">
        <f t="shared" si="79"/>
        <v>2.8430748458409276</v>
      </c>
      <c r="AL113">
        <f t="shared" si="80"/>
        <v>6.6499407941929833</v>
      </c>
      <c r="AM113" s="28">
        <f t="shared" si="115"/>
        <v>21.29209174074547</v>
      </c>
      <c r="AN113" s="28">
        <f t="shared" si="115"/>
        <v>21.277930797577994</v>
      </c>
      <c r="AO113" s="28">
        <f t="shared" si="115"/>
        <v>21.304045575952152</v>
      </c>
      <c r="AP113" s="28">
        <f t="shared" si="115"/>
        <v>21.255418614316056</v>
      </c>
      <c r="AQ113" s="28">
        <f t="shared" si="115"/>
        <v>21.344453021679897</v>
      </c>
      <c r="AR113" s="28">
        <f t="shared" si="115"/>
        <v>21.175583665057406</v>
      </c>
      <c r="AS113" s="28">
        <f t="shared" si="115"/>
        <v>21.479098346151126</v>
      </c>
      <c r="AT113" s="28">
        <f t="shared" si="114"/>
        <v>20.82815106788938</v>
      </c>
      <c r="AV113">
        <v>57000</v>
      </c>
      <c r="AW113">
        <f t="shared" si="85"/>
        <v>4.080173885249469E-2</v>
      </c>
      <c r="AX113">
        <f t="shared" si="86"/>
        <v>5.4973432438223731E-2</v>
      </c>
      <c r="AY113">
        <f t="shared" si="87"/>
        <v>-1.4171693585729042E-2</v>
      </c>
      <c r="AZ113">
        <f t="shared" si="88"/>
        <v>0.31603109473448721</v>
      </c>
      <c r="BA113">
        <f t="shared" si="89"/>
        <v>-0.77916907690368931</v>
      </c>
      <c r="BB113">
        <f t="shared" si="90"/>
        <v>2.8745846457662627</v>
      </c>
      <c r="BC113">
        <f t="shared" si="91"/>
        <v>7.4458577508297035</v>
      </c>
      <c r="BD113">
        <f t="shared" si="92"/>
        <v>27.644907963565966</v>
      </c>
      <c r="BE113">
        <f t="shared" si="93"/>
        <v>27.625715641961627</v>
      </c>
      <c r="BF113">
        <f t="shared" si="94"/>
        <v>27.659258696112659</v>
      </c>
      <c r="BG113">
        <f t="shared" si="95"/>
        <v>27.600068150788481</v>
      </c>
      <c r="BH113">
        <f t="shared" si="96"/>
        <v>27.702885769124908</v>
      </c>
      <c r="BI113">
        <f t="shared" si="97"/>
        <v>27.518564452616936</v>
      </c>
      <c r="BJ113">
        <f t="shared" si="98"/>
        <v>27.834366052265437</v>
      </c>
      <c r="BK113">
        <f t="shared" si="99"/>
        <v>27.21655313060544</v>
      </c>
    </row>
    <row r="114" spans="1:63" ht="12.95" customHeight="1">
      <c r="A114" s="215" t="s">
        <v>116</v>
      </c>
      <c r="B114" s="133"/>
      <c r="C114" s="126">
        <v>51378.435700000002</v>
      </c>
      <c r="D114" s="126">
        <v>4.0000000000000002E-4</v>
      </c>
      <c r="E114" s="34">
        <f t="shared" si="102"/>
        <v>4947.0135678643619</v>
      </c>
      <c r="F114" s="35">
        <f t="shared" si="103"/>
        <v>4947</v>
      </c>
      <c r="G114" s="34">
        <f t="shared" si="104"/>
        <v>5.0243400037288666E-3</v>
      </c>
      <c r="H114" s="40"/>
      <c r="I114" s="41"/>
      <c r="J114" s="41">
        <f>G114</f>
        <v>5.0243400037288666E-3</v>
      </c>
      <c r="K114" s="34"/>
      <c r="L114" s="34"/>
      <c r="M114" s="34"/>
      <c r="N114" s="34">
        <f t="shared" ca="1" si="105"/>
        <v>6.772562648781409E-3</v>
      </c>
      <c r="O114" s="28">
        <f t="shared" si="106"/>
        <v>1.9707791639125245E-2</v>
      </c>
      <c r="P114" s="37">
        <f t="shared" si="107"/>
        <v>36359.935700000002</v>
      </c>
      <c r="Q114" s="218"/>
      <c r="R114" s="34">
        <f t="shared" si="108"/>
        <v>2.1560375192902458E-4</v>
      </c>
      <c r="S114">
        <v>1</v>
      </c>
      <c r="T114" s="34">
        <f t="shared" si="109"/>
        <v>2.1560375192902458E-4</v>
      </c>
      <c r="Y114">
        <f t="shared" si="70"/>
        <v>4947</v>
      </c>
      <c r="Z114" s="28">
        <f t="shared" si="71"/>
        <v>5.4283788025133277E-3</v>
      </c>
      <c r="AA114" s="28">
        <f t="shared" si="110"/>
        <v>1.9303752840340783E-2</v>
      </c>
      <c r="AB114" s="28">
        <f t="shared" si="111"/>
        <v>-1.4683451635396378E-2</v>
      </c>
      <c r="AC114" s="28">
        <f t="shared" si="83"/>
        <v>-4.0403879878446111E-4</v>
      </c>
      <c r="AD114" s="28">
        <f t="shared" si="84"/>
        <v>1.6324735092319027E-7</v>
      </c>
      <c r="AE114">
        <f t="shared" si="112"/>
        <v>-1.4683451635396378E-2</v>
      </c>
      <c r="AF114" s="29"/>
      <c r="AG114">
        <f t="shared" si="75"/>
        <v>-1.4279412836611917E-2</v>
      </c>
      <c r="AH114">
        <f t="shared" si="76"/>
        <v>0.32226488677912146</v>
      </c>
      <c r="AI114">
        <f t="shared" si="77"/>
        <v>-0.79852981260083455</v>
      </c>
      <c r="AJ114">
        <f t="shared" si="78"/>
        <v>0.20854788528585372</v>
      </c>
      <c r="AK114">
        <f t="shared" si="79"/>
        <v>2.8430748458409276</v>
      </c>
      <c r="AL114">
        <f t="shared" si="80"/>
        <v>6.6499407941929833</v>
      </c>
      <c r="AM114" s="28">
        <f t="shared" si="115"/>
        <v>21.29209174074547</v>
      </c>
      <c r="AN114" s="28">
        <f t="shared" si="115"/>
        <v>21.277930797577994</v>
      </c>
      <c r="AO114" s="28">
        <f t="shared" si="115"/>
        <v>21.304045575952152</v>
      </c>
      <c r="AP114" s="28">
        <f t="shared" si="115"/>
        <v>21.255418614316056</v>
      </c>
      <c r="AQ114" s="28">
        <f t="shared" si="115"/>
        <v>21.344453021679897</v>
      </c>
      <c r="AR114" s="28">
        <f t="shared" si="115"/>
        <v>21.175583665057406</v>
      </c>
      <c r="AS114" s="28">
        <f t="shared" si="115"/>
        <v>21.479098346151126</v>
      </c>
      <c r="AT114" s="28">
        <f t="shared" si="114"/>
        <v>20.82815106788938</v>
      </c>
      <c r="AV114">
        <v>58000</v>
      </c>
      <c r="AW114">
        <f t="shared" si="85"/>
        <v>4.0980827677986734E-2</v>
      </c>
      <c r="AX114">
        <f t="shared" si="86"/>
        <v>5.494462990069398E-2</v>
      </c>
      <c r="AY114">
        <f t="shared" si="87"/>
        <v>-1.3963802222707244E-2</v>
      </c>
      <c r="AZ114">
        <f t="shared" si="88"/>
        <v>0.30983626631896422</v>
      </c>
      <c r="BA114">
        <f t="shared" si="89"/>
        <v>-0.7564897112835095</v>
      </c>
      <c r="BB114">
        <f t="shared" si="90"/>
        <v>2.9099947836516988</v>
      </c>
      <c r="BC114">
        <f t="shared" si="91"/>
        <v>8.5970238116423268</v>
      </c>
      <c r="BD114">
        <f t="shared" si="92"/>
        <v>27.724716114332324</v>
      </c>
      <c r="BE114">
        <f t="shared" si="93"/>
        <v>27.699664691768568</v>
      </c>
      <c r="BF114">
        <f t="shared" si="94"/>
        <v>27.741207336931954</v>
      </c>
      <c r="BG114">
        <f t="shared" si="95"/>
        <v>27.671700624926974</v>
      </c>
      <c r="BH114">
        <f t="shared" si="96"/>
        <v>27.786410905291376</v>
      </c>
      <c r="BI114">
        <f t="shared" si="97"/>
        <v>27.592056785277013</v>
      </c>
      <c r="BJ114">
        <f t="shared" si="98"/>
        <v>27.909841772672561</v>
      </c>
      <c r="BK114">
        <f t="shared" si="99"/>
        <v>27.339281927460874</v>
      </c>
    </row>
    <row r="115" spans="1:63" ht="12.95" customHeight="1">
      <c r="A115" s="152" t="s">
        <v>269</v>
      </c>
      <c r="B115" s="113" t="s">
        <v>111</v>
      </c>
      <c r="C115" s="153">
        <v>51378.435899999997</v>
      </c>
      <c r="D115" s="153" t="s">
        <v>299</v>
      </c>
      <c r="E115" s="34">
        <f t="shared" si="102"/>
        <v>4947.0141079497862</v>
      </c>
      <c r="F115" s="35">
        <f t="shared" si="103"/>
        <v>4947</v>
      </c>
      <c r="G115" s="34">
        <f t="shared" si="104"/>
        <v>5.2243399986764416E-3</v>
      </c>
      <c r="K115">
        <f>G115</f>
        <v>5.2243399986764416E-3</v>
      </c>
      <c r="M115" s="34"/>
      <c r="N115" s="34">
        <f t="shared" ca="1" si="105"/>
        <v>6.772562648781409E-3</v>
      </c>
      <c r="O115" s="28">
        <f t="shared" si="106"/>
        <v>1.9707791639125245E-2</v>
      </c>
      <c r="P115" s="37">
        <f t="shared" si="107"/>
        <v>36359.935899999997</v>
      </c>
      <c r="Q115" s="217"/>
      <c r="R115" s="34">
        <f t="shared" si="108"/>
        <v>2.0977037142121913E-4</v>
      </c>
      <c r="S115">
        <v>1</v>
      </c>
      <c r="T115" s="34">
        <f t="shared" si="109"/>
        <v>2.0977037142121913E-4</v>
      </c>
      <c r="Y115">
        <f t="shared" si="70"/>
        <v>4947</v>
      </c>
      <c r="Z115" s="28">
        <f t="shared" si="71"/>
        <v>5.4283788025133277E-3</v>
      </c>
      <c r="AA115" s="28">
        <f t="shared" si="110"/>
        <v>1.9503752835288359E-2</v>
      </c>
      <c r="AB115" s="28">
        <f t="shared" si="111"/>
        <v>-1.4483451640448803E-2</v>
      </c>
      <c r="AC115" s="28">
        <f t="shared" si="83"/>
        <v>-2.0403880383688608E-4</v>
      </c>
      <c r="AD115" s="28">
        <f t="shared" si="84"/>
        <v>4.1631833471187278E-8</v>
      </c>
      <c r="AE115">
        <f t="shared" si="112"/>
        <v>-1.4483451640448803E-2</v>
      </c>
      <c r="AF115" s="29"/>
      <c r="AG115">
        <f t="shared" si="75"/>
        <v>-1.4279412836611917E-2</v>
      </c>
      <c r="AH115">
        <f t="shared" si="76"/>
        <v>0.32226488677912146</v>
      </c>
      <c r="AI115">
        <f t="shared" si="77"/>
        <v>-0.79852981260083455</v>
      </c>
      <c r="AJ115">
        <f t="shared" si="78"/>
        <v>0.20854788528585372</v>
      </c>
      <c r="AK115">
        <f t="shared" si="79"/>
        <v>2.8430748458409276</v>
      </c>
      <c r="AL115">
        <f t="shared" si="80"/>
        <v>6.6499407941929833</v>
      </c>
      <c r="AM115" s="28">
        <f t="shared" si="115"/>
        <v>21.29209174074547</v>
      </c>
      <c r="AN115" s="28">
        <f t="shared" si="115"/>
        <v>21.277930797577994</v>
      </c>
      <c r="AO115" s="28">
        <f t="shared" si="115"/>
        <v>21.304045575952152</v>
      </c>
      <c r="AP115" s="28">
        <f t="shared" si="115"/>
        <v>21.255418614316056</v>
      </c>
      <c r="AQ115" s="28">
        <f t="shared" si="115"/>
        <v>21.344453021679897</v>
      </c>
      <c r="AR115" s="28">
        <f t="shared" si="115"/>
        <v>21.175583665057406</v>
      </c>
      <c r="AS115" s="28">
        <f t="shared" si="115"/>
        <v>21.479098346151126</v>
      </c>
      <c r="AT115" s="28">
        <f t="shared" si="114"/>
        <v>20.82815106788938</v>
      </c>
      <c r="AV115">
        <v>59000</v>
      </c>
      <c r="AW115">
        <f t="shared" si="85"/>
        <v>4.1215189367340421E-2</v>
      </c>
      <c r="AX115">
        <f t="shared" si="86"/>
        <v>5.4889201256671162E-2</v>
      </c>
      <c r="AY115">
        <f t="shared" si="87"/>
        <v>-1.3674011889330744E-2</v>
      </c>
      <c r="AZ115">
        <f t="shared" si="88"/>
        <v>0.30469485821008069</v>
      </c>
      <c r="BA115">
        <f t="shared" si="89"/>
        <v>-0.73378409473005357</v>
      </c>
      <c r="BB115">
        <f t="shared" si="90"/>
        <v>2.9440485124463569</v>
      </c>
      <c r="BC115">
        <f t="shared" si="91"/>
        <v>10.091374041482794</v>
      </c>
      <c r="BD115">
        <f t="shared" si="92"/>
        <v>27.802881352603897</v>
      </c>
      <c r="BE115">
        <f t="shared" si="93"/>
        <v>27.772867888973142</v>
      </c>
      <c r="BF115">
        <f t="shared" si="94"/>
        <v>27.820532667618959</v>
      </c>
      <c r="BG115">
        <f t="shared" si="95"/>
        <v>27.744251690227195</v>
      </c>
      <c r="BH115">
        <f t="shared" si="96"/>
        <v>27.864966254241629</v>
      </c>
      <c r="BI115">
        <f t="shared" si="97"/>
        <v>27.669936209243463</v>
      </c>
      <c r="BJ115">
        <f t="shared" si="98"/>
        <v>27.976734298385971</v>
      </c>
      <c r="BK115">
        <f t="shared" si="99"/>
        <v>27.462010724316315</v>
      </c>
    </row>
    <row r="116" spans="1:63" ht="12.95" customHeight="1">
      <c r="A116" s="215" t="s">
        <v>116</v>
      </c>
      <c r="B116" s="135"/>
      <c r="C116" s="126">
        <v>51388.434800000003</v>
      </c>
      <c r="D116" s="126">
        <v>2.9999999999999997E-4</v>
      </c>
      <c r="E116" s="34">
        <f t="shared" si="102"/>
        <v>4974.0154093936835</v>
      </c>
      <c r="F116" s="35">
        <f t="shared" si="103"/>
        <v>4974</v>
      </c>
      <c r="G116" s="34">
        <f t="shared" si="104"/>
        <v>5.7062800042331219E-3</v>
      </c>
      <c r="H116" s="40"/>
      <c r="I116" s="41"/>
      <c r="J116" s="41">
        <f>G116</f>
        <v>5.7062800042331219E-3</v>
      </c>
      <c r="K116" s="34"/>
      <c r="L116" s="34"/>
      <c r="M116" s="34"/>
      <c r="N116" s="34">
        <f t="shared" ca="1" si="105"/>
        <v>6.8144908270827125E-3</v>
      </c>
      <c r="O116" s="28">
        <f t="shared" si="106"/>
        <v>1.9744784873308444E-2</v>
      </c>
      <c r="P116" s="37">
        <f t="shared" si="107"/>
        <v>36369.934800000003</v>
      </c>
      <c r="Q116" s="218"/>
      <c r="R116" s="34">
        <f t="shared" si="108"/>
        <v>1.9707961895905154E-4</v>
      </c>
      <c r="S116">
        <v>1</v>
      </c>
      <c r="T116" s="34">
        <f t="shared" si="109"/>
        <v>1.9707961895905154E-4</v>
      </c>
      <c r="Y116">
        <f t="shared" si="70"/>
        <v>4974</v>
      </c>
      <c r="Z116" s="28">
        <f t="shared" si="71"/>
        <v>5.4677290970726149E-3</v>
      </c>
      <c r="AA116" s="28">
        <f t="shared" si="110"/>
        <v>1.9983335780468951E-2</v>
      </c>
      <c r="AB116" s="28">
        <f t="shared" si="111"/>
        <v>-1.4038504869075322E-2</v>
      </c>
      <c r="AC116" s="28">
        <f t="shared" si="83"/>
        <v>2.38550907160507E-4</v>
      </c>
      <c r="AD116" s="28">
        <f t="shared" si="84"/>
        <v>5.690653530710083E-8</v>
      </c>
      <c r="AE116">
        <f t="shared" si="112"/>
        <v>-1.4038504869075322E-2</v>
      </c>
      <c r="AF116" s="29"/>
      <c r="AG116">
        <f t="shared" si="75"/>
        <v>-1.4277055776235829E-2</v>
      </c>
      <c r="AH116">
        <f t="shared" si="76"/>
        <v>0.32205468300118523</v>
      </c>
      <c r="AI116">
        <f t="shared" si="77"/>
        <v>-0.79792167380924006</v>
      </c>
      <c r="AJ116">
        <f t="shared" si="78"/>
        <v>0.20786354011489178</v>
      </c>
      <c r="AK116">
        <f t="shared" si="79"/>
        <v>2.8440844423469751</v>
      </c>
      <c r="AL116">
        <f t="shared" si="80"/>
        <v>6.6728455260425168</v>
      </c>
      <c r="AM116" s="28">
        <f t="shared" si="115"/>
        <v>21.294301447764077</v>
      </c>
      <c r="AN116" s="28">
        <f t="shared" si="115"/>
        <v>21.279987612001442</v>
      </c>
      <c r="AO116" s="28">
        <f t="shared" si="115"/>
        <v>21.306336164841625</v>
      </c>
      <c r="AP116" s="28">
        <f t="shared" si="115"/>
        <v>21.257363116223324</v>
      </c>
      <c r="AQ116" s="28">
        <f t="shared" si="115"/>
        <v>21.346870220766711</v>
      </c>
      <c r="AR116" s="28">
        <f t="shared" si="115"/>
        <v>21.177426260232881</v>
      </c>
      <c r="AS116" s="28">
        <f t="shared" si="115"/>
        <v>21.481476578800354</v>
      </c>
      <c r="AT116" s="28">
        <f t="shared" si="114"/>
        <v>20.831464745404478</v>
      </c>
      <c r="AV116">
        <v>60000</v>
      </c>
      <c r="AW116">
        <f t="shared" si="85"/>
        <v>4.1496748699015082E-2</v>
      </c>
      <c r="AX116">
        <f t="shared" si="86"/>
        <v>5.4807146506155272E-2</v>
      </c>
      <c r="AY116">
        <f t="shared" si="87"/>
        <v>-1.3310397807140193E-2</v>
      </c>
      <c r="AZ116">
        <f t="shared" si="88"/>
        <v>0.30051048309270434</v>
      </c>
      <c r="BA116">
        <f t="shared" si="89"/>
        <v>-0.71114318743168481</v>
      </c>
      <c r="BB116">
        <f t="shared" si="90"/>
        <v>2.976800817234702</v>
      </c>
      <c r="BC116">
        <f t="shared" si="91"/>
        <v>12.109045788123277</v>
      </c>
      <c r="BD116">
        <f t="shared" si="92"/>
        <v>27.879216336395064</v>
      </c>
      <c r="BE116">
        <f t="shared" si="93"/>
        <v>27.846077975238927</v>
      </c>
      <c r="BF116">
        <f t="shared" si="94"/>
        <v>27.896883425128511</v>
      </c>
      <c r="BG116">
        <f t="shared" si="95"/>
        <v>27.818512706761084</v>
      </c>
      <c r="BH116">
        <f t="shared" si="96"/>
        <v>27.938371631143049</v>
      </c>
      <c r="BI116">
        <f t="shared" si="97"/>
        <v>27.752225893209125</v>
      </c>
      <c r="BJ116">
        <f t="shared" si="98"/>
        <v>28.035883600164571</v>
      </c>
      <c r="BK116">
        <f t="shared" si="99"/>
        <v>27.584739521171748</v>
      </c>
    </row>
    <row r="117" spans="1:63" ht="12.95" customHeight="1">
      <c r="A117" s="126" t="s">
        <v>124</v>
      </c>
      <c r="B117" s="133" t="s">
        <v>111</v>
      </c>
      <c r="C117" s="126">
        <v>51747.452599999997</v>
      </c>
      <c r="D117" s="126">
        <v>5.9999999999999995E-4</v>
      </c>
      <c r="E117" s="34">
        <f t="shared" si="102"/>
        <v>5943.5168387027752</v>
      </c>
      <c r="F117" s="35">
        <f t="shared" si="103"/>
        <v>5943.5</v>
      </c>
      <c r="G117" s="34">
        <f t="shared" si="104"/>
        <v>6.2355699992622249E-3</v>
      </c>
      <c r="H117" s="40"/>
      <c r="I117" s="41"/>
      <c r="J117" s="41">
        <f>G117</f>
        <v>6.2355699992622249E-3</v>
      </c>
      <c r="K117" s="34"/>
      <c r="L117" s="34"/>
      <c r="M117" s="34"/>
      <c r="N117" s="34">
        <f t="shared" ca="1" si="105"/>
        <v>8.320023007198054E-3</v>
      </c>
      <c r="O117" s="28">
        <f t="shared" si="106"/>
        <v>2.1060254173837611E-2</v>
      </c>
      <c r="P117" s="37">
        <f t="shared" si="107"/>
        <v>36728.952599999997</v>
      </c>
      <c r="Q117" s="218"/>
      <c r="R117" s="34">
        <f t="shared" si="108"/>
        <v>2.197712608759059E-4</v>
      </c>
      <c r="S117">
        <v>1</v>
      </c>
      <c r="T117" s="34">
        <f t="shared" si="109"/>
        <v>2.197712608759059E-4</v>
      </c>
      <c r="Y117">
        <f t="shared" ref="Y117:Y140" si="116">F117</f>
        <v>5943.5</v>
      </c>
      <c r="Z117" s="28">
        <f t="shared" ref="Z117:Z140" si="117">AA$3+AA$4*Y117+AA$5*Y117^2+AG117</f>
        <v>6.9123199334404344E-3</v>
      </c>
      <c r="AA117" s="28">
        <f t="shared" si="110"/>
        <v>2.03835042396594E-2</v>
      </c>
      <c r="AB117" s="28">
        <f t="shared" si="111"/>
        <v>-1.4824684174575387E-2</v>
      </c>
      <c r="AC117" s="28">
        <f t="shared" si="83"/>
        <v>-6.7674993417820954E-4</v>
      </c>
      <c r="AD117" s="28">
        <f t="shared" si="84"/>
        <v>4.5799047341021097E-7</v>
      </c>
      <c r="AE117">
        <f t="shared" si="112"/>
        <v>-1.4824684174575387E-2</v>
      </c>
      <c r="AF117" s="29"/>
      <c r="AG117">
        <f t="shared" ref="AG117:AG140" si="118">$AA$6*($AA$11/AH117*AI117+$AA$12)</f>
        <v>-1.4147934240397177E-2</v>
      </c>
      <c r="AH117">
        <f t="shared" ref="AH117:AH140" si="119">1+$AA$7*COS(AK117)</f>
        <v>0.31510181629374923</v>
      </c>
      <c r="AI117">
        <f t="shared" ref="AI117:AI140" si="120">SIN(AK117+RADIANS($AA$9))</f>
        <v>-0.77601714643835285</v>
      </c>
      <c r="AJ117">
        <f t="shared" ref="AJ117:AJ140" si="121">$AA$7*SIN(AK117)</f>
        <v>0.18366159670872273</v>
      </c>
      <c r="AK117">
        <f t="shared" ref="AK117:AK140" si="122">2*ATAN(AL117)</f>
        <v>2.8795975438226882</v>
      </c>
      <c r="AL117">
        <f t="shared" ref="AL117:AL140" si="123">SQRT((1+$AA$7)/(1-$AA$7))*TAN(AM117/2)</f>
        <v>7.5900143817286416</v>
      </c>
      <c r="AM117" s="28">
        <f t="shared" si="115"/>
        <v>21.372923698165902</v>
      </c>
      <c r="AN117" s="28">
        <f t="shared" si="115"/>
        <v>21.352897728064658</v>
      </c>
      <c r="AO117" s="28">
        <f t="shared" si="115"/>
        <v>21.387621483544834</v>
      </c>
      <c r="AP117" s="28">
        <f t="shared" si="115"/>
        <v>21.32683473311555</v>
      </c>
      <c r="AQ117" s="28">
        <f t="shared" si="115"/>
        <v>21.431610531381683</v>
      </c>
      <c r="AR117" s="28">
        <f t="shared" si="115"/>
        <v>21.2453556980694</v>
      </c>
      <c r="AS117" s="28">
        <f t="shared" si="115"/>
        <v>21.562228179624515</v>
      </c>
      <c r="AT117" s="28">
        <f t="shared" si="114"/>
        <v>20.950450313955827</v>
      </c>
      <c r="AV117">
        <v>61000</v>
      </c>
      <c r="AW117">
        <f t="shared" si="85"/>
        <v>4.1816729808608837E-2</v>
      </c>
      <c r="AX117">
        <f t="shared" si="86"/>
        <v>5.4698465649146308E-2</v>
      </c>
      <c r="AY117">
        <f t="shared" si="87"/>
        <v>-1.2881735840537471E-2</v>
      </c>
      <c r="AZ117">
        <f t="shared" si="88"/>
        <v>0.29719357899147414</v>
      </c>
      <c r="BA117">
        <f t="shared" si="89"/>
        <v>-0.68864595119222949</v>
      </c>
      <c r="BB117">
        <f t="shared" si="90"/>
        <v>3.0083037477049377</v>
      </c>
      <c r="BC117">
        <f t="shared" si="91"/>
        <v>14.982778355687451</v>
      </c>
      <c r="BD117">
        <f t="shared" si="92"/>
        <v>27.953559592550079</v>
      </c>
      <c r="BE117">
        <f t="shared" si="93"/>
        <v>27.919910848401678</v>
      </c>
      <c r="BF117">
        <f t="shared" si="94"/>
        <v>27.970064393601483</v>
      </c>
      <c r="BG117">
        <f t="shared" si="95"/>
        <v>27.894974846676146</v>
      </c>
      <c r="BH117">
        <f t="shared" si="96"/>
        <v>28.006720637229364</v>
      </c>
      <c r="BI117">
        <f t="shared" si="97"/>
        <v>27.838662144176197</v>
      </c>
      <c r="BJ117">
        <f t="shared" si="98"/>
        <v>28.088246133653385</v>
      </c>
      <c r="BK117">
        <f t="shared" si="99"/>
        <v>27.707468318027189</v>
      </c>
    </row>
    <row r="118" spans="1:63" ht="12.95" customHeight="1">
      <c r="A118" s="126" t="s">
        <v>127</v>
      </c>
      <c r="B118" s="135" t="s">
        <v>122</v>
      </c>
      <c r="C118" s="128">
        <v>52448.456700000002</v>
      </c>
      <c r="D118" s="128">
        <v>6.9999999999999999E-4</v>
      </c>
      <c r="E118" s="34">
        <f t="shared" si="102"/>
        <v>7836.5273716110332</v>
      </c>
      <c r="F118" s="35">
        <f t="shared" si="103"/>
        <v>7836.5</v>
      </c>
      <c r="G118" s="34">
        <f t="shared" si="104"/>
        <v>1.0136030003195629E-2</v>
      </c>
      <c r="H118" s="40"/>
      <c r="I118" s="41"/>
      <c r="J118" s="41"/>
      <c r="K118" s="34">
        <f t="shared" ref="K118:K124" si="124">G118</f>
        <v>1.0136030003195629E-2</v>
      </c>
      <c r="L118" s="34"/>
      <c r="M118" s="34"/>
      <c r="N118" s="34">
        <f t="shared" ca="1" si="105"/>
        <v>1.1259654174767254E-2</v>
      </c>
      <c r="O118" s="28">
        <f t="shared" si="106"/>
        <v>2.3556637913813658E-2</v>
      </c>
      <c r="P118" s="37">
        <f t="shared" si="107"/>
        <v>37429.956700000002</v>
      </c>
      <c r="Q118" s="218"/>
      <c r="R118" s="34">
        <f t="shared" si="108"/>
        <v>1.8011271669054324E-4</v>
      </c>
      <c r="S118">
        <v>1</v>
      </c>
      <c r="T118" s="34">
        <f t="shared" si="109"/>
        <v>1.8011271669054324E-4</v>
      </c>
      <c r="Y118">
        <f t="shared" si="116"/>
        <v>7836.5</v>
      </c>
      <c r="Z118" s="28">
        <f t="shared" si="117"/>
        <v>9.8932264225649515E-3</v>
      </c>
      <c r="AA118" s="28">
        <f>IF(R118&lt;&gt;0,Q118-AG118, -9999)</f>
        <v>1.3663411491248707E-2</v>
      </c>
      <c r="AB118" s="28">
        <f>+Q118-O118</f>
        <v>-2.3556637913813658E-2</v>
      </c>
      <c r="AC118" s="28">
        <f t="shared" ref="AC118:AC140" si="125">IF(S118&lt;&gt;0,G118-Z118, -9999)</f>
        <v>2.4280358063067699E-4</v>
      </c>
      <c r="AD118" s="28">
        <f t="shared" ref="AD118:AD140" si="126">+(G118-Z118)^2*S118</f>
        <v>5.895357876707766E-8</v>
      </c>
      <c r="AE118">
        <f>IF(R118&lt;&gt;0,Q118-O118, -9999)</f>
        <v>-2.3556637913813658E-2</v>
      </c>
      <c r="AF118" s="29"/>
      <c r="AG118">
        <f t="shared" si="118"/>
        <v>-1.3663411491248707E-2</v>
      </c>
      <c r="AH118">
        <f t="shared" si="119"/>
        <v>0.30454575244481252</v>
      </c>
      <c r="AI118">
        <f t="shared" si="120"/>
        <v>-0.73305381873522657</v>
      </c>
      <c r="AJ118">
        <f t="shared" si="121"/>
        <v>0.13842143514342969</v>
      </c>
      <c r="AK118">
        <f t="shared" si="122"/>
        <v>2.9451228004259469</v>
      </c>
      <c r="AL118">
        <f t="shared" si="123"/>
        <v>10.146912743564735</v>
      </c>
      <c r="AM118" s="28">
        <f t="shared" si="115"/>
        <v>21.522182726338524</v>
      </c>
      <c r="AN118" s="28">
        <f t="shared" si="115"/>
        <v>21.492035278758316</v>
      </c>
      <c r="AO118" s="28">
        <f t="shared" si="115"/>
        <v>21.539852887073327</v>
      </c>
      <c r="AP118" s="28">
        <f t="shared" si="115"/>
        <v>21.463426670934098</v>
      </c>
      <c r="AQ118" s="28">
        <f t="shared" si="115"/>
        <v>21.584224248475952</v>
      </c>
      <c r="AR118" s="28">
        <f t="shared" si="115"/>
        <v>21.389331759160321</v>
      </c>
      <c r="AS118" s="28">
        <f t="shared" si="115"/>
        <v>21.695568722498237</v>
      </c>
      <c r="AT118" s="28">
        <f t="shared" si="114"/>
        <v>21.182775926403167</v>
      </c>
      <c r="AV118">
        <v>62000</v>
      </c>
      <c r="AW118">
        <f t="shared" si="85"/>
        <v>4.2166583372415016E-2</v>
      </c>
      <c r="AX118">
        <f t="shared" si="86"/>
        <v>5.4563158685644264E-2</v>
      </c>
      <c r="AY118">
        <f t="shared" si="87"/>
        <v>-1.2396575313229248E-2</v>
      </c>
      <c r="AZ118">
        <f t="shared" si="88"/>
        <v>0.29465854823696924</v>
      </c>
      <c r="BA118">
        <f t="shared" si="89"/>
        <v>-0.66633470797973915</v>
      </c>
      <c r="BB118">
        <f t="shared" si="90"/>
        <v>3.0386413631699565</v>
      </c>
      <c r="BC118">
        <f t="shared" si="91"/>
        <v>19.409501182765254</v>
      </c>
      <c r="BD118">
        <f t="shared" si="92"/>
        <v>28.025859582829785</v>
      </c>
      <c r="BE118">
        <f t="shared" si="93"/>
        <v>27.994774381429366</v>
      </c>
      <c r="BF118">
        <f t="shared" si="94"/>
        <v>28.040103464987588</v>
      </c>
      <c r="BG118">
        <f t="shared" si="95"/>
        <v>27.973811036155819</v>
      </c>
      <c r="BH118">
        <f t="shared" si="96"/>
        <v>28.07039208038843</v>
      </c>
      <c r="BI118">
        <f t="shared" si="97"/>
        <v>27.928762783626347</v>
      </c>
      <c r="BJ118">
        <f t="shared" si="98"/>
        <v>28.134880450980479</v>
      </c>
      <c r="BK118">
        <f t="shared" si="99"/>
        <v>27.830197114882623</v>
      </c>
    </row>
    <row r="119" spans="1:63" ht="12.95" customHeight="1">
      <c r="A119" s="229" t="s">
        <v>775</v>
      </c>
      <c r="B119" s="230" t="s">
        <v>122</v>
      </c>
      <c r="C119" s="229">
        <v>52469.377200000003</v>
      </c>
      <c r="D119" s="229">
        <v>5.0000000000000001E-4</v>
      </c>
      <c r="E119" s="34">
        <f t="shared" si="102"/>
        <v>7893.0216586682809</v>
      </c>
      <c r="F119" s="35">
        <f t="shared" si="103"/>
        <v>7893</v>
      </c>
      <c r="G119" s="34">
        <f t="shared" si="104"/>
        <v>8.0204600017168559E-3</v>
      </c>
      <c r="H119" s="40"/>
      <c r="I119" s="41"/>
      <c r="J119" s="41"/>
      <c r="K119" s="34">
        <f t="shared" si="124"/>
        <v>8.0204600017168559E-3</v>
      </c>
      <c r="L119" s="34"/>
      <c r="M119" s="34"/>
      <c r="N119" s="34">
        <f t="shared" ca="1" si="105"/>
        <v>1.1347392770101463E-2</v>
      </c>
      <c r="O119" s="28">
        <f t="shared" si="106"/>
        <v>2.3629680600498752E-2</v>
      </c>
      <c r="P119" s="37">
        <f t="shared" si="107"/>
        <v>37450.877200000003</v>
      </c>
      <c r="R119" s="34">
        <f t="shared" si="108"/>
        <v>2.4364776770143703E-4</v>
      </c>
      <c r="S119">
        <v>1</v>
      </c>
      <c r="Y119">
        <f t="shared" si="116"/>
        <v>7893</v>
      </c>
      <c r="Z119" s="28">
        <f t="shared" si="117"/>
        <v>9.9850598336267016E-3</v>
      </c>
      <c r="AA119" s="28">
        <f t="shared" ref="AA119:AA140" si="127">IF(R119&lt;&gt;0,G119-AG119, -9999)</f>
        <v>2.1665080768588904E-2</v>
      </c>
      <c r="AB119" s="28">
        <f t="shared" ref="AB119:AB140" si="128">+G119-O119</f>
        <v>-1.5609220598781896E-2</v>
      </c>
      <c r="AC119" s="28">
        <f t="shared" si="125"/>
        <v>-1.9645998319098457E-3</v>
      </c>
      <c r="AD119" s="28">
        <f t="shared" si="126"/>
        <v>3.8596524995401938E-6</v>
      </c>
      <c r="AE119">
        <f t="shared" ref="AE119:AE140" si="129">IF(R119&lt;&gt;0,G119-O119, -9999)</f>
        <v>-1.5609220598781896E-2</v>
      </c>
      <c r="AF119" s="29"/>
      <c r="AG119">
        <f t="shared" si="118"/>
        <v>-1.364462076687205E-2</v>
      </c>
      <c r="AH119">
        <f t="shared" si="119"/>
        <v>0.3042864201528086</v>
      </c>
      <c r="AI119">
        <f t="shared" si="120"/>
        <v>-0.7317721671067815</v>
      </c>
      <c r="AJ119">
        <f t="shared" si="121"/>
        <v>0.13711206717836477</v>
      </c>
      <c r="AK119">
        <f t="shared" si="122"/>
        <v>2.9470052010287149</v>
      </c>
      <c r="AL119">
        <f t="shared" si="123"/>
        <v>10.245703280834642</v>
      </c>
      <c r="AM119" s="28">
        <f t="shared" si="115"/>
        <v>21.526542890733289</v>
      </c>
      <c r="AN119" s="28">
        <f t="shared" si="115"/>
        <v>21.496164994442292</v>
      </c>
      <c r="AO119" s="28">
        <f t="shared" si="115"/>
        <v>21.544243226482166</v>
      </c>
      <c r="AP119" s="28">
        <f t="shared" si="115"/>
        <v>21.467574006173233</v>
      </c>
      <c r="AQ119" s="28">
        <f t="shared" si="115"/>
        <v>21.588499916565677</v>
      </c>
      <c r="AR119" s="28">
        <f t="shared" si="115"/>
        <v>21.393872933050993</v>
      </c>
      <c r="AS119" s="28">
        <f t="shared" si="115"/>
        <v>21.699094545756438</v>
      </c>
      <c r="AT119" s="28">
        <f t="shared" si="114"/>
        <v>21.189710103425497</v>
      </c>
      <c r="AU119" s="28"/>
      <c r="AV119">
        <v>63000</v>
      </c>
      <c r="AW119">
        <f t="shared" si="85"/>
        <v>4.253914884817904E-2</v>
      </c>
      <c r="AX119">
        <f t="shared" si="86"/>
        <v>5.4401225615649161E-2</v>
      </c>
      <c r="AY119">
        <f t="shared" si="87"/>
        <v>-1.186207676747012E-2</v>
      </c>
      <c r="AZ119">
        <f t="shared" si="88"/>
        <v>0.2928256976187249</v>
      </c>
      <c r="BA119">
        <f t="shared" si="89"/>
        <v>-0.64419385028510645</v>
      </c>
      <c r="BB119">
        <f t="shared" si="90"/>
        <v>3.0679549041749405</v>
      </c>
      <c r="BC119">
        <f t="shared" si="91"/>
        <v>27.147708630081205</v>
      </c>
      <c r="BD119">
        <f t="shared" si="92"/>
        <v>28.096237488721926</v>
      </c>
      <c r="BE119">
        <f t="shared" si="93"/>
        <v>28.070827464087881</v>
      </c>
      <c r="BF119">
        <f t="shared" si="94"/>
        <v>28.107287847863901</v>
      </c>
      <c r="BG119">
        <f t="shared" si="95"/>
        <v>28.054888485006231</v>
      </c>
      <c r="BH119">
        <f t="shared" si="96"/>
        <v>28.130041355273981</v>
      </c>
      <c r="BI119">
        <f t="shared" si="97"/>
        <v>28.021884548673338</v>
      </c>
      <c r="BJ119">
        <f t="shared" si="98"/>
        <v>28.176931276469507</v>
      </c>
      <c r="BK119">
        <f t="shared" si="99"/>
        <v>27.952925911738063</v>
      </c>
    </row>
    <row r="120" spans="1:63" ht="12.95" customHeight="1">
      <c r="A120" s="229" t="s">
        <v>775</v>
      </c>
      <c r="B120" s="230" t="s">
        <v>111</v>
      </c>
      <c r="C120" s="229">
        <v>52469.562899999997</v>
      </c>
      <c r="D120" s="229">
        <v>1E-4</v>
      </c>
      <c r="E120" s="34">
        <f t="shared" si="102"/>
        <v>7893.5231279977052</v>
      </c>
      <c r="F120" s="35">
        <f t="shared" si="103"/>
        <v>7893.5</v>
      </c>
      <c r="G120" s="34">
        <f t="shared" si="104"/>
        <v>8.5645699946326204E-3</v>
      </c>
      <c r="H120" s="40"/>
      <c r="I120" s="41"/>
      <c r="J120" s="41"/>
      <c r="K120" s="34">
        <f t="shared" si="124"/>
        <v>8.5645699946326204E-3</v>
      </c>
      <c r="L120" s="34"/>
      <c r="M120" s="34"/>
      <c r="N120" s="34">
        <f t="shared" ca="1" si="105"/>
        <v>1.1348169217847783E-2</v>
      </c>
      <c r="O120" s="28">
        <f t="shared" si="106"/>
        <v>2.3630326616534126E-2</v>
      </c>
      <c r="P120" s="37">
        <f t="shared" si="107"/>
        <v>37451.062899999997</v>
      </c>
      <c r="R120" s="34">
        <f t="shared" si="108"/>
        <v>2.2697702259036906E-4</v>
      </c>
      <c r="S120">
        <v>1</v>
      </c>
      <c r="Y120">
        <f t="shared" si="116"/>
        <v>7893.5</v>
      </c>
      <c r="Z120" s="28">
        <f t="shared" si="117"/>
        <v>9.9858731835488577E-3</v>
      </c>
      <c r="AA120" s="28">
        <f t="shared" si="127"/>
        <v>2.2209023427617887E-2</v>
      </c>
      <c r="AB120" s="28">
        <f t="shared" si="128"/>
        <v>-1.5065756621901506E-2</v>
      </c>
      <c r="AC120" s="28">
        <f t="shared" si="125"/>
        <v>-1.4213031889162373E-3</v>
      </c>
      <c r="AD120" s="28">
        <f t="shared" si="126"/>
        <v>2.0201027548234655E-6</v>
      </c>
      <c r="AE120">
        <f t="shared" si="129"/>
        <v>-1.5065756621901506E-2</v>
      </c>
      <c r="AF120" s="29"/>
      <c r="AG120">
        <f t="shared" si="118"/>
        <v>-1.3644453432985268E-2</v>
      </c>
      <c r="AH120">
        <f t="shared" si="119"/>
        <v>0.30428413871619264</v>
      </c>
      <c r="AI120">
        <f t="shared" si="120"/>
        <v>-0.73176082608352266</v>
      </c>
      <c r="AJ120">
        <f t="shared" si="121"/>
        <v>0.13710049054561682</v>
      </c>
      <c r="AK120">
        <f t="shared" si="122"/>
        <v>2.9470218409421816</v>
      </c>
      <c r="AL120">
        <f t="shared" si="123"/>
        <v>10.246585058720784</v>
      </c>
      <c r="AM120" s="28">
        <f t="shared" si="115"/>
        <v>21.526581449950658</v>
      </c>
      <c r="AN120" s="28">
        <f t="shared" si="115"/>
        <v>21.496201541560723</v>
      </c>
      <c r="AO120" s="28">
        <f t="shared" si="115"/>
        <v>21.544282036179606</v>
      </c>
      <c r="AP120" s="28">
        <f t="shared" si="115"/>
        <v>21.467610733620809</v>
      </c>
      <c r="AQ120" s="28">
        <f t="shared" si="115"/>
        <v>21.588537680582959</v>
      </c>
      <c r="AR120" s="28">
        <f t="shared" si="115"/>
        <v>21.393913183467191</v>
      </c>
      <c r="AS120" s="28">
        <f t="shared" si="115"/>
        <v>21.699125638156485</v>
      </c>
      <c r="AT120" s="28">
        <f t="shared" si="114"/>
        <v>21.189771467823928</v>
      </c>
      <c r="AV120">
        <v>64000</v>
      </c>
      <c r="AW120">
        <f t="shared" si="85"/>
        <v>4.2929704320014882E-2</v>
      </c>
      <c r="AX120">
        <f t="shared" si="86"/>
        <v>5.4212666439160992E-2</v>
      </c>
      <c r="AY120">
        <f t="shared" si="87"/>
        <v>-1.128296211914611E-2</v>
      </c>
      <c r="AZ120">
        <f t="shared" si="88"/>
        <v>0.29162626971945638</v>
      </c>
      <c r="BA120">
        <f t="shared" si="89"/>
        <v>-0.62213679598561211</v>
      </c>
      <c r="BB120">
        <f t="shared" si="90"/>
        <v>3.096454680792037</v>
      </c>
      <c r="BC120">
        <f t="shared" si="91"/>
        <v>44.301068297049326</v>
      </c>
      <c r="BD120">
        <f t="shared" si="92"/>
        <v>28.165015962962894</v>
      </c>
      <c r="BE120">
        <f t="shared" si="93"/>
        <v>28.147976528726751</v>
      </c>
      <c r="BF120">
        <f t="shared" si="94"/>
        <v>28.172164643666001</v>
      </c>
      <c r="BG120">
        <f t="shared" si="95"/>
        <v>28.137807364718675</v>
      </c>
      <c r="BH120">
        <f t="shared" si="96"/>
        <v>28.186570706228245</v>
      </c>
      <c r="BI120">
        <f t="shared" si="97"/>
        <v>28.117270030133298</v>
      </c>
      <c r="BJ120">
        <f t="shared" si="98"/>
        <v>28.215612286024129</v>
      </c>
      <c r="BK120">
        <f t="shared" si="99"/>
        <v>28.075654708593497</v>
      </c>
    </row>
    <row r="121" spans="1:63" ht="12.95" customHeight="1">
      <c r="A121" s="229" t="s">
        <v>775</v>
      </c>
      <c r="B121" s="230" t="s">
        <v>122</v>
      </c>
      <c r="C121" s="229">
        <v>52470.4882</v>
      </c>
      <c r="D121" s="229">
        <v>5.0000000000000001E-4</v>
      </c>
      <c r="E121" s="34">
        <f t="shared" si="102"/>
        <v>7896.021833277895</v>
      </c>
      <c r="F121" s="35">
        <f t="shared" si="103"/>
        <v>7896</v>
      </c>
      <c r="G121" s="34">
        <f t="shared" si="104"/>
        <v>8.085120003670454E-3</v>
      </c>
      <c r="H121" s="40"/>
      <c r="I121" s="41"/>
      <c r="J121" s="41"/>
      <c r="K121" s="34">
        <f t="shared" si="124"/>
        <v>8.085120003670454E-3</v>
      </c>
      <c r="L121" s="34"/>
      <c r="M121" s="34"/>
      <c r="N121" s="34">
        <f t="shared" ca="1" si="105"/>
        <v>1.1352051456579386E-2</v>
      </c>
      <c r="O121" s="28">
        <f t="shared" si="106"/>
        <v>2.3633556596863087E-2</v>
      </c>
      <c r="P121" s="37">
        <f t="shared" si="107"/>
        <v>37451.9882</v>
      </c>
      <c r="R121" s="34">
        <f t="shared" si="108"/>
        <v>2.4175388049253171E-4</v>
      </c>
      <c r="S121">
        <v>1</v>
      </c>
      <c r="Y121">
        <f t="shared" si="116"/>
        <v>7896</v>
      </c>
      <c r="Z121" s="28">
        <f t="shared" si="117"/>
        <v>9.9899401074806018E-3</v>
      </c>
      <c r="AA121" s="28">
        <f t="shared" si="127"/>
        <v>2.1728736493052937E-2</v>
      </c>
      <c r="AB121" s="28">
        <f t="shared" si="128"/>
        <v>-1.5548436593192633E-2</v>
      </c>
      <c r="AC121" s="28">
        <f t="shared" si="125"/>
        <v>-1.9048201038101478E-3</v>
      </c>
      <c r="AD121" s="28">
        <f t="shared" si="126"/>
        <v>3.6283396278793023E-6</v>
      </c>
      <c r="AE121">
        <f t="shared" si="129"/>
        <v>-1.5548436593192633E-2</v>
      </c>
      <c r="AF121" s="29"/>
      <c r="AG121">
        <f t="shared" si="118"/>
        <v>-1.3643616489382485E-2</v>
      </c>
      <c r="AH121">
        <f t="shared" si="119"/>
        <v>0.30427273508933939</v>
      </c>
      <c r="AI121">
        <f t="shared" si="120"/>
        <v>-0.73170412124408635</v>
      </c>
      <c r="AJ121">
        <f t="shared" si="121"/>
        <v>0.1370426101971583</v>
      </c>
      <c r="AK121">
        <f t="shared" si="122"/>
        <v>2.9471050356446247</v>
      </c>
      <c r="AL121">
        <f t="shared" si="123"/>
        <v>10.250995946251987</v>
      </c>
      <c r="AM121" s="28">
        <f t="shared" ref="AM121:AS130" si="130">$AT121+$AA$7*SIN(AN121)</f>
        <v>21.526774239099787</v>
      </c>
      <c r="AN121" s="28">
        <f t="shared" si="130"/>
        <v>21.496384277457647</v>
      </c>
      <c r="AO121" s="28">
        <f t="shared" si="130"/>
        <v>21.544476073365963</v>
      </c>
      <c r="AP121" s="28">
        <f t="shared" si="130"/>
        <v>21.467794377580503</v>
      </c>
      <c r="AQ121" s="28">
        <f t="shared" si="130"/>
        <v>21.588726481258522</v>
      </c>
      <c r="AR121" s="28">
        <f t="shared" si="130"/>
        <v>21.39411445212486</v>
      </c>
      <c r="AS121" s="28">
        <f t="shared" si="130"/>
        <v>21.699281071388697</v>
      </c>
      <c r="AT121" s="28">
        <f t="shared" si="114"/>
        <v>21.190078289816064</v>
      </c>
      <c r="AU121" s="28"/>
      <c r="AV121">
        <v>65000</v>
      </c>
      <c r="AW121">
        <f t="shared" si="85"/>
        <v>4.3336587997067647E-2</v>
      </c>
      <c r="AX121">
        <f t="shared" si="86"/>
        <v>5.399748115617975E-2</v>
      </c>
      <c r="AY121">
        <f t="shared" si="87"/>
        <v>-1.0660893159112101E-2</v>
      </c>
      <c r="AZ121">
        <f t="shared" si="88"/>
        <v>0.29100861485569962</v>
      </c>
      <c r="BA121">
        <f t="shared" si="89"/>
        <v>-0.60000459354047997</v>
      </c>
      <c r="BB121">
        <f t="shared" si="90"/>
        <v>3.124416888008358</v>
      </c>
      <c r="BC121">
        <f t="shared" si="91"/>
        <v>116.44027292148137</v>
      </c>
      <c r="BD121">
        <f t="shared" si="92"/>
        <v>28.232707139947525</v>
      </c>
      <c r="BE121">
        <f t="shared" si="93"/>
        <v>28.225910180455941</v>
      </c>
      <c r="BF121">
        <f t="shared" si="94"/>
        <v>28.235504733452796</v>
      </c>
      <c r="BG121">
        <f t="shared" si="95"/>
        <v>28.22195986598566</v>
      </c>
      <c r="BH121">
        <f t="shared" si="96"/>
        <v>28.241079277478683</v>
      </c>
      <c r="BI121">
        <f t="shared" si="97"/>
        <v>28.214085884791903</v>
      </c>
      <c r="BJ121">
        <f t="shared" si="98"/>
        <v>28.252187849242087</v>
      </c>
      <c r="BK121">
        <f t="shared" si="99"/>
        <v>28.19838350544893</v>
      </c>
    </row>
    <row r="122" spans="1:63" ht="12.95" customHeight="1">
      <c r="A122" s="126" t="s">
        <v>127</v>
      </c>
      <c r="B122" s="135" t="s">
        <v>111</v>
      </c>
      <c r="C122" s="128">
        <v>52489.375780000002</v>
      </c>
      <c r="D122" s="128">
        <v>5.0000000000000002E-5</v>
      </c>
      <c r="E122" s="34">
        <f t="shared" si="102"/>
        <v>7947.0263678892497</v>
      </c>
      <c r="F122" s="35">
        <f t="shared" si="103"/>
        <v>7947</v>
      </c>
      <c r="G122" s="34">
        <f t="shared" si="104"/>
        <v>9.7643400004017167E-3</v>
      </c>
      <c r="H122" s="40"/>
      <c r="I122" s="41"/>
      <c r="J122" s="41"/>
      <c r="K122" s="34">
        <f t="shared" si="124"/>
        <v>9.7643400004017167E-3</v>
      </c>
      <c r="L122" s="34"/>
      <c r="M122" s="34"/>
      <c r="N122" s="34">
        <f t="shared" ca="1" si="105"/>
        <v>1.143124912670407E-2</v>
      </c>
      <c r="O122" s="28">
        <f t="shared" si="106"/>
        <v>2.3699411870908172E-2</v>
      </c>
      <c r="P122" s="37">
        <f t="shared" si="107"/>
        <v>37470.875780000002</v>
      </c>
      <c r="Q122" s="218"/>
      <c r="R122" s="34">
        <f t="shared" si="108"/>
        <v>1.9418622803618027E-4</v>
      </c>
      <c r="S122">
        <v>1</v>
      </c>
      <c r="T122" s="34">
        <f t="shared" ref="T122:T140" si="131">R122*S122</f>
        <v>1.9418622803618027E-4</v>
      </c>
      <c r="Y122">
        <f t="shared" si="116"/>
        <v>7947</v>
      </c>
      <c r="Z122" s="28">
        <f t="shared" si="117"/>
        <v>1.0072968560458402E-2</v>
      </c>
      <c r="AA122" s="28">
        <f t="shared" si="127"/>
        <v>2.3390783310851489E-2</v>
      </c>
      <c r="AB122" s="28">
        <f t="shared" si="128"/>
        <v>-1.3935071870506455E-2</v>
      </c>
      <c r="AC122" s="28">
        <f t="shared" si="125"/>
        <v>-3.0862856005668508E-4</v>
      </c>
      <c r="AD122" s="28">
        <f t="shared" si="126"/>
        <v>9.5251588082662871E-8</v>
      </c>
      <c r="AE122">
        <f t="shared" si="129"/>
        <v>-1.3935071870506455E-2</v>
      </c>
      <c r="AF122" s="29"/>
      <c r="AG122">
        <f t="shared" si="118"/>
        <v>-1.362644331044977E-2</v>
      </c>
      <c r="AH122">
        <f t="shared" si="119"/>
        <v>0.30404139262233831</v>
      </c>
      <c r="AI122">
        <f t="shared" si="120"/>
        <v>-0.73054744544587891</v>
      </c>
      <c r="AJ122">
        <f t="shared" si="121"/>
        <v>0.13586287560133742</v>
      </c>
      <c r="AK122">
        <f t="shared" si="122"/>
        <v>2.9488004388052476</v>
      </c>
      <c r="AL122">
        <f t="shared" si="123"/>
        <v>10.341710918770145</v>
      </c>
      <c r="AM122" s="28">
        <f t="shared" si="130"/>
        <v>21.53070460904372</v>
      </c>
      <c r="AN122" s="28">
        <f t="shared" si="130"/>
        <v>21.500112217586821</v>
      </c>
      <c r="AO122" s="28">
        <f t="shared" si="130"/>
        <v>21.548430313935341</v>
      </c>
      <c r="AP122" s="28">
        <f t="shared" si="130"/>
        <v>21.471543174936436</v>
      </c>
      <c r="AQ122" s="28">
        <f t="shared" si="130"/>
        <v>21.592570952885502</v>
      </c>
      <c r="AR122" s="28">
        <f t="shared" si="130"/>
        <v>21.398226359222303</v>
      </c>
      <c r="AS122" s="28">
        <f t="shared" si="130"/>
        <v>21.702441465961499</v>
      </c>
      <c r="AT122" s="28">
        <f t="shared" si="114"/>
        <v>21.196337458455695</v>
      </c>
      <c r="AV122">
        <v>66000</v>
      </c>
      <c r="AW122">
        <f t="shared" si="85"/>
        <v>4.3761194348501981E-2</v>
      </c>
      <c r="AX122">
        <f t="shared" si="86"/>
        <v>5.3755669766705434E-2</v>
      </c>
      <c r="AY122">
        <f t="shared" si="87"/>
        <v>-9.9944754182034572E-3</v>
      </c>
      <c r="AZ122">
        <f t="shared" si="88"/>
        <v>0.29094366047347708</v>
      </c>
      <c r="BA122">
        <f t="shared" si="89"/>
        <v>-0.57757719185984102</v>
      </c>
      <c r="BB122">
        <f t="shared" si="90"/>
        <v>-3.1310192268046269</v>
      </c>
      <c r="BC122">
        <f t="shared" si="91"/>
        <v>-189.15167312443361</v>
      </c>
      <c r="BD122">
        <f t="shared" si="92"/>
        <v>28.299961273635716</v>
      </c>
      <c r="BE122">
        <f t="shared" si="93"/>
        <v>28.304166467787709</v>
      </c>
      <c r="BF122">
        <f t="shared" si="94"/>
        <v>28.298233958550863</v>
      </c>
      <c r="BG122">
        <f t="shared" si="95"/>
        <v>28.306603582959319</v>
      </c>
      <c r="BH122">
        <f t="shared" si="96"/>
        <v>28.294796178459659</v>
      </c>
      <c r="BI122">
        <f t="shared" si="97"/>
        <v>28.311454623923819</v>
      </c>
      <c r="BJ122">
        <f t="shared" si="98"/>
        <v>28.287954008920664</v>
      </c>
      <c r="BK122">
        <f t="shared" si="99"/>
        <v>28.321112302304371</v>
      </c>
    </row>
    <row r="123" spans="1:63" ht="12.95" customHeight="1">
      <c r="A123" s="126" t="s">
        <v>127</v>
      </c>
      <c r="B123" s="113" t="s">
        <v>122</v>
      </c>
      <c r="C123" s="153">
        <v>52489.375800000002</v>
      </c>
      <c r="D123" s="153" t="s">
        <v>299</v>
      </c>
      <c r="E123" s="34">
        <f t="shared" si="102"/>
        <v>7947.0264218977927</v>
      </c>
      <c r="F123" s="35">
        <f t="shared" si="103"/>
        <v>7947</v>
      </c>
      <c r="G123" s="34">
        <f t="shared" si="104"/>
        <v>9.7843399998964742E-3</v>
      </c>
      <c r="K123" s="34">
        <f t="shared" si="124"/>
        <v>9.7843399998964742E-3</v>
      </c>
      <c r="L123" s="34"/>
      <c r="M123" s="34"/>
      <c r="N123" s="34">
        <f t="shared" ca="1" si="105"/>
        <v>1.143124912670407E-2</v>
      </c>
      <c r="O123" s="28">
        <f t="shared" si="106"/>
        <v>2.3699411870908172E-2</v>
      </c>
      <c r="P123" s="37">
        <f t="shared" si="107"/>
        <v>37470.875800000002</v>
      </c>
      <c r="Q123" s="217"/>
      <c r="R123" s="34">
        <f t="shared" si="108"/>
        <v>1.9362922517542099E-4</v>
      </c>
      <c r="S123">
        <v>1</v>
      </c>
      <c r="T123" s="34">
        <f t="shared" si="131"/>
        <v>1.9362922517542099E-4</v>
      </c>
      <c r="Y123">
        <f t="shared" si="116"/>
        <v>7947</v>
      </c>
      <c r="Z123" s="28">
        <f t="shared" si="117"/>
        <v>1.0072968560458402E-2</v>
      </c>
      <c r="AA123" s="28">
        <f t="shared" si="127"/>
        <v>2.3410783310346246E-2</v>
      </c>
      <c r="AB123" s="28">
        <f t="shared" si="128"/>
        <v>-1.3915071871011698E-2</v>
      </c>
      <c r="AC123" s="28">
        <f t="shared" si="125"/>
        <v>-2.8862856056192758E-4</v>
      </c>
      <c r="AD123" s="28">
        <f t="shared" si="126"/>
        <v>8.3306445972050303E-8</v>
      </c>
      <c r="AE123">
        <f t="shared" si="129"/>
        <v>-1.3915071871011698E-2</v>
      </c>
      <c r="AF123" s="29"/>
      <c r="AG123">
        <f t="shared" si="118"/>
        <v>-1.362644331044977E-2</v>
      </c>
      <c r="AH123">
        <f t="shared" si="119"/>
        <v>0.30404139262233831</v>
      </c>
      <c r="AI123">
        <f t="shared" si="120"/>
        <v>-0.73054744544587891</v>
      </c>
      <c r="AJ123">
        <f t="shared" si="121"/>
        <v>0.13586287560133742</v>
      </c>
      <c r="AK123">
        <f t="shared" si="122"/>
        <v>2.9488004388052476</v>
      </c>
      <c r="AL123">
        <f t="shared" si="123"/>
        <v>10.341710918770145</v>
      </c>
      <c r="AM123" s="28">
        <f t="shared" si="130"/>
        <v>21.53070460904372</v>
      </c>
      <c r="AN123" s="28">
        <f t="shared" si="130"/>
        <v>21.500112217586821</v>
      </c>
      <c r="AO123" s="28">
        <f t="shared" si="130"/>
        <v>21.548430313935341</v>
      </c>
      <c r="AP123" s="28">
        <f t="shared" si="130"/>
        <v>21.471543174936436</v>
      </c>
      <c r="AQ123" s="28">
        <f t="shared" si="130"/>
        <v>21.592570952885502</v>
      </c>
      <c r="AR123" s="28">
        <f t="shared" si="130"/>
        <v>21.398226359222303</v>
      </c>
      <c r="AS123" s="28">
        <f t="shared" si="130"/>
        <v>21.702441465961499</v>
      </c>
      <c r="AT123" s="28">
        <f t="shared" si="114"/>
        <v>21.196337458455695</v>
      </c>
      <c r="AV123">
        <v>67000</v>
      </c>
      <c r="AW123">
        <f t="shared" si="85"/>
        <v>4.4207314120446733E-2</v>
      </c>
      <c r="AX123">
        <f t="shared" si="86"/>
        <v>5.3487232270738039E-2</v>
      </c>
      <c r="AY123">
        <f t="shared" si="87"/>
        <v>-9.2799181502913088E-3</v>
      </c>
      <c r="AZ123">
        <f t="shared" si="88"/>
        <v>0.2914282412017728</v>
      </c>
      <c r="BA123">
        <f t="shared" si="89"/>
        <v>-0.55459548593160157</v>
      </c>
      <c r="BB123">
        <f t="shared" si="90"/>
        <v>-3.1031383311549394</v>
      </c>
      <c r="BC123">
        <f t="shared" si="91"/>
        <v>-52.003348687122561</v>
      </c>
      <c r="BD123">
        <f t="shared" si="92"/>
        <v>28.367486024255374</v>
      </c>
      <c r="BE123">
        <f t="shared" si="93"/>
        <v>28.382222528076184</v>
      </c>
      <c r="BF123">
        <f t="shared" si="94"/>
        <v>28.361340981974781</v>
      </c>
      <c r="BG123">
        <f t="shared" si="95"/>
        <v>28.390943462500825</v>
      </c>
      <c r="BH123">
        <f t="shared" si="96"/>
        <v>28.349001944076807</v>
      </c>
      <c r="BI123">
        <f t="shared" si="97"/>
        <v>28.408482443590504</v>
      </c>
      <c r="BJ123">
        <f t="shared" si="98"/>
        <v>28.32421898408759</v>
      </c>
      <c r="BK123">
        <f t="shared" si="99"/>
        <v>28.443841099159805</v>
      </c>
    </row>
    <row r="124" spans="1:63" ht="12.95" customHeight="1">
      <c r="A124" s="152" t="s">
        <v>273</v>
      </c>
      <c r="B124" s="113" t="s">
        <v>111</v>
      </c>
      <c r="C124" s="153">
        <v>52498.077899999997</v>
      </c>
      <c r="D124" s="153" t="s">
        <v>299</v>
      </c>
      <c r="E124" s="34">
        <f t="shared" si="102"/>
        <v>7970.5258093598786</v>
      </c>
      <c r="F124" s="35">
        <f t="shared" si="103"/>
        <v>7970.5</v>
      </c>
      <c r="G124" s="34">
        <f t="shared" si="104"/>
        <v>9.5575099985580891E-3</v>
      </c>
      <c r="K124">
        <f t="shared" si="124"/>
        <v>9.5575099985580891E-3</v>
      </c>
      <c r="M124" s="34"/>
      <c r="N124" s="34">
        <f t="shared" ca="1" si="105"/>
        <v>1.1467742170781132E-2</v>
      </c>
      <c r="O124" s="28">
        <f t="shared" si="106"/>
        <v>2.3729733640336266E-2</v>
      </c>
      <c r="P124" s="37">
        <f t="shared" si="107"/>
        <v>37479.577899999997</v>
      </c>
      <c r="R124" s="34">
        <f t="shared" si="108"/>
        <v>2.0085192295257628E-4</v>
      </c>
      <c r="S124">
        <v>1</v>
      </c>
      <c r="T124" s="34">
        <f t="shared" si="131"/>
        <v>2.0085192295257628E-4</v>
      </c>
      <c r="Y124">
        <f t="shared" si="116"/>
        <v>7970.5</v>
      </c>
      <c r="Z124" s="28">
        <f t="shared" si="117"/>
        <v>1.0111267129307554E-2</v>
      </c>
      <c r="AA124" s="28">
        <f t="shared" si="127"/>
        <v>2.3175976509586801E-2</v>
      </c>
      <c r="AB124" s="28">
        <f t="shared" si="128"/>
        <v>-1.4172223641778177E-2</v>
      </c>
      <c r="AC124" s="28">
        <f t="shared" si="125"/>
        <v>-5.5375713074946528E-4</v>
      </c>
      <c r="AD124" s="28">
        <f t="shared" si="126"/>
        <v>3.0664695985588041E-7</v>
      </c>
      <c r="AE124">
        <f t="shared" si="129"/>
        <v>-1.4172223641778177E-2</v>
      </c>
      <c r="AF124" s="29"/>
      <c r="AG124">
        <f t="shared" si="118"/>
        <v>-1.3618466511028712E-2</v>
      </c>
      <c r="AH124">
        <f t="shared" si="119"/>
        <v>0.30393562030840982</v>
      </c>
      <c r="AI124">
        <f t="shared" si="120"/>
        <v>-0.73001453543720629</v>
      </c>
      <c r="AJ124">
        <f t="shared" si="121"/>
        <v>0.1353199300704834</v>
      </c>
      <c r="AK124">
        <f t="shared" si="122"/>
        <v>2.9495805200371876</v>
      </c>
      <c r="AL124">
        <f t="shared" si="123"/>
        <v>10.383986716841285</v>
      </c>
      <c r="AM124" s="28">
        <f t="shared" si="130"/>
        <v>21.53251403497606</v>
      </c>
      <c r="AN124" s="28">
        <f t="shared" si="130"/>
        <v>21.501830091389092</v>
      </c>
      <c r="AO124" s="28">
        <f t="shared" si="130"/>
        <v>21.550249717476049</v>
      </c>
      <c r="AP124" s="28">
        <f t="shared" si="130"/>
        <v>21.47327215454413</v>
      </c>
      <c r="AQ124" s="28">
        <f t="shared" si="130"/>
        <v>21.594337893328376</v>
      </c>
      <c r="AR124" s="28">
        <f t="shared" si="130"/>
        <v>21.400124924533113</v>
      </c>
      <c r="AS124" s="28">
        <f t="shared" si="130"/>
        <v>21.70389104576666</v>
      </c>
      <c r="AT124" s="28">
        <f t="shared" si="114"/>
        <v>21.199221585181796</v>
      </c>
      <c r="AV124">
        <v>68000</v>
      </c>
      <c r="AW124">
        <f t="shared" si="85"/>
        <v>4.467995278669272E-2</v>
      </c>
      <c r="AX124">
        <f t="shared" si="86"/>
        <v>5.3192168668277584E-2</v>
      </c>
      <c r="AY124">
        <f t="shared" si="87"/>
        <v>-8.5122158815848625E-3</v>
      </c>
      <c r="AZ124">
        <f t="shared" si="88"/>
        <v>0.29248547106108413</v>
      </c>
      <c r="BA124">
        <f t="shared" si="89"/>
        <v>-0.5307896056590774</v>
      </c>
      <c r="BB124">
        <f t="shared" si="90"/>
        <v>-3.074793546359762</v>
      </c>
      <c r="BC124">
        <f t="shared" si="91"/>
        <v>-29.929385897548482</v>
      </c>
      <c r="BD124">
        <f t="shared" si="92"/>
        <v>28.435953383897257</v>
      </c>
      <c r="BE124">
        <f t="shared" si="93"/>
        <v>28.459593237628237</v>
      </c>
      <c r="BF124">
        <f t="shared" si="94"/>
        <v>28.425775533891155</v>
      </c>
      <c r="BG124">
        <f t="shared" si="95"/>
        <v>28.474216954827114</v>
      </c>
      <c r="BH124">
        <f t="shared" si="96"/>
        <v>28.404945319873434</v>
      </c>
      <c r="BI124">
        <f t="shared" si="97"/>
        <v>28.504285551956553</v>
      </c>
      <c r="BJ124">
        <f t="shared" si="98"/>
        <v>28.36228348985934</v>
      </c>
      <c r="BK124">
        <f t="shared" si="99"/>
        <v>28.566569896015245</v>
      </c>
    </row>
    <row r="125" spans="1:63" ht="12.95" customHeight="1">
      <c r="A125" s="126" t="s">
        <v>145</v>
      </c>
      <c r="B125" s="133" t="s">
        <v>111</v>
      </c>
      <c r="C125" s="126">
        <v>52498.448600000003</v>
      </c>
      <c r="D125" s="126">
        <v>1.6000000000000001E-3</v>
      </c>
      <c r="E125" s="34">
        <f t="shared" si="102"/>
        <v>7971.5268577197412</v>
      </c>
      <c r="F125" s="35">
        <f t="shared" si="103"/>
        <v>7971.5</v>
      </c>
      <c r="G125" s="34">
        <f t="shared" si="104"/>
        <v>9.9457300020731054E-3</v>
      </c>
      <c r="H125" s="40"/>
      <c r="I125" s="41"/>
      <c r="J125" s="41">
        <f>G125</f>
        <v>9.9457300020731054E-3</v>
      </c>
      <c r="K125" s="34"/>
      <c r="L125" s="34"/>
      <c r="M125" s="34"/>
      <c r="N125" s="34">
        <f t="shared" ca="1" si="105"/>
        <v>1.1469295066273772E-2</v>
      </c>
      <c r="O125" s="28">
        <f t="shared" si="106"/>
        <v>2.3731023602227234E-2</v>
      </c>
      <c r="P125" s="37">
        <f t="shared" si="107"/>
        <v>37479.948600000003</v>
      </c>
      <c r="Q125" s="217"/>
      <c r="R125" s="34">
        <f t="shared" si="108"/>
        <v>1.9003431964245037E-4</v>
      </c>
      <c r="S125">
        <v>1</v>
      </c>
      <c r="T125" s="34">
        <f t="shared" si="131"/>
        <v>1.9003431964245037E-4</v>
      </c>
      <c r="Y125">
        <f t="shared" si="116"/>
        <v>7971.5</v>
      </c>
      <c r="Z125" s="28">
        <f t="shared" si="117"/>
        <v>1.0112897417755916E-2</v>
      </c>
      <c r="AA125" s="28">
        <f t="shared" si="127"/>
        <v>2.3563856186544423E-2</v>
      </c>
      <c r="AB125" s="28">
        <f t="shared" si="128"/>
        <v>-1.3785293600154128E-2</v>
      </c>
      <c r="AC125" s="28">
        <f t="shared" si="125"/>
        <v>-1.6716741568281041E-4</v>
      </c>
      <c r="AD125" s="28">
        <f t="shared" si="126"/>
        <v>2.7944944866069525E-8</v>
      </c>
      <c r="AE125">
        <f t="shared" si="129"/>
        <v>-1.3785293600154128E-2</v>
      </c>
      <c r="AF125" s="29"/>
      <c r="AG125">
        <f t="shared" si="118"/>
        <v>-1.3618126184471318E-2</v>
      </c>
      <c r="AH125">
        <f t="shared" si="119"/>
        <v>0.30393113089925661</v>
      </c>
      <c r="AI125">
        <f t="shared" si="120"/>
        <v>-0.72999185939544686</v>
      </c>
      <c r="AJ125">
        <f t="shared" si="121"/>
        <v>0.13529683521254596</v>
      </c>
      <c r="AK125">
        <f t="shared" si="122"/>
        <v>2.9496136991282773</v>
      </c>
      <c r="AL125">
        <f t="shared" si="123"/>
        <v>10.38579242136362</v>
      </c>
      <c r="AM125" s="28">
        <f t="shared" si="130"/>
        <v>21.532591008998317</v>
      </c>
      <c r="AN125" s="28">
        <f t="shared" si="130"/>
        <v>21.50190319397694</v>
      </c>
      <c r="AO125" s="28">
        <f t="shared" si="130"/>
        <v>21.550327101757176</v>
      </c>
      <c r="AP125" s="28">
        <f t="shared" si="130"/>
        <v>21.47334575061803</v>
      </c>
      <c r="AQ125" s="28">
        <f t="shared" si="130"/>
        <v>21.594413018862905</v>
      </c>
      <c r="AR125" s="28">
        <f t="shared" si="130"/>
        <v>21.40020576855045</v>
      </c>
      <c r="AS125" s="28">
        <f t="shared" si="130"/>
        <v>21.70395263681063</v>
      </c>
      <c r="AT125" s="28">
        <f t="shared" si="114"/>
        <v>21.199344313978649</v>
      </c>
      <c r="AV125">
        <v>69000</v>
      </c>
      <c r="AW125">
        <f t="shared" si="85"/>
        <v>4.518388640400476E-2</v>
      </c>
      <c r="AX125">
        <f t="shared" si="86"/>
        <v>5.2870478959324063E-2</v>
      </c>
      <c r="AY125">
        <f t="shared" si="87"/>
        <v>-7.6865925553193009E-3</v>
      </c>
      <c r="AZ125">
        <f t="shared" si="88"/>
        <v>0.29416206849494742</v>
      </c>
      <c r="BA125">
        <f t="shared" si="89"/>
        <v>-0.5059073599229289</v>
      </c>
      <c r="BB125">
        <f t="shared" si="90"/>
        <v>-3.0456951140761555</v>
      </c>
      <c r="BC125">
        <f t="shared" si="91"/>
        <v>-20.839607065478816</v>
      </c>
      <c r="BD125">
        <f t="shared" si="92"/>
        <v>28.505914293605723</v>
      </c>
      <c r="BE125">
        <f t="shared" si="93"/>
        <v>28.535924286066027</v>
      </c>
      <c r="BF125">
        <f t="shared" si="94"/>
        <v>28.492352627570973</v>
      </c>
      <c r="BG125">
        <f t="shared" si="95"/>
        <v>28.555777197497058</v>
      </c>
      <c r="BH125">
        <f t="shared" si="96"/>
        <v>28.463762942651361</v>
      </c>
      <c r="BI125">
        <f t="shared" si="97"/>
        <v>28.598017421445405</v>
      </c>
      <c r="BJ125">
        <f t="shared" si="98"/>
        <v>28.403421170184167</v>
      </c>
      <c r="BK125">
        <f t="shared" si="99"/>
        <v>28.689298692870679</v>
      </c>
    </row>
    <row r="126" spans="1:63" ht="12.95" customHeight="1">
      <c r="A126" s="127" t="s">
        <v>134</v>
      </c>
      <c r="B126" s="133" t="s">
        <v>111</v>
      </c>
      <c r="C126" s="126">
        <v>52504.377999999997</v>
      </c>
      <c r="D126" s="126">
        <v>2.9999999999999997E-4</v>
      </c>
      <c r="E126" s="34">
        <f t="shared" si="102"/>
        <v>7987.5387707082873</v>
      </c>
      <c r="F126" s="35">
        <f t="shared" si="103"/>
        <v>7987.5</v>
      </c>
      <c r="G126" s="34">
        <f t="shared" si="104"/>
        <v>1.4357249994645827E-2</v>
      </c>
      <c r="H126" s="40"/>
      <c r="I126" s="41">
        <f>G126</f>
        <v>1.4357249994645827E-2</v>
      </c>
      <c r="K126" s="34"/>
      <c r="L126" s="34"/>
      <c r="M126" s="34"/>
      <c r="N126" s="34">
        <f t="shared" ca="1" si="105"/>
        <v>1.1494141394156027E-2</v>
      </c>
      <c r="O126" s="28">
        <f t="shared" si="106"/>
        <v>2.3751659371332199E-2</v>
      </c>
      <c r="P126" s="37">
        <f t="shared" si="107"/>
        <v>37485.877999999997</v>
      </c>
      <c r="Q126" s="218"/>
      <c r="R126" s="34">
        <f t="shared" si="108"/>
        <v>8.8254927536772837E-5</v>
      </c>
      <c r="S126">
        <v>0.1</v>
      </c>
      <c r="T126" s="34">
        <f t="shared" si="131"/>
        <v>8.8254927536772841E-6</v>
      </c>
      <c r="Y126">
        <f t="shared" si="116"/>
        <v>7987.5</v>
      </c>
      <c r="Z126" s="28">
        <f t="shared" si="117"/>
        <v>1.0138988257526245E-2</v>
      </c>
      <c r="AA126" s="28">
        <f t="shared" si="127"/>
        <v>2.7969921108451781E-2</v>
      </c>
      <c r="AB126" s="28">
        <f t="shared" si="128"/>
        <v>-9.3944093766863725E-3</v>
      </c>
      <c r="AC126" s="28">
        <f t="shared" si="125"/>
        <v>4.2182617371195816E-3</v>
      </c>
      <c r="AD126" s="28">
        <f t="shared" si="126"/>
        <v>1.7793732082847111E-6</v>
      </c>
      <c r="AE126">
        <f t="shared" si="129"/>
        <v>-9.3944093766863725E-3</v>
      </c>
      <c r="AF126" s="29"/>
      <c r="AG126">
        <f t="shared" si="118"/>
        <v>-1.3612671113805954E-2</v>
      </c>
      <c r="AH126">
        <f t="shared" si="119"/>
        <v>0.30385942830804336</v>
      </c>
      <c r="AI126">
        <f t="shared" si="120"/>
        <v>-0.7296290537692528</v>
      </c>
      <c r="AJ126">
        <f t="shared" si="121"/>
        <v>0.13492741972673516</v>
      </c>
      <c r="AK126">
        <f t="shared" si="122"/>
        <v>2.9501443886442607</v>
      </c>
      <c r="AL126">
        <f t="shared" si="123"/>
        <v>10.414758921664278</v>
      </c>
      <c r="AM126" s="28">
        <f t="shared" si="130"/>
        <v>21.533822339588664</v>
      </c>
      <c r="AN126" s="28">
        <f t="shared" si="130"/>
        <v>21.50307285411834</v>
      </c>
      <c r="AO126" s="28">
        <f t="shared" si="130"/>
        <v>21.551564837369053</v>
      </c>
      <c r="AP126" s="28">
        <f t="shared" si="130"/>
        <v>21.474523538402764</v>
      </c>
      <c r="AQ126" s="28">
        <f t="shared" si="130"/>
        <v>21.595614323313651</v>
      </c>
      <c r="AR126" s="28">
        <f t="shared" si="130"/>
        <v>21.401499872044642</v>
      </c>
      <c r="AS126" s="28">
        <f t="shared" si="130"/>
        <v>21.70493706046031</v>
      </c>
      <c r="AT126" s="28">
        <f t="shared" si="114"/>
        <v>21.201307974728337</v>
      </c>
      <c r="AV126">
        <v>70000</v>
      </c>
      <c r="AW126">
        <f t="shared" si="85"/>
        <v>4.5722274530007587E-2</v>
      </c>
      <c r="AX126">
        <f t="shared" si="86"/>
        <v>5.2522163143877462E-2</v>
      </c>
      <c r="AY126">
        <f t="shared" si="87"/>
        <v>-6.7998886138698747E-3</v>
      </c>
      <c r="AZ126">
        <f t="shared" si="88"/>
        <v>0.29652328566767483</v>
      </c>
      <c r="BA126">
        <f t="shared" si="89"/>
        <v>-0.4797367320521162</v>
      </c>
      <c r="BB126">
        <f t="shared" si="90"/>
        <v>-3.0156162058451348</v>
      </c>
      <c r="BC126">
        <f t="shared" si="91"/>
        <v>-15.854981823888124</v>
      </c>
      <c r="BD126">
        <f t="shared" si="92"/>
        <v>28.577739090227013</v>
      </c>
      <c r="BE126">
        <f t="shared" si="93"/>
        <v>28.611065841395387</v>
      </c>
      <c r="BF126">
        <f t="shared" si="94"/>
        <v>28.561677156160499</v>
      </c>
      <c r="BG126">
        <f t="shared" si="95"/>
        <v>28.635168941464006</v>
      </c>
      <c r="BH126">
        <f t="shared" si="96"/>
        <v>28.526409089308153</v>
      </c>
      <c r="BI126">
        <f t="shared" si="97"/>
        <v>28.688899412004748</v>
      </c>
      <c r="BJ126">
        <f t="shared" si="98"/>
        <v>28.448859437829274</v>
      </c>
      <c r="BK126">
        <f t="shared" si="99"/>
        <v>28.81202748972612</v>
      </c>
    </row>
    <row r="127" spans="1:63" ht="12.95" customHeight="1">
      <c r="A127" s="126" t="s">
        <v>145</v>
      </c>
      <c r="B127" s="133" t="s">
        <v>111</v>
      </c>
      <c r="C127" s="126">
        <v>52511.410300000003</v>
      </c>
      <c r="D127" s="126">
        <v>2.0000000000000001E-4</v>
      </c>
      <c r="E127" s="34">
        <f t="shared" si="102"/>
        <v>8006.5289848462398</v>
      </c>
      <c r="F127" s="35">
        <f t="shared" si="103"/>
        <v>8006.5</v>
      </c>
      <c r="G127" s="34">
        <f t="shared" si="104"/>
        <v>1.0733430004620459E-2</v>
      </c>
      <c r="H127" s="40"/>
      <c r="I127" s="41"/>
      <c r="J127" s="41">
        <f>G127</f>
        <v>1.0733430004620459E-2</v>
      </c>
      <c r="K127" s="34"/>
      <c r="L127" s="34"/>
      <c r="M127" s="34"/>
      <c r="N127" s="34">
        <f t="shared" ca="1" si="105"/>
        <v>1.1523646408516204E-2</v>
      </c>
      <c r="O127" s="28">
        <f t="shared" si="106"/>
        <v>2.3776155493963939E-2</v>
      </c>
      <c r="P127" s="37">
        <f t="shared" si="107"/>
        <v>37492.910300000003</v>
      </c>
      <c r="Q127" s="217"/>
      <c r="R127" s="34">
        <f t="shared" si="108"/>
        <v>1.7011268819037013E-4</v>
      </c>
      <c r="S127">
        <v>1</v>
      </c>
      <c r="T127" s="34">
        <f t="shared" si="131"/>
        <v>1.7011268819037013E-4</v>
      </c>
      <c r="Y127">
        <f t="shared" si="116"/>
        <v>8006.5</v>
      </c>
      <c r="Z127" s="28">
        <f t="shared" si="117"/>
        <v>1.0169986313121816E-2</v>
      </c>
      <c r="AA127" s="28">
        <f t="shared" si="127"/>
        <v>2.4339599185462583E-2</v>
      </c>
      <c r="AB127" s="28">
        <f t="shared" si="128"/>
        <v>-1.304272548934348E-2</v>
      </c>
      <c r="AC127" s="28">
        <f t="shared" si="125"/>
        <v>5.6344369149864335E-4</v>
      </c>
      <c r="AD127" s="28">
        <f t="shared" si="126"/>
        <v>3.1746879348961835E-7</v>
      </c>
      <c r="AE127">
        <f t="shared" si="129"/>
        <v>-1.304272548934348E-2</v>
      </c>
      <c r="AF127" s="29"/>
      <c r="AG127">
        <f t="shared" si="118"/>
        <v>-1.3606169180842124E-2</v>
      </c>
      <c r="AH127">
        <f t="shared" si="119"/>
        <v>0.30377459395122075</v>
      </c>
      <c r="AI127">
        <f t="shared" si="120"/>
        <v>-0.72919824943795775</v>
      </c>
      <c r="AJ127">
        <f t="shared" si="121"/>
        <v>0.13448898885013294</v>
      </c>
      <c r="AK127">
        <f t="shared" si="122"/>
        <v>2.9507741524694633</v>
      </c>
      <c r="AL127">
        <f t="shared" si="123"/>
        <v>10.44934157620138</v>
      </c>
      <c r="AM127" s="28">
        <f t="shared" si="130"/>
        <v>21.535283923483501</v>
      </c>
      <c r="AN127" s="28">
        <f t="shared" si="130"/>
        <v>21.504461874050566</v>
      </c>
      <c r="AO127" s="28">
        <f t="shared" si="130"/>
        <v>21.553033637911192</v>
      </c>
      <c r="AP127" s="28">
        <f t="shared" si="130"/>
        <v>21.475922776454453</v>
      </c>
      <c r="AQ127" s="28">
        <f t="shared" si="130"/>
        <v>21.597039150929948</v>
      </c>
      <c r="AR127" s="28">
        <f t="shared" si="130"/>
        <v>21.403038084187692</v>
      </c>
      <c r="AS127" s="28">
        <f t="shared" si="130"/>
        <v>21.706103541559859</v>
      </c>
      <c r="AT127" s="28">
        <f t="shared" si="114"/>
        <v>21.203639821868592</v>
      </c>
      <c r="AV127">
        <v>71000</v>
      </c>
      <c r="AW127">
        <f t="shared" si="85"/>
        <v>4.6295639866092787E-2</v>
      </c>
      <c r="AX127">
        <f t="shared" si="86"/>
        <v>5.2147221221937781E-2</v>
      </c>
      <c r="AY127">
        <f t="shared" si="87"/>
        <v>-5.8515813558449913E-3</v>
      </c>
      <c r="AZ127">
        <f t="shared" si="88"/>
        <v>0.29964674734355201</v>
      </c>
      <c r="BA127">
        <f t="shared" si="89"/>
        <v>-0.45211769445208272</v>
      </c>
      <c r="BB127">
        <f t="shared" si="90"/>
        <v>-2.9843996907545201</v>
      </c>
      <c r="BC127">
        <f t="shared" si="91"/>
        <v>-12.697006250950771</v>
      </c>
      <c r="BD127">
        <f t="shared" si="92"/>
        <v>28.651595705510697</v>
      </c>
      <c r="BE127">
        <f t="shared" si="93"/>
        <v>28.68511563824979</v>
      </c>
      <c r="BF127">
        <f t="shared" si="94"/>
        <v>28.634099438706098</v>
      </c>
      <c r="BG127">
        <f t="shared" si="95"/>
        <v>28.712191557126928</v>
      </c>
      <c r="BH127">
        <f t="shared" si="96"/>
        <v>28.59360131064059</v>
      </c>
      <c r="BI127">
        <f t="shared" si="97"/>
        <v>28.776257237063781</v>
      </c>
      <c r="BJ127">
        <f t="shared" si="98"/>
        <v>28.499761009844857</v>
      </c>
      <c r="BK127">
        <f t="shared" si="99"/>
        <v>28.934756286581553</v>
      </c>
    </row>
    <row r="128" spans="1:63" ht="12.95" customHeight="1">
      <c r="A128" s="127" t="s">
        <v>129</v>
      </c>
      <c r="B128" s="135" t="s">
        <v>111</v>
      </c>
      <c r="C128" s="128">
        <v>52847.4692</v>
      </c>
      <c r="D128" s="128">
        <v>1E-4</v>
      </c>
      <c r="E128" s="34">
        <f t="shared" si="102"/>
        <v>8914.0315763111848</v>
      </c>
      <c r="F128" s="35">
        <f t="shared" si="103"/>
        <v>8914</v>
      </c>
      <c r="G128" s="34">
        <f t="shared" si="104"/>
        <v>1.1693079999531619E-2</v>
      </c>
      <c r="H128" s="36"/>
      <c r="I128" s="36"/>
      <c r="J128" s="36"/>
      <c r="K128" s="34">
        <f>G128</f>
        <v>1.1693079999531619E-2</v>
      </c>
      <c r="L128" s="34"/>
      <c r="M128" s="34"/>
      <c r="N128" s="34">
        <f t="shared" ca="1" si="105"/>
        <v>1.2932899068087809E-2</v>
      </c>
      <c r="O128" s="28">
        <f t="shared" si="106"/>
        <v>2.4934974068504086E-2</v>
      </c>
      <c r="P128" s="37">
        <f t="shared" si="107"/>
        <v>37828.9692</v>
      </c>
      <c r="Q128" s="218"/>
      <c r="R128" s="34">
        <f t="shared" si="108"/>
        <v>1.7534775853388819E-4</v>
      </c>
      <c r="S128">
        <v>1</v>
      </c>
      <c r="T128" s="34">
        <f t="shared" si="131"/>
        <v>1.7534775853388819E-4</v>
      </c>
      <c r="Y128">
        <f t="shared" si="116"/>
        <v>8914</v>
      </c>
      <c r="Z128" s="28">
        <f t="shared" si="117"/>
        <v>1.1668579920436861E-2</v>
      </c>
      <c r="AA128" s="28">
        <f t="shared" si="127"/>
        <v>2.4959474147598845E-2</v>
      </c>
      <c r="AB128" s="28">
        <f t="shared" si="128"/>
        <v>-1.3241894068972467E-2</v>
      </c>
      <c r="AC128" s="28">
        <f t="shared" si="125"/>
        <v>2.4500079094758737E-5</v>
      </c>
      <c r="AD128" s="28">
        <f t="shared" si="126"/>
        <v>6.0025387564943404E-10</v>
      </c>
      <c r="AE128">
        <f t="shared" si="129"/>
        <v>-1.3241894068972467E-2</v>
      </c>
      <c r="AF128" s="29"/>
      <c r="AG128">
        <f t="shared" si="118"/>
        <v>-1.3266394148067226E-2</v>
      </c>
      <c r="AH128">
        <f t="shared" si="119"/>
        <v>0.30010587766265873</v>
      </c>
      <c r="AI128">
        <f t="shared" si="120"/>
        <v>-0.70866731052869447</v>
      </c>
      <c r="AJ128">
        <f t="shared" si="121"/>
        <v>0.11386536640858551</v>
      </c>
      <c r="AK128">
        <f t="shared" si="122"/>
        <v>2.9803162111404933</v>
      </c>
      <c r="AL128">
        <f t="shared" si="123"/>
        <v>12.374176129777952</v>
      </c>
      <c r="AM128" s="28">
        <f t="shared" si="130"/>
        <v>21.604285058978004</v>
      </c>
      <c r="AN128" s="28">
        <f t="shared" si="130"/>
        <v>21.570951557020418</v>
      </c>
      <c r="AO128" s="28">
        <f t="shared" si="130"/>
        <v>21.621881626165671</v>
      </c>
      <c r="AP128" s="28">
        <f t="shared" si="130"/>
        <v>21.543601127454927</v>
      </c>
      <c r="AQ128" s="28">
        <f t="shared" si="130"/>
        <v>21.662925947025247</v>
      </c>
      <c r="AR128" s="28">
        <f t="shared" si="130"/>
        <v>21.478326285134692</v>
      </c>
      <c r="AS128" s="28">
        <f t="shared" si="130"/>
        <v>21.758754969664729</v>
      </c>
      <c r="AT128" s="28">
        <f t="shared" si="114"/>
        <v>21.315016205014899</v>
      </c>
      <c r="AV128">
        <v>72000</v>
      </c>
      <c r="AW128">
        <f t="shared" si="85"/>
        <v>4.6901446873293666E-2</v>
      </c>
      <c r="AX128">
        <f t="shared" si="86"/>
        <v>5.1745653193505048E-2</v>
      </c>
      <c r="AY128">
        <f t="shared" si="87"/>
        <v>-4.8442063202113828E-3</v>
      </c>
      <c r="AZ128">
        <f t="shared" si="88"/>
        <v>0.3036169701960808</v>
      </c>
      <c r="BA128">
        <f t="shared" si="89"/>
        <v>-0.4229407612207135</v>
      </c>
      <c r="BB128">
        <f t="shared" si="90"/>
        <v>-2.9519497497783291</v>
      </c>
      <c r="BC128">
        <f t="shared" si="91"/>
        <v>-10.514510652007509</v>
      </c>
      <c r="BD128">
        <f t="shared" si="92"/>
        <v>28.727469065763373</v>
      </c>
      <c r="BE128">
        <f t="shared" si="93"/>
        <v>28.758424747783284</v>
      </c>
      <c r="BF128">
        <f t="shared" si="94"/>
        <v>28.709707000060586</v>
      </c>
      <c r="BG128">
        <f t="shared" si="95"/>
        <v>28.786943103907525</v>
      </c>
      <c r="BH128">
        <f t="shared" si="96"/>
        <v>28.665785722623468</v>
      </c>
      <c r="BI128">
        <f t="shared" si="97"/>
        <v>28.859565640073235</v>
      </c>
      <c r="BJ128">
        <f t="shared" si="98"/>
        <v>28.557206416275729</v>
      </c>
      <c r="BK128">
        <f t="shared" si="99"/>
        <v>29.057485083436994</v>
      </c>
    </row>
    <row r="129" spans="1:63" ht="12.95" customHeight="1">
      <c r="A129" s="127" t="s">
        <v>129</v>
      </c>
      <c r="B129" s="135" t="s">
        <v>122</v>
      </c>
      <c r="C129" s="128">
        <v>52950.230900000002</v>
      </c>
      <c r="D129" s="128">
        <v>1E-4</v>
      </c>
      <c r="E129" s="34">
        <f t="shared" si="102"/>
        <v>9191.532065223535</v>
      </c>
      <c r="F129" s="35">
        <f t="shared" si="103"/>
        <v>9191.5</v>
      </c>
      <c r="G129" s="34"/>
      <c r="H129" s="36"/>
      <c r="I129" s="36"/>
      <c r="J129" s="36"/>
      <c r="K129" s="34"/>
      <c r="L129" s="34"/>
      <c r="M129" s="34"/>
      <c r="N129" s="34">
        <f t="shared" ca="1" si="105"/>
        <v>1.3363827567295655E-2</v>
      </c>
      <c r="O129" s="28">
        <f t="shared" si="106"/>
        <v>2.5284945718828084E-2</v>
      </c>
      <c r="P129" s="37">
        <f t="shared" si="107"/>
        <v>37931.730900000002</v>
      </c>
      <c r="Q129" s="218">
        <v>-0.24502760000177659</v>
      </c>
      <c r="R129" s="34"/>
      <c r="T129" s="34">
        <f t="shared" si="131"/>
        <v>0</v>
      </c>
      <c r="Y129">
        <f t="shared" si="116"/>
        <v>9191.5</v>
      </c>
      <c r="Z129" s="28">
        <f t="shared" si="117"/>
        <v>1.2133289954353045E-2</v>
      </c>
      <c r="AA129" s="28">
        <f t="shared" si="127"/>
        <v>-9999</v>
      </c>
      <c r="AB129" s="28">
        <f t="shared" si="128"/>
        <v>-2.5284945718828084E-2</v>
      </c>
      <c r="AC129" s="28">
        <f t="shared" si="125"/>
        <v>-9999</v>
      </c>
      <c r="AD129" s="28">
        <f t="shared" si="126"/>
        <v>0</v>
      </c>
      <c r="AE129">
        <f t="shared" si="129"/>
        <v>-9999</v>
      </c>
      <c r="AF129" s="29"/>
      <c r="AG129">
        <f t="shared" si="118"/>
        <v>-1.3151655764475039E-2</v>
      </c>
      <c r="AH129">
        <f t="shared" si="119"/>
        <v>0.29912808563775839</v>
      </c>
      <c r="AI129">
        <f t="shared" si="120"/>
        <v>-0.70241207760583002</v>
      </c>
      <c r="AJ129">
        <f t="shared" si="121"/>
        <v>0.1076831639947736</v>
      </c>
      <c r="AK129">
        <f t="shared" si="122"/>
        <v>2.9891430417636324</v>
      </c>
      <c r="AL129">
        <f t="shared" si="123"/>
        <v>13.09367071638863</v>
      </c>
      <c r="AM129" s="28">
        <f t="shared" si="130"/>
        <v>21.625058260548826</v>
      </c>
      <c r="AN129" s="28">
        <f t="shared" si="130"/>
        <v>21.591378483761861</v>
      </c>
      <c r="AO129" s="28">
        <f t="shared" si="130"/>
        <v>21.642412975492459</v>
      </c>
      <c r="AP129" s="28">
        <f t="shared" si="130"/>
        <v>21.564655033942437</v>
      </c>
      <c r="AQ129" s="28">
        <f t="shared" si="130"/>
        <v>21.682235707849046</v>
      </c>
      <c r="AR129" s="28">
        <f t="shared" si="130"/>
        <v>21.502038085952545</v>
      </c>
      <c r="AS129" s="28">
        <f t="shared" si="130"/>
        <v>21.77372167462519</v>
      </c>
      <c r="AT129" s="28">
        <f t="shared" si="114"/>
        <v>21.349073446142285</v>
      </c>
      <c r="AV129">
        <v>73000</v>
      </c>
      <c r="AW129">
        <f t="shared" si="85"/>
        <v>4.7534377744114571E-2</v>
      </c>
      <c r="AX129">
        <f t="shared" si="86"/>
        <v>5.1317459058579235E-2</v>
      </c>
      <c r="AY129">
        <f t="shared" si="87"/>
        <v>-3.7830813144646646E-3</v>
      </c>
      <c r="AZ129">
        <f t="shared" si="88"/>
        <v>0.30852251810536591</v>
      </c>
      <c r="BA129">
        <f t="shared" si="89"/>
        <v>-0.39213195772539666</v>
      </c>
      <c r="BB129">
        <f t="shared" si="90"/>
        <v>-2.9182095942011497</v>
      </c>
      <c r="BC129">
        <f t="shared" si="91"/>
        <v>-8.9159688981216068</v>
      </c>
      <c r="BD129">
        <f t="shared" si="92"/>
        <v>28.805216757443816</v>
      </c>
      <c r="BE129">
        <f t="shared" si="93"/>
        <v>28.831565120084633</v>
      </c>
      <c r="BF129">
        <f t="shared" si="94"/>
        <v>28.788352629830822</v>
      </c>
      <c r="BG129">
        <f t="shared" si="95"/>
        <v>28.859839547661565</v>
      </c>
      <c r="BH129">
        <f t="shared" si="96"/>
        <v>28.743123401329544</v>
      </c>
      <c r="BI129">
        <f t="shared" si="97"/>
        <v>28.938503203248292</v>
      </c>
      <c r="BJ129">
        <f t="shared" si="98"/>
        <v>28.622177745249857</v>
      </c>
      <c r="BK129">
        <f t="shared" si="99"/>
        <v>29.180213880292428</v>
      </c>
    </row>
    <row r="130" spans="1:63" ht="12.95" customHeight="1">
      <c r="A130" s="126" t="s">
        <v>128</v>
      </c>
      <c r="B130" s="135" t="s">
        <v>122</v>
      </c>
      <c r="C130" s="128">
        <v>53099.837599999999</v>
      </c>
      <c r="D130" s="128">
        <v>5.0000000000000002E-5</v>
      </c>
      <c r="E130" s="34">
        <f t="shared" si="102"/>
        <v>9595.5340659160229</v>
      </c>
      <c r="F130" s="35">
        <f t="shared" si="103"/>
        <v>9595.5</v>
      </c>
      <c r="G130" s="34"/>
      <c r="H130" s="40"/>
      <c r="I130" s="41"/>
      <c r="J130" s="41"/>
      <c r="K130" s="34"/>
      <c r="L130" s="34"/>
      <c r="M130" s="34"/>
      <c r="N130" s="34">
        <f t="shared" ca="1" si="105"/>
        <v>1.3991197346322573E-2</v>
      </c>
      <c r="O130" s="28">
        <f t="shared" si="106"/>
        <v>2.579078856563766E-2</v>
      </c>
      <c r="P130" s="37">
        <f t="shared" si="107"/>
        <v>38081.337599999999</v>
      </c>
      <c r="Q130" s="218">
        <v>-0.17036280000320403</v>
      </c>
      <c r="R130" s="34"/>
      <c r="T130" s="34">
        <f t="shared" si="131"/>
        <v>0</v>
      </c>
      <c r="Y130">
        <f t="shared" si="116"/>
        <v>9595.5</v>
      </c>
      <c r="Z130" s="28">
        <f t="shared" si="117"/>
        <v>1.2814604660847068E-2</v>
      </c>
      <c r="AA130" s="28">
        <f t="shared" si="127"/>
        <v>-9999</v>
      </c>
      <c r="AB130" s="28">
        <f t="shared" si="128"/>
        <v>-2.579078856563766E-2</v>
      </c>
      <c r="AC130" s="28">
        <f t="shared" si="125"/>
        <v>-9999</v>
      </c>
      <c r="AD130" s="28">
        <f t="shared" si="126"/>
        <v>0</v>
      </c>
      <c r="AE130">
        <f t="shared" si="129"/>
        <v>-9999</v>
      </c>
      <c r="AF130" s="29"/>
      <c r="AG130">
        <f t="shared" si="118"/>
        <v>-1.2976183904790592E-2</v>
      </c>
      <c r="AH130">
        <f t="shared" si="119"/>
        <v>0.29781881303115598</v>
      </c>
      <c r="AI130">
        <f t="shared" si="120"/>
        <v>-0.69332892553994108</v>
      </c>
      <c r="AJ130">
        <f t="shared" si="121"/>
        <v>9.8786055780884577E-2</v>
      </c>
      <c r="AK130">
        <f t="shared" si="122"/>
        <v>3.0018253685453833</v>
      </c>
      <c r="AL130">
        <f t="shared" si="123"/>
        <v>14.286198112650315</v>
      </c>
      <c r="AM130" s="28">
        <f t="shared" si="130"/>
        <v>21.655019908941153</v>
      </c>
      <c r="AN130" s="28">
        <f t="shared" si="130"/>
        <v>21.621233308622234</v>
      </c>
      <c r="AO130" s="28">
        <f t="shared" si="130"/>
        <v>21.67186228470263</v>
      </c>
      <c r="AP130" s="28">
        <f t="shared" si="130"/>
        <v>21.595628320494082</v>
      </c>
      <c r="AQ130" s="28">
        <f t="shared" si="130"/>
        <v>21.70966654093446</v>
      </c>
      <c r="AR130" s="28">
        <f t="shared" si="130"/>
        <v>21.537106502338279</v>
      </c>
      <c r="AS130" s="28">
        <f t="shared" si="130"/>
        <v>21.794636753359313</v>
      </c>
      <c r="AT130" s="28">
        <f t="shared" si="114"/>
        <v>21.398655880071878</v>
      </c>
      <c r="AV130">
        <v>74000</v>
      </c>
      <c r="AW130">
        <f t="shared" si="85"/>
        <v>4.8187235317409031E-2</v>
      </c>
      <c r="AX130">
        <f t="shared" si="86"/>
        <v>5.0862638817160369E-2</v>
      </c>
      <c r="AY130">
        <f t="shared" si="87"/>
        <v>-2.6754034997513399E-3</v>
      </c>
      <c r="AZ130">
        <f t="shared" si="88"/>
        <v>0.31445759279066665</v>
      </c>
      <c r="BA130">
        <f t="shared" si="89"/>
        <v>-0.35962585843953487</v>
      </c>
      <c r="BB130">
        <f t="shared" si="90"/>
        <v>-2.883128463213311</v>
      </c>
      <c r="BC130">
        <f t="shared" si="91"/>
        <v>-7.6948904394447721</v>
      </c>
      <c r="BD130">
        <f t="shared" si="92"/>
        <v>28.884649418213172</v>
      </c>
      <c r="BE130">
        <f t="shared" si="93"/>
        <v>28.905264582488034</v>
      </c>
      <c r="BF130">
        <f t="shared" si="94"/>
        <v>28.869714684027795</v>
      </c>
      <c r="BG130">
        <f t="shared" si="95"/>
        <v>28.931604257480679</v>
      </c>
      <c r="BH130">
        <f t="shared" si="96"/>
        <v>28.825497214434982</v>
      </c>
      <c r="BI130">
        <f t="shared" si="97"/>
        <v>29.013018165008475</v>
      </c>
      <c r="BJ130">
        <f t="shared" si="98"/>
        <v>28.695543868974084</v>
      </c>
      <c r="BK130">
        <f t="shared" si="99"/>
        <v>29.302942677147868</v>
      </c>
    </row>
    <row r="131" spans="1:63" ht="12.95" customHeight="1">
      <c r="A131" s="152" t="s">
        <v>278</v>
      </c>
      <c r="B131" s="113" t="s">
        <v>122</v>
      </c>
      <c r="C131" s="153">
        <v>53194.082699999999</v>
      </c>
      <c r="D131" s="153" t="s">
        <v>299</v>
      </c>
      <c r="E131" s="34">
        <f t="shared" si="102"/>
        <v>9850.0360966102671</v>
      </c>
      <c r="F131" s="35">
        <f t="shared" si="103"/>
        <v>9850</v>
      </c>
      <c r="G131" s="34">
        <f>+C131-(C$7+F131*C$8)</f>
        <v>1.3366999999561813E-2</v>
      </c>
      <c r="K131">
        <f>G131</f>
        <v>1.3366999999561813E-2</v>
      </c>
      <c r="M131" s="34"/>
      <c r="N131" s="34">
        <f t="shared" ca="1" si="105"/>
        <v>1.4386409249199679E-2</v>
      </c>
      <c r="O131" s="28">
        <f t="shared" si="106"/>
        <v>2.6107213406106857E-2</v>
      </c>
      <c r="P131" s="37">
        <f t="shared" si="107"/>
        <v>38175.582699999999</v>
      </c>
      <c r="R131" s="34">
        <f>(O131-G131)^2</f>
        <v>1.6231303764431009E-4</v>
      </c>
      <c r="S131">
        <v>1</v>
      </c>
      <c r="T131" s="34">
        <f t="shared" si="131"/>
        <v>1.6231303764431009E-4</v>
      </c>
      <c r="Y131">
        <f t="shared" si="116"/>
        <v>9850</v>
      </c>
      <c r="Z131" s="28">
        <f t="shared" si="117"/>
        <v>1.3246473686177217E-2</v>
      </c>
      <c r="AA131" s="28">
        <f t="shared" si="127"/>
        <v>2.6227739719491452E-2</v>
      </c>
      <c r="AB131" s="28">
        <f t="shared" si="128"/>
        <v>-1.2740213406545044E-2</v>
      </c>
      <c r="AC131" s="28">
        <f t="shared" si="125"/>
        <v>1.2052631338459532E-4</v>
      </c>
      <c r="AD131" s="28">
        <f t="shared" si="126"/>
        <v>1.4526592218081682E-8</v>
      </c>
      <c r="AE131">
        <f t="shared" si="129"/>
        <v>-1.2740213406545044E-2</v>
      </c>
      <c r="AF131" s="29"/>
      <c r="AG131">
        <f t="shared" si="118"/>
        <v>-1.286073971992964E-2</v>
      </c>
      <c r="AH131">
        <f t="shared" si="119"/>
        <v>0.29706134418454921</v>
      </c>
      <c r="AI131">
        <f t="shared" si="120"/>
        <v>-0.68762239559521232</v>
      </c>
      <c r="AJ131">
        <f t="shared" si="121"/>
        <v>9.3243500095641543E-2</v>
      </c>
      <c r="AK131">
        <f t="shared" si="122"/>
        <v>3.0097144136936063</v>
      </c>
      <c r="AL131">
        <f t="shared" si="123"/>
        <v>15.143518111732183</v>
      </c>
      <c r="AM131" s="28">
        <f t="shared" ref="AM131:AS140" si="132">$AT131+$AA$7*SIN(AN131)</f>
        <v>21.673721932475189</v>
      </c>
      <c r="AN131" s="28">
        <f t="shared" si="132"/>
        <v>21.640121340823455</v>
      </c>
      <c r="AO131" s="28">
        <f t="shared" si="132"/>
        <v>21.690146401509697</v>
      </c>
      <c r="AP131" s="28">
        <f t="shared" si="132"/>
        <v>21.615339640013257</v>
      </c>
      <c r="AQ131" s="28">
        <f t="shared" si="132"/>
        <v>21.726542402027437</v>
      </c>
      <c r="AR131" s="28">
        <f t="shared" si="132"/>
        <v>21.559517921674058</v>
      </c>
      <c r="AS131" s="28">
        <f t="shared" si="132"/>
        <v>21.807307974033275</v>
      </c>
      <c r="AT131" s="28">
        <f t="shared" si="114"/>
        <v>21.429890358871589</v>
      </c>
      <c r="AV131">
        <v>75000</v>
      </c>
      <c r="AW131">
        <f t="shared" si="85"/>
        <v>4.8852233970677131E-2</v>
      </c>
      <c r="AX131">
        <f t="shared" si="86"/>
        <v>5.0381192469248409E-2</v>
      </c>
      <c r="AY131">
        <f t="shared" si="87"/>
        <v>-1.5289584985712806E-3</v>
      </c>
      <c r="AZ131">
        <f t="shared" si="88"/>
        <v>0.32152935625975565</v>
      </c>
      <c r="BA131">
        <f t="shared" si="89"/>
        <v>-0.32532995721115343</v>
      </c>
      <c r="BB131">
        <f t="shared" si="90"/>
        <v>-2.8466222149080687</v>
      </c>
      <c r="BC131">
        <f t="shared" si="91"/>
        <v>-6.7311072818414823</v>
      </c>
      <c r="BD131">
        <f t="shared" si="92"/>
        <v>28.965620224655041</v>
      </c>
      <c r="BE131">
        <f t="shared" si="93"/>
        <v>28.980321358616436</v>
      </c>
      <c r="BF131">
        <f t="shared" si="94"/>
        <v>28.953383008821508</v>
      </c>
      <c r="BG131">
        <f t="shared" si="95"/>
        <v>29.003225215979064</v>
      </c>
      <c r="BH131">
        <f t="shared" si="96"/>
        <v>28.91253709885887</v>
      </c>
      <c r="BI131">
        <f t="shared" si="97"/>
        <v>29.083404233751935</v>
      </c>
      <c r="BJ131">
        <f t="shared" si="98"/>
        <v>28.778047372889073</v>
      </c>
      <c r="BK131">
        <f t="shared" si="99"/>
        <v>29.425671474003302</v>
      </c>
    </row>
    <row r="132" spans="1:63" ht="12.95" customHeight="1">
      <c r="A132" s="127" t="s">
        <v>135</v>
      </c>
      <c r="B132" s="135" t="s">
        <v>122</v>
      </c>
      <c r="C132" s="128">
        <v>53222.412100000001</v>
      </c>
      <c r="D132" s="128">
        <v>5.0000000000000002E-5</v>
      </c>
      <c r="E132" s="34">
        <f t="shared" si="102"/>
        <v>9926.5375786857294</v>
      </c>
      <c r="F132" s="35">
        <f t="shared" si="103"/>
        <v>9926.5</v>
      </c>
      <c r="G132" s="34">
        <f>+C132-(C$7+F132*C$8)</f>
        <v>1.3915830000769347E-2</v>
      </c>
      <c r="H132" s="40"/>
      <c r="I132" s="41"/>
      <c r="J132" s="41"/>
      <c r="K132" s="34">
        <f>G132</f>
        <v>1.3915830000769347E-2</v>
      </c>
      <c r="L132" s="34"/>
      <c r="M132" s="34"/>
      <c r="N132" s="34">
        <f t="shared" ca="1" si="105"/>
        <v>1.4505205754386708E-2</v>
      </c>
      <c r="O132" s="28">
        <f t="shared" si="106"/>
        <v>2.6201990249711173E-2</v>
      </c>
      <c r="P132" s="37">
        <f t="shared" si="107"/>
        <v>38203.912100000001</v>
      </c>
      <c r="Q132" s="218"/>
      <c r="R132" s="34">
        <f>(O132-G132)^2</f>
        <v>1.5094973366267829E-4</v>
      </c>
      <c r="S132">
        <v>1</v>
      </c>
      <c r="T132" s="34">
        <f t="shared" si="131"/>
        <v>1.5094973366267829E-4</v>
      </c>
      <c r="Y132">
        <f t="shared" si="116"/>
        <v>9926.5</v>
      </c>
      <c r="Z132" s="28">
        <f t="shared" si="117"/>
        <v>1.3376667112923752E-2</v>
      </c>
      <c r="AA132" s="28">
        <f t="shared" si="127"/>
        <v>2.6741153137556768E-2</v>
      </c>
      <c r="AB132" s="28">
        <f t="shared" si="128"/>
        <v>-1.2286160248941826E-2</v>
      </c>
      <c r="AC132" s="28">
        <f t="shared" si="125"/>
        <v>5.3916288784559493E-4</v>
      </c>
      <c r="AD132" s="28">
        <f t="shared" si="126"/>
        <v>2.9069661963000161E-7</v>
      </c>
      <c r="AE132">
        <f t="shared" si="129"/>
        <v>-1.2286160248941826E-2</v>
      </c>
      <c r="AF132" s="29"/>
      <c r="AG132">
        <f t="shared" si="118"/>
        <v>-1.2825323136787421E-2</v>
      </c>
      <c r="AH132">
        <f t="shared" si="119"/>
        <v>0.29684356501949583</v>
      </c>
      <c r="AI132">
        <f t="shared" si="120"/>
        <v>-0.68590948532969664</v>
      </c>
      <c r="AJ132">
        <f t="shared" si="121"/>
        <v>9.1586746285838863E-2</v>
      </c>
      <c r="AK132">
        <f t="shared" si="122"/>
        <v>3.0120709442781335</v>
      </c>
      <c r="AL132">
        <f t="shared" si="123"/>
        <v>15.419833861737088</v>
      </c>
      <c r="AM132" s="28">
        <f t="shared" si="132"/>
        <v>21.679317507798583</v>
      </c>
      <c r="AN132" s="28">
        <f t="shared" si="132"/>
        <v>21.645812141639496</v>
      </c>
      <c r="AO132" s="28">
        <f t="shared" si="132"/>
        <v>21.695602337893988</v>
      </c>
      <c r="AP132" s="28">
        <f t="shared" si="132"/>
        <v>21.621295024530166</v>
      </c>
      <c r="AQ132" s="28">
        <f t="shared" si="132"/>
        <v>21.731555509612924</v>
      </c>
      <c r="AR132" s="28">
        <f t="shared" si="132"/>
        <v>21.566301213098239</v>
      </c>
      <c r="AS132" s="28">
        <f t="shared" si="132"/>
        <v>21.811044005753139</v>
      </c>
      <c r="AT132" s="28">
        <f t="shared" si="114"/>
        <v>21.439279111831031</v>
      </c>
      <c r="AV132">
        <v>76000</v>
      </c>
      <c r="AW132">
        <f t="shared" si="85"/>
        <v>4.9522316639990759E-2</v>
      </c>
      <c r="AX132">
        <f t="shared" si="86"/>
        <v>4.9873120014843383E-2</v>
      </c>
      <c r="AY132">
        <f t="shared" si="87"/>
        <v>-3.5080337485262519E-4</v>
      </c>
      <c r="AZ132">
        <f t="shared" si="88"/>
        <v>0.32987150814201971</v>
      </c>
      <c r="BA132">
        <f t="shared" si="89"/>
        <v>-0.28908490364178147</v>
      </c>
      <c r="BB132">
        <f t="shared" si="90"/>
        <v>-2.8085323576109786</v>
      </c>
      <c r="BC132">
        <f t="shared" si="91"/>
        <v>-5.9493057521540438</v>
      </c>
      <c r="BD132">
        <f t="shared" si="92"/>
        <v>29.04810648069714</v>
      </c>
      <c r="BE132">
        <f t="shared" si="93"/>
        <v>29.057515177497528</v>
      </c>
      <c r="BF132">
        <f t="shared" si="94"/>
        <v>29.038962306098973</v>
      </c>
      <c r="BG132">
        <f t="shared" si="95"/>
        <v>29.075880858896763</v>
      </c>
      <c r="BH132">
        <f t="shared" si="96"/>
        <v>29.003661936150145</v>
      </c>
      <c r="BI132">
        <f t="shared" si="97"/>
        <v>29.150382496157256</v>
      </c>
      <c r="BJ132">
        <f t="shared" si="98"/>
        <v>28.870293384614342</v>
      </c>
      <c r="BK132">
        <f t="shared" si="99"/>
        <v>29.548400270858743</v>
      </c>
    </row>
    <row r="133" spans="1:63" ht="12.95" customHeight="1">
      <c r="A133" s="152" t="s">
        <v>280</v>
      </c>
      <c r="B133" s="113" t="s">
        <v>122</v>
      </c>
      <c r="C133" s="153">
        <v>53547.174400000004</v>
      </c>
      <c r="D133" s="153" t="s">
        <v>299</v>
      </c>
      <c r="E133" s="34">
        <f t="shared" ref="E133:E178" si="133">+(C133-C$7)/C$8</f>
        <v>10803.534524340555</v>
      </c>
      <c r="F133" s="35">
        <f t="shared" ref="F133:F184" si="134">ROUND(2*E133,0)/2</f>
        <v>10803.5</v>
      </c>
      <c r="G133" s="34">
        <f>+C133-(C$7+F133*C$8)</f>
        <v>1.2784770005964674E-2</v>
      </c>
      <c r="K133">
        <f>G133</f>
        <v>1.2784770005964674E-2</v>
      </c>
      <c r="M133" s="34"/>
      <c r="N133" s="34">
        <f t="shared" ca="1" si="105"/>
        <v>1.5867095101432766E-2</v>
      </c>
      <c r="O133" s="28">
        <f t="shared" si="106"/>
        <v>2.7277384305713699E-2</v>
      </c>
      <c r="P133" s="37">
        <f t="shared" si="107"/>
        <v>38528.674400000004</v>
      </c>
      <c r="R133" s="34">
        <f>(O133-G133)^2</f>
        <v>2.1003586924128991E-4</v>
      </c>
      <c r="S133">
        <v>1</v>
      </c>
      <c r="T133" s="34">
        <f t="shared" si="131"/>
        <v>2.1003586924128991E-4</v>
      </c>
      <c r="Y133">
        <f t="shared" si="116"/>
        <v>10803.5</v>
      </c>
      <c r="Z133" s="28">
        <f t="shared" si="117"/>
        <v>1.4880394676467998E-2</v>
      </c>
      <c r="AA133" s="28">
        <f t="shared" si="127"/>
        <v>2.5181759635210375E-2</v>
      </c>
      <c r="AB133" s="28">
        <f t="shared" si="128"/>
        <v>-1.4492614299749025E-2</v>
      </c>
      <c r="AC133" s="28">
        <f t="shared" si="125"/>
        <v>-2.0956246705033238E-3</v>
      </c>
      <c r="AD133" s="28">
        <f t="shared" si="126"/>
        <v>4.3916427596221646E-6</v>
      </c>
      <c r="AE133">
        <f t="shared" si="129"/>
        <v>-1.4492614299749025E-2</v>
      </c>
      <c r="AF133" s="29"/>
      <c r="AG133">
        <f t="shared" si="118"/>
        <v>-1.2396989629245701E-2</v>
      </c>
      <c r="AH133">
        <f t="shared" si="119"/>
        <v>0.29466030958900158</v>
      </c>
      <c r="AI133">
        <f t="shared" si="120"/>
        <v>-0.6663527281112297</v>
      </c>
      <c r="AJ133">
        <f t="shared" si="121"/>
        <v>7.2890501991930257E-2</v>
      </c>
      <c r="AK133">
        <f t="shared" si="122"/>
        <v>3.0386171959881958</v>
      </c>
      <c r="AL133">
        <f t="shared" si="123"/>
        <v>19.404937933501849</v>
      </c>
      <c r="AM133" s="28">
        <f t="shared" si="132"/>
        <v>21.742616444243609</v>
      </c>
      <c r="AN133" s="28">
        <f t="shared" si="132"/>
        <v>21.711527877035337</v>
      </c>
      <c r="AO133" s="28">
        <f t="shared" si="132"/>
        <v>21.756862565169847</v>
      </c>
      <c r="AP133" s="28">
        <f t="shared" si="132"/>
        <v>21.690560842188969</v>
      </c>
      <c r="AQ133" s="28">
        <f t="shared" si="132"/>
        <v>21.787156867688761</v>
      </c>
      <c r="AR133" s="28">
        <f t="shared" si="132"/>
        <v>21.645503078996889</v>
      </c>
      <c r="AS133" s="28">
        <f t="shared" si="132"/>
        <v>21.851659337466767</v>
      </c>
      <c r="AT133" s="28">
        <f t="shared" ref="AT133:AT178" si="135">RADIANS($AA$9)+$AA$18*(F133-AA$15)</f>
        <v>21.546912266673246</v>
      </c>
      <c r="AV133">
        <v>77000</v>
      </c>
      <c r="AW133">
        <f t="shared" si="85"/>
        <v>5.0192102740542636E-2</v>
      </c>
      <c r="AX133">
        <f t="shared" si="86"/>
        <v>4.9338421453945278E-2</v>
      </c>
      <c r="AY133">
        <f t="shared" si="87"/>
        <v>8.5368128659735556E-4</v>
      </c>
      <c r="AZ133">
        <f t="shared" si="88"/>
        <v>0.33966380544918762</v>
      </c>
      <c r="BA133">
        <f t="shared" si="89"/>
        <v>-0.25062583509788933</v>
      </c>
      <c r="BB133">
        <f t="shared" si="90"/>
        <v>-2.768588237281123</v>
      </c>
      <c r="BC133">
        <f t="shared" si="91"/>
        <v>-5.299554770408669</v>
      </c>
      <c r="BD133">
        <f t="shared" si="92"/>
        <v>29.1322679330863</v>
      </c>
      <c r="BE133">
        <f t="shared" si="93"/>
        <v>29.137534589020195</v>
      </c>
      <c r="BF133">
        <f t="shared" si="94"/>
        <v>29.126183227277227</v>
      </c>
      <c r="BG133">
        <f t="shared" si="95"/>
        <v>29.150839725650801</v>
      </c>
      <c r="BH133">
        <f t="shared" si="96"/>
        <v>29.098138519830961</v>
      </c>
      <c r="BI133">
        <f t="shared" si="97"/>
        <v>29.215181658351685</v>
      </c>
      <c r="BJ133">
        <f t="shared" si="98"/>
        <v>28.972740470734568</v>
      </c>
      <c r="BK133">
        <f t="shared" si="99"/>
        <v>29.671129067714176</v>
      </c>
    </row>
    <row r="134" spans="1:63" ht="12.95" customHeight="1">
      <c r="A134" s="152" t="s">
        <v>280</v>
      </c>
      <c r="B134" s="113" t="s">
        <v>111</v>
      </c>
      <c r="C134" s="153">
        <v>53584.021999999997</v>
      </c>
      <c r="D134" s="153" t="s">
        <v>299</v>
      </c>
      <c r="E134" s="34">
        <f t="shared" si="133"/>
        <v>10903.0387853176</v>
      </c>
      <c r="F134" s="35">
        <f t="shared" si="134"/>
        <v>10903</v>
      </c>
      <c r="G134" s="34">
        <f>+C134-(C$7+F134*C$8)</f>
        <v>1.4362659996550065E-2</v>
      </c>
      <c r="K134">
        <f>G134</f>
        <v>1.4362659996550065E-2</v>
      </c>
      <c r="M134" s="34"/>
      <c r="N134" s="34">
        <f t="shared" ca="1" si="105"/>
        <v>1.6021608202950535E-2</v>
      </c>
      <c r="O134" s="28">
        <f t="shared" si="106"/>
        <v>2.7398099575868525E-2</v>
      </c>
      <c r="P134" s="37">
        <f t="shared" si="107"/>
        <v>38565.521999999997</v>
      </c>
      <c r="R134" s="34">
        <f>(O134-G134)^2</f>
        <v>1.6992268502606225E-4</v>
      </c>
      <c r="S134">
        <v>1</v>
      </c>
      <c r="T134" s="34">
        <f t="shared" si="131"/>
        <v>1.6992268502606225E-4</v>
      </c>
      <c r="Y134">
        <f t="shared" si="116"/>
        <v>10903</v>
      </c>
      <c r="Z134" s="28">
        <f t="shared" si="117"/>
        <v>1.5052177732209017E-2</v>
      </c>
      <c r="AA134" s="28">
        <f t="shared" si="127"/>
        <v>2.6708581840209571E-2</v>
      </c>
      <c r="AB134" s="28">
        <f t="shared" si="128"/>
        <v>-1.3035439579318461E-2</v>
      </c>
      <c r="AC134" s="28">
        <f t="shared" si="125"/>
        <v>-6.8951773565895276E-4</v>
      </c>
      <c r="AD134" s="28">
        <f t="shared" si="126"/>
        <v>4.7543470778824943E-7</v>
      </c>
      <c r="AE134">
        <f t="shared" si="129"/>
        <v>-1.3035439579318461E-2</v>
      </c>
      <c r="AF134" s="29"/>
      <c r="AG134">
        <f t="shared" si="118"/>
        <v>-1.2345921843659508E-2</v>
      </c>
      <c r="AH134">
        <f t="shared" si="119"/>
        <v>0.29444766111902376</v>
      </c>
      <c r="AI134">
        <f t="shared" si="120"/>
        <v>-0.66414290873683823</v>
      </c>
      <c r="AJ134">
        <f t="shared" si="121"/>
        <v>7.0802551149677886E-2</v>
      </c>
      <c r="AK134">
        <f t="shared" si="122"/>
        <v>3.0415769537509028</v>
      </c>
      <c r="AL134">
        <f t="shared" si="123"/>
        <v>19.980188462059573</v>
      </c>
      <c r="AM134" s="28">
        <f t="shared" si="132"/>
        <v>21.749701611926746</v>
      </c>
      <c r="AN134" s="28">
        <f t="shared" si="132"/>
        <v>21.719041391124332</v>
      </c>
      <c r="AO134" s="28">
        <f t="shared" si="132"/>
        <v>21.763668514806614</v>
      </c>
      <c r="AP134" s="28">
        <f t="shared" si="132"/>
        <v>21.698532105769431</v>
      </c>
      <c r="AQ134" s="28">
        <f t="shared" si="132"/>
        <v>21.793259464823123</v>
      </c>
      <c r="AR134" s="28">
        <f t="shared" si="132"/>
        <v>21.654644789880159</v>
      </c>
      <c r="AS134" s="28">
        <f t="shared" si="132"/>
        <v>21.856029652115812</v>
      </c>
      <c r="AT134" s="28">
        <f t="shared" si="135"/>
        <v>21.559123781960366</v>
      </c>
      <c r="AV134">
        <v>78000</v>
      </c>
      <c r="AW134">
        <f t="shared" si="85"/>
        <v>5.0858154114249522E-2</v>
      </c>
      <c r="AX134">
        <f t="shared" si="86"/>
        <v>4.8777096786554133E-2</v>
      </c>
      <c r="AY134">
        <f t="shared" si="87"/>
        <v>2.081057327695392E-3</v>
      </c>
      <c r="AZ134">
        <f t="shared" si="88"/>
        <v>0.35115671844972185</v>
      </c>
      <c r="BA134">
        <f t="shared" si="89"/>
        <v>-0.20954950352663668</v>
      </c>
      <c r="BB134">
        <f t="shared" si="90"/>
        <v>-2.7263757799517734</v>
      </c>
      <c r="BC134">
        <f t="shared" si="91"/>
        <v>-4.7473574512971188</v>
      </c>
      <c r="BD134">
        <f t="shared" si="92"/>
        <v>29.21847161808039</v>
      </c>
      <c r="BE134">
        <f t="shared" si="93"/>
        <v>29.220939458403858</v>
      </c>
      <c r="BF134">
        <f t="shared" si="94"/>
        <v>29.215008979696655</v>
      </c>
      <c r="BG134">
        <f t="shared" si="95"/>
        <v>29.229343882404279</v>
      </c>
      <c r="BH134">
        <f t="shared" si="96"/>
        <v>29.195163214591052</v>
      </c>
      <c r="BI134">
        <f t="shared" si="97"/>
        <v>29.279604356737011</v>
      </c>
      <c r="BJ134">
        <f t="shared" si="98"/>
        <v>29.08569373837117</v>
      </c>
      <c r="BK134">
        <f t="shared" si="99"/>
        <v>29.793857864569617</v>
      </c>
    </row>
    <row r="135" spans="1:63" ht="12.95" customHeight="1">
      <c r="A135" s="152" t="s">
        <v>280</v>
      </c>
      <c r="B135" s="113" t="s">
        <v>111</v>
      </c>
      <c r="C135" s="153">
        <v>53601.056900000003</v>
      </c>
      <c r="D135" s="153" t="s">
        <v>299</v>
      </c>
      <c r="E135" s="34">
        <f t="shared" si="133"/>
        <v>10949.04029248004</v>
      </c>
      <c r="F135" s="35">
        <f t="shared" si="134"/>
        <v>10949</v>
      </c>
      <c r="G135" s="34">
        <f>+C135-(C$7+F135*C$8)</f>
        <v>1.4920780005923007E-2</v>
      </c>
      <c r="K135">
        <f>G135</f>
        <v>1.4920780005923007E-2</v>
      </c>
      <c r="M135" s="34"/>
      <c r="N135" s="34">
        <f t="shared" ca="1" si="105"/>
        <v>1.6093041395612014E-2</v>
      </c>
      <c r="O135" s="28">
        <f t="shared" si="106"/>
        <v>2.7453818536197338E-2</v>
      </c>
      <c r="P135" s="37">
        <f t="shared" si="107"/>
        <v>38582.556900000003</v>
      </c>
      <c r="R135" s="34">
        <f>(O135-G135)^2</f>
        <v>1.5707705480134097E-4</v>
      </c>
      <c r="S135">
        <v>1</v>
      </c>
      <c r="T135" s="34">
        <f t="shared" si="131"/>
        <v>1.5707705480134097E-4</v>
      </c>
      <c r="Y135">
        <f t="shared" si="116"/>
        <v>10949</v>
      </c>
      <c r="Z135" s="28">
        <f t="shared" si="117"/>
        <v>1.5131668696284491E-2</v>
      </c>
      <c r="AA135" s="28">
        <f t="shared" si="127"/>
        <v>2.7242929845835852E-2</v>
      </c>
      <c r="AB135" s="28">
        <f t="shared" si="128"/>
        <v>-1.2533038530274331E-2</v>
      </c>
      <c r="AC135" s="28">
        <f t="shared" si="125"/>
        <v>-2.1088869036148435E-4</v>
      </c>
      <c r="AD135" s="28">
        <f t="shared" si="126"/>
        <v>4.4474039722382018E-8</v>
      </c>
      <c r="AE135">
        <f t="shared" si="129"/>
        <v>-1.2533038530274331E-2</v>
      </c>
      <c r="AF135" s="29"/>
      <c r="AG135">
        <f t="shared" si="118"/>
        <v>-1.2322149839912847E-2</v>
      </c>
      <c r="AH135">
        <f t="shared" si="119"/>
        <v>0.29435167775397597</v>
      </c>
      <c r="AI135">
        <f t="shared" si="120"/>
        <v>-0.66312185992219541</v>
      </c>
      <c r="AJ135">
        <f t="shared" si="121"/>
        <v>6.9839454902584752E-2</v>
      </c>
      <c r="AK135">
        <f t="shared" si="122"/>
        <v>3.0429418852225196</v>
      </c>
      <c r="AL135">
        <f t="shared" si="123"/>
        <v>20.257092511726668</v>
      </c>
      <c r="AM135" s="28">
        <f t="shared" si="132"/>
        <v>21.752970738868324</v>
      </c>
      <c r="AN135" s="28">
        <f t="shared" si="132"/>
        <v>21.722519032729675</v>
      </c>
      <c r="AO135" s="28">
        <f t="shared" si="132"/>
        <v>21.766805474307926</v>
      </c>
      <c r="AP135" s="28">
        <f t="shared" si="132"/>
        <v>21.702224809841447</v>
      </c>
      <c r="AQ135" s="28">
        <f t="shared" si="132"/>
        <v>21.796067452788638</v>
      </c>
      <c r="AR135" s="28">
        <f t="shared" si="132"/>
        <v>21.65888105644671</v>
      </c>
      <c r="AS135" s="28">
        <f t="shared" si="132"/>
        <v>21.858035062297692</v>
      </c>
      <c r="AT135" s="28">
        <f t="shared" si="135"/>
        <v>21.564769306615716</v>
      </c>
      <c r="AV135">
        <v>79000</v>
      </c>
      <c r="AW135">
        <f t="shared" si="85"/>
        <v>5.1518438873811467E-2</v>
      </c>
      <c r="AX135">
        <f t="shared" si="86"/>
        <v>4.8189146012669895E-2</v>
      </c>
      <c r="AY135">
        <f t="shared" si="87"/>
        <v>3.3292928611415736E-3</v>
      </c>
      <c r="AZ135">
        <f t="shared" si="88"/>
        <v>0.36470089720478938</v>
      </c>
      <c r="BA135">
        <f t="shared" si="89"/>
        <v>-0.16528921043271505</v>
      </c>
      <c r="BB135">
        <f t="shared" si="90"/>
        <v>-2.681312816510411</v>
      </c>
      <c r="BC135">
        <f t="shared" si="91"/>
        <v>-4.2681971807587757</v>
      </c>
      <c r="BD135">
        <f t="shared" si="92"/>
        <v>29.307282241765098</v>
      </c>
      <c r="BE135">
        <f t="shared" si="93"/>
        <v>29.308173402867848</v>
      </c>
      <c r="BF135">
        <f t="shared" si="94"/>
        <v>29.305721559864228</v>
      </c>
      <c r="BG135">
        <f t="shared" si="95"/>
        <v>29.312491806857526</v>
      </c>
      <c r="BH135">
        <f t="shared" si="96"/>
        <v>29.293979606726683</v>
      </c>
      <c r="BI135">
        <f t="shared" si="97"/>
        <v>29.346062856286604</v>
      </c>
      <c r="BJ135">
        <f t="shared" si="98"/>
        <v>29.20930024531522</v>
      </c>
      <c r="BK135">
        <f t="shared" si="99"/>
        <v>29.91658666142505</v>
      </c>
    </row>
    <row r="136" spans="1:63" ht="12.95" customHeight="1">
      <c r="A136" s="127" t="s">
        <v>132</v>
      </c>
      <c r="B136" s="133" t="s">
        <v>111</v>
      </c>
      <c r="C136" s="126">
        <v>53648.272299999997</v>
      </c>
      <c r="D136" s="128">
        <v>5.0000000000000002E-5</v>
      </c>
      <c r="E136" s="34">
        <f t="shared" si="133"/>
        <v>11076.542042491865</v>
      </c>
      <c r="F136" s="35">
        <f t="shared" si="134"/>
        <v>11076.5</v>
      </c>
      <c r="G136" s="34"/>
      <c r="H136" s="40"/>
      <c r="I136" s="41"/>
      <c r="J136" s="41"/>
      <c r="K136" s="34"/>
      <c r="L136" s="34"/>
      <c r="M136" s="34"/>
      <c r="N136" s="34">
        <f t="shared" ca="1" si="105"/>
        <v>1.6291035570923727E-2</v>
      </c>
      <c r="O136" s="28">
        <f t="shared" si="106"/>
        <v>2.7607962457468715E-2</v>
      </c>
      <c r="P136" s="37">
        <f t="shared" si="107"/>
        <v>38629.772299999997</v>
      </c>
      <c r="Q136" s="218">
        <v>-0.26654440000129398</v>
      </c>
      <c r="R136" s="34"/>
      <c r="T136" s="34">
        <f t="shared" si="131"/>
        <v>0</v>
      </c>
      <c r="Y136">
        <f t="shared" si="116"/>
        <v>11076.5</v>
      </c>
      <c r="Z136" s="28">
        <f t="shared" si="117"/>
        <v>1.5352234535281537E-2</v>
      </c>
      <c r="AA136" s="28">
        <f t="shared" si="127"/>
        <v>-9999</v>
      </c>
      <c r="AB136" s="28">
        <f t="shared" si="128"/>
        <v>-2.7607962457468715E-2</v>
      </c>
      <c r="AC136" s="28">
        <f t="shared" si="125"/>
        <v>-9999</v>
      </c>
      <c r="AD136" s="28">
        <f t="shared" si="126"/>
        <v>0</v>
      </c>
      <c r="AE136">
        <f t="shared" si="129"/>
        <v>-9999</v>
      </c>
      <c r="AF136" s="29"/>
      <c r="AG136">
        <f t="shared" si="118"/>
        <v>-1.2255727922187178E-2</v>
      </c>
      <c r="AH136">
        <f t="shared" si="119"/>
        <v>0.29409325144702103</v>
      </c>
      <c r="AI136">
        <f t="shared" si="120"/>
        <v>-0.660293624468138</v>
      </c>
      <c r="AJ136">
        <f t="shared" si="121"/>
        <v>6.7177127782304905E-2</v>
      </c>
      <c r="AK136">
        <f t="shared" si="122"/>
        <v>3.0467140709748364</v>
      </c>
      <c r="AL136">
        <f t="shared" si="123"/>
        <v>21.06375744170926</v>
      </c>
      <c r="AM136" s="28">
        <f t="shared" si="132"/>
        <v>21.762010908803564</v>
      </c>
      <c r="AN136" s="28">
        <f t="shared" si="132"/>
        <v>21.732171553063534</v>
      </c>
      <c r="AO136" s="28">
        <f t="shared" si="132"/>
        <v>21.775469335671207</v>
      </c>
      <c r="AP136" s="28">
        <f t="shared" si="132"/>
        <v>21.712484484846602</v>
      </c>
      <c r="AQ136" s="28">
        <f t="shared" si="132"/>
        <v>21.803807287023993</v>
      </c>
      <c r="AR136" s="28">
        <f t="shared" si="132"/>
        <v>21.670655031906314</v>
      </c>
      <c r="AS136" s="28">
        <f t="shared" si="132"/>
        <v>21.863545037738515</v>
      </c>
      <c r="AT136" s="28">
        <f t="shared" si="135"/>
        <v>21.580417228214785</v>
      </c>
      <c r="AV136">
        <v>80000</v>
      </c>
      <c r="AW136">
        <f t="shared" si="85"/>
        <v>5.2171129819531835E-2</v>
      </c>
      <c r="AX136">
        <f t="shared" si="86"/>
        <v>4.7574569132292605E-2</v>
      </c>
      <c r="AY136">
        <f t="shared" si="87"/>
        <v>4.5965606872392295E-3</v>
      </c>
      <c r="AZ136">
        <f t="shared" si="88"/>
        <v>0.38078342296987933</v>
      </c>
      <c r="BA136">
        <f t="shared" si="89"/>
        <v>-0.11709397396483832</v>
      </c>
      <c r="BB136">
        <f t="shared" si="90"/>
        <v>-2.6326247861775687</v>
      </c>
      <c r="BC136">
        <f t="shared" si="91"/>
        <v>-3.8443246567343881</v>
      </c>
      <c r="BD136">
        <f t="shared" si="92"/>
        <v>29.399429757108269</v>
      </c>
      <c r="BE136">
        <f t="shared" si="93"/>
        <v>29.399632852820904</v>
      </c>
      <c r="BF136">
        <f t="shared" si="94"/>
        <v>29.398968634993423</v>
      </c>
      <c r="BG136">
        <f t="shared" si="95"/>
        <v>29.401144379114079</v>
      </c>
      <c r="BH136">
        <f t="shared" si="96"/>
        <v>29.394053899820747</v>
      </c>
      <c r="BI136">
        <f t="shared" si="97"/>
        <v>29.417564272211656</v>
      </c>
      <c r="BJ136">
        <f t="shared" si="98"/>
        <v>29.343546787769377</v>
      </c>
      <c r="BK136">
        <f t="shared" si="99"/>
        <v>30.039315458280491</v>
      </c>
    </row>
    <row r="137" spans="1:63" ht="12.95" customHeight="1">
      <c r="A137" s="131" t="s">
        <v>142</v>
      </c>
      <c r="B137" s="137" t="s">
        <v>111</v>
      </c>
      <c r="C137" s="131">
        <v>53910.452299999997</v>
      </c>
      <c r="D137" s="131">
        <v>1E-4</v>
      </c>
      <c r="E137" s="34">
        <f t="shared" si="133"/>
        <v>11784.540043527641</v>
      </c>
      <c r="F137" s="35">
        <f t="shared" si="134"/>
        <v>11784.5</v>
      </c>
      <c r="G137" s="34">
        <f>+C137-(C$7+F137*C$8)</f>
        <v>1.4828589999524411E-2</v>
      </c>
      <c r="H137" s="40"/>
      <c r="I137" s="41"/>
      <c r="J137" s="41">
        <f>G137</f>
        <v>1.4828589999524411E-2</v>
      </c>
      <c r="K137" s="34"/>
      <c r="L137" s="34"/>
      <c r="M137" s="34"/>
      <c r="N137" s="34">
        <f t="shared" ca="1" si="105"/>
        <v>1.7390485579713476E-2</v>
      </c>
      <c r="O137" s="28">
        <f t="shared" si="106"/>
        <v>2.8456039461360071E-2</v>
      </c>
      <c r="P137" s="37">
        <f t="shared" si="107"/>
        <v>38891.952299999997</v>
      </c>
      <c r="R137" s="34">
        <f>(O137-G137)^2</f>
        <v>1.85707378834885E-4</v>
      </c>
      <c r="S137">
        <v>1</v>
      </c>
      <c r="T137" s="34">
        <f t="shared" si="131"/>
        <v>1.85707378834885E-4</v>
      </c>
      <c r="Y137">
        <f t="shared" si="116"/>
        <v>11784.5</v>
      </c>
      <c r="Z137" s="28">
        <f t="shared" si="117"/>
        <v>1.6582929710663337E-2</v>
      </c>
      <c r="AA137" s="28">
        <f t="shared" si="127"/>
        <v>2.6701699750221145E-2</v>
      </c>
      <c r="AB137" s="28">
        <f t="shared" si="128"/>
        <v>-1.362744946183566E-2</v>
      </c>
      <c r="AC137" s="28">
        <f t="shared" si="125"/>
        <v>-1.7543397111389261E-3</v>
      </c>
      <c r="AD137" s="28">
        <f t="shared" si="126"/>
        <v>3.0777078220790108E-6</v>
      </c>
      <c r="AE137">
        <f t="shared" si="129"/>
        <v>-1.362744946183566E-2</v>
      </c>
      <c r="AF137" s="29"/>
      <c r="AG137">
        <f t="shared" si="118"/>
        <v>-1.1873109750696735E-2</v>
      </c>
      <c r="AH137">
        <f t="shared" si="119"/>
        <v>0.29285565518631784</v>
      </c>
      <c r="AI137">
        <f t="shared" si="120"/>
        <v>-0.64463126328292963</v>
      </c>
      <c r="AJ137">
        <f t="shared" si="121"/>
        <v>5.2573565104022821E-2</v>
      </c>
      <c r="AK137">
        <f t="shared" si="122"/>
        <v>3.0673828816875157</v>
      </c>
      <c r="AL137">
        <f t="shared" si="123"/>
        <v>26.938259155445973</v>
      </c>
      <c r="AM137" s="28">
        <f t="shared" si="132"/>
        <v>21.811674845793991</v>
      </c>
      <c r="AN137" s="28">
        <f t="shared" si="132"/>
        <v>21.78612412367865</v>
      </c>
      <c r="AO137" s="28">
        <f t="shared" si="132"/>
        <v>21.82279615843531</v>
      </c>
      <c r="AP137" s="28">
        <f t="shared" si="132"/>
        <v>21.770077364224399</v>
      </c>
      <c r="AQ137" s="28">
        <f t="shared" si="132"/>
        <v>21.845707963469302</v>
      </c>
      <c r="AR137" s="28">
        <f t="shared" si="132"/>
        <v>21.736829774361841</v>
      </c>
      <c r="AS137" s="28">
        <f t="shared" si="132"/>
        <v>21.892949717151435</v>
      </c>
      <c r="AT137" s="28">
        <f t="shared" si="135"/>
        <v>21.667309216388432</v>
      </c>
      <c r="AV137">
        <v>81000</v>
      </c>
      <c r="AW137">
        <f t="shared" si="85"/>
        <v>5.2813100905500496E-2</v>
      </c>
      <c r="AX137">
        <f t="shared" si="86"/>
        <v>4.693336614542222E-2</v>
      </c>
      <c r="AY137">
        <f t="shared" si="87"/>
        <v>5.8797347600782731E-3</v>
      </c>
      <c r="AZ137">
        <f t="shared" si="88"/>
        <v>0.40007794614200287</v>
      </c>
      <c r="BA137">
        <f t="shared" si="89"/>
        <v>-6.3999943034592707E-2</v>
      </c>
      <c r="BB137">
        <f t="shared" si="90"/>
        <v>-2.5793052827517413</v>
      </c>
      <c r="BC137">
        <f t="shared" si="91"/>
        <v>-3.4626879569423084</v>
      </c>
      <c r="BD137">
        <f t="shared" si="92"/>
        <v>29.495779245996857</v>
      </c>
      <c r="BE137">
        <f t="shared" si="93"/>
        <v>29.495787183339932</v>
      </c>
      <c r="BF137">
        <f t="shared" si="94"/>
        <v>29.495754481787777</v>
      </c>
      <c r="BG137">
        <f t="shared" si="95"/>
        <v>29.495889229813947</v>
      </c>
      <c r="BH137">
        <f t="shared" si="96"/>
        <v>29.495334315331267</v>
      </c>
      <c r="BI137">
        <f t="shared" si="97"/>
        <v>29.497625000002884</v>
      </c>
      <c r="BJ137">
        <f t="shared" si="98"/>
        <v>29.488260098978635</v>
      </c>
      <c r="BK137">
        <f t="shared" si="99"/>
        <v>30.162044255135925</v>
      </c>
    </row>
    <row r="138" spans="1:63" ht="12.95" customHeight="1">
      <c r="A138" s="126" t="s">
        <v>142</v>
      </c>
      <c r="B138" s="133" t="s">
        <v>111</v>
      </c>
      <c r="C138" s="126">
        <v>53910.452299999997</v>
      </c>
      <c r="D138" s="126">
        <v>1E-4</v>
      </c>
      <c r="E138" s="34">
        <f t="shared" si="133"/>
        <v>11784.540043527641</v>
      </c>
      <c r="F138" s="35">
        <f t="shared" si="134"/>
        <v>11784.5</v>
      </c>
      <c r="G138" s="34">
        <f>+C138-(C$7+F138*C$8)</f>
        <v>1.4828589999524411E-2</v>
      </c>
      <c r="H138" s="40"/>
      <c r="I138" s="41"/>
      <c r="J138" s="41">
        <f>G138</f>
        <v>1.4828589999524411E-2</v>
      </c>
      <c r="K138" s="34"/>
      <c r="L138" s="34"/>
      <c r="M138" s="34"/>
      <c r="N138" s="34">
        <f t="shared" ca="1" si="105"/>
        <v>1.7390485579713476E-2</v>
      </c>
      <c r="O138" s="28">
        <f t="shared" si="106"/>
        <v>2.8456039461360071E-2</v>
      </c>
      <c r="P138" s="37">
        <f t="shared" si="107"/>
        <v>38891.952299999997</v>
      </c>
      <c r="R138" s="34">
        <f>(O138-G138)^2</f>
        <v>1.85707378834885E-4</v>
      </c>
      <c r="S138">
        <v>1</v>
      </c>
      <c r="T138" s="34">
        <f t="shared" si="131"/>
        <v>1.85707378834885E-4</v>
      </c>
      <c r="Y138">
        <f t="shared" si="116"/>
        <v>11784.5</v>
      </c>
      <c r="Z138" s="28">
        <f t="shared" si="117"/>
        <v>1.6582929710663337E-2</v>
      </c>
      <c r="AA138" s="28">
        <f t="shared" si="127"/>
        <v>2.6701699750221145E-2</v>
      </c>
      <c r="AB138" s="28">
        <f t="shared" si="128"/>
        <v>-1.362744946183566E-2</v>
      </c>
      <c r="AC138" s="28">
        <f t="shared" si="125"/>
        <v>-1.7543397111389261E-3</v>
      </c>
      <c r="AD138" s="28">
        <f t="shared" si="126"/>
        <v>3.0777078220790108E-6</v>
      </c>
      <c r="AE138">
        <f t="shared" si="129"/>
        <v>-1.362744946183566E-2</v>
      </c>
      <c r="AF138" s="29"/>
      <c r="AG138">
        <f t="shared" si="118"/>
        <v>-1.1873109750696735E-2</v>
      </c>
      <c r="AH138">
        <f t="shared" si="119"/>
        <v>0.29285565518631784</v>
      </c>
      <c r="AI138">
        <f t="shared" si="120"/>
        <v>-0.64463126328292963</v>
      </c>
      <c r="AJ138">
        <f t="shared" si="121"/>
        <v>5.2573565104022821E-2</v>
      </c>
      <c r="AK138">
        <f t="shared" si="122"/>
        <v>3.0673828816875157</v>
      </c>
      <c r="AL138">
        <f t="shared" si="123"/>
        <v>26.938259155445973</v>
      </c>
      <c r="AM138" s="28">
        <f t="shared" si="132"/>
        <v>21.811674845793991</v>
      </c>
      <c r="AN138" s="28">
        <f t="shared" si="132"/>
        <v>21.78612412367865</v>
      </c>
      <c r="AO138" s="28">
        <f t="shared" si="132"/>
        <v>21.82279615843531</v>
      </c>
      <c r="AP138" s="28">
        <f t="shared" si="132"/>
        <v>21.770077364224399</v>
      </c>
      <c r="AQ138" s="28">
        <f t="shared" si="132"/>
        <v>21.845707963469302</v>
      </c>
      <c r="AR138" s="28">
        <f t="shared" si="132"/>
        <v>21.736829774361841</v>
      </c>
      <c r="AS138" s="28">
        <f t="shared" si="132"/>
        <v>21.892949717151435</v>
      </c>
      <c r="AT138" s="28">
        <f t="shared" si="135"/>
        <v>21.667309216388432</v>
      </c>
      <c r="AV138">
        <v>82000</v>
      </c>
      <c r="AW138">
        <f t="shared" si="85"/>
        <v>5.3438541939670514E-2</v>
      </c>
      <c r="AX138">
        <f t="shared" si="86"/>
        <v>4.6265537052058769E-2</v>
      </c>
      <c r="AY138">
        <f t="shared" si="87"/>
        <v>7.1730048876117412E-3</v>
      </c>
      <c r="AZ138">
        <f t="shared" si="88"/>
        <v>0.4235249172111113</v>
      </c>
      <c r="BA138">
        <f t="shared" si="89"/>
        <v>-4.7724735397672961E-3</v>
      </c>
      <c r="BB138">
        <f t="shared" si="90"/>
        <v>-2.5200340600966427</v>
      </c>
      <c r="BC138">
        <f t="shared" si="91"/>
        <v>-3.1134512367700191</v>
      </c>
      <c r="BD138">
        <f t="shared" si="92"/>
        <v>29.59733704202359</v>
      </c>
      <c r="BE138">
        <f t="shared" si="93"/>
        <v>29.597329174240006</v>
      </c>
      <c r="BF138">
        <f t="shared" si="94"/>
        <v>29.597374415730187</v>
      </c>
      <c r="BG138">
        <f t="shared" si="95"/>
        <v>29.597114377581459</v>
      </c>
      <c r="BH138">
        <f t="shared" si="96"/>
        <v>29.598612685467529</v>
      </c>
      <c r="BI138">
        <f t="shared" si="97"/>
        <v>29.59009787837115</v>
      </c>
      <c r="BJ138">
        <f t="shared" si="98"/>
        <v>29.64310945576203</v>
      </c>
      <c r="BK138">
        <f t="shared" si="99"/>
        <v>30.284773051991358</v>
      </c>
    </row>
    <row r="139" spans="1:63" ht="12.95" customHeight="1">
      <c r="A139" s="127" t="s">
        <v>141</v>
      </c>
      <c r="B139" s="133" t="s">
        <v>111</v>
      </c>
      <c r="C139" s="126">
        <v>53933.413500000002</v>
      </c>
      <c r="D139" s="126">
        <v>1.2999999999999999E-3</v>
      </c>
      <c r="E139" s="34">
        <f t="shared" si="133"/>
        <v>11846.545092354349</v>
      </c>
      <c r="F139" s="35">
        <f t="shared" si="134"/>
        <v>11846.5</v>
      </c>
      <c r="G139" s="34">
        <f>+C139-(C$7+F139*C$8)</f>
        <v>1.6698230007023085E-2</v>
      </c>
      <c r="H139" s="40"/>
      <c r="I139" s="41"/>
      <c r="J139" s="41">
        <f>G139</f>
        <v>1.6698230007023085E-2</v>
      </c>
      <c r="K139" s="34"/>
      <c r="L139" s="34"/>
      <c r="M139" s="34"/>
      <c r="N139" s="34">
        <f t="shared" ca="1" si="105"/>
        <v>1.748676510025721E-2</v>
      </c>
      <c r="O139" s="28">
        <f t="shared" si="106"/>
        <v>2.8529670526482351E-2</v>
      </c>
      <c r="P139" s="37">
        <f t="shared" si="107"/>
        <v>38914.913500000002</v>
      </c>
      <c r="Q139" s="218"/>
      <c r="R139" s="34">
        <f>(O139-G139)^2</f>
        <v>1.3998298476550254E-4</v>
      </c>
      <c r="S139">
        <v>1</v>
      </c>
      <c r="T139" s="34">
        <f t="shared" si="131"/>
        <v>1.3998298476550254E-4</v>
      </c>
      <c r="Y139">
        <f t="shared" si="116"/>
        <v>11846.5</v>
      </c>
      <c r="Z139" s="28">
        <f t="shared" si="117"/>
        <v>1.6691147182224038E-2</v>
      </c>
      <c r="AA139" s="28">
        <f t="shared" si="127"/>
        <v>2.8536753351281398E-2</v>
      </c>
      <c r="AB139" s="28">
        <f t="shared" si="128"/>
        <v>-1.1831440519459266E-2</v>
      </c>
      <c r="AC139" s="28">
        <f t="shared" si="125"/>
        <v>7.0828247990470383E-6</v>
      </c>
      <c r="AD139" s="28">
        <f t="shared" si="126"/>
        <v>5.0166407133995718E-11</v>
      </c>
      <c r="AE139">
        <f t="shared" si="129"/>
        <v>-1.1831440519459266E-2</v>
      </c>
      <c r="AF139" s="29"/>
      <c r="AG139">
        <f t="shared" si="118"/>
        <v>-1.1838523344258313E-2</v>
      </c>
      <c r="AH139">
        <f t="shared" si="119"/>
        <v>0.29276272700548744</v>
      </c>
      <c r="AI139">
        <f t="shared" si="120"/>
        <v>-0.64326246767924788</v>
      </c>
      <c r="AJ139">
        <f t="shared" si="121"/>
        <v>5.1308321323193282E-2</v>
      </c>
      <c r="AK139">
        <f t="shared" si="122"/>
        <v>3.0691719935190096</v>
      </c>
      <c r="AL139">
        <f t="shared" si="123"/>
        <v>27.604357600342635</v>
      </c>
      <c r="AM139" s="28">
        <f t="shared" si="132"/>
        <v>21.815983197569988</v>
      </c>
      <c r="AN139" s="28">
        <f t="shared" si="132"/>
        <v>21.790876361625568</v>
      </c>
      <c r="AO139" s="28">
        <f t="shared" si="132"/>
        <v>21.826881529292709</v>
      </c>
      <c r="AP139" s="28">
        <f t="shared" si="132"/>
        <v>21.775167878383474</v>
      </c>
      <c r="AQ139" s="28">
        <f t="shared" si="132"/>
        <v>21.849296875836018</v>
      </c>
      <c r="AR139" s="28">
        <f t="shared" si="132"/>
        <v>21.742683352740688</v>
      </c>
      <c r="AS139" s="28">
        <f t="shared" si="132"/>
        <v>21.895437238715704</v>
      </c>
      <c r="AT139" s="28">
        <f t="shared" si="135"/>
        <v>21.67491840179347</v>
      </c>
      <c r="AV139">
        <v>83000</v>
      </c>
      <c r="AW139">
        <f t="shared" si="85"/>
        <v>5.4037852517182773E-2</v>
      </c>
      <c r="AX139">
        <f t="shared" si="86"/>
        <v>4.5571081852202266E-2</v>
      </c>
      <c r="AY139">
        <f t="shared" si="87"/>
        <v>8.4667706649805049E-3</v>
      </c>
      <c r="AZ139">
        <f t="shared" si="88"/>
        <v>0.45247270182561405</v>
      </c>
      <c r="BA139">
        <f t="shared" si="89"/>
        <v>6.2209908576928097E-2</v>
      </c>
      <c r="BB139">
        <f t="shared" si="90"/>
        <v>-2.4530114636755833</v>
      </c>
      <c r="BC139">
        <f t="shared" si="91"/>
        <v>-2.7888423400526885</v>
      </c>
      <c r="BD139">
        <f t="shared" si="92"/>
        <v>29.705324523644705</v>
      </c>
      <c r="BE139">
        <f t="shared" si="93"/>
        <v>29.705323837263094</v>
      </c>
      <c r="BF139">
        <f t="shared" si="94"/>
        <v>29.705330783667574</v>
      </c>
      <c r="BG139">
        <f t="shared" si="95"/>
        <v>29.705260499618792</v>
      </c>
      <c r="BH139">
        <f t="shared" si="96"/>
        <v>29.705973263734307</v>
      </c>
      <c r="BI139">
        <f t="shared" si="97"/>
        <v>29.698904890260248</v>
      </c>
      <c r="BJ139">
        <f t="shared" si="98"/>
        <v>29.807611653733826</v>
      </c>
      <c r="BK139">
        <f t="shared" si="99"/>
        <v>30.407501848846799</v>
      </c>
    </row>
    <row r="140" spans="1:63" ht="12.95" customHeight="1">
      <c r="A140" s="152" t="s">
        <v>284</v>
      </c>
      <c r="B140" s="113" t="s">
        <v>111</v>
      </c>
      <c r="C140" s="153">
        <v>53971.001400000001</v>
      </c>
      <c r="D140" s="153" t="s">
        <v>299</v>
      </c>
      <c r="E140" s="34">
        <f t="shared" si="133"/>
        <v>11948.048479581184</v>
      </c>
      <c r="F140" s="35">
        <f t="shared" si="134"/>
        <v>11948</v>
      </c>
      <c r="G140" s="34">
        <f>+C140-(C$7+F140*C$8)</f>
        <v>1.7952560003323015E-2</v>
      </c>
      <c r="K140">
        <f>G140</f>
        <v>1.7952560003323015E-2</v>
      </c>
      <c r="M140" s="34"/>
      <c r="N140" s="34">
        <f t="shared" ca="1" si="105"/>
        <v>1.7644383992760262E-2</v>
      </c>
      <c r="O140" s="28">
        <f t="shared" si="106"/>
        <v>2.8649990772227584E-2</v>
      </c>
      <c r="P140" s="37">
        <f t="shared" si="107"/>
        <v>38952.501400000001</v>
      </c>
      <c r="R140" s="34">
        <f>(O140-G140)^2</f>
        <v>1.1443502505550621E-4</v>
      </c>
      <c r="S140">
        <v>1</v>
      </c>
      <c r="T140" s="34">
        <f t="shared" si="131"/>
        <v>1.1443502505550621E-4</v>
      </c>
      <c r="Y140">
        <f t="shared" si="116"/>
        <v>11948</v>
      </c>
      <c r="Z140" s="28">
        <f t="shared" si="117"/>
        <v>1.6868455304488092E-2</v>
      </c>
      <c r="AA140" s="28">
        <f t="shared" si="127"/>
        <v>2.9734095471062507E-2</v>
      </c>
      <c r="AB140" s="28">
        <f t="shared" si="128"/>
        <v>-1.0697430768904569E-2</v>
      </c>
      <c r="AC140" s="28">
        <f t="shared" si="125"/>
        <v>1.0841046988349229E-3</v>
      </c>
      <c r="AD140" s="28">
        <f t="shared" si="126"/>
        <v>1.1752829980359588E-6</v>
      </c>
      <c r="AE140">
        <f t="shared" si="129"/>
        <v>-1.0697430768904569E-2</v>
      </c>
      <c r="AF140" s="29"/>
      <c r="AG140">
        <f t="shared" si="118"/>
        <v>-1.1781535467739492E-2</v>
      </c>
      <c r="AH140">
        <f t="shared" si="119"/>
        <v>0.29261581052102781</v>
      </c>
      <c r="AI140">
        <f t="shared" si="120"/>
        <v>-0.64102230517180603</v>
      </c>
      <c r="AJ140">
        <f t="shared" si="121"/>
        <v>4.9241371070435053E-2</v>
      </c>
      <c r="AK140">
        <f t="shared" si="122"/>
        <v>3.0720942576535131</v>
      </c>
      <c r="AL140">
        <f t="shared" si="123"/>
        <v>28.766058608259215</v>
      </c>
      <c r="AM140" s="28">
        <f t="shared" si="132"/>
        <v>21.823023179007993</v>
      </c>
      <c r="AN140" s="28">
        <f t="shared" si="132"/>
        <v>21.798665379848622</v>
      </c>
      <c r="AO140" s="28">
        <f t="shared" si="132"/>
        <v>21.833550684278769</v>
      </c>
      <c r="AP140" s="28">
        <f t="shared" si="132"/>
        <v>21.783516724513547</v>
      </c>
      <c r="AQ140" s="28">
        <f t="shared" si="132"/>
        <v>21.855146716904851</v>
      </c>
      <c r="AR140" s="28">
        <f t="shared" si="132"/>
        <v>21.752284691831232</v>
      </c>
      <c r="AS140" s="28">
        <f t="shared" si="132"/>
        <v>21.899482127783603</v>
      </c>
      <c r="AT140" s="28">
        <f t="shared" si="135"/>
        <v>21.687375374674296</v>
      </c>
      <c r="AV140">
        <v>84000</v>
      </c>
      <c r="AW140">
        <f t="shared" si="85"/>
        <v>5.4596367773742868E-2</v>
      </c>
      <c r="AX140">
        <f t="shared" si="86"/>
        <v>4.485000054585267E-2</v>
      </c>
      <c r="AY140">
        <f t="shared" si="87"/>
        <v>9.7463672278902021E-3</v>
      </c>
      <c r="AZ140">
        <f t="shared" si="88"/>
        <v>0.48893398797699261</v>
      </c>
      <c r="BA140">
        <f t="shared" si="89"/>
        <v>0.13915882408744176</v>
      </c>
      <c r="BB140">
        <f t="shared" si="90"/>
        <v>-2.3756496454454532</v>
      </c>
      <c r="BC140">
        <f t="shared" si="91"/>
        <v>-2.4822372620712652</v>
      </c>
      <c r="BD140">
        <f t="shared" si="92"/>
        <v>29.821335402071988</v>
      </c>
      <c r="BE140">
        <f t="shared" si="93"/>
        <v>29.821335402526067</v>
      </c>
      <c r="BF140">
        <f t="shared" si="94"/>
        <v>29.821335375611554</v>
      </c>
      <c r="BG140">
        <f t="shared" si="95"/>
        <v>29.821336970955674</v>
      </c>
      <c r="BH140">
        <f t="shared" si="96"/>
        <v>29.821242591720942</v>
      </c>
      <c r="BI140">
        <f t="shared" si="97"/>
        <v>29.827683062818487</v>
      </c>
      <c r="BJ140">
        <f t="shared" si="98"/>
        <v>29.981138276369769</v>
      </c>
      <c r="BK140">
        <f t="shared" si="99"/>
        <v>30.530230645702233</v>
      </c>
    </row>
    <row r="141" spans="1:63" ht="12.95" customHeight="1">
      <c r="A141" s="152" t="s">
        <v>284</v>
      </c>
      <c r="B141" s="113" t="s">
        <v>111</v>
      </c>
      <c r="C141" s="153">
        <v>53973.036699999997</v>
      </c>
      <c r="D141" s="153" t="s">
        <v>299</v>
      </c>
      <c r="E141" s="34">
        <f t="shared" si="133"/>
        <v>11953.544659043788</v>
      </c>
      <c r="F141" s="35">
        <f t="shared" si="134"/>
        <v>11953.5</v>
      </c>
      <c r="G141" s="34">
        <f>+C141-(C$7+F141*C$8)</f>
        <v>1.6537769995920826E-2</v>
      </c>
      <c r="K141">
        <f>G141</f>
        <v>1.6537769995920826E-2</v>
      </c>
      <c r="M141" s="34"/>
      <c r="N141" s="34">
        <f ca="1">+C$11+C$12*F141</f>
        <v>1.7652924917969787E-2</v>
      </c>
      <c r="O141" s="28">
        <f>+D$11+D$12*F141+D$13*F141^2</f>
        <v>2.865650275376766E-2</v>
      </c>
      <c r="P141" s="37">
        <f>+C141-15018.5</f>
        <v>38954.536699999997</v>
      </c>
      <c r="R141" s="34">
        <f>(O141-G141)^2</f>
        <v>1.4686368365610992E-4</v>
      </c>
      <c r="S141">
        <v>1</v>
      </c>
      <c r="T141" s="34">
        <f>R141*S141</f>
        <v>1.4686368365610992E-4</v>
      </c>
      <c r="Y141">
        <f t="shared" ref="Y141:Y178" si="136">F141</f>
        <v>11953.5</v>
      </c>
      <c r="Z141" s="28">
        <f t="shared" ref="Z141:Z178" si="137">AA$3+AA$4*Y141+AA$5*Y141^2+AG141</f>
        <v>1.6878068248616349E-2</v>
      </c>
      <c r="AA141" s="28">
        <f t="shared" ref="AA141:AA178" si="138">IF(R141&lt;&gt;0,G141-AG141, -9999)</f>
        <v>2.8316204501072136E-2</v>
      </c>
      <c r="AB141" s="28">
        <f t="shared" ref="AB141:AB178" si="139">+G141-O141</f>
        <v>-1.2118732757846834E-2</v>
      </c>
      <c r="AC141" s="28">
        <f t="shared" ref="AC141:AC178" si="140">IF(S141&lt;&gt;0,G141-Z141, -9999)</f>
        <v>-3.4029825269552352E-4</v>
      </c>
      <c r="AD141" s="28">
        <f t="shared" ref="AD141:AD178" si="141">+(G141-Z141)^2*S141</f>
        <v>1.1580290078762639E-7</v>
      </c>
      <c r="AE141">
        <f t="shared" ref="AE141:AE178" si="142">IF(R141&lt;&gt;0,G141-O141, -9999)</f>
        <v>-1.2118732757846834E-2</v>
      </c>
      <c r="AF141" s="29"/>
      <c r="AG141">
        <f t="shared" ref="AG141:AG178" si="143">$AA$6*($AA$11/AH141*AI141+$AA$12)</f>
        <v>-1.177843450515131E-2</v>
      </c>
      <c r="AH141">
        <f t="shared" ref="AH141:AH178" si="144">1+$AA$7*COS(AK141)</f>
        <v>0.29260803349590292</v>
      </c>
      <c r="AI141">
        <f t="shared" ref="AI141:AI178" si="145">SIN(AK141+RADIANS($AA$9))</f>
        <v>-0.64090093931330083</v>
      </c>
      <c r="AJ141">
        <f t="shared" ref="AJ141:AJ178" si="146">$AA$7*SIN(AK141)</f>
        <v>4.9129521422308406E-2</v>
      </c>
      <c r="AK141">
        <f t="shared" ref="AK141:AK178" si="147">2*ATAN(AL141)</f>
        <v>3.0722523740416365</v>
      </c>
      <c r="AL141">
        <f t="shared" ref="AL141:AL178" si="148">SQRT((1+$AA$7)/(1-$AA$7))*TAN(AM141/2)</f>
        <v>28.831706521470462</v>
      </c>
      <c r="AM141" s="28">
        <f t="shared" ref="AM141:AS150" si="149">$AT141+$AA$7*SIN(AN141)</f>
        <v>21.823404194785994</v>
      </c>
      <c r="AN141" s="28">
        <f t="shared" si="149"/>
        <v>21.799087765304296</v>
      </c>
      <c r="AO141" s="28">
        <f t="shared" si="149"/>
        <v>21.833911404995096</v>
      </c>
      <c r="AP141" s="28">
        <f t="shared" si="149"/>
        <v>21.783969654517566</v>
      </c>
      <c r="AQ141" s="28">
        <f t="shared" si="149"/>
        <v>21.855462814199893</v>
      </c>
      <c r="AR141" s="28">
        <f t="shared" si="149"/>
        <v>21.752805602812678</v>
      </c>
      <c r="AS141" s="28">
        <f t="shared" si="149"/>
        <v>21.899700357120576</v>
      </c>
      <c r="AT141" s="28">
        <f t="shared" si="135"/>
        <v>21.688050383057004</v>
      </c>
      <c r="AV141">
        <v>85000</v>
      </c>
      <c r="AW141">
        <f t="shared" si="85"/>
        <v>5.5091748442625939E-2</v>
      </c>
      <c r="AX141">
        <f t="shared" si="86"/>
        <v>4.4102293133010034E-2</v>
      </c>
      <c r="AY141">
        <f t="shared" si="87"/>
        <v>1.0989455309615903E-2</v>
      </c>
      <c r="AZ141">
        <f t="shared" si="88"/>
        <v>0.5360583498074345</v>
      </c>
      <c r="BA141">
        <f t="shared" si="89"/>
        <v>0.22919018571284969</v>
      </c>
      <c r="BB141">
        <f t="shared" si="90"/>
        <v>-2.2840159268474522</v>
      </c>
      <c r="BC141">
        <f t="shared" si="91"/>
        <v>-2.1874402064099163</v>
      </c>
      <c r="BD141">
        <f t="shared" si="92"/>
        <v>29.947581728035807</v>
      </c>
      <c r="BE141">
        <f t="shared" si="93"/>
        <v>29.947582682624144</v>
      </c>
      <c r="BF141">
        <f t="shared" si="94"/>
        <v>29.947595844593824</v>
      </c>
      <c r="BG141">
        <f t="shared" si="95"/>
        <v>29.94777715183</v>
      </c>
      <c r="BH141">
        <f t="shared" si="96"/>
        <v>29.950242965611817</v>
      </c>
      <c r="BI141">
        <f t="shared" si="97"/>
        <v>29.979370207335037</v>
      </c>
      <c r="BJ141">
        <f t="shared" si="98"/>
        <v>30.162925148566512</v>
      </c>
      <c r="BK141">
        <f t="shared" si="99"/>
        <v>30.652959442557673</v>
      </c>
    </row>
    <row r="142" spans="1:63" ht="12.95" customHeight="1">
      <c r="A142" s="129" t="s">
        <v>141</v>
      </c>
      <c r="B142" s="139" t="s">
        <v>122</v>
      </c>
      <c r="C142" s="131">
        <v>54023.355799999998</v>
      </c>
      <c r="D142" s="131">
        <v>1.1999999999999999E-3</v>
      </c>
      <c r="E142" s="34">
        <f t="shared" si="133"/>
        <v>12089.427724929514</v>
      </c>
      <c r="F142" s="35">
        <f t="shared" si="134"/>
        <v>12089.5</v>
      </c>
      <c r="H142" s="40"/>
      <c r="I142" s="41"/>
      <c r="J142" s="41"/>
      <c r="K142" s="34"/>
      <c r="L142" s="34"/>
      <c r="M142" s="34"/>
      <c r="N142" s="34"/>
      <c r="O142" s="28"/>
      <c r="P142" s="37"/>
      <c r="Q142" s="218">
        <f>+C142-(C$7+F142*C$8)</f>
        <v>-2.676431000145385E-2</v>
      </c>
      <c r="R142" s="34"/>
      <c r="T142" s="34"/>
      <c r="Y142">
        <f t="shared" si="136"/>
        <v>12089.5</v>
      </c>
      <c r="Z142" s="28">
        <f t="shared" si="137"/>
        <v>1.7115935228449324E-2</v>
      </c>
      <c r="AA142" s="28">
        <f t="shared" si="138"/>
        <v>-9999</v>
      </c>
      <c r="AB142" s="28">
        <f t="shared" si="139"/>
        <v>0</v>
      </c>
      <c r="AC142" s="28">
        <f t="shared" si="140"/>
        <v>-9999</v>
      </c>
      <c r="AD142" s="28">
        <f t="shared" si="141"/>
        <v>0</v>
      </c>
      <c r="AE142">
        <f t="shared" si="142"/>
        <v>-9999</v>
      </c>
      <c r="AF142" s="29"/>
      <c r="AG142">
        <f t="shared" si="143"/>
        <v>-1.1701334872458023E-2</v>
      </c>
      <c r="AH142">
        <f t="shared" si="144"/>
        <v>0.29242169861276857</v>
      </c>
      <c r="AI142">
        <f t="shared" si="145"/>
        <v>-0.63790051484171517</v>
      </c>
      <c r="AJ142">
        <f t="shared" si="146"/>
        <v>4.6368648413329917E-2</v>
      </c>
      <c r="AK142">
        <f t="shared" si="147"/>
        <v>3.0761547450920603</v>
      </c>
      <c r="AL142">
        <f t="shared" si="148"/>
        <v>30.55241691418744</v>
      </c>
      <c r="AM142" s="28">
        <f t="shared" si="149"/>
        <v>21.83281095462149</v>
      </c>
      <c r="AN142" s="28">
        <f t="shared" si="149"/>
        <v>21.809542489154204</v>
      </c>
      <c r="AO142" s="28">
        <f t="shared" si="149"/>
        <v>21.842809946201495</v>
      </c>
      <c r="AP142" s="28">
        <f t="shared" si="149"/>
        <v>21.795186261546547</v>
      </c>
      <c r="AQ142" s="28">
        <f t="shared" si="149"/>
        <v>21.863250777442413</v>
      </c>
      <c r="AR142" s="28">
        <f t="shared" si="149"/>
        <v>21.765706648431731</v>
      </c>
      <c r="AS142" s="28">
        <f t="shared" si="149"/>
        <v>21.905066423343378</v>
      </c>
      <c r="AT142" s="28">
        <f t="shared" si="135"/>
        <v>21.704741499429339</v>
      </c>
      <c r="AV142">
        <v>86000</v>
      </c>
      <c r="AW142">
        <f t="shared" si="85"/>
        <v>5.548844715958158E-2</v>
      </c>
      <c r="AX142">
        <f t="shared" si="86"/>
        <v>4.3327959613674291E-2</v>
      </c>
      <c r="AY142">
        <f t="shared" si="87"/>
        <v>1.2160487545907289E-2</v>
      </c>
      <c r="AZ142">
        <f t="shared" si="88"/>
        <v>0.59904617803740279</v>
      </c>
      <c r="BA142">
        <f t="shared" si="89"/>
        <v>0.33677920659851107</v>
      </c>
      <c r="BB142">
        <f t="shared" si="90"/>
        <v>-2.1717673858033608</v>
      </c>
      <c r="BC142">
        <f t="shared" si="91"/>
        <v>-1.897997664294429</v>
      </c>
      <c r="BD142">
        <f t="shared" si="92"/>
        <v>30.087291843517342</v>
      </c>
      <c r="BE142">
        <f t="shared" si="93"/>
        <v>30.087347664926757</v>
      </c>
      <c r="BF142">
        <f t="shared" si="94"/>
        <v>30.087675652308629</v>
      </c>
      <c r="BG142">
        <f t="shared" si="95"/>
        <v>30.089594079430473</v>
      </c>
      <c r="BH142">
        <f t="shared" si="96"/>
        <v>30.100532377233712</v>
      </c>
      <c r="BI142">
        <f t="shared" si="97"/>
        <v>30.155776946126196</v>
      </c>
      <c r="BJ142">
        <f t="shared" si="98"/>
        <v>30.352083832479785</v>
      </c>
      <c r="BK142">
        <f t="shared" si="99"/>
        <v>30.775688239413107</v>
      </c>
    </row>
    <row r="143" spans="1:63" ht="12.95" customHeight="1">
      <c r="A143" s="127" t="s">
        <v>21</v>
      </c>
      <c r="B143" s="113" t="s">
        <v>111</v>
      </c>
      <c r="C143" s="153">
        <v>54297.431199999999</v>
      </c>
      <c r="D143" s="153" t="s">
        <v>299</v>
      </c>
      <c r="E143" s="34">
        <f t="shared" si="133"/>
        <v>12829.548387577624</v>
      </c>
      <c r="F143" s="35">
        <f t="shared" si="134"/>
        <v>12829.5</v>
      </c>
      <c r="G143" s="34">
        <f t="shared" ref="G143:G178" si="150">+C143-(C$7+F143*C$8)</f>
        <v>1.7918489997100551E-2</v>
      </c>
      <c r="J143" s="41">
        <f>G143</f>
        <v>1.7918489997100551E-2</v>
      </c>
      <c r="L143" s="34"/>
      <c r="M143" s="34"/>
      <c r="N143" s="34">
        <f t="shared" ref="N143:N178" ca="1" si="151">+C$11+C$12*F143</f>
        <v>1.9013261369523204E-2</v>
      </c>
      <c r="O143" s="28">
        <f t="shared" ref="O143:O178" si="152">+D$11+D$12*F143+D$13*F143^2</f>
        <v>2.9683403553766172E-2</v>
      </c>
      <c r="P143" s="37">
        <f t="shared" ref="P143:P178" si="153">+C143-15018.5</f>
        <v>39278.931199999999</v>
      </c>
      <c r="Q143" s="217"/>
      <c r="R143" s="34">
        <f t="shared" ref="R143:R178" si="154">(O143-G143)^2</f>
        <v>1.3841319099581453E-4</v>
      </c>
      <c r="S143">
        <v>1</v>
      </c>
      <c r="T143" s="34">
        <f t="shared" ref="T143:T154" si="155">R143*S143</f>
        <v>1.3841319099581453E-4</v>
      </c>
      <c r="Y143">
        <f t="shared" si="136"/>
        <v>12829.5</v>
      </c>
      <c r="Z143" s="28">
        <f t="shared" si="137"/>
        <v>1.8415583518266179E-2</v>
      </c>
      <c r="AA143" s="28">
        <f t="shared" si="138"/>
        <v>2.918631003260054E-2</v>
      </c>
      <c r="AB143" s="28">
        <f t="shared" si="139"/>
        <v>-1.1764913556665622E-2</v>
      </c>
      <c r="AC143" s="28">
        <f t="shared" si="140"/>
        <v>-4.9709352116562855E-4</v>
      </c>
      <c r="AD143" s="28">
        <f t="shared" si="141"/>
        <v>2.4710196878484318E-7</v>
      </c>
      <c r="AE143">
        <f t="shared" si="142"/>
        <v>-1.1764913556665622E-2</v>
      </c>
      <c r="AF143" s="29"/>
      <c r="AG143">
        <f t="shared" si="143"/>
        <v>-1.1267820035499991E-2</v>
      </c>
      <c r="AH143">
        <f t="shared" si="144"/>
        <v>0.29160374172279968</v>
      </c>
      <c r="AI143">
        <f t="shared" si="145"/>
        <v>-0.62158104327328334</v>
      </c>
      <c r="AJ143">
        <f t="shared" si="146"/>
        <v>3.1493577259194432E-2</v>
      </c>
      <c r="AK143">
        <f t="shared" si="147"/>
        <v>3.0971643372351041</v>
      </c>
      <c r="AL143">
        <f t="shared" si="148"/>
        <v>45.008930655775778</v>
      </c>
      <c r="AM143" s="28">
        <f t="shared" si="149"/>
        <v>21.883546573335092</v>
      </c>
      <c r="AN143" s="28">
        <f t="shared" si="149"/>
        <v>21.866746349046686</v>
      </c>
      <c r="AO143" s="28">
        <f t="shared" si="149"/>
        <v>21.890590039238983</v>
      </c>
      <c r="AP143" s="28">
        <f t="shared" si="149"/>
        <v>21.85672952612439</v>
      </c>
      <c r="AQ143" s="28">
        <f t="shared" si="149"/>
        <v>21.904778271754854</v>
      </c>
      <c r="AR143" s="28">
        <f t="shared" si="149"/>
        <v>21.836509464816846</v>
      </c>
      <c r="AS143" s="28">
        <f t="shared" si="149"/>
        <v>21.933368739227433</v>
      </c>
      <c r="AT143" s="28">
        <f t="shared" si="135"/>
        <v>21.795560809102362</v>
      </c>
      <c r="AV143">
        <v>87000</v>
      </c>
      <c r="AW143">
        <f t="shared" si="85"/>
        <v>5.572684328918899E-2</v>
      </c>
      <c r="AX143">
        <f t="shared" si="86"/>
        <v>4.2526999987845523E-2</v>
      </c>
      <c r="AY143">
        <f t="shared" si="87"/>
        <v>1.3199843301343467E-2</v>
      </c>
      <c r="AZ143">
        <f t="shared" si="88"/>
        <v>0.68712051531659801</v>
      </c>
      <c r="BA143">
        <f t="shared" si="89"/>
        <v>0.46840836667792085</v>
      </c>
      <c r="BB143">
        <f t="shared" si="90"/>
        <v>-2.0277731370091607</v>
      </c>
      <c r="BC143">
        <f t="shared" si="91"/>
        <v>-1.6060311327570096</v>
      </c>
      <c r="BD143">
        <f t="shared" si="92"/>
        <v>30.245575041621095</v>
      </c>
      <c r="BE143">
        <f t="shared" si="93"/>
        <v>30.246138117562126</v>
      </c>
      <c r="BF143">
        <f t="shared" si="94"/>
        <v>30.248167546346661</v>
      </c>
      <c r="BG143">
        <f t="shared" si="95"/>
        <v>30.255403235152681</v>
      </c>
      <c r="BH143">
        <f t="shared" si="96"/>
        <v>30.280277756765198</v>
      </c>
      <c r="BI143">
        <f t="shared" si="97"/>
        <v>30.357207270951395</v>
      </c>
      <c r="BJ143">
        <f t="shared" si="98"/>
        <v>30.547614992704432</v>
      </c>
      <c r="BK143">
        <f t="shared" si="99"/>
        <v>30.898417036268548</v>
      </c>
    </row>
    <row r="144" spans="1:63" ht="12.95" customHeight="1">
      <c r="A144" s="127" t="s">
        <v>21</v>
      </c>
      <c r="B144" s="113" t="s">
        <v>111</v>
      </c>
      <c r="C144" s="153">
        <v>54299.467100000002</v>
      </c>
      <c r="D144" s="153" t="s">
        <v>299</v>
      </c>
      <c r="E144" s="34">
        <f t="shared" si="133"/>
        <v>12835.046187296561</v>
      </c>
      <c r="F144" s="35">
        <f t="shared" si="134"/>
        <v>12835</v>
      </c>
      <c r="G144" s="34">
        <f t="shared" si="150"/>
        <v>1.7103700003644917E-2</v>
      </c>
      <c r="J144" s="41">
        <f>G144</f>
        <v>1.7103700003644917E-2</v>
      </c>
      <c r="L144" s="34"/>
      <c r="M144" s="34"/>
      <c r="N144" s="34">
        <f t="shared" ca="1" si="151"/>
        <v>1.9021802294732729E-2</v>
      </c>
      <c r="O144" s="28">
        <f t="shared" si="152"/>
        <v>2.968978644528544E-2</v>
      </c>
      <c r="P144" s="37">
        <f t="shared" si="153"/>
        <v>39280.967100000002</v>
      </c>
      <c r="Q144" s="217"/>
      <c r="R144" s="34">
        <f t="shared" si="154"/>
        <v>1.5840957191644739E-4</v>
      </c>
      <c r="S144">
        <v>1</v>
      </c>
      <c r="T144" s="34">
        <f t="shared" si="155"/>
        <v>1.5840957191644739E-4</v>
      </c>
      <c r="Y144">
        <f t="shared" si="136"/>
        <v>12835</v>
      </c>
      <c r="Z144" s="28">
        <f t="shared" si="137"/>
        <v>1.8425276284321838E-2</v>
      </c>
      <c r="AA144" s="28">
        <f t="shared" si="138"/>
        <v>2.8368210164608519E-2</v>
      </c>
      <c r="AB144" s="28">
        <f t="shared" si="139"/>
        <v>-1.2586086441640523E-2</v>
      </c>
      <c r="AC144" s="28">
        <f t="shared" si="140"/>
        <v>-1.3215762806769206E-3</v>
      </c>
      <c r="AD144" s="28">
        <f t="shared" si="141"/>
        <v>1.7465638656478428E-6</v>
      </c>
      <c r="AE144">
        <f t="shared" si="142"/>
        <v>-1.2586086441640523E-2</v>
      </c>
      <c r="AF144" s="29"/>
      <c r="AG144">
        <f t="shared" si="143"/>
        <v>-1.1264510160963602E-2</v>
      </c>
      <c r="AH144">
        <f t="shared" si="144"/>
        <v>0.29159887161097253</v>
      </c>
      <c r="AI144">
        <f t="shared" si="145"/>
        <v>-0.62145968854828992</v>
      </c>
      <c r="AJ144">
        <f t="shared" si="146"/>
        <v>3.1383840537310213E-2</v>
      </c>
      <c r="AK144">
        <f t="shared" si="147"/>
        <v>3.0973192453718603</v>
      </c>
      <c r="AL144">
        <f t="shared" si="148"/>
        <v>45.166464040245792</v>
      </c>
      <c r="AM144" s="28">
        <f t="shared" si="149"/>
        <v>21.883921151843932</v>
      </c>
      <c r="AN144" s="28">
        <f t="shared" si="149"/>
        <v>21.867173317481672</v>
      </c>
      <c r="AO144" s="28">
        <f t="shared" si="149"/>
        <v>21.890941606498643</v>
      </c>
      <c r="AP144" s="28">
        <f t="shared" si="149"/>
        <v>21.857189795529667</v>
      </c>
      <c r="AQ144" s="28">
        <f t="shared" si="149"/>
        <v>21.905082235684521</v>
      </c>
      <c r="AR144" s="28">
        <f t="shared" si="149"/>
        <v>21.837039026487055</v>
      </c>
      <c r="AS144" s="28">
        <f t="shared" si="149"/>
        <v>21.933574196568031</v>
      </c>
      <c r="AT144" s="28">
        <f t="shared" si="135"/>
        <v>21.796235817485069</v>
      </c>
      <c r="AV144">
        <v>88000</v>
      </c>
      <c r="AW144">
        <f t="shared" si="85"/>
        <v>5.5697299955084663E-2</v>
      </c>
      <c r="AX144">
        <f t="shared" si="86"/>
        <v>4.1699414255523634E-2</v>
      </c>
      <c r="AY144">
        <f t="shared" si="87"/>
        <v>1.3997885699561027E-2</v>
      </c>
      <c r="AZ144">
        <f t="shared" si="88"/>
        <v>0.81826768182765408</v>
      </c>
      <c r="BA144">
        <f t="shared" si="89"/>
        <v>0.63289443558256975</v>
      </c>
      <c r="BB144">
        <f t="shared" si="90"/>
        <v>-1.8299756122291002</v>
      </c>
      <c r="BC144">
        <f t="shared" si="91"/>
        <v>-1.2996963585215748</v>
      </c>
      <c r="BD144">
        <f t="shared" si="92"/>
        <v>30.431540621526118</v>
      </c>
      <c r="BE144">
        <f t="shared" si="93"/>
        <v>30.434144677485719</v>
      </c>
      <c r="BF144">
        <f t="shared" si="94"/>
        <v>30.440722754679204</v>
      </c>
      <c r="BG144">
        <f t="shared" si="95"/>
        <v>30.457062542682056</v>
      </c>
      <c r="BH144">
        <f t="shared" si="96"/>
        <v>30.496100212642752</v>
      </c>
      <c r="BI144">
        <f t="shared" si="97"/>
        <v>30.582196324892749</v>
      </c>
      <c r="BJ144">
        <f t="shared" si="98"/>
        <v>30.748423429737329</v>
      </c>
      <c r="BK144">
        <f t="shared" si="99"/>
        <v>31.021145833123981</v>
      </c>
    </row>
    <row r="145" spans="1:63" ht="12.95" customHeight="1">
      <c r="A145" s="219" t="s">
        <v>25</v>
      </c>
      <c r="B145" s="133" t="s">
        <v>111</v>
      </c>
      <c r="C145" s="126">
        <v>54307.431799999998</v>
      </c>
      <c r="D145" s="126">
        <v>2.0000000000000001E-4</v>
      </c>
      <c r="E145" s="34">
        <f t="shared" si="133"/>
        <v>12856.554279747728</v>
      </c>
      <c r="F145" s="35">
        <f t="shared" si="134"/>
        <v>12856.5</v>
      </c>
      <c r="G145" s="34">
        <f t="shared" si="150"/>
        <v>2.0100429996091407E-2</v>
      </c>
      <c r="H145" s="40"/>
      <c r="I145" s="41"/>
      <c r="J145" s="41"/>
      <c r="K145" s="34">
        <f t="shared" ref="K145:K152" si="156">G145</f>
        <v>2.0100429996091407E-2</v>
      </c>
      <c r="L145" s="34"/>
      <c r="N145" s="34">
        <f t="shared" ca="1" si="151"/>
        <v>1.9055189547824508E-2</v>
      </c>
      <c r="O145" s="28">
        <f t="shared" si="152"/>
        <v>2.9714730020269718E-2</v>
      </c>
      <c r="P145" s="37">
        <f t="shared" si="153"/>
        <v>39288.931799999998</v>
      </c>
      <c r="R145" s="34">
        <f t="shared" si="154"/>
        <v>9.2434764954915075E-5</v>
      </c>
      <c r="S145">
        <v>1</v>
      </c>
      <c r="T145" s="34">
        <f t="shared" si="155"/>
        <v>9.2434764954915075E-5</v>
      </c>
      <c r="Y145">
        <f t="shared" si="136"/>
        <v>12856.5</v>
      </c>
      <c r="Z145" s="28">
        <f t="shared" si="137"/>
        <v>1.8463170851243788E-2</v>
      </c>
      <c r="AA145" s="28">
        <f t="shared" si="138"/>
        <v>3.1351989165117333E-2</v>
      </c>
      <c r="AB145" s="28">
        <f t="shared" si="139"/>
        <v>-9.6143000241783114E-3</v>
      </c>
      <c r="AC145" s="28">
        <f t="shared" si="140"/>
        <v>1.6372591448476186E-3</v>
      </c>
      <c r="AD145" s="28">
        <f t="shared" si="141"/>
        <v>2.6806175073871553E-6</v>
      </c>
      <c r="AE145">
        <f t="shared" si="142"/>
        <v>-9.6143000241783114E-3</v>
      </c>
      <c r="AF145" s="29"/>
      <c r="AG145">
        <f t="shared" si="143"/>
        <v>-1.125155916902593E-2</v>
      </c>
      <c r="AH145">
        <f t="shared" si="144"/>
        <v>0.2915800017776542</v>
      </c>
      <c r="AI145">
        <f t="shared" si="145"/>
        <v>-0.62098527955929606</v>
      </c>
      <c r="AJ145">
        <f t="shared" si="146"/>
        <v>3.0954971626061638E-2</v>
      </c>
      <c r="AK145">
        <f t="shared" si="147"/>
        <v>3.0979246413390644</v>
      </c>
      <c r="AL145">
        <f t="shared" si="148"/>
        <v>45.792837158122403</v>
      </c>
      <c r="AM145" s="28">
        <f t="shared" si="149"/>
        <v>21.885385100545701</v>
      </c>
      <c r="AN145" s="28">
        <f t="shared" si="149"/>
        <v>21.868842603066092</v>
      </c>
      <c r="AO145" s="28">
        <f t="shared" si="149"/>
        <v>21.892315474140887</v>
      </c>
      <c r="AP145" s="28">
        <f t="shared" si="149"/>
        <v>21.858989384528122</v>
      </c>
      <c r="AQ145" s="28">
        <f t="shared" si="149"/>
        <v>21.906269880996355</v>
      </c>
      <c r="AR145" s="28">
        <f t="shared" si="149"/>
        <v>21.839109538390204</v>
      </c>
      <c r="AS145" s="28">
        <f t="shared" si="149"/>
        <v>21.934376749558691</v>
      </c>
      <c r="AT145" s="28">
        <f t="shared" si="135"/>
        <v>21.798874486617461</v>
      </c>
      <c r="AV145">
        <v>89000</v>
      </c>
      <c r="AW145">
        <f t="shared" si="85"/>
        <v>5.516076023049904E-2</v>
      </c>
      <c r="AX145">
        <f t="shared" si="86"/>
        <v>4.0845202416708692E-2</v>
      </c>
      <c r="AY145">
        <f t="shared" si="87"/>
        <v>1.4315557813790344E-2</v>
      </c>
      <c r="AZ145">
        <f t="shared" si="88"/>
        <v>1.0292239191812833</v>
      </c>
      <c r="BA145">
        <f t="shared" si="89"/>
        <v>0.83365328039129305</v>
      </c>
      <c r="BB145">
        <f t="shared" si="90"/>
        <v>-1.5295717263153181</v>
      </c>
      <c r="BC145">
        <f t="shared" si="91"/>
        <v>-0.95960236630693996</v>
      </c>
      <c r="BD145">
        <f t="shared" si="92"/>
        <v>30.661996750599521</v>
      </c>
      <c r="BE145">
        <f t="shared" si="93"/>
        <v>30.66875495732986</v>
      </c>
      <c r="BF145">
        <f t="shared" si="94"/>
        <v>30.681669555874297</v>
      </c>
      <c r="BG145">
        <f t="shared" si="95"/>
        <v>30.705940725256141</v>
      </c>
      <c r="BH145">
        <f t="shared" si="96"/>
        <v>30.750245786674078</v>
      </c>
      <c r="BI145">
        <f t="shared" si="97"/>
        <v>30.827426961615171</v>
      </c>
      <c r="BJ145">
        <f t="shared" si="98"/>
        <v>30.953334555568357</v>
      </c>
      <c r="BK145">
        <f t="shared" si="99"/>
        <v>31.143874629979422</v>
      </c>
    </row>
    <row r="146" spans="1:63" ht="12.95" customHeight="1">
      <c r="A146" s="152" t="s">
        <v>288</v>
      </c>
      <c r="B146" s="113" t="s">
        <v>122</v>
      </c>
      <c r="C146" s="153">
        <v>54317.061699999998</v>
      </c>
      <c r="D146" s="153" t="s">
        <v>299</v>
      </c>
      <c r="E146" s="34">
        <f t="shared" si="133"/>
        <v>12882.55912355799</v>
      </c>
      <c r="F146" s="35">
        <f t="shared" si="134"/>
        <v>12882.5</v>
      </c>
      <c r="G146" s="34">
        <f t="shared" si="150"/>
        <v>2.1894149998843204E-2</v>
      </c>
      <c r="K146">
        <f t="shared" si="156"/>
        <v>2.1894149998843204E-2</v>
      </c>
      <c r="M146" s="34"/>
      <c r="N146" s="34">
        <f t="shared" ca="1" si="151"/>
        <v>1.9095564830633169E-2</v>
      </c>
      <c r="O146" s="28">
        <f t="shared" si="152"/>
        <v>2.974487790188576E-2</v>
      </c>
      <c r="P146" s="37">
        <f t="shared" si="153"/>
        <v>39298.561699999998</v>
      </c>
      <c r="R146" s="34">
        <f t="shared" si="154"/>
        <v>6.163392860761097E-5</v>
      </c>
      <c r="S146">
        <v>1</v>
      </c>
      <c r="T146" s="34">
        <f t="shared" si="155"/>
        <v>6.163392860761097E-5</v>
      </c>
      <c r="Y146">
        <f t="shared" si="136"/>
        <v>12882.5</v>
      </c>
      <c r="Z146" s="28">
        <f t="shared" si="137"/>
        <v>1.8509006761192902E-2</v>
      </c>
      <c r="AA146" s="28">
        <f t="shared" si="138"/>
        <v>3.3130021139536059E-2</v>
      </c>
      <c r="AB146" s="28">
        <f t="shared" si="139"/>
        <v>-7.8507279030425557E-3</v>
      </c>
      <c r="AC146" s="28">
        <f t="shared" si="140"/>
        <v>3.3851432376503024E-3</v>
      </c>
      <c r="AD146" s="28">
        <f t="shared" si="141"/>
        <v>1.1459194739409572E-5</v>
      </c>
      <c r="AE146">
        <f t="shared" si="142"/>
        <v>-7.8507279030425557E-3</v>
      </c>
      <c r="AF146" s="29"/>
      <c r="AG146">
        <f t="shared" si="143"/>
        <v>-1.1235871140692858E-2</v>
      </c>
      <c r="AH146">
        <f t="shared" si="144"/>
        <v>0.29155753915639637</v>
      </c>
      <c r="AI146">
        <f t="shared" si="145"/>
        <v>-0.62041152599807736</v>
      </c>
      <c r="AJ146">
        <f t="shared" si="146"/>
        <v>3.0436554068716429E-2</v>
      </c>
      <c r="AK146">
        <f t="shared" si="147"/>
        <v>3.0986564237797571</v>
      </c>
      <c r="AL146">
        <f t="shared" si="148"/>
        <v>46.573552128385771</v>
      </c>
      <c r="AM146" s="28">
        <f t="shared" si="149"/>
        <v>21.887154798365728</v>
      </c>
      <c r="AN146" s="28">
        <f t="shared" si="149"/>
        <v>21.870861752758543</v>
      </c>
      <c r="AO146" s="28">
        <f t="shared" si="149"/>
        <v>21.893975967381163</v>
      </c>
      <c r="AP146" s="28">
        <f t="shared" si="149"/>
        <v>21.861166377274902</v>
      </c>
      <c r="AQ146" s="28">
        <f t="shared" si="149"/>
        <v>21.907704887962545</v>
      </c>
      <c r="AR146" s="28">
        <f t="shared" si="149"/>
        <v>21.841614270108547</v>
      </c>
      <c r="AS146" s="28">
        <f t="shared" si="149"/>
        <v>21.935346019642054</v>
      </c>
      <c r="AT146" s="28">
        <f t="shared" si="135"/>
        <v>21.802065435335702</v>
      </c>
      <c r="AV146">
        <v>90000</v>
      </c>
      <c r="AW146">
        <f t="shared" si="85"/>
        <v>5.3569192349719519E-2</v>
      </c>
      <c r="AX146">
        <f t="shared" si="86"/>
        <v>3.9964364471400698E-2</v>
      </c>
      <c r="AY146">
        <f t="shared" si="87"/>
        <v>1.3604827878318819E-2</v>
      </c>
      <c r="AZ146">
        <f t="shared" si="88"/>
        <v>1.3688106223397318</v>
      </c>
      <c r="BA146">
        <f t="shared" si="89"/>
        <v>0.99685368855155199</v>
      </c>
      <c r="BB146">
        <f t="shared" si="90"/>
        <v>-1.0238121094271673</v>
      </c>
      <c r="BC146">
        <f t="shared" si="91"/>
        <v>-0.56186381478978054</v>
      </c>
      <c r="BD146">
        <f t="shared" si="92"/>
        <v>30.960362588105198</v>
      </c>
      <c r="BE146">
        <f t="shared" si="93"/>
        <v>30.969355902243173</v>
      </c>
      <c r="BF146">
        <f t="shared" si="94"/>
        <v>30.983371112431101</v>
      </c>
      <c r="BG146">
        <f t="shared" si="95"/>
        <v>31.005034436243633</v>
      </c>
      <c r="BH146">
        <f t="shared" si="96"/>
        <v>31.038126322602512</v>
      </c>
      <c r="BI146">
        <f t="shared" si="97"/>
        <v>31.087864528306785</v>
      </c>
      <c r="BJ146">
        <f t="shared" si="98"/>
        <v>31.161112063549027</v>
      </c>
      <c r="BK146">
        <f t="shared" si="99"/>
        <v>31.266603426834855</v>
      </c>
    </row>
    <row r="147" spans="1:63" ht="12.95" customHeight="1">
      <c r="A147" s="152" t="s">
        <v>289</v>
      </c>
      <c r="B147" s="113" t="s">
        <v>111</v>
      </c>
      <c r="C147" s="153">
        <v>54326.504399999998</v>
      </c>
      <c r="D147" s="153" t="s">
        <v>299</v>
      </c>
      <c r="E147" s="34">
        <f t="shared" si="133"/>
        <v>12908.058447398025</v>
      </c>
      <c r="F147" s="35">
        <f t="shared" si="134"/>
        <v>12908</v>
      </c>
      <c r="G147" s="34">
        <f t="shared" si="150"/>
        <v>2.1643759995640721E-2</v>
      </c>
      <c r="K147">
        <f t="shared" si="156"/>
        <v>2.1643759995640721E-2</v>
      </c>
      <c r="M147" s="34"/>
      <c r="N147" s="34">
        <f t="shared" ca="1" si="151"/>
        <v>1.9135163665695513E-2</v>
      </c>
      <c r="O147" s="28">
        <f t="shared" si="152"/>
        <v>2.9774428533180467E-2</v>
      </c>
      <c r="P147" s="37">
        <f t="shared" si="153"/>
        <v>39308.004399999998</v>
      </c>
      <c r="Q147" s="217"/>
      <c r="R147" s="34">
        <f t="shared" si="154"/>
        <v>6.6107770867338708E-5</v>
      </c>
      <c r="S147">
        <v>1</v>
      </c>
      <c r="T147" s="34">
        <f t="shared" si="155"/>
        <v>6.6107770867338708E-5</v>
      </c>
      <c r="Y147">
        <f t="shared" si="136"/>
        <v>12908</v>
      </c>
      <c r="Z147" s="28">
        <f t="shared" si="137"/>
        <v>1.8553971764626458E-2</v>
      </c>
      <c r="AA147" s="28">
        <f t="shared" si="138"/>
        <v>3.286421676419473E-2</v>
      </c>
      <c r="AB147" s="28">
        <f t="shared" si="139"/>
        <v>-8.130668537539746E-3</v>
      </c>
      <c r="AC147" s="28">
        <f t="shared" si="140"/>
        <v>3.0897882310142628E-3</v>
      </c>
      <c r="AD147" s="28">
        <f t="shared" si="141"/>
        <v>9.5467913125142477E-6</v>
      </c>
      <c r="AE147">
        <f t="shared" si="142"/>
        <v>-8.130668537539746E-3</v>
      </c>
      <c r="AF147" s="29"/>
      <c r="AG147">
        <f t="shared" si="143"/>
        <v>-1.1220456768554009E-2</v>
      </c>
      <c r="AH147">
        <f t="shared" si="144"/>
        <v>0.29153588718297252</v>
      </c>
      <c r="AI147">
        <f t="shared" si="145"/>
        <v>-0.61984875018122276</v>
      </c>
      <c r="AJ147">
        <f t="shared" si="146"/>
        <v>2.9928331061068333E-2</v>
      </c>
      <c r="AK147">
        <f t="shared" si="147"/>
        <v>3.0993737935701167</v>
      </c>
      <c r="AL147">
        <f t="shared" si="148"/>
        <v>47.365156667397237</v>
      </c>
      <c r="AM147" s="28">
        <f t="shared" si="149"/>
        <v>21.888889772759367</v>
      </c>
      <c r="AN147" s="28">
        <f t="shared" si="149"/>
        <v>21.872842575073051</v>
      </c>
      <c r="AO147" s="28">
        <f t="shared" si="149"/>
        <v>21.895603555212919</v>
      </c>
      <c r="AP147" s="28">
        <f t="shared" si="149"/>
        <v>21.863302286359826</v>
      </c>
      <c r="AQ147" s="28">
        <f t="shared" si="149"/>
        <v>21.909111025403107</v>
      </c>
      <c r="AR147" s="28">
        <f t="shared" si="149"/>
        <v>21.844071731229356</v>
      </c>
      <c r="AS147" s="28">
        <f t="shared" si="149"/>
        <v>21.936295331588621</v>
      </c>
      <c r="AT147" s="28">
        <f t="shared" si="135"/>
        <v>21.805195019655514</v>
      </c>
      <c r="AV147">
        <v>91000</v>
      </c>
      <c r="AW147">
        <f t="shared" si="85"/>
        <v>5.0125996858787311E-2</v>
      </c>
      <c r="AX147">
        <f t="shared" si="86"/>
        <v>3.9056900419599611E-2</v>
      </c>
      <c r="AY147">
        <f t="shared" si="87"/>
        <v>1.1069096439187702E-2</v>
      </c>
      <c r="AZ147">
        <f t="shared" si="88"/>
        <v>1.6940404942642391</v>
      </c>
      <c r="BA147">
        <f t="shared" si="89"/>
        <v>0.7397946416641269</v>
      </c>
      <c r="BB147">
        <f t="shared" si="90"/>
        <v>-0.20643400741279713</v>
      </c>
      <c r="BC147">
        <f t="shared" si="91"/>
        <v>-0.10358512190108023</v>
      </c>
      <c r="BD147">
        <f t="shared" si="92"/>
        <v>31.330507466339103</v>
      </c>
      <c r="BE147">
        <f t="shared" si="93"/>
        <v>31.332873690575063</v>
      </c>
      <c r="BF147">
        <f t="shared" si="94"/>
        <v>31.336221731287509</v>
      </c>
      <c r="BG147">
        <f t="shared" si="95"/>
        <v>31.3409574529582</v>
      </c>
      <c r="BH147">
        <f t="shared" si="96"/>
        <v>31.347653165372204</v>
      </c>
      <c r="BI147">
        <f t="shared" si="97"/>
        <v>31.357114899623614</v>
      </c>
      <c r="BJ147">
        <f t="shared" si="98"/>
        <v>31.370476526723255</v>
      </c>
      <c r="BK147">
        <f t="shared" si="99"/>
        <v>31.389332223690296</v>
      </c>
    </row>
    <row r="148" spans="1:63" ht="12.95" customHeight="1">
      <c r="A148" s="152" t="s">
        <v>289</v>
      </c>
      <c r="B148" s="113" t="s">
        <v>122</v>
      </c>
      <c r="C148" s="153">
        <v>54327.427199999998</v>
      </c>
      <c r="D148" s="153" t="s">
        <v>299</v>
      </c>
      <c r="E148" s="34">
        <f t="shared" si="133"/>
        <v>12910.55040161023</v>
      </c>
      <c r="F148" s="35">
        <f t="shared" si="134"/>
        <v>12910.5</v>
      </c>
      <c r="G148" s="34">
        <f t="shared" si="150"/>
        <v>1.8664310002350248E-2</v>
      </c>
      <c r="K148">
        <f t="shared" si="156"/>
        <v>1.8664310002350248E-2</v>
      </c>
      <c r="M148" s="34"/>
      <c r="N148" s="34">
        <f t="shared" ca="1" si="151"/>
        <v>1.9139045904427113E-2</v>
      </c>
      <c r="O148" s="28">
        <f t="shared" si="152"/>
        <v>2.9777324721981913E-2</v>
      </c>
      <c r="P148" s="37">
        <f t="shared" si="153"/>
        <v>39308.927199999998</v>
      </c>
      <c r="Q148" s="217"/>
      <c r="R148" s="34">
        <f t="shared" si="154"/>
        <v>1.2349909615875005E-4</v>
      </c>
      <c r="S148">
        <v>1</v>
      </c>
      <c r="T148" s="34">
        <f t="shared" si="155"/>
        <v>1.2349909615875005E-4</v>
      </c>
      <c r="Y148">
        <f t="shared" si="136"/>
        <v>12910.5</v>
      </c>
      <c r="Z148" s="28">
        <f t="shared" si="137"/>
        <v>1.8558380660956435E-2</v>
      </c>
      <c r="AA148" s="28">
        <f t="shared" si="138"/>
        <v>2.9883254063375726E-2</v>
      </c>
      <c r="AB148" s="28">
        <f t="shared" si="139"/>
        <v>-1.1113014719631664E-2</v>
      </c>
      <c r="AC148" s="28">
        <f t="shared" si="140"/>
        <v>1.0592934139381366E-4</v>
      </c>
      <c r="AD148" s="28">
        <f t="shared" si="141"/>
        <v>1.1221025368127124E-8</v>
      </c>
      <c r="AE148">
        <f t="shared" si="142"/>
        <v>-1.1113014719631664E-2</v>
      </c>
      <c r="AF148" s="29"/>
      <c r="AG148">
        <f t="shared" si="143"/>
        <v>-1.1218944061025476E-2</v>
      </c>
      <c r="AH148">
        <f t="shared" si="144"/>
        <v>0.29153378459998891</v>
      </c>
      <c r="AI148">
        <f t="shared" si="145"/>
        <v>-0.61979357297227744</v>
      </c>
      <c r="AJ148">
        <f t="shared" si="146"/>
        <v>2.9878517140310205E-2</v>
      </c>
      <c r="AK148">
        <f t="shared" si="147"/>
        <v>3.099444106019142</v>
      </c>
      <c r="AL148">
        <f t="shared" si="148"/>
        <v>47.44419495208885</v>
      </c>
      <c r="AM148" s="28">
        <f t="shared" si="149"/>
        <v>21.889059831852393</v>
      </c>
      <c r="AN148" s="28">
        <f t="shared" si="149"/>
        <v>21.873036799855324</v>
      </c>
      <c r="AO148" s="28">
        <f t="shared" si="149"/>
        <v>21.895763071347812</v>
      </c>
      <c r="AP148" s="28">
        <f t="shared" si="149"/>
        <v>21.863511730427067</v>
      </c>
      <c r="AQ148" s="28">
        <f t="shared" si="149"/>
        <v>21.90924881489968</v>
      </c>
      <c r="AR148" s="28">
        <f t="shared" si="149"/>
        <v>21.844312706074181</v>
      </c>
      <c r="AS148" s="28">
        <f t="shared" si="149"/>
        <v>21.936388331927891</v>
      </c>
      <c r="AT148" s="28">
        <f t="shared" si="135"/>
        <v>21.805501841647654</v>
      </c>
      <c r="AV148">
        <v>92000</v>
      </c>
      <c r="AW148">
        <f t="shared" si="85"/>
        <v>4.4937204160444916E-2</v>
      </c>
      <c r="AX148">
        <f t="shared" si="86"/>
        <v>3.8122810261305484E-2</v>
      </c>
      <c r="AY148">
        <f t="shared" si="87"/>
        <v>6.8143938991394315E-3</v>
      </c>
      <c r="AZ148">
        <f t="shared" si="88"/>
        <v>1.5390337929263147</v>
      </c>
      <c r="BA148">
        <f t="shared" si="89"/>
        <v>-8.0801672823461373E-2</v>
      </c>
      <c r="BB148">
        <f t="shared" si="90"/>
        <v>0.7072209417840466</v>
      </c>
      <c r="BC148">
        <f t="shared" si="91"/>
        <v>0.36912546311013422</v>
      </c>
      <c r="BD148">
        <f t="shared" si="92"/>
        <v>31.718180200027113</v>
      </c>
      <c r="BE148">
        <f t="shared" si="93"/>
        <v>31.710862747622361</v>
      </c>
      <c r="BF148">
        <f t="shared" si="94"/>
        <v>31.700095047184217</v>
      </c>
      <c r="BG148">
        <f t="shared" si="95"/>
        <v>31.684311221437351</v>
      </c>
      <c r="BH148">
        <f t="shared" si="96"/>
        <v>31.661296489475891</v>
      </c>
      <c r="BI148">
        <f t="shared" si="97"/>
        <v>31.627970755263718</v>
      </c>
      <c r="BJ148">
        <f t="shared" si="98"/>
        <v>31.580124644836584</v>
      </c>
      <c r="BK148">
        <f t="shared" si="99"/>
        <v>31.51206102054573</v>
      </c>
    </row>
    <row r="149" spans="1:63" ht="12.95" customHeight="1">
      <c r="A149" s="152" t="s">
        <v>291</v>
      </c>
      <c r="B149" s="113" t="s">
        <v>122</v>
      </c>
      <c r="C149" s="153">
        <v>54607.201000000001</v>
      </c>
      <c r="D149" s="153" t="s">
        <v>299</v>
      </c>
      <c r="E149" s="34">
        <f t="shared" si="133"/>
        <v>13666.0591785657</v>
      </c>
      <c r="F149" s="35">
        <f t="shared" si="134"/>
        <v>13666</v>
      </c>
      <c r="G149" s="34">
        <f t="shared" si="150"/>
        <v>2.1914520002610516E-2</v>
      </c>
      <c r="K149">
        <f t="shared" si="156"/>
        <v>2.1914520002610516E-2</v>
      </c>
      <c r="M149" s="34"/>
      <c r="N149" s="34">
        <f t="shared" ca="1" si="151"/>
        <v>2.0312258449117306E-2</v>
      </c>
      <c r="O149" s="28">
        <f t="shared" si="152"/>
        <v>3.0644929004887533E-2</v>
      </c>
      <c r="P149" s="37">
        <f t="shared" si="153"/>
        <v>39588.701000000001</v>
      </c>
      <c r="R149" s="34">
        <f t="shared" si="154"/>
        <v>7.6220041347039574E-5</v>
      </c>
      <c r="S149">
        <v>1</v>
      </c>
      <c r="T149" s="34">
        <f t="shared" si="155"/>
        <v>7.6220041347039574E-5</v>
      </c>
      <c r="Y149">
        <f t="shared" si="136"/>
        <v>13666</v>
      </c>
      <c r="Z149" s="28">
        <f t="shared" si="137"/>
        <v>1.9895415093595013E-2</v>
      </c>
      <c r="AA149" s="28">
        <f t="shared" si="138"/>
        <v>3.2664033913903032E-2</v>
      </c>
      <c r="AB149" s="28">
        <f t="shared" si="139"/>
        <v>-8.7304090022770169E-3</v>
      </c>
      <c r="AC149" s="28">
        <f t="shared" si="140"/>
        <v>2.0191049090155025E-3</v>
      </c>
      <c r="AD149" s="28">
        <f t="shared" si="141"/>
        <v>4.0767846336105008E-6</v>
      </c>
      <c r="AE149">
        <f t="shared" si="142"/>
        <v>-8.7304090022770169E-3</v>
      </c>
      <c r="AF149" s="29"/>
      <c r="AG149">
        <f t="shared" si="143"/>
        <v>-1.0749513911292518E-2</v>
      </c>
      <c r="AH149">
        <f t="shared" si="144"/>
        <v>0.2910607138092518</v>
      </c>
      <c r="AI149">
        <f t="shared" si="145"/>
        <v>-0.60307780857508053</v>
      </c>
      <c r="AJ149">
        <f t="shared" si="146"/>
        <v>1.4906127769180781E-2</v>
      </c>
      <c r="AK149">
        <f t="shared" si="147"/>
        <v>3.1205697930702234</v>
      </c>
      <c r="AL149">
        <f t="shared" si="148"/>
        <v>95.131028314866299</v>
      </c>
      <c r="AM149" s="28">
        <f t="shared" si="149"/>
        <v>21.940201153152707</v>
      </c>
      <c r="AN149" s="28">
        <f t="shared" si="149"/>
        <v>21.931915038118191</v>
      </c>
      <c r="AO149" s="28">
        <f t="shared" si="149"/>
        <v>21.943617237956698</v>
      </c>
      <c r="AP149" s="28">
        <f t="shared" si="149"/>
        <v>21.927088343746295</v>
      </c>
      <c r="AQ149" s="28">
        <f t="shared" si="149"/>
        <v>21.950430710928838</v>
      </c>
      <c r="AR149" s="28">
        <f t="shared" si="149"/>
        <v>21.917456794797651</v>
      </c>
      <c r="AS149" s="28">
        <f t="shared" si="149"/>
        <v>21.964021490978503</v>
      </c>
      <c r="AT149" s="28">
        <f t="shared" si="135"/>
        <v>21.898223447671938</v>
      </c>
      <c r="AV149">
        <v>93000</v>
      </c>
      <c r="AW149">
        <f t="shared" si="85"/>
        <v>3.9501170194800171E-2</v>
      </c>
      <c r="AX149">
        <f t="shared" si="86"/>
        <v>3.716209399651825E-2</v>
      </c>
      <c r="AY149">
        <f t="shared" si="87"/>
        <v>2.3390761982819181E-3</v>
      </c>
      <c r="AZ149">
        <f t="shared" si="88"/>
        <v>1.1595293869897603</v>
      </c>
      <c r="BA149">
        <f t="shared" si="89"/>
        <v>-0.65753859431867179</v>
      </c>
      <c r="BB149">
        <f t="shared" si="90"/>
        <v>1.3438781963466353</v>
      </c>
      <c r="BC149">
        <f t="shared" si="91"/>
        <v>0.79541524038547429</v>
      </c>
      <c r="BD149">
        <f t="shared" si="92"/>
        <v>32.050101105099571</v>
      </c>
      <c r="BE149">
        <f t="shared" si="93"/>
        <v>32.04165912672763</v>
      </c>
      <c r="BF149">
        <f t="shared" si="94"/>
        <v>32.027047567155911</v>
      </c>
      <c r="BG149">
        <f t="shared" si="95"/>
        <v>32.002103264567047</v>
      </c>
      <c r="BH149">
        <f t="shared" si="96"/>
        <v>31.960440540628376</v>
      </c>
      <c r="BI149">
        <f t="shared" si="97"/>
        <v>31.893074700766995</v>
      </c>
      <c r="BJ149">
        <f t="shared" si="98"/>
        <v>31.788748850482634</v>
      </c>
      <c r="BK149">
        <f t="shared" si="99"/>
        <v>31.63478981740117</v>
      </c>
    </row>
    <row r="150" spans="1:63" ht="12.95" customHeight="1">
      <c r="A150" s="152" t="s">
        <v>292</v>
      </c>
      <c r="B150" s="113" t="s">
        <v>122</v>
      </c>
      <c r="C150" s="153">
        <v>54706.444600000003</v>
      </c>
      <c r="D150" s="153" t="s">
        <v>299</v>
      </c>
      <c r="E150" s="34">
        <f t="shared" si="133"/>
        <v>13934.059294576056</v>
      </c>
      <c r="F150" s="35">
        <f t="shared" si="134"/>
        <v>13934</v>
      </c>
      <c r="G150" s="34">
        <f t="shared" si="150"/>
        <v>2.1957480006676633E-2</v>
      </c>
      <c r="K150">
        <f t="shared" si="156"/>
        <v>2.1957480006676633E-2</v>
      </c>
      <c r="M150" s="34"/>
      <c r="N150" s="34">
        <f t="shared" ca="1" si="151"/>
        <v>2.0728434441145062E-2</v>
      </c>
      <c r="O150" s="28">
        <f t="shared" si="152"/>
        <v>3.0949044233633802E-2</v>
      </c>
      <c r="P150" s="37">
        <f t="shared" si="153"/>
        <v>39687.944600000003</v>
      </c>
      <c r="Q150" s="217"/>
      <c r="R150" s="34">
        <f t="shared" si="154"/>
        <v>8.0848227247495868E-5</v>
      </c>
      <c r="S150">
        <v>1</v>
      </c>
      <c r="T150" s="34">
        <f t="shared" si="155"/>
        <v>8.0848227247495868E-5</v>
      </c>
      <c r="Y150">
        <f t="shared" si="136"/>
        <v>13934</v>
      </c>
      <c r="Z150" s="28">
        <f t="shared" si="137"/>
        <v>2.0372014381081122E-2</v>
      </c>
      <c r="AA150" s="28">
        <f t="shared" si="138"/>
        <v>3.2534509859229316E-2</v>
      </c>
      <c r="AB150" s="28">
        <f t="shared" si="139"/>
        <v>-8.9915642269571688E-3</v>
      </c>
      <c r="AC150" s="28">
        <f t="shared" si="140"/>
        <v>1.5854656255955106E-3</v>
      </c>
      <c r="AD150" s="28">
        <f t="shared" si="141"/>
        <v>2.5137012499449639E-6</v>
      </c>
      <c r="AE150">
        <f t="shared" si="142"/>
        <v>-8.9915642269571688E-3</v>
      </c>
      <c r="AF150" s="29"/>
      <c r="AG150">
        <f t="shared" si="143"/>
        <v>-1.0577029852552679E-2</v>
      </c>
      <c r="AH150">
        <f t="shared" si="144"/>
        <v>0.29096933209237696</v>
      </c>
      <c r="AI150">
        <f t="shared" si="145"/>
        <v>-0.59711789768659929</v>
      </c>
      <c r="AJ150">
        <f t="shared" si="146"/>
        <v>9.6237267307728771E-3</v>
      </c>
      <c r="AK150">
        <f t="shared" si="147"/>
        <v>3.1280204115926473</v>
      </c>
      <c r="AL150">
        <f t="shared" si="148"/>
        <v>147.35732676793751</v>
      </c>
      <c r="AM150" s="28">
        <f t="shared" si="149"/>
        <v>21.958253759276179</v>
      </c>
      <c r="AN150" s="28">
        <f t="shared" si="149"/>
        <v>21.952866558546507</v>
      </c>
      <c r="AO150" s="28">
        <f t="shared" si="149"/>
        <v>21.960468375537314</v>
      </c>
      <c r="AP150" s="28">
        <f t="shared" si="149"/>
        <v>21.949740921997574</v>
      </c>
      <c r="AQ150" s="28">
        <f t="shared" si="149"/>
        <v>21.964878084261329</v>
      </c>
      <c r="AR150" s="28">
        <f t="shared" si="149"/>
        <v>21.943515968363744</v>
      </c>
      <c r="AS150" s="28">
        <f t="shared" si="149"/>
        <v>21.973658932267842</v>
      </c>
      <c r="AT150" s="28">
        <f t="shared" si="135"/>
        <v>21.931114765229193</v>
      </c>
      <c r="AV150">
        <v>94000</v>
      </c>
      <c r="AW150">
        <f t="shared" si="85"/>
        <v>3.484464404313227E-2</v>
      </c>
      <c r="AX150">
        <f t="shared" si="86"/>
        <v>3.617475162523795E-2</v>
      </c>
      <c r="AY150">
        <f t="shared" si="87"/>
        <v>-1.3301075821056799E-3</v>
      </c>
      <c r="AZ150">
        <f t="shared" si="88"/>
        <v>0.8967828473389694</v>
      </c>
      <c r="BA150">
        <f t="shared" si="89"/>
        <v>-0.88687922878742997</v>
      </c>
      <c r="BB150">
        <f t="shared" si="90"/>
        <v>1.7168769325506796</v>
      </c>
      <c r="BC150">
        <f t="shared" si="91"/>
        <v>1.1578941225782544</v>
      </c>
      <c r="BD150">
        <f t="shared" si="92"/>
        <v>32.307233908136737</v>
      </c>
      <c r="BE150">
        <f t="shared" si="93"/>
        <v>32.303011954033309</v>
      </c>
      <c r="BF150">
        <f t="shared" si="94"/>
        <v>32.293639976572805</v>
      </c>
      <c r="BG150">
        <f t="shared" si="95"/>
        <v>32.273203560845445</v>
      </c>
      <c r="BH150">
        <f t="shared" si="96"/>
        <v>32.230222881664929</v>
      </c>
      <c r="BI150">
        <f t="shared" si="97"/>
        <v>32.145604274090644</v>
      </c>
      <c r="BJ150">
        <f t="shared" si="98"/>
        <v>31.99505697944209</v>
      </c>
      <c r="BK150">
        <f t="shared" si="99"/>
        <v>31.757518614256604</v>
      </c>
    </row>
    <row r="151" spans="1:63" ht="12.95" customHeight="1">
      <c r="A151" s="152" t="s">
        <v>292</v>
      </c>
      <c r="B151" s="113" t="s">
        <v>111</v>
      </c>
      <c r="C151" s="153">
        <v>54707.3698</v>
      </c>
      <c r="D151" s="153" t="s">
        <v>299</v>
      </c>
      <c r="E151" s="34">
        <f t="shared" si="133"/>
        <v>13936.557729813514</v>
      </c>
      <c r="F151" s="35">
        <f t="shared" si="134"/>
        <v>13936.5</v>
      </c>
      <c r="G151" s="34">
        <f t="shared" si="150"/>
        <v>2.1378030003688764E-2</v>
      </c>
      <c r="K151">
        <f t="shared" si="156"/>
        <v>2.1378030003688764E-2</v>
      </c>
      <c r="M151" s="34"/>
      <c r="N151" s="34">
        <f t="shared" ca="1" si="151"/>
        <v>2.0732316679876666E-2</v>
      </c>
      <c r="O151" s="28">
        <f t="shared" si="152"/>
        <v>3.0951872126472092E-2</v>
      </c>
      <c r="P151" s="37">
        <f t="shared" si="153"/>
        <v>39688.8698</v>
      </c>
      <c r="Q151" s="217"/>
      <c r="R151" s="34">
        <f t="shared" si="154"/>
        <v>9.1658452991980375E-5</v>
      </c>
      <c r="S151">
        <v>1</v>
      </c>
      <c r="T151" s="34">
        <f t="shared" si="155"/>
        <v>9.1658452991980375E-5</v>
      </c>
      <c r="Y151">
        <f t="shared" si="136"/>
        <v>13936.5</v>
      </c>
      <c r="Z151" s="28">
        <f t="shared" si="137"/>
        <v>2.0376466234745486E-2</v>
      </c>
      <c r="AA151" s="28">
        <f t="shared" si="138"/>
        <v>3.1953435895415369E-2</v>
      </c>
      <c r="AB151" s="28">
        <f t="shared" si="139"/>
        <v>-9.5738421227833277E-3</v>
      </c>
      <c r="AC151" s="28">
        <f t="shared" si="140"/>
        <v>1.0015637689432776E-3</v>
      </c>
      <c r="AD151" s="28">
        <f t="shared" si="141"/>
        <v>1.0031299832598631E-6</v>
      </c>
      <c r="AE151">
        <f t="shared" si="142"/>
        <v>-9.5738421227833277E-3</v>
      </c>
      <c r="AF151" s="29"/>
      <c r="AG151">
        <f t="shared" si="143"/>
        <v>-1.0575405891726605E-2</v>
      </c>
      <c r="AH151">
        <f t="shared" si="144"/>
        <v>0.29096866558558765</v>
      </c>
      <c r="AI151">
        <f t="shared" si="145"/>
        <v>-0.59706219934655325</v>
      </c>
      <c r="AJ151">
        <f t="shared" si="146"/>
        <v>9.5744957170854055E-3</v>
      </c>
      <c r="AK151">
        <f t="shared" si="147"/>
        <v>3.1280898458114432</v>
      </c>
      <c r="AL151">
        <f t="shared" si="148"/>
        <v>148.11509169804282</v>
      </c>
      <c r="AM151" s="28">
        <f t="shared" ref="AM151:AS160" si="157">$AT151+$AA$7*SIN(AN151)</f>
        <v>21.958422020841226</v>
      </c>
      <c r="AN151" s="28">
        <f t="shared" si="157"/>
        <v>21.95306210542077</v>
      </c>
      <c r="AO151" s="28">
        <f t="shared" si="157"/>
        <v>21.960625374370426</v>
      </c>
      <c r="AP151" s="28">
        <f t="shared" si="157"/>
        <v>21.949952389898865</v>
      </c>
      <c r="AQ151" s="28">
        <f t="shared" si="157"/>
        <v>21.965012603196605</v>
      </c>
      <c r="AR151" s="28">
        <f t="shared" si="157"/>
        <v>21.943759232625919</v>
      </c>
      <c r="AS151" s="28">
        <f t="shared" si="157"/>
        <v>21.973748577963633</v>
      </c>
      <c r="AT151" s="28">
        <f t="shared" si="135"/>
        <v>21.931421587221333</v>
      </c>
      <c r="AV151">
        <v>95000</v>
      </c>
      <c r="AW151">
        <f t="shared" ref="AW151:AW214" si="158">AA$3+AA$4*AV151+AA$5*AV151^2+AY151</f>
        <v>3.0989122253415942E-2</v>
      </c>
      <c r="AX151">
        <f t="shared" ref="AX151:AX214" si="159">AA$3+AA$4*AV151+AA$5*AV151^2</f>
        <v>3.5160783147464597E-2</v>
      </c>
      <c r="AY151">
        <f t="shared" ref="AY151:AY214" si="160">$AA$6*($AA$11/AZ151*BA151+$AA$12)</f>
        <v>-4.1716608940486561E-3</v>
      </c>
      <c r="AZ151">
        <f t="shared" ref="AZ151:AZ214" si="161">1+$AA$7*COS(BB151)</f>
        <v>0.7370900931140526</v>
      </c>
      <c r="BA151">
        <f t="shared" ref="BA151:BA214" si="162">SIN(BB151+RADIANS($AA$9))</f>
        <v>-0.96977348507593852</v>
      </c>
      <c r="BB151">
        <f t="shared" ref="BB151:BB214" si="163">2*ATAN(BC151)</f>
        <v>1.9506318620178251</v>
      </c>
      <c r="BC151">
        <f t="shared" ref="BC151:BC214" si="164">SQRT((1+$AA$7)/(1-$AA$7))*TAN(BD151/2)</f>
        <v>1.4759663057153043</v>
      </c>
      <c r="BD151">
        <f t="shared" ref="BD151:BD214" si="165">$BK151+$AA$7*SIN(BE151)</f>
        <v>32.509847621466676</v>
      </c>
      <c r="BE151">
        <f t="shared" ref="BE151:BE214" si="166">$BK151+$AA$7*SIN(BF151)</f>
        <v>32.508667823987714</v>
      </c>
      <c r="BF151">
        <f t="shared" ref="BF151:BF214" si="167">$BK151+$AA$7*SIN(BG151)</f>
        <v>32.505063800578398</v>
      </c>
      <c r="BG151">
        <f t="shared" ref="BG151:BG214" si="168">$BK151+$AA$7*SIN(BH151)</f>
        <v>32.494204851151295</v>
      </c>
      <c r="BH151">
        <f t="shared" ref="BH151:BH214" si="169">$BK151+$AA$7*SIN(BI151)</f>
        <v>32.462735865410622</v>
      </c>
      <c r="BI151">
        <f t="shared" ref="BI151:BI214" si="170">$BK151+$AA$7*SIN(BJ151)</f>
        <v>32.379879394737117</v>
      </c>
      <c r="BJ151">
        <f t="shared" ref="BJ151:BJ214" si="171">$BK151+$AA$7*SIN(BK151)</f>
        <v>32.197791709304646</v>
      </c>
      <c r="BK151">
        <f t="shared" ref="BK151:BK214" si="172">RADIANS($AA$9)+$AA$18*(AV151-AA$15)</f>
        <v>31.880247411112045</v>
      </c>
    </row>
    <row r="152" spans="1:63" ht="12.95" customHeight="1">
      <c r="A152" s="152" t="s">
        <v>293</v>
      </c>
      <c r="B152" s="113" t="s">
        <v>111</v>
      </c>
      <c r="C152" s="153">
        <v>55028.059699999998</v>
      </c>
      <c r="D152" s="153" t="s">
        <v>299</v>
      </c>
      <c r="E152" s="34">
        <f t="shared" si="133"/>
        <v>14802.557455774157</v>
      </c>
      <c r="F152" s="35">
        <f t="shared" si="134"/>
        <v>14802.5</v>
      </c>
      <c r="G152" s="34">
        <f t="shared" si="150"/>
        <v>2.1276549996400718E-2</v>
      </c>
      <c r="K152">
        <f t="shared" si="156"/>
        <v>2.1276549996400718E-2</v>
      </c>
      <c r="M152" s="34"/>
      <c r="N152" s="34">
        <f t="shared" ca="1" si="151"/>
        <v>2.2077124176503673E-2</v>
      </c>
      <c r="O152" s="28">
        <f t="shared" si="152"/>
        <v>3.1921441178733384E-2</v>
      </c>
      <c r="P152" s="37">
        <f t="shared" si="153"/>
        <v>40009.559699999998</v>
      </c>
      <c r="R152" s="34">
        <f t="shared" si="154"/>
        <v>1.1331370828370375E-4</v>
      </c>
      <c r="S152">
        <v>1</v>
      </c>
      <c r="T152" s="34">
        <f t="shared" si="155"/>
        <v>1.1331370828370375E-4</v>
      </c>
      <c r="Y152">
        <f t="shared" si="136"/>
        <v>14802.5</v>
      </c>
      <c r="Z152" s="28">
        <f t="shared" si="137"/>
        <v>2.1925716732303372E-2</v>
      </c>
      <c r="AA152" s="28">
        <f t="shared" si="138"/>
        <v>3.1272274442830733E-2</v>
      </c>
      <c r="AB152" s="28">
        <f t="shared" si="139"/>
        <v>-1.0644891182332666E-2</v>
      </c>
      <c r="AC152" s="28">
        <f t="shared" si="140"/>
        <v>-6.4916673590265442E-4</v>
      </c>
      <c r="AD152" s="28">
        <f t="shared" si="141"/>
        <v>4.2141745100250668E-7</v>
      </c>
      <c r="AE152">
        <f t="shared" si="142"/>
        <v>-1.0644891182332666E-2</v>
      </c>
      <c r="AF152" s="29"/>
      <c r="AG152">
        <f t="shared" si="143"/>
        <v>-9.995724446430012E-3</v>
      </c>
      <c r="AH152">
        <f t="shared" si="144"/>
        <v>0.2909432844696932</v>
      </c>
      <c r="AI152">
        <f t="shared" si="145"/>
        <v>-0.57761822874499325</v>
      </c>
      <c r="AJ152">
        <f t="shared" si="146"/>
        <v>-7.4617900729137092E-3</v>
      </c>
      <c r="AK152">
        <f t="shared" si="147"/>
        <v>-3.1310694972952096</v>
      </c>
      <c r="AL152">
        <f t="shared" si="148"/>
        <v>-190.05529214261867</v>
      </c>
      <c r="AM152" s="28">
        <f t="shared" si="157"/>
        <v>22.016654134113356</v>
      </c>
      <c r="AN152" s="28">
        <f t="shared" si="157"/>
        <v>22.020839456261356</v>
      </c>
      <c r="AO152" s="28">
        <f t="shared" si="157"/>
        <v>22.014935001895381</v>
      </c>
      <c r="AP152" s="28">
        <f t="shared" si="157"/>
        <v>22.023265014915939</v>
      </c>
      <c r="AQ152" s="28">
        <f t="shared" si="157"/>
        <v>22.011513531362464</v>
      </c>
      <c r="AR152" s="28">
        <f t="shared" si="157"/>
        <v>22.028093013919904</v>
      </c>
      <c r="AS152" s="28">
        <f t="shared" si="157"/>
        <v>22.004703870960043</v>
      </c>
      <c r="AT152" s="28">
        <f t="shared" si="135"/>
        <v>22.037704725298141</v>
      </c>
      <c r="AV152">
        <v>96000</v>
      </c>
      <c r="AW152">
        <f t="shared" si="158"/>
        <v>2.7706716451619186E-2</v>
      </c>
      <c r="AX152">
        <f t="shared" si="159"/>
        <v>3.4120188563198164E-2</v>
      </c>
      <c r="AY152">
        <f t="shared" si="160"/>
        <v>-6.4134721115789795E-3</v>
      </c>
      <c r="AZ152">
        <f t="shared" si="161"/>
        <v>0.6333649065744984</v>
      </c>
      <c r="BA152">
        <f t="shared" si="162"/>
        <v>-0.99656285619741136</v>
      </c>
      <c r="BB152">
        <f t="shared" si="163"/>
        <v>2.1141923216363492</v>
      </c>
      <c r="BC152">
        <f t="shared" si="164"/>
        <v>1.7723372689953847</v>
      </c>
      <c r="BD152">
        <f t="shared" si="165"/>
        <v>32.678650820539573</v>
      </c>
      <c r="BE152">
        <f t="shared" si="166"/>
        <v>32.678478399780388</v>
      </c>
      <c r="BF152">
        <f t="shared" si="167"/>
        <v>32.677677933550704</v>
      </c>
      <c r="BG152">
        <f t="shared" si="168"/>
        <v>32.673987732120175</v>
      </c>
      <c r="BH152">
        <f t="shared" si="169"/>
        <v>32.657492752392123</v>
      </c>
      <c r="BI152">
        <f t="shared" si="170"/>
        <v>32.591808606437503</v>
      </c>
      <c r="BJ152">
        <f t="shared" si="171"/>
        <v>32.395749473949365</v>
      </c>
      <c r="BK152">
        <f t="shared" si="172"/>
        <v>32.002976207967478</v>
      </c>
    </row>
    <row r="153" spans="1:63" ht="12.95" customHeight="1">
      <c r="A153" s="126" t="s">
        <v>149</v>
      </c>
      <c r="B153" s="133" t="s">
        <v>111</v>
      </c>
      <c r="C153" s="126">
        <v>55041.392399999997</v>
      </c>
      <c r="D153" s="126">
        <v>1E-4</v>
      </c>
      <c r="E153" s="34">
        <f t="shared" si="133"/>
        <v>14838.561441388654</v>
      </c>
      <c r="F153" s="35">
        <f t="shared" si="134"/>
        <v>14838.5</v>
      </c>
      <c r="G153" s="34">
        <f t="shared" si="150"/>
        <v>2.275246999488445E-2</v>
      </c>
      <c r="H153" s="40"/>
      <c r="I153" s="41"/>
      <c r="J153" s="41">
        <f>G153</f>
        <v>2.275246999488445E-2</v>
      </c>
      <c r="K153" s="34"/>
      <c r="L153" s="34"/>
      <c r="M153" s="34"/>
      <c r="N153" s="34">
        <f t="shared" ca="1" si="151"/>
        <v>2.2133028414238747E-2</v>
      </c>
      <c r="O153" s="28">
        <f t="shared" si="152"/>
        <v>3.1961314288216872E-2</v>
      </c>
      <c r="P153" s="37">
        <f t="shared" si="153"/>
        <v>40022.892399999997</v>
      </c>
      <c r="R153" s="34">
        <f t="shared" si="154"/>
        <v>8.4802813218841109E-5</v>
      </c>
      <c r="S153">
        <v>1</v>
      </c>
      <c r="T153" s="34">
        <f t="shared" si="155"/>
        <v>8.4802813218841109E-5</v>
      </c>
      <c r="Y153">
        <f t="shared" si="136"/>
        <v>14838.5</v>
      </c>
      <c r="Z153" s="28">
        <f t="shared" si="137"/>
        <v>2.1990447376174307E-2</v>
      </c>
      <c r="AA153" s="28">
        <f t="shared" si="138"/>
        <v>3.2723336906927011E-2</v>
      </c>
      <c r="AB153" s="28">
        <f t="shared" si="139"/>
        <v>-9.2088442933324216E-3</v>
      </c>
      <c r="AC153" s="28">
        <f t="shared" si="140"/>
        <v>7.6202261871014323E-4</v>
      </c>
      <c r="AD153" s="28">
        <f t="shared" si="141"/>
        <v>5.8067847142586439E-7</v>
      </c>
      <c r="AE153">
        <f t="shared" si="142"/>
        <v>-9.2088442933324216E-3</v>
      </c>
      <c r="AF153" s="29"/>
      <c r="AG153">
        <f t="shared" si="143"/>
        <v>-9.9708669120425648E-3</v>
      </c>
      <c r="AH153">
        <f t="shared" si="144"/>
        <v>0.2909510954850868</v>
      </c>
      <c r="AI153">
        <f t="shared" si="145"/>
        <v>-0.57680216309440291</v>
      </c>
      <c r="AJ153">
        <f t="shared" si="146"/>
        <v>-8.1703828502829989E-3</v>
      </c>
      <c r="AK153">
        <f t="shared" si="147"/>
        <v>-3.1300701461772387</v>
      </c>
      <c r="AL153">
        <f t="shared" si="148"/>
        <v>-173.57141117934341</v>
      </c>
      <c r="AM153" s="28">
        <f t="shared" si="157"/>
        <v>22.019076067050772</v>
      </c>
      <c r="AN153" s="28">
        <f t="shared" si="157"/>
        <v>22.023656099194646</v>
      </c>
      <c r="AO153" s="28">
        <f t="shared" si="157"/>
        <v>22.017194345369116</v>
      </c>
      <c r="AP153" s="28">
        <f t="shared" si="157"/>
        <v>22.026311310792561</v>
      </c>
      <c r="AQ153" s="28">
        <f t="shared" si="157"/>
        <v>22.013448746479828</v>
      </c>
      <c r="AR153" s="28">
        <f t="shared" si="157"/>
        <v>22.031597311156929</v>
      </c>
      <c r="AS153" s="28">
        <f t="shared" si="157"/>
        <v>22.005992880757919</v>
      </c>
      <c r="AT153" s="28">
        <f t="shared" si="135"/>
        <v>22.042122961984937</v>
      </c>
      <c r="AV153">
        <v>97000</v>
      </c>
      <c r="AW153">
        <f t="shared" si="158"/>
        <v>2.4834031761238516E-2</v>
      </c>
      <c r="AX153">
        <f t="shared" si="159"/>
        <v>3.3052967872438666E-2</v>
      </c>
      <c r="AY153">
        <f t="shared" si="160"/>
        <v>-8.2189361112001494E-3</v>
      </c>
      <c r="AZ153">
        <f t="shared" si="161"/>
        <v>0.56099335649282156</v>
      </c>
      <c r="BA153">
        <f t="shared" si="162"/>
        <v>-0.99914832379521734</v>
      </c>
      <c r="BB153">
        <f t="shared" si="163"/>
        <v>2.2384020318534636</v>
      </c>
      <c r="BC153">
        <f t="shared" si="164"/>
        <v>2.061753012155763</v>
      </c>
      <c r="BD153">
        <f t="shared" si="165"/>
        <v>32.825617704890533</v>
      </c>
      <c r="BE153">
        <f t="shared" si="166"/>
        <v>32.825609657369647</v>
      </c>
      <c r="BF153">
        <f t="shared" si="167"/>
        <v>32.825538926019014</v>
      </c>
      <c r="BG153">
        <f t="shared" si="168"/>
        <v>32.824918571940394</v>
      </c>
      <c r="BH153">
        <f t="shared" si="169"/>
        <v>32.819575476789836</v>
      </c>
      <c r="BI153">
        <f t="shared" si="170"/>
        <v>32.779122312250806</v>
      </c>
      <c r="BJ153">
        <f t="shared" si="171"/>
        <v>32.587798569344571</v>
      </c>
      <c r="BK153">
        <f t="shared" si="172"/>
        <v>32.125705004822912</v>
      </c>
    </row>
    <row r="154" spans="1:63" ht="12.95" customHeight="1">
      <c r="A154" s="131" t="s">
        <v>24</v>
      </c>
      <c r="B154" s="137" t="s">
        <v>122</v>
      </c>
      <c r="C154" s="131">
        <v>55056.389300000003</v>
      </c>
      <c r="D154" s="131">
        <v>1E-4</v>
      </c>
      <c r="E154" s="34">
        <f t="shared" si="133"/>
        <v>14879.059477935061</v>
      </c>
      <c r="F154" s="35">
        <f t="shared" si="134"/>
        <v>14879</v>
      </c>
      <c r="G154" s="34">
        <f t="shared" si="150"/>
        <v>2.2025379999831785E-2</v>
      </c>
      <c r="H154" s="40"/>
      <c r="I154" s="41"/>
      <c r="J154" s="41"/>
      <c r="K154" s="34">
        <f t="shared" ref="K154:K159" si="173">G154</f>
        <v>2.2025379999831785E-2</v>
      </c>
      <c r="L154" s="34"/>
      <c r="M154" s="34"/>
      <c r="N154" s="34">
        <f t="shared" ca="1" si="151"/>
        <v>2.2195920681690701E-2</v>
      </c>
      <c r="O154" s="28">
        <f t="shared" si="152"/>
        <v>3.2006130289218566E-2</v>
      </c>
      <c r="P154" s="37">
        <f t="shared" si="153"/>
        <v>40037.889300000003</v>
      </c>
      <c r="R154" s="34">
        <f t="shared" si="154"/>
        <v>9.9615376339094329E-5</v>
      </c>
      <c r="S154">
        <v>1</v>
      </c>
      <c r="T154" s="34">
        <f t="shared" si="155"/>
        <v>9.9615376339094329E-5</v>
      </c>
      <c r="Y154">
        <f t="shared" si="136"/>
        <v>14879</v>
      </c>
      <c r="Z154" s="28">
        <f t="shared" si="137"/>
        <v>2.2063302779745872E-2</v>
      </c>
      <c r="AA154" s="28">
        <f t="shared" si="138"/>
        <v>3.1968207509304479E-2</v>
      </c>
      <c r="AB154" s="28">
        <f t="shared" si="139"/>
        <v>-9.9807502893867819E-3</v>
      </c>
      <c r="AC154" s="28">
        <f t="shared" si="140"/>
        <v>-3.7922779914087434E-5</v>
      </c>
      <c r="AD154" s="28">
        <f t="shared" si="141"/>
        <v>1.4381372364123134E-9</v>
      </c>
      <c r="AE154">
        <f t="shared" si="142"/>
        <v>-9.9807502893867819E-3</v>
      </c>
      <c r="AF154" s="29"/>
      <c r="AG154">
        <f t="shared" si="143"/>
        <v>-9.9428275094726962E-3</v>
      </c>
      <c r="AH154">
        <f t="shared" si="144"/>
        <v>0.29096073132872047</v>
      </c>
      <c r="AI154">
        <f t="shared" si="145"/>
        <v>-0.57588321689556976</v>
      </c>
      <c r="AJ154">
        <f t="shared" si="146"/>
        <v>-8.9676993602463527E-3</v>
      </c>
      <c r="AK154">
        <f t="shared" si="147"/>
        <v>-3.1289456513242064</v>
      </c>
      <c r="AL154">
        <f t="shared" si="148"/>
        <v>-158.13813425125016</v>
      </c>
      <c r="AM154" s="28">
        <f t="shared" si="157"/>
        <v>22.021801204958948</v>
      </c>
      <c r="AN154" s="28">
        <f t="shared" si="157"/>
        <v>22.026824478158964</v>
      </c>
      <c r="AO154" s="28">
        <f t="shared" si="157"/>
        <v>22.019736752116671</v>
      </c>
      <c r="AP154" s="28">
        <f t="shared" si="157"/>
        <v>22.029737874545066</v>
      </c>
      <c r="AQ154" s="28">
        <f t="shared" si="157"/>
        <v>22.015626695986967</v>
      </c>
      <c r="AR154" s="28">
        <f t="shared" si="157"/>
        <v>22.035539066656042</v>
      </c>
      <c r="AS154" s="28">
        <f t="shared" si="157"/>
        <v>22.007443862861287</v>
      </c>
      <c r="AT154" s="28">
        <f t="shared" si="135"/>
        <v>22.04709347825758</v>
      </c>
      <c r="AV154">
        <v>98000</v>
      </c>
      <c r="AW154">
        <f t="shared" si="158"/>
        <v>2.2272769927549074E-2</v>
      </c>
      <c r="AX154">
        <f t="shared" si="159"/>
        <v>3.1959121075186087E-2</v>
      </c>
      <c r="AY154">
        <f t="shared" si="160"/>
        <v>-9.686351147637013E-3</v>
      </c>
      <c r="AZ154">
        <f t="shared" si="161"/>
        <v>0.50780436610686741</v>
      </c>
      <c r="BA154">
        <f t="shared" si="162"/>
        <v>-0.99009540021615361</v>
      </c>
      <c r="BB154">
        <f t="shared" si="163"/>
        <v>2.337988998540677</v>
      </c>
      <c r="BC154">
        <f t="shared" si="164"/>
        <v>2.3533910791545938</v>
      </c>
      <c r="BD154">
        <f t="shared" si="165"/>
        <v>32.957221220932837</v>
      </c>
      <c r="BE154">
        <f t="shared" si="166"/>
        <v>32.957221217140379</v>
      </c>
      <c r="BF154">
        <f t="shared" si="167"/>
        <v>32.957221035826237</v>
      </c>
      <c r="BG154">
        <f t="shared" si="168"/>
        <v>32.957212368663008</v>
      </c>
      <c r="BH154">
        <f t="shared" si="169"/>
        <v>32.956800988979445</v>
      </c>
      <c r="BI154">
        <f t="shared" si="170"/>
        <v>32.9413808588737</v>
      </c>
      <c r="BJ154">
        <f t="shared" si="171"/>
        <v>32.772896178293124</v>
      </c>
      <c r="BK154">
        <f t="shared" si="172"/>
        <v>32.248433801678352</v>
      </c>
    </row>
    <row r="155" spans="1:63" ht="12.95" customHeight="1">
      <c r="A155" s="129" t="s">
        <v>772</v>
      </c>
      <c r="B155" s="129"/>
      <c r="C155" s="131">
        <v>55385.414100000002</v>
      </c>
      <c r="D155" s="131">
        <v>8.0000000000000004E-4</v>
      </c>
      <c r="E155" s="34">
        <f t="shared" si="133"/>
        <v>15767.566994493134</v>
      </c>
      <c r="F155" s="35">
        <f t="shared" si="134"/>
        <v>15767.5</v>
      </c>
      <c r="G155" s="34">
        <f t="shared" si="150"/>
        <v>2.4808850001136307E-2</v>
      </c>
      <c r="H155" s="40"/>
      <c r="I155" s="41"/>
      <c r="J155" s="41"/>
      <c r="K155" s="34">
        <f t="shared" si="173"/>
        <v>2.4808850001136307E-2</v>
      </c>
      <c r="L155" s="34"/>
      <c r="M155" s="34"/>
      <c r="N155" s="34">
        <f t="shared" ca="1" si="151"/>
        <v>2.3575668326902131E-2</v>
      </c>
      <c r="O155" s="28">
        <f t="shared" si="152"/>
        <v>3.297832707762597E-2</v>
      </c>
      <c r="P155" s="37">
        <f t="shared" si="153"/>
        <v>40366.914100000002</v>
      </c>
      <c r="R155" s="34">
        <f t="shared" si="154"/>
        <v>6.6740355703290093E-5</v>
      </c>
      <c r="S155">
        <v>1</v>
      </c>
      <c r="Y155">
        <f t="shared" si="136"/>
        <v>15767.5</v>
      </c>
      <c r="Z155" s="28">
        <f t="shared" si="137"/>
        <v>2.3671194957664364E-2</v>
      </c>
      <c r="AA155" s="28">
        <f t="shared" si="138"/>
        <v>3.4115982121097913E-2</v>
      </c>
      <c r="AB155" s="28">
        <f t="shared" si="139"/>
        <v>-8.1694770764896632E-3</v>
      </c>
      <c r="AC155" s="28">
        <f t="shared" si="140"/>
        <v>1.1376550434719426E-3</v>
      </c>
      <c r="AD155" s="28">
        <f t="shared" si="141"/>
        <v>1.2942589979371476E-6</v>
      </c>
      <c r="AE155">
        <f t="shared" si="142"/>
        <v>-8.1694770764896632E-3</v>
      </c>
      <c r="AF155" s="29"/>
      <c r="AG155">
        <f t="shared" si="143"/>
        <v>-9.3071321199616041E-3</v>
      </c>
      <c r="AH155">
        <f t="shared" si="144"/>
        <v>0.2914004689284132</v>
      </c>
      <c r="AI155">
        <f t="shared" si="145"/>
        <v>-0.5554544449384311</v>
      </c>
      <c r="AJ155">
        <f t="shared" si="146"/>
        <v>-2.6529393412704553E-2</v>
      </c>
      <c r="AK155">
        <f t="shared" si="147"/>
        <v>-3.1041709403246971</v>
      </c>
      <c r="AL155">
        <f t="shared" si="148"/>
        <v>-53.438670296806393</v>
      </c>
      <c r="AM155" s="28">
        <f t="shared" si="157"/>
        <v>22.081802194833326</v>
      </c>
      <c r="AN155" s="28">
        <f t="shared" si="157"/>
        <v>22.096173359501822</v>
      </c>
      <c r="AO155" s="28">
        <f t="shared" si="157"/>
        <v>22.075814625802575</v>
      </c>
      <c r="AP155" s="28">
        <f t="shared" si="157"/>
        <v>22.104667996357755</v>
      </c>
      <c r="AQ155" s="28">
        <f t="shared" si="157"/>
        <v>22.063797868405331</v>
      </c>
      <c r="AR155" s="28">
        <f t="shared" si="157"/>
        <v>22.121741813132711</v>
      </c>
      <c r="AS155" s="28">
        <f t="shared" si="157"/>
        <v>22.03967473416219</v>
      </c>
      <c r="AT155" s="28">
        <f t="shared" si="135"/>
        <v>22.156138014263639</v>
      </c>
      <c r="AV155">
        <v>99000</v>
      </c>
      <c r="AW155">
        <f t="shared" si="158"/>
        <v>1.9958496746705901E-2</v>
      </c>
      <c r="AX155">
        <f t="shared" si="159"/>
        <v>3.0838648171440441E-2</v>
      </c>
      <c r="AY155">
        <f t="shared" si="160"/>
        <v>-1.088015142473454E-2</v>
      </c>
      <c r="AZ155">
        <f t="shared" si="161"/>
        <v>0.46720055589277365</v>
      </c>
      <c r="BA155">
        <f t="shared" si="162"/>
        <v>-0.97505724838506669</v>
      </c>
      <c r="BB155">
        <f t="shared" si="163"/>
        <v>2.420944913590759</v>
      </c>
      <c r="BC155">
        <f t="shared" si="164"/>
        <v>2.6541204457635699</v>
      </c>
      <c r="BD155">
        <f t="shared" si="165"/>
        <v>33.077348650323586</v>
      </c>
      <c r="BE155">
        <f t="shared" si="166"/>
        <v>33.077348694817708</v>
      </c>
      <c r="BF155">
        <f t="shared" si="167"/>
        <v>33.07734800148463</v>
      </c>
      <c r="BG155">
        <f t="shared" si="168"/>
        <v>33.077358804799459</v>
      </c>
      <c r="BH155">
        <f t="shared" si="169"/>
        <v>33.077190324523968</v>
      </c>
      <c r="BI155">
        <f t="shared" si="170"/>
        <v>33.079783201877142</v>
      </c>
      <c r="BJ155">
        <f t="shared" si="171"/>
        <v>32.950104058012045</v>
      </c>
      <c r="BK155">
        <f t="shared" si="172"/>
        <v>32.371162598533786</v>
      </c>
    </row>
    <row r="156" spans="1:63" ht="12.95" customHeight="1">
      <c r="A156" s="26" t="s">
        <v>772</v>
      </c>
      <c r="B156" s="26"/>
      <c r="C156" s="13">
        <v>55418.371299999999</v>
      </c>
      <c r="D156" s="13">
        <v>2.3999999999999998E-3</v>
      </c>
      <c r="E156" s="34">
        <f t="shared" si="133"/>
        <v>15856.565513524847</v>
      </c>
      <c r="F156" s="35">
        <f t="shared" si="134"/>
        <v>15856.5</v>
      </c>
      <c r="G156" s="34">
        <f t="shared" si="150"/>
        <v>2.4260430000140332E-2</v>
      </c>
      <c r="H156" s="40"/>
      <c r="I156" s="41"/>
      <c r="J156" s="41"/>
      <c r="K156" s="34">
        <f t="shared" si="173"/>
        <v>2.4260430000140332E-2</v>
      </c>
      <c r="L156" s="34"/>
      <c r="M156" s="34"/>
      <c r="N156" s="34">
        <f t="shared" ca="1" si="151"/>
        <v>2.371387602574717E-2</v>
      </c>
      <c r="O156" s="28">
        <f t="shared" si="152"/>
        <v>3.3074552684131828E-2</v>
      </c>
      <c r="P156" s="37">
        <f t="shared" si="153"/>
        <v>40399.871299999999</v>
      </c>
      <c r="R156" s="34">
        <f t="shared" si="154"/>
        <v>7.7688758688453457E-5</v>
      </c>
      <c r="S156">
        <v>1</v>
      </c>
      <c r="Y156">
        <f t="shared" si="136"/>
        <v>15856.5</v>
      </c>
      <c r="Z156" s="28">
        <f t="shared" si="137"/>
        <v>2.3833340707387345E-2</v>
      </c>
      <c r="AA156" s="28">
        <f t="shared" si="138"/>
        <v>3.3501641976884815E-2</v>
      </c>
      <c r="AB156" s="28">
        <f t="shared" si="139"/>
        <v>-8.814122683991496E-3</v>
      </c>
      <c r="AC156" s="28">
        <f t="shared" si="140"/>
        <v>4.2708929275298707E-4</v>
      </c>
      <c r="AD156" s="28">
        <f t="shared" si="141"/>
        <v>1.824052639842467E-7</v>
      </c>
      <c r="AE156">
        <f t="shared" si="142"/>
        <v>-8.814122683991496E-3</v>
      </c>
      <c r="AF156" s="29"/>
      <c r="AG156">
        <f t="shared" si="143"/>
        <v>-9.2412119767444813E-3</v>
      </c>
      <c r="AH156">
        <f t="shared" si="144"/>
        <v>0.29146894110800781</v>
      </c>
      <c r="AI156">
        <f t="shared" si="145"/>
        <v>-0.55337577485892686</v>
      </c>
      <c r="AJ156">
        <f t="shared" si="146"/>
        <v>-2.8299164918968819E-2</v>
      </c>
      <c r="AK156">
        <f t="shared" si="147"/>
        <v>-3.1016732586025597</v>
      </c>
      <c r="AL156">
        <f t="shared" si="148"/>
        <v>-50.09430630322116</v>
      </c>
      <c r="AM156" s="28">
        <f t="shared" si="157"/>
        <v>22.087845220915188</v>
      </c>
      <c r="AN156" s="28">
        <f t="shared" si="157"/>
        <v>22.10309584140477</v>
      </c>
      <c r="AO156" s="28">
        <f t="shared" si="157"/>
        <v>22.081477820421217</v>
      </c>
      <c r="AP156" s="28">
        <f t="shared" si="157"/>
        <v>22.112136724448767</v>
      </c>
      <c r="AQ156" s="28">
        <f t="shared" si="157"/>
        <v>22.068682820319871</v>
      </c>
      <c r="AR156" s="28">
        <f t="shared" si="157"/>
        <v>22.130334838816758</v>
      </c>
      <c r="AS156" s="28">
        <f t="shared" si="157"/>
        <v>22.042964519607366</v>
      </c>
      <c r="AT156" s="28">
        <f t="shared" si="135"/>
        <v>22.167060877183772</v>
      </c>
      <c r="AV156">
        <v>100000</v>
      </c>
      <c r="AW156">
        <f t="shared" si="158"/>
        <v>1.784542481860641E-2</v>
      </c>
      <c r="AX156">
        <f t="shared" si="159"/>
        <v>2.969154916120173E-2</v>
      </c>
      <c r="AY156">
        <f t="shared" si="160"/>
        <v>-1.1846124342595318E-2</v>
      </c>
      <c r="AZ156">
        <f t="shared" si="161"/>
        <v>0.43529612190569533</v>
      </c>
      <c r="BA156">
        <f t="shared" si="162"/>
        <v>-0.95681932233016598</v>
      </c>
      <c r="BB156">
        <f t="shared" si="163"/>
        <v>2.492068315539743</v>
      </c>
      <c r="BC156">
        <f t="shared" si="164"/>
        <v>2.9701534226486039</v>
      </c>
      <c r="BD156">
        <f t="shared" si="165"/>
        <v>33.188588127179834</v>
      </c>
      <c r="BE156">
        <f t="shared" si="166"/>
        <v>33.188592040273669</v>
      </c>
      <c r="BF156">
        <f t="shared" si="167"/>
        <v>33.188564515223554</v>
      </c>
      <c r="BG156">
        <f t="shared" si="168"/>
        <v>33.18875805037554</v>
      </c>
      <c r="BH156">
        <f t="shared" si="169"/>
        <v>33.187393355110942</v>
      </c>
      <c r="BI156">
        <f t="shared" si="170"/>
        <v>33.196829906493448</v>
      </c>
      <c r="BJ156">
        <f t="shared" si="171"/>
        <v>33.118602654551196</v>
      </c>
      <c r="BK156">
        <f t="shared" si="172"/>
        <v>32.493891395389227</v>
      </c>
    </row>
    <row r="157" spans="1:63" ht="12.95" customHeight="1">
      <c r="A157" s="26" t="s">
        <v>772</v>
      </c>
      <c r="B157" s="26"/>
      <c r="C157" s="13">
        <v>55418.556600000004</v>
      </c>
      <c r="D157" s="13">
        <v>6.9999999999999999E-4</v>
      </c>
      <c r="E157" s="34">
        <f t="shared" si="133"/>
        <v>15857.065902683422</v>
      </c>
      <c r="F157" s="35">
        <f t="shared" si="134"/>
        <v>15857</v>
      </c>
      <c r="G157" s="34">
        <f t="shared" si="150"/>
        <v>2.4404540003160946E-2</v>
      </c>
      <c r="H157" s="40"/>
      <c r="I157" s="41"/>
      <c r="J157" s="41"/>
      <c r="K157" s="34">
        <f t="shared" si="173"/>
        <v>2.4404540003160946E-2</v>
      </c>
      <c r="L157" s="34"/>
      <c r="M157" s="34"/>
      <c r="N157" s="34">
        <f t="shared" ca="1" si="151"/>
        <v>2.371465247349349E-2</v>
      </c>
      <c r="O157" s="28">
        <f t="shared" si="152"/>
        <v>3.3075092681667667E-2</v>
      </c>
      <c r="P157" s="37">
        <f t="shared" si="153"/>
        <v>40400.056600000004</v>
      </c>
      <c r="R157" s="34">
        <f t="shared" si="154"/>
        <v>7.5178483750760076E-5</v>
      </c>
      <c r="S157">
        <v>1</v>
      </c>
      <c r="Y157">
        <f t="shared" si="136"/>
        <v>15857</v>
      </c>
      <c r="Z157" s="28">
        <f t="shared" si="137"/>
        <v>2.3834252235037781E-2</v>
      </c>
      <c r="AA157" s="28">
        <f t="shared" si="138"/>
        <v>3.3645380449790832E-2</v>
      </c>
      <c r="AB157" s="28">
        <f t="shared" si="139"/>
        <v>-8.6705526785067211E-3</v>
      </c>
      <c r="AC157" s="28">
        <f t="shared" si="140"/>
        <v>5.7028776812316495E-4</v>
      </c>
      <c r="AD157" s="28">
        <f t="shared" si="141"/>
        <v>3.2522813847090074E-7</v>
      </c>
      <c r="AE157">
        <f t="shared" si="142"/>
        <v>-8.6705526785067211E-3</v>
      </c>
      <c r="AF157" s="29"/>
      <c r="AG157">
        <f t="shared" si="143"/>
        <v>-9.240840446629886E-3</v>
      </c>
      <c r="AH157">
        <f t="shared" si="144"/>
        <v>0.2914693385700674</v>
      </c>
      <c r="AI157">
        <f t="shared" si="145"/>
        <v>-0.5533640783260152</v>
      </c>
      <c r="AJ157">
        <f t="shared" si="146"/>
        <v>-2.8309114493055686E-2</v>
      </c>
      <c r="AK157">
        <f t="shared" si="147"/>
        <v>-3.1016592160609484</v>
      </c>
      <c r="AL157">
        <f t="shared" si="148"/>
        <v>-50.076686024986145</v>
      </c>
      <c r="AM157" s="28">
        <f t="shared" si="157"/>
        <v>22.087879192141923</v>
      </c>
      <c r="AN157" s="28">
        <f t="shared" si="157"/>
        <v>22.103134715946378</v>
      </c>
      <c r="AO157" s="28">
        <f t="shared" si="157"/>
        <v>22.081509666538896</v>
      </c>
      <c r="AP157" s="28">
        <f t="shared" si="157"/>
        <v>22.112178659150686</v>
      </c>
      <c r="AQ157" s="28">
        <f t="shared" si="157"/>
        <v>22.068710303574587</v>
      </c>
      <c r="AR157" s="28">
        <f t="shared" si="157"/>
        <v>22.130383086327971</v>
      </c>
      <c r="AS157" s="28">
        <f t="shared" si="157"/>
        <v>22.042983042518774</v>
      </c>
      <c r="AT157" s="28">
        <f t="shared" si="135"/>
        <v>22.167122241582199</v>
      </c>
      <c r="AV157">
        <v>101000</v>
      </c>
      <c r="AW157">
        <f t="shared" si="158"/>
        <v>1.5899635861925117E-2</v>
      </c>
      <c r="AX157">
        <f t="shared" si="159"/>
        <v>2.8517824044469953E-2</v>
      </c>
      <c r="AY157">
        <f t="shared" si="160"/>
        <v>-1.2618188182544838E-2</v>
      </c>
      <c r="AZ157">
        <f t="shared" si="161"/>
        <v>0.40966205042237447</v>
      </c>
      <c r="BA157">
        <f t="shared" si="162"/>
        <v>-0.9368398542310169</v>
      </c>
      <c r="BB157">
        <f t="shared" si="163"/>
        <v>2.5544408425325278</v>
      </c>
      <c r="BC157">
        <f t="shared" si="164"/>
        <v>3.3078485229375376</v>
      </c>
      <c r="BD157">
        <f t="shared" si="165"/>
        <v>33.292765204680073</v>
      </c>
      <c r="BE157">
        <f t="shared" si="166"/>
        <v>33.29277317947281</v>
      </c>
      <c r="BF157">
        <f t="shared" si="167"/>
        <v>33.292735850303274</v>
      </c>
      <c r="BG157">
        <f t="shared" si="168"/>
        <v>33.292910546260963</v>
      </c>
      <c r="BH157">
        <f t="shared" si="169"/>
        <v>33.292092156991245</v>
      </c>
      <c r="BI157">
        <f t="shared" si="170"/>
        <v>33.295907914814912</v>
      </c>
      <c r="BJ157">
        <f t="shared" si="171"/>
        <v>33.277703431720916</v>
      </c>
      <c r="BK157">
        <f t="shared" si="172"/>
        <v>32.61662019224466</v>
      </c>
    </row>
    <row r="158" spans="1:63" ht="12.95" customHeight="1">
      <c r="A158" s="151" t="s">
        <v>297</v>
      </c>
      <c r="B158" s="124" t="s">
        <v>111</v>
      </c>
      <c r="C158" s="150">
        <v>55795.534800000001</v>
      </c>
      <c r="D158" s="150" t="s">
        <v>299</v>
      </c>
      <c r="E158" s="34">
        <f t="shared" si="133"/>
        <v>16875.068084520568</v>
      </c>
      <c r="F158" s="35">
        <f t="shared" si="134"/>
        <v>16875</v>
      </c>
      <c r="G158" s="34">
        <f t="shared" si="150"/>
        <v>2.5212500004272442E-2</v>
      </c>
      <c r="K158">
        <f t="shared" si="173"/>
        <v>2.5212500004272442E-2</v>
      </c>
      <c r="M158" s="34"/>
      <c r="N158" s="34">
        <f t="shared" ca="1" si="151"/>
        <v>2.5295500085001914E-2</v>
      </c>
      <c r="O158" s="28">
        <f t="shared" si="152"/>
        <v>3.4160724251709088E-2</v>
      </c>
      <c r="P158" s="37">
        <f t="shared" si="153"/>
        <v>40777.034800000001</v>
      </c>
      <c r="Q158" s="217"/>
      <c r="R158" s="34">
        <f t="shared" si="154"/>
        <v>8.0070717182413118E-5</v>
      </c>
      <c r="S158">
        <v>1</v>
      </c>
      <c r="T158" s="34">
        <f>R158*S158</f>
        <v>8.0070717182413118E-5</v>
      </c>
      <c r="Y158">
        <f t="shared" si="136"/>
        <v>16875</v>
      </c>
      <c r="Z158" s="28">
        <f t="shared" si="137"/>
        <v>2.5704919199100174E-2</v>
      </c>
      <c r="AA158" s="28">
        <f t="shared" si="138"/>
        <v>3.3668305056881356E-2</v>
      </c>
      <c r="AB158" s="28">
        <f t="shared" si="139"/>
        <v>-8.9482242474366452E-3</v>
      </c>
      <c r="AC158" s="28">
        <f t="shared" si="140"/>
        <v>-4.9241919482773122E-4</v>
      </c>
      <c r="AD158" s="28">
        <f t="shared" si="141"/>
        <v>2.4247666343479112E-7</v>
      </c>
      <c r="AE158">
        <f t="shared" si="142"/>
        <v>-8.9482242474366452E-3</v>
      </c>
      <c r="AF158" s="29"/>
      <c r="AG158">
        <f t="shared" si="143"/>
        <v>-8.4558050526089123E-3</v>
      </c>
      <c r="AH158">
        <f t="shared" si="144"/>
        <v>0.29258297008359202</v>
      </c>
      <c r="AI158">
        <f t="shared" si="145"/>
        <v>-0.52906881479965839</v>
      </c>
      <c r="AJ158">
        <f t="shared" si="146"/>
        <v>-4.8767303944000973E-2</v>
      </c>
      <c r="AK158">
        <f t="shared" si="147"/>
        <v>-3.0727644113149504</v>
      </c>
      <c r="AL158">
        <f t="shared" si="148"/>
        <v>-29.046366972166012</v>
      </c>
      <c r="AM158" s="28">
        <f t="shared" si="157"/>
        <v>22.157659021150106</v>
      </c>
      <c r="AN158" s="28">
        <f t="shared" si="157"/>
        <v>22.181840892762917</v>
      </c>
      <c r="AO158" s="28">
        <f t="shared" si="157"/>
        <v>22.147217694141656</v>
      </c>
      <c r="AP158" s="28">
        <f t="shared" si="157"/>
        <v>22.196859913125916</v>
      </c>
      <c r="AQ158" s="28">
        <f t="shared" si="157"/>
        <v>22.12581099465023</v>
      </c>
      <c r="AR158" s="28">
        <f t="shared" si="157"/>
        <v>22.227803671747004</v>
      </c>
      <c r="AS158" s="28">
        <f t="shared" si="157"/>
        <v>22.081890525922379</v>
      </c>
      <c r="AT158" s="28">
        <f t="shared" si="135"/>
        <v>22.292060156781034</v>
      </c>
      <c r="AV158">
        <v>102000</v>
      </c>
      <c r="AW158">
        <f t="shared" si="158"/>
        <v>1.4095158857761374E-2</v>
      </c>
      <c r="AX158">
        <f t="shared" si="159"/>
        <v>2.7317472821245109E-2</v>
      </c>
      <c r="AY158">
        <f t="shared" si="160"/>
        <v>-1.3222313963483735E-2</v>
      </c>
      <c r="AZ158">
        <f t="shared" si="161"/>
        <v>0.38870312602521617</v>
      </c>
      <c r="BA158">
        <f t="shared" si="162"/>
        <v>-0.91590997326494172</v>
      </c>
      <c r="BB158">
        <f t="shared" si="163"/>
        <v>2.6101545596759053</v>
      </c>
      <c r="BC158">
        <f t="shared" si="164"/>
        <v>3.6743806637606014</v>
      </c>
      <c r="BD158">
        <f t="shared" si="165"/>
        <v>33.391238315279409</v>
      </c>
      <c r="BE158">
        <f t="shared" si="166"/>
        <v>33.391158726940652</v>
      </c>
      <c r="BF158">
        <f t="shared" si="167"/>
        <v>33.391443864768682</v>
      </c>
      <c r="BG158">
        <f t="shared" si="168"/>
        <v>33.3904214329987</v>
      </c>
      <c r="BH158">
        <f t="shared" si="169"/>
        <v>33.394076372036153</v>
      </c>
      <c r="BI158">
        <f t="shared" si="170"/>
        <v>33.380863560421631</v>
      </c>
      <c r="BJ158">
        <f t="shared" si="171"/>
        <v>33.426859229059353</v>
      </c>
      <c r="BK158">
        <f t="shared" si="172"/>
        <v>32.739348989100101</v>
      </c>
    </row>
    <row r="159" spans="1:63" ht="12.95" customHeight="1">
      <c r="A159" s="13" t="s">
        <v>26</v>
      </c>
      <c r="B159" s="22" t="s">
        <v>122</v>
      </c>
      <c r="C159" s="13">
        <v>56154.370260000003</v>
      </c>
      <c r="D159" s="13">
        <v>2.0000000000000001E-4</v>
      </c>
      <c r="E159" s="34">
        <f t="shared" si="133"/>
        <v>17844.077117935605</v>
      </c>
      <c r="F159" s="35">
        <f t="shared" si="134"/>
        <v>17844</v>
      </c>
      <c r="G159" s="34">
        <f t="shared" si="150"/>
        <v>2.8557680001540575E-2</v>
      </c>
      <c r="H159" s="40"/>
      <c r="I159" s="41"/>
      <c r="J159" s="41"/>
      <c r="K159" s="34">
        <f t="shared" si="173"/>
        <v>2.8557680001540575E-2</v>
      </c>
      <c r="L159" s="34"/>
      <c r="M159" s="34"/>
      <c r="N159" s="34">
        <f t="shared" ca="1" si="151"/>
        <v>2.6800255817370933E-2</v>
      </c>
      <c r="O159" s="28">
        <f t="shared" si="152"/>
        <v>3.5168467478469613E-2</v>
      </c>
      <c r="P159" s="37">
        <f t="shared" si="153"/>
        <v>41135.870260000003</v>
      </c>
      <c r="R159" s="34">
        <f t="shared" si="154"/>
        <v>4.3702511065121791E-5</v>
      </c>
      <c r="S159">
        <v>1</v>
      </c>
      <c r="T159" s="34">
        <f>R159*S159</f>
        <v>4.3702511065121791E-5</v>
      </c>
      <c r="Y159">
        <f t="shared" si="136"/>
        <v>17844</v>
      </c>
      <c r="Z159" s="28">
        <f t="shared" si="137"/>
        <v>2.7515890270448935E-2</v>
      </c>
      <c r="AA159" s="28">
        <f t="shared" si="138"/>
        <v>3.6210257209561253E-2</v>
      </c>
      <c r="AB159" s="28">
        <f t="shared" si="139"/>
        <v>-6.6107874769290378E-3</v>
      </c>
      <c r="AC159" s="28">
        <f t="shared" si="140"/>
        <v>1.0417897310916399E-3</v>
      </c>
      <c r="AD159" s="28">
        <f t="shared" si="141"/>
        <v>1.0853258438079913E-6</v>
      </c>
      <c r="AE159">
        <f t="shared" si="142"/>
        <v>-6.6107874769290378E-3</v>
      </c>
      <c r="AF159" s="29"/>
      <c r="AG159">
        <f t="shared" si="143"/>
        <v>-7.652577208020676E-3</v>
      </c>
      <c r="AH159">
        <f t="shared" si="144"/>
        <v>0.29424225513972779</v>
      </c>
      <c r="AI159">
        <f t="shared" si="145"/>
        <v>-0.50489446037708474</v>
      </c>
      <c r="AJ159">
        <f t="shared" si="146"/>
        <v>-6.8724884281180121E-2</v>
      </c>
      <c r="AK159">
        <f t="shared" si="147"/>
        <v>-3.0445212611593186</v>
      </c>
      <c r="AL159">
        <f t="shared" si="148"/>
        <v>-20.587211405926258</v>
      </c>
      <c r="AM159" s="28">
        <f t="shared" si="157"/>
        <v>22.225542351138937</v>
      </c>
      <c r="AN159" s="28">
        <f t="shared" si="157"/>
        <v>22.255744124087293</v>
      </c>
      <c r="AO159" s="28">
        <f t="shared" si="157"/>
        <v>22.211863206836675</v>
      </c>
      <c r="AP159" s="28">
        <f t="shared" si="157"/>
        <v>22.275786410278741</v>
      </c>
      <c r="AQ159" s="28">
        <f t="shared" si="157"/>
        <v>22.182985470094451</v>
      </c>
      <c r="AR159" s="28">
        <f t="shared" si="157"/>
        <v>22.318498277454751</v>
      </c>
      <c r="AS159" s="28">
        <f t="shared" si="157"/>
        <v>22.121949391502429</v>
      </c>
      <c r="AT159" s="28">
        <f t="shared" si="135"/>
        <v>22.410984360933952</v>
      </c>
      <c r="AV159">
        <v>103000</v>
      </c>
      <c r="AW159">
        <f t="shared" si="158"/>
        <v>1.2411557518754618E-2</v>
      </c>
      <c r="AX159">
        <f t="shared" si="159"/>
        <v>2.6090495491527171E-2</v>
      </c>
      <c r="AY159">
        <f t="shared" si="160"/>
        <v>-1.3678937972772554E-2</v>
      </c>
      <c r="AZ159">
        <f t="shared" si="161"/>
        <v>0.37132460305232962</v>
      </c>
      <c r="BA159">
        <f t="shared" si="162"/>
        <v>-0.89445608739990445</v>
      </c>
      <c r="BB159">
        <f t="shared" si="163"/>
        <v>2.6607104024552433</v>
      </c>
      <c r="BC159">
        <f t="shared" si="164"/>
        <v>4.078564637686771</v>
      </c>
      <c r="BD159">
        <f t="shared" si="165"/>
        <v>33.485093166288827</v>
      </c>
      <c r="BE159">
        <f t="shared" si="166"/>
        <v>33.484585726309668</v>
      </c>
      <c r="BF159">
        <f t="shared" si="167"/>
        <v>33.486082184202765</v>
      </c>
      <c r="BG159">
        <f t="shared" si="168"/>
        <v>33.48165717084639</v>
      </c>
      <c r="BH159">
        <f t="shared" si="169"/>
        <v>33.494639722787149</v>
      </c>
      <c r="BI159">
        <f t="shared" si="170"/>
        <v>33.455617933690355</v>
      </c>
      <c r="BJ159">
        <f t="shared" si="171"/>
        <v>33.565672493019356</v>
      </c>
      <c r="BK159">
        <f t="shared" si="172"/>
        <v>32.862077785955535</v>
      </c>
    </row>
    <row r="160" spans="1:63" ht="12.95" customHeight="1">
      <c r="A160" s="13" t="s">
        <v>245</v>
      </c>
      <c r="B160" s="22" t="s">
        <v>122</v>
      </c>
      <c r="C160" s="13">
        <v>56489.502500000002</v>
      </c>
      <c r="D160" s="13">
        <v>1.9E-3</v>
      </c>
      <c r="E160" s="34">
        <f t="shared" si="133"/>
        <v>18749.077331539396</v>
      </c>
      <c r="F160" s="35">
        <f t="shared" si="134"/>
        <v>18749</v>
      </c>
      <c r="G160" s="34">
        <f t="shared" si="150"/>
        <v>2.8636779999942519E-2</v>
      </c>
      <c r="H160" s="40"/>
      <c r="I160" s="41"/>
      <c r="J160" s="41">
        <f>G160</f>
        <v>2.8636779999942519E-2</v>
      </c>
      <c r="K160" s="34"/>
      <c r="L160" s="34"/>
      <c r="M160" s="34"/>
      <c r="N160" s="34">
        <f t="shared" ca="1" si="151"/>
        <v>2.8205626238210935E-2</v>
      </c>
      <c r="O160" s="28">
        <f t="shared" si="152"/>
        <v>3.6087073274145676E-2</v>
      </c>
      <c r="P160" s="37">
        <f t="shared" si="153"/>
        <v>41471.002500000002</v>
      </c>
      <c r="R160" s="34">
        <f t="shared" si="154"/>
        <v>5.5506869871636799E-5</v>
      </c>
      <c r="S160">
        <v>1</v>
      </c>
      <c r="T160" s="34">
        <f>R160*S160</f>
        <v>5.5506869871636799E-5</v>
      </c>
      <c r="Y160">
        <f t="shared" si="136"/>
        <v>18749</v>
      </c>
      <c r="Z160" s="28">
        <f t="shared" si="137"/>
        <v>2.9236521972829849E-2</v>
      </c>
      <c r="AA160" s="28">
        <f t="shared" si="138"/>
        <v>3.5487331301258349E-2</v>
      </c>
      <c r="AB160" s="28">
        <f t="shared" si="139"/>
        <v>-7.4502932742031569E-3</v>
      </c>
      <c r="AC160" s="28">
        <f t="shared" si="140"/>
        <v>-5.9974197288733058E-4</v>
      </c>
      <c r="AD160" s="28">
        <f t="shared" si="141"/>
        <v>3.5969043404278755E-7</v>
      </c>
      <c r="AE160">
        <f t="shared" si="142"/>
        <v>-7.4502932742031569E-3</v>
      </c>
      <c r="AF160" s="29"/>
      <c r="AG160">
        <f t="shared" si="143"/>
        <v>-6.8505513013158272E-3</v>
      </c>
      <c r="AH160">
        <f t="shared" si="144"/>
        <v>0.29637352257573357</v>
      </c>
      <c r="AI160">
        <f t="shared" si="145"/>
        <v>-0.48122086863608776</v>
      </c>
      <c r="AJ160">
        <f t="shared" si="146"/>
        <v>-8.7902698577671926E-2</v>
      </c>
      <c r="AK160">
        <f t="shared" si="147"/>
        <v>-3.0173084820019795</v>
      </c>
      <c r="AL160">
        <f t="shared" si="148"/>
        <v>-16.071434403804638</v>
      </c>
      <c r="AM160" s="28">
        <f t="shared" si="157"/>
        <v>22.290528647927484</v>
      </c>
      <c r="AN160" s="28">
        <f t="shared" si="157"/>
        <v>22.323754952800922</v>
      </c>
      <c r="AO160" s="28">
        <f t="shared" si="157"/>
        <v>22.274578530785544</v>
      </c>
      <c r="AP160" s="28">
        <f t="shared" si="157"/>
        <v>22.347653717876522</v>
      </c>
      <c r="AQ160" s="28">
        <f t="shared" si="157"/>
        <v>22.239645413423723</v>
      </c>
      <c r="AR160" s="28">
        <f t="shared" si="157"/>
        <v>22.400773775452492</v>
      </c>
      <c r="AS160" s="28">
        <f t="shared" si="157"/>
        <v>22.163028507687294</v>
      </c>
      <c r="AT160" s="28">
        <f t="shared" si="135"/>
        <v>22.522053922088123</v>
      </c>
      <c r="AV160">
        <v>104000</v>
      </c>
      <c r="AW160">
        <f t="shared" si="158"/>
        <v>1.083265880765172E-2</v>
      </c>
      <c r="AX160">
        <f t="shared" si="159"/>
        <v>2.4836892055316168E-2</v>
      </c>
      <c r="AY160">
        <f t="shared" si="160"/>
        <v>-1.4004233247664448E-2</v>
      </c>
      <c r="AZ160">
        <f t="shared" si="161"/>
        <v>0.35674971268049249</v>
      </c>
      <c r="BA160">
        <f t="shared" si="162"/>
        <v>-0.87269103904092937</v>
      </c>
      <c r="BB160">
        <f t="shared" si="163"/>
        <v>2.7072369282556368</v>
      </c>
      <c r="BC160">
        <f t="shared" si="164"/>
        <v>4.5318995839899188</v>
      </c>
      <c r="BD160">
        <f t="shared" si="165"/>
        <v>33.575251933511808</v>
      </c>
      <c r="BE160">
        <f t="shared" si="166"/>
        <v>33.573601216472895</v>
      </c>
      <c r="BF160">
        <f t="shared" si="167"/>
        <v>33.577791830754265</v>
      </c>
      <c r="BG160">
        <f t="shared" si="168"/>
        <v>33.567101166155553</v>
      </c>
      <c r="BH160">
        <f t="shared" si="169"/>
        <v>33.594045591248502</v>
      </c>
      <c r="BI160">
        <f t="shared" si="170"/>
        <v>33.523859977319852</v>
      </c>
      <c r="BJ160">
        <f t="shared" si="171"/>
        <v>33.693901257549769</v>
      </c>
      <c r="BK160">
        <f t="shared" si="172"/>
        <v>32.984806582810975</v>
      </c>
    </row>
    <row r="161" spans="1:63" ht="12.95" customHeight="1">
      <c r="A161" s="13" t="s">
        <v>245</v>
      </c>
      <c r="B161" s="22" t="s">
        <v>122</v>
      </c>
      <c r="C161" s="13">
        <v>56525.421399999999</v>
      </c>
      <c r="D161" s="13">
        <v>6.9999999999999999E-4</v>
      </c>
      <c r="E161" s="34">
        <f t="shared" si="133"/>
        <v>18846.073705783812</v>
      </c>
      <c r="F161" s="35">
        <f t="shared" si="134"/>
        <v>18846</v>
      </c>
      <c r="G161" s="34">
        <f t="shared" si="150"/>
        <v>2.7294120001897682E-2</v>
      </c>
      <c r="H161" s="40"/>
      <c r="I161" s="41"/>
      <c r="J161" s="41">
        <f>G161</f>
        <v>2.7294120001897682E-2</v>
      </c>
      <c r="K161" s="34"/>
      <c r="L161" s="34"/>
      <c r="M161" s="34"/>
      <c r="N161" s="34">
        <f t="shared" ca="1" si="151"/>
        <v>2.8356257100997102E-2</v>
      </c>
      <c r="O161" s="28">
        <f t="shared" si="152"/>
        <v>3.6184237626000454E-2</v>
      </c>
      <c r="P161" s="37">
        <f t="shared" si="153"/>
        <v>41506.921399999999</v>
      </c>
      <c r="R161" s="34">
        <f t="shared" si="154"/>
        <v>7.9034191370382719E-5</v>
      </c>
      <c r="S161">
        <v>1</v>
      </c>
      <c r="T161" s="34">
        <f>R161*S161</f>
        <v>7.9034191370382719E-5</v>
      </c>
      <c r="Y161">
        <f t="shared" si="136"/>
        <v>18846</v>
      </c>
      <c r="Z161" s="28">
        <f t="shared" si="137"/>
        <v>2.9422659478072783E-2</v>
      </c>
      <c r="AA161" s="28">
        <f t="shared" si="138"/>
        <v>3.4055698149825356E-2</v>
      </c>
      <c r="AB161" s="28">
        <f t="shared" si="139"/>
        <v>-8.8901176241027724E-3</v>
      </c>
      <c r="AC161" s="28">
        <f t="shared" si="140"/>
        <v>-2.1285394761751016E-3</v>
      </c>
      <c r="AD161" s="28">
        <f t="shared" si="141"/>
        <v>4.5306803016357754E-6</v>
      </c>
      <c r="AE161">
        <f t="shared" si="142"/>
        <v>-8.8901176241027724E-3</v>
      </c>
      <c r="AF161" s="29"/>
      <c r="AG161">
        <f t="shared" si="143"/>
        <v>-6.7615781479276708E-3</v>
      </c>
      <c r="AH161">
        <f t="shared" si="144"/>
        <v>0.2966377041167011</v>
      </c>
      <c r="AI161">
        <f t="shared" si="145"/>
        <v>-0.47861517572264212</v>
      </c>
      <c r="AJ161">
        <f t="shared" si="146"/>
        <v>-8.9992137876001993E-2</v>
      </c>
      <c r="AK161">
        <f t="shared" si="147"/>
        <v>-3.0143383975180273</v>
      </c>
      <c r="AL161">
        <f t="shared" si="148"/>
        <v>-15.695351904115133</v>
      </c>
      <c r="AM161" s="28">
        <f t="shared" ref="AM161:AS170" si="174">$AT161+$AA$7*SIN(AN161)</f>
        <v>22.297591738237855</v>
      </c>
      <c r="AN161" s="28">
        <f t="shared" si="174"/>
        <v>22.330987805430507</v>
      </c>
      <c r="AO161" s="28">
        <f t="shared" si="174"/>
        <v>22.281447693018517</v>
      </c>
      <c r="AP161" s="28">
        <f t="shared" si="174"/>
        <v>22.355242329028698</v>
      </c>
      <c r="AQ161" s="28">
        <f t="shared" si="174"/>
        <v>22.24593009484127</v>
      </c>
      <c r="AR161" s="28">
        <f t="shared" si="174"/>
        <v>22.409430574327548</v>
      </c>
      <c r="AS161" s="28">
        <f t="shared" si="174"/>
        <v>22.167679233639575</v>
      </c>
      <c r="AT161" s="28">
        <f t="shared" si="135"/>
        <v>22.533958615383099</v>
      </c>
      <c r="AV161">
        <v>105000</v>
      </c>
      <c r="AW161">
        <f t="shared" si="158"/>
        <v>9.3459143246758768E-3</v>
      </c>
      <c r="AX161">
        <f t="shared" si="159"/>
        <v>2.3556662512612125E-2</v>
      </c>
      <c r="AY161">
        <f t="shared" si="160"/>
        <v>-1.4210748187936249E-2</v>
      </c>
      <c r="AZ161">
        <f t="shared" si="161"/>
        <v>0.34441793430098055</v>
      </c>
      <c r="BA161">
        <f t="shared" si="162"/>
        <v>-0.85070293637156214</v>
      </c>
      <c r="BB161">
        <f t="shared" si="163"/>
        <v>2.7506026095012546</v>
      </c>
      <c r="BC161">
        <f t="shared" si="164"/>
        <v>5.0498881142478229</v>
      </c>
      <c r="BD161">
        <f t="shared" si="165"/>
        <v>33.662505524835417</v>
      </c>
      <c r="BE161">
        <f t="shared" si="166"/>
        <v>33.658616062292396</v>
      </c>
      <c r="BF161">
        <f t="shared" si="167"/>
        <v>33.667379739947044</v>
      </c>
      <c r="BG161">
        <f t="shared" si="168"/>
        <v>33.647495212146275</v>
      </c>
      <c r="BH161">
        <f t="shared" si="169"/>
        <v>33.69193143534244</v>
      </c>
      <c r="BI161">
        <f t="shared" si="170"/>
        <v>33.588832843469817</v>
      </c>
      <c r="BJ161">
        <f t="shared" si="171"/>
        <v>33.81146278410219</v>
      </c>
      <c r="BK161">
        <f t="shared" si="172"/>
        <v>33.107535379666409</v>
      </c>
    </row>
    <row r="162" spans="1:63" ht="12.95" customHeight="1">
      <c r="A162" s="13" t="s">
        <v>22</v>
      </c>
      <c r="B162" s="112" t="s">
        <v>122</v>
      </c>
      <c r="C162" s="13">
        <v>56560.417600000001</v>
      </c>
      <c r="D162" s="228">
        <v>5.9999999999999995E-4</v>
      </c>
      <c r="E162" s="34">
        <f t="shared" si="133"/>
        <v>18940.57839585876</v>
      </c>
      <c r="F162" s="35">
        <f t="shared" si="134"/>
        <v>18940.5</v>
      </c>
      <c r="G162" s="34">
        <f t="shared" si="150"/>
        <v>2.9030910001893062E-2</v>
      </c>
      <c r="H162" s="40"/>
      <c r="I162" s="41"/>
      <c r="J162" s="41"/>
      <c r="K162" s="34">
        <f t="shared" ref="K162:K178" si="175">G162</f>
        <v>2.9030910001893062E-2</v>
      </c>
      <c r="L162" s="34"/>
      <c r="M162" s="34"/>
      <c r="N162" s="34">
        <f t="shared" ca="1" si="151"/>
        <v>2.8503005725051666E-2</v>
      </c>
      <c r="O162" s="28">
        <f t="shared" si="152"/>
        <v>3.6278656818986343E-2</v>
      </c>
      <c r="P162" s="37">
        <f t="shared" si="153"/>
        <v>41541.917600000001</v>
      </c>
      <c r="R162" s="34">
        <f t="shared" si="154"/>
        <v>5.2529833924685787E-5</v>
      </c>
      <c r="S162">
        <v>1</v>
      </c>
      <c r="T162" s="34">
        <f>R162*S162</f>
        <v>5.2529833924685787E-5</v>
      </c>
      <c r="Y162">
        <f t="shared" si="136"/>
        <v>18940.5</v>
      </c>
      <c r="Z162" s="28">
        <f t="shared" si="137"/>
        <v>2.9604318079853736E-2</v>
      </c>
      <c r="AA162" s="28">
        <f t="shared" si="138"/>
        <v>3.5705248741025673E-2</v>
      </c>
      <c r="AB162" s="28">
        <f t="shared" si="139"/>
        <v>-7.2477468170932813E-3</v>
      </c>
      <c r="AC162" s="28">
        <f t="shared" si="140"/>
        <v>-5.7340807796067358E-4</v>
      </c>
      <c r="AD162" s="28">
        <f t="shared" si="141"/>
        <v>3.2879682387055394E-7</v>
      </c>
      <c r="AE162">
        <f t="shared" si="142"/>
        <v>-7.2477468170932813E-3</v>
      </c>
      <c r="AF162" s="29"/>
      <c r="AG162">
        <f t="shared" si="143"/>
        <v>-6.6743387391326086E-3</v>
      </c>
      <c r="AH162">
        <f t="shared" si="144"/>
        <v>0.29690199948837526</v>
      </c>
      <c r="AI162">
        <f t="shared" si="145"/>
        <v>-0.47606344630366165</v>
      </c>
      <c r="AJ162">
        <f t="shared" si="146"/>
        <v>-9.2034264414260505E-2</v>
      </c>
      <c r="AK162">
        <f t="shared" si="147"/>
        <v>-3.0114344760800327</v>
      </c>
      <c r="AL162">
        <f t="shared" si="148"/>
        <v>-15.344219744499917</v>
      </c>
      <c r="AM162" s="28">
        <f t="shared" si="174"/>
        <v>22.30449133841617</v>
      </c>
      <c r="AN162" s="28">
        <f t="shared" si="174"/>
        <v>22.3380242587094</v>
      </c>
      <c r="AO162" s="28">
        <f t="shared" si="174"/>
        <v>22.288168122573385</v>
      </c>
      <c r="AP162" s="28">
        <f t="shared" si="174"/>
        <v>22.362613675310584</v>
      </c>
      <c r="AQ162" s="28">
        <f t="shared" si="174"/>
        <v>22.252094354691497</v>
      </c>
      <c r="AR162" s="28">
        <f t="shared" si="174"/>
        <v>22.417832036384951</v>
      </c>
      <c r="AS162" s="28">
        <f t="shared" si="174"/>
        <v>22.172260006648543</v>
      </c>
      <c r="AT162" s="28">
        <f t="shared" si="135"/>
        <v>22.545556486685939</v>
      </c>
      <c r="AV162">
        <v>106000</v>
      </c>
      <c r="AW162">
        <f t="shared" si="158"/>
        <v>7.9418431496781211E-3</v>
      </c>
      <c r="AX162">
        <f t="shared" si="159"/>
        <v>2.2249806863414989E-2</v>
      </c>
      <c r="AY162">
        <f t="shared" si="160"/>
        <v>-1.4307963713736868E-2</v>
      </c>
      <c r="AZ162">
        <f t="shared" si="161"/>
        <v>0.33392451341055662</v>
      </c>
      <c r="BA162">
        <f t="shared" si="162"/>
        <v>-0.82851702780950742</v>
      </c>
      <c r="BB162">
        <f t="shared" si="163"/>
        <v>2.7914696021082412</v>
      </c>
      <c r="BC162">
        <f t="shared" si="164"/>
        <v>5.6538040027311371</v>
      </c>
      <c r="BD162">
        <f t="shared" si="165"/>
        <v>33.74749482104577</v>
      </c>
      <c r="BE162">
        <f t="shared" si="166"/>
        <v>33.740041665060332</v>
      </c>
      <c r="BF162">
        <f t="shared" si="167"/>
        <v>33.755283620053596</v>
      </c>
      <c r="BG162">
        <f t="shared" si="168"/>
        <v>33.7238439015861</v>
      </c>
      <c r="BH162">
        <f t="shared" si="169"/>
        <v>33.787611455773053</v>
      </c>
      <c r="BI162">
        <f t="shared" si="170"/>
        <v>33.653212114997089</v>
      </c>
      <c r="BJ162">
        <f t="shared" si="171"/>
        <v>33.918434806305122</v>
      </c>
      <c r="BK162">
        <f t="shared" si="172"/>
        <v>33.23026417652185</v>
      </c>
    </row>
    <row r="163" spans="1:63" ht="12.95" customHeight="1">
      <c r="A163" s="228" t="s">
        <v>773</v>
      </c>
      <c r="B163" s="112" t="s">
        <v>122</v>
      </c>
      <c r="C163" s="228">
        <v>56834.449500000002</v>
      </c>
      <c r="D163" s="228">
        <v>4.0000000000000002E-4</v>
      </c>
      <c r="E163" s="34">
        <f t="shared" si="133"/>
        <v>19680.581589924048</v>
      </c>
      <c r="F163" s="35">
        <f t="shared" si="134"/>
        <v>19680.5</v>
      </c>
      <c r="G163" s="34">
        <f t="shared" si="150"/>
        <v>3.0213710000680294E-2</v>
      </c>
      <c r="H163" s="40"/>
      <c r="I163" s="41"/>
      <c r="J163" s="41"/>
      <c r="K163" s="34">
        <f t="shared" si="175"/>
        <v>3.0213710000680294E-2</v>
      </c>
      <c r="L163" s="34"/>
      <c r="M163" s="34"/>
      <c r="N163" s="34">
        <f t="shared" ca="1" si="151"/>
        <v>2.9652148389605924E-2</v>
      </c>
      <c r="O163" s="28">
        <f t="shared" si="152"/>
        <v>3.7009802834712988E-2</v>
      </c>
      <c r="P163" s="37">
        <f t="shared" si="153"/>
        <v>41815.949500000002</v>
      </c>
      <c r="R163" s="34">
        <f t="shared" si="154"/>
        <v>4.6186877808790528E-5</v>
      </c>
      <c r="S163">
        <v>1</v>
      </c>
      <c r="Y163">
        <f t="shared" si="136"/>
        <v>19680.5</v>
      </c>
      <c r="Z163" s="28">
        <f t="shared" si="137"/>
        <v>3.1037526150163086E-2</v>
      </c>
      <c r="AA163" s="28">
        <f t="shared" si="138"/>
        <v>3.6185986685230195E-2</v>
      </c>
      <c r="AB163" s="28">
        <f t="shared" si="139"/>
        <v>-6.7960928340326937E-3</v>
      </c>
      <c r="AC163" s="28">
        <f t="shared" si="140"/>
        <v>-8.2381614948279225E-4</v>
      </c>
      <c r="AD163" s="28">
        <f t="shared" si="141"/>
        <v>6.786730481486543E-7</v>
      </c>
      <c r="AE163">
        <f t="shared" si="142"/>
        <v>-6.7960928340326937E-3</v>
      </c>
      <c r="AF163" s="29"/>
      <c r="AG163">
        <f t="shared" si="143"/>
        <v>-5.9722766845499032E-3</v>
      </c>
      <c r="AH163">
        <f t="shared" si="144"/>
        <v>0.2992158592767592</v>
      </c>
      <c r="AI163">
        <f t="shared" si="145"/>
        <v>-0.45561993862172945</v>
      </c>
      <c r="AJ163">
        <f t="shared" si="146"/>
        <v>-0.10825290878543525</v>
      </c>
      <c r="AK163">
        <f t="shared" si="147"/>
        <v>-2.9883300823258079</v>
      </c>
      <c r="AL163">
        <f t="shared" si="148"/>
        <v>-13.023946730169802</v>
      </c>
      <c r="AM163" s="28">
        <f t="shared" si="174"/>
        <v>22.359154936546926</v>
      </c>
      <c r="AN163" s="28">
        <f t="shared" si="174"/>
        <v>22.392811763184682</v>
      </c>
      <c r="AO163" s="28">
        <f t="shared" si="174"/>
        <v>22.341774039318146</v>
      </c>
      <c r="AP163" s="28">
        <f t="shared" si="174"/>
        <v>22.419598181430345</v>
      </c>
      <c r="AQ163" s="28">
        <f t="shared" si="174"/>
        <v>22.30183244391964</v>
      </c>
      <c r="AR163" s="28">
        <f t="shared" si="174"/>
        <v>22.482466735980513</v>
      </c>
      <c r="AS163" s="28">
        <f t="shared" si="174"/>
        <v>22.209939661144762</v>
      </c>
      <c r="AT163" s="28">
        <f t="shared" si="135"/>
        <v>22.636375796358962</v>
      </c>
      <c r="AV163">
        <v>107000</v>
      </c>
      <c r="AW163">
        <f t="shared" si="158"/>
        <v>6.61322683756628E-3</v>
      </c>
      <c r="AX163">
        <f t="shared" si="159"/>
        <v>2.0916325107724787E-2</v>
      </c>
      <c r="AY163">
        <f t="shared" si="160"/>
        <v>-1.4303098270158507E-2</v>
      </c>
      <c r="AZ163">
        <f t="shared" si="161"/>
        <v>0.3249794928209323</v>
      </c>
      <c r="BA163">
        <f t="shared" si="162"/>
        <v>-0.80614128115590078</v>
      </c>
      <c r="BB163">
        <f t="shared" si="163"/>
        <v>2.8303220548150674</v>
      </c>
      <c r="BC163">
        <f t="shared" si="164"/>
        <v>6.3733151798705938</v>
      </c>
      <c r="BD163">
        <f t="shared" si="165"/>
        <v>33.830675468458175</v>
      </c>
      <c r="BE163">
        <f t="shared" si="166"/>
        <v>33.818382697981612</v>
      </c>
      <c r="BF163">
        <f t="shared" si="167"/>
        <v>33.841596105215949</v>
      </c>
      <c r="BG163">
        <f t="shared" si="168"/>
        <v>33.797340748807748</v>
      </c>
      <c r="BH163">
        <f t="shared" si="169"/>
        <v>33.880285234290618</v>
      </c>
      <c r="BI163">
        <f t="shared" si="170"/>
        <v>33.719062731010418</v>
      </c>
      <c r="BJ163">
        <f t="shared" si="171"/>
        <v>34.015054360581161</v>
      </c>
      <c r="BK163">
        <f t="shared" si="172"/>
        <v>33.352992973377283</v>
      </c>
    </row>
    <row r="164" spans="1:63" ht="12.95" customHeight="1">
      <c r="A164" s="228" t="s">
        <v>774</v>
      </c>
      <c r="B164" s="22"/>
      <c r="C164" s="228">
        <v>56841.486100000002</v>
      </c>
      <c r="D164" s="228">
        <v>1.1999999999999999E-3</v>
      </c>
      <c r="E164" s="34">
        <f t="shared" si="133"/>
        <v>19699.583415898902</v>
      </c>
      <c r="F164" s="35">
        <f t="shared" si="134"/>
        <v>19699.5</v>
      </c>
      <c r="G164" s="34">
        <f t="shared" si="150"/>
        <v>3.0889890003891196E-2</v>
      </c>
      <c r="H164" s="40"/>
      <c r="I164" s="41"/>
      <c r="J164" s="41"/>
      <c r="K164" s="34">
        <f t="shared" si="175"/>
        <v>3.0889890003891196E-2</v>
      </c>
      <c r="L164" s="34"/>
      <c r="M164" s="34"/>
      <c r="N164" s="34">
        <f t="shared" ca="1" si="151"/>
        <v>2.9681653403966099E-2</v>
      </c>
      <c r="O164" s="28">
        <f t="shared" si="152"/>
        <v>3.7028383515143481E-2</v>
      </c>
      <c r="P164" s="37">
        <f t="shared" si="153"/>
        <v>41822.986100000002</v>
      </c>
      <c r="R164" s="34">
        <f t="shared" si="154"/>
        <v>3.7681102587686414E-5</v>
      </c>
      <c r="S164">
        <v>1</v>
      </c>
      <c r="Y164">
        <f t="shared" si="136"/>
        <v>19699.5</v>
      </c>
      <c r="Z164" s="28">
        <f t="shared" si="137"/>
        <v>3.107456933830921E-2</v>
      </c>
      <c r="AA164" s="28">
        <f t="shared" si="138"/>
        <v>3.6843704180725467E-2</v>
      </c>
      <c r="AB164" s="28">
        <f t="shared" si="139"/>
        <v>-6.1384935112522854E-3</v>
      </c>
      <c r="AC164" s="28">
        <f t="shared" si="140"/>
        <v>-1.8467933441801421E-4</v>
      </c>
      <c r="AD164" s="28">
        <f t="shared" si="141"/>
        <v>3.4106456561080726E-8</v>
      </c>
      <c r="AE164">
        <f t="shared" si="142"/>
        <v>-6.1384935112522854E-3</v>
      </c>
      <c r="AF164" s="29"/>
      <c r="AG164">
        <f t="shared" si="143"/>
        <v>-5.9538141768342712E-3</v>
      </c>
      <c r="AH164">
        <f t="shared" si="144"/>
        <v>0.29928114693559038</v>
      </c>
      <c r="AI164">
        <f t="shared" si="145"/>
        <v>-0.45508403314409823</v>
      </c>
      <c r="AJ164">
        <f t="shared" si="146"/>
        <v>-0.1086747123751293</v>
      </c>
      <c r="AK164">
        <f t="shared" si="147"/>
        <v>-2.9877281519998249</v>
      </c>
      <c r="AL164">
        <f t="shared" si="148"/>
        <v>-12.972795592797469</v>
      </c>
      <c r="AM164" s="28">
        <f t="shared" si="174"/>
        <v>22.360573250448713</v>
      </c>
      <c r="AN164" s="28">
        <f t="shared" si="174"/>
        <v>22.394211886668032</v>
      </c>
      <c r="AO164" s="28">
        <f t="shared" si="174"/>
        <v>22.343173480693306</v>
      </c>
      <c r="AP164" s="28">
        <f t="shared" si="174"/>
        <v>22.421044246502834</v>
      </c>
      <c r="AQ164" s="28">
        <f t="shared" si="174"/>
        <v>22.303144703180084</v>
      </c>
      <c r="AR164" s="28">
        <f t="shared" si="174"/>
        <v>22.484098219994035</v>
      </c>
      <c r="AS164" s="28">
        <f t="shared" si="174"/>
        <v>22.210951580566483</v>
      </c>
      <c r="AT164" s="28">
        <f t="shared" si="135"/>
        <v>22.638707643499217</v>
      </c>
      <c r="AV164">
        <v>108000</v>
      </c>
      <c r="AW164">
        <f t="shared" si="158"/>
        <v>5.3540378768974651E-3</v>
      </c>
      <c r="AX164">
        <f t="shared" si="159"/>
        <v>1.9556217245541491E-2</v>
      </c>
      <c r="AY164">
        <f t="shared" si="160"/>
        <v>-1.4202179368644026E-2</v>
      </c>
      <c r="AZ164">
        <f t="shared" si="161"/>
        <v>0.31737577173915177</v>
      </c>
      <c r="BA164">
        <f t="shared" si="162"/>
        <v>-0.78359683759325938</v>
      </c>
      <c r="BB164">
        <f t="shared" si="163"/>
        <v>2.8674893797648515</v>
      </c>
      <c r="BC164">
        <f t="shared" si="164"/>
        <v>7.2507787414415956</v>
      </c>
      <c r="BD164">
        <f t="shared" si="165"/>
        <v>33.91229612650509</v>
      </c>
      <c r="BE164">
        <f t="shared" si="166"/>
        <v>33.894273884560157</v>
      </c>
      <c r="BF164">
        <f t="shared" si="167"/>
        <v>33.926136328627216</v>
      </c>
      <c r="BG164">
        <f t="shared" si="168"/>
        <v>33.869257600168709</v>
      </c>
      <c r="BH164">
        <f t="shared" si="169"/>
        <v>33.969177308014771</v>
      </c>
      <c r="BI164">
        <f t="shared" si="170"/>
        <v>33.787855355606084</v>
      </c>
      <c r="BJ164">
        <f t="shared" si="171"/>
        <v>34.101714220298867</v>
      </c>
      <c r="BK164">
        <f t="shared" si="172"/>
        <v>33.475721770232724</v>
      </c>
    </row>
    <row r="165" spans="1:63" ht="12.95" customHeight="1">
      <c r="A165" s="228" t="s">
        <v>774</v>
      </c>
      <c r="B165" s="22"/>
      <c r="C165" s="228">
        <v>56842.411599999999</v>
      </c>
      <c r="D165" s="228">
        <v>1E-3</v>
      </c>
      <c r="E165" s="34">
        <f t="shared" si="133"/>
        <v>19702.082661264518</v>
      </c>
      <c r="F165" s="35">
        <f t="shared" si="134"/>
        <v>19702</v>
      </c>
      <c r="G165" s="34">
        <f t="shared" si="150"/>
        <v>3.0610440000600647E-2</v>
      </c>
      <c r="H165" s="40"/>
      <c r="I165" s="41"/>
      <c r="J165" s="41"/>
      <c r="K165" s="34">
        <f t="shared" si="175"/>
        <v>3.0610440000600647E-2</v>
      </c>
      <c r="L165" s="34"/>
      <c r="M165" s="34"/>
      <c r="N165" s="34">
        <f t="shared" ca="1" si="151"/>
        <v>2.96855356426977E-2</v>
      </c>
      <c r="O165" s="28">
        <f t="shared" si="152"/>
        <v>3.7030827625939303E-2</v>
      </c>
      <c r="P165" s="37">
        <f t="shared" si="153"/>
        <v>41823.911599999999</v>
      </c>
      <c r="R165" s="34">
        <f t="shared" si="154"/>
        <v>4.1221377259601743E-5</v>
      </c>
      <c r="S165">
        <v>1</v>
      </c>
      <c r="Y165">
        <f t="shared" si="136"/>
        <v>19702</v>
      </c>
      <c r="Z165" s="28">
        <f t="shared" si="137"/>
        <v>3.1079444331937368E-2</v>
      </c>
      <c r="AA165" s="28">
        <f t="shared" si="138"/>
        <v>3.6561823294602586E-2</v>
      </c>
      <c r="AB165" s="28">
        <f t="shared" si="139"/>
        <v>-6.4203876253386555E-3</v>
      </c>
      <c r="AC165" s="28">
        <f t="shared" si="140"/>
        <v>-4.6900433133672051E-4</v>
      </c>
      <c r="AD165" s="28">
        <f t="shared" si="141"/>
        <v>2.1996506281260432E-7</v>
      </c>
      <c r="AE165">
        <f t="shared" si="142"/>
        <v>-6.4203876253386555E-3</v>
      </c>
      <c r="AF165" s="29"/>
      <c r="AG165">
        <f t="shared" si="143"/>
        <v>-5.951383294001935E-3</v>
      </c>
      <c r="AH165">
        <f t="shared" si="144"/>
        <v>0.29928975990925066</v>
      </c>
      <c r="AI165">
        <f t="shared" si="145"/>
        <v>-0.45501347757607374</v>
      </c>
      <c r="AJ165">
        <f t="shared" si="146"/>
        <v>-0.1087302330618449</v>
      </c>
      <c r="AK165">
        <f t="shared" si="147"/>
        <v>-2.9876489176140715</v>
      </c>
      <c r="AL165">
        <f t="shared" si="148"/>
        <v>-12.966092107731081</v>
      </c>
      <c r="AM165" s="28">
        <f t="shared" si="174"/>
        <v>22.360759925456065</v>
      </c>
      <c r="AN165" s="28">
        <f t="shared" si="174"/>
        <v>22.394396091663001</v>
      </c>
      <c r="AO165" s="28">
        <f t="shared" si="174"/>
        <v>22.343357703938754</v>
      </c>
      <c r="AP165" s="28">
        <f t="shared" si="174"/>
        <v>22.421234455761805</v>
      </c>
      <c r="AQ165" s="28">
        <f t="shared" si="174"/>
        <v>22.303317502732391</v>
      </c>
      <c r="AR165" s="28">
        <f t="shared" si="174"/>
        <v>22.484312780994252</v>
      </c>
      <c r="AS165" s="28">
        <f t="shared" si="174"/>
        <v>22.211084900860236</v>
      </c>
      <c r="AT165" s="28">
        <f t="shared" si="135"/>
        <v>22.639014465491353</v>
      </c>
      <c r="AV165">
        <v>109000</v>
      </c>
      <c r="AW165">
        <f t="shared" si="158"/>
        <v>4.1583191965923472E-3</v>
      </c>
      <c r="AX165">
        <f t="shared" si="159"/>
        <v>1.8169483276865128E-2</v>
      </c>
      <c r="AY165">
        <f t="shared" si="160"/>
        <v>-1.4011164080272781E-2</v>
      </c>
      <c r="AZ165">
        <f t="shared" si="161"/>
        <v>0.3109624075873122</v>
      </c>
      <c r="BA165">
        <f t="shared" si="162"/>
        <v>-0.76093267194537395</v>
      </c>
      <c r="BB165">
        <f t="shared" si="163"/>
        <v>2.9031743673698336</v>
      </c>
      <c r="BC165">
        <f t="shared" si="164"/>
        <v>8.3488442270385335</v>
      </c>
      <c r="BD165">
        <f t="shared" si="165"/>
        <v>33.992407819210264</v>
      </c>
      <c r="BE165">
        <f t="shared" si="166"/>
        <v>33.968462705339604</v>
      </c>
      <c r="BF165">
        <f t="shared" si="167"/>
        <v>34.008549882150831</v>
      </c>
      <c r="BG165">
        <f t="shared" si="168"/>
        <v>33.940825499956816</v>
      </c>
      <c r="BH165">
        <f t="shared" si="169"/>
        <v>34.053632279129289</v>
      </c>
      <c r="BI165">
        <f t="shared" si="170"/>
        <v>33.8605217005857</v>
      </c>
      <c r="BJ165">
        <f t="shared" si="171"/>
        <v>34.178956987101948</v>
      </c>
      <c r="BK165">
        <f t="shared" si="172"/>
        <v>33.598450567088157</v>
      </c>
    </row>
    <row r="166" spans="1:63" ht="12.95" customHeight="1">
      <c r="A166" s="228" t="s">
        <v>774</v>
      </c>
      <c r="B166" s="22"/>
      <c r="C166" s="228">
        <v>56854.446199999998</v>
      </c>
      <c r="D166" s="228">
        <v>1E-3</v>
      </c>
      <c r="E166" s="34">
        <f t="shared" si="133"/>
        <v>19734.581222341887</v>
      </c>
      <c r="F166" s="35">
        <f t="shared" si="134"/>
        <v>19734.5</v>
      </c>
      <c r="G166" s="34">
        <f t="shared" si="150"/>
        <v>3.0077590003202204E-2</v>
      </c>
      <c r="H166" s="40"/>
      <c r="I166" s="41"/>
      <c r="J166" s="41"/>
      <c r="K166" s="34">
        <f t="shared" si="175"/>
        <v>3.0077590003202204E-2</v>
      </c>
      <c r="L166" s="34"/>
      <c r="M166" s="34"/>
      <c r="N166" s="34">
        <f t="shared" ca="1" si="151"/>
        <v>2.9736004746208529E-2</v>
      </c>
      <c r="O166" s="28">
        <f t="shared" si="152"/>
        <v>3.7062585922686915E-2</v>
      </c>
      <c r="P166" s="37">
        <f t="shared" si="153"/>
        <v>41835.946199999998</v>
      </c>
      <c r="R166" s="34">
        <f t="shared" si="154"/>
        <v>4.879016799521807E-5</v>
      </c>
      <c r="S166">
        <v>1</v>
      </c>
      <c r="Y166">
        <f t="shared" si="136"/>
        <v>19734.5</v>
      </c>
      <c r="Z166" s="28">
        <f t="shared" si="137"/>
        <v>3.1142838043589471E-2</v>
      </c>
      <c r="AA166" s="28">
        <f t="shared" si="138"/>
        <v>3.5997337882299647E-2</v>
      </c>
      <c r="AB166" s="28">
        <f t="shared" si="139"/>
        <v>-6.9849959194847114E-3</v>
      </c>
      <c r="AC166" s="28">
        <f t="shared" si="140"/>
        <v>-1.0652480403872677E-3</v>
      </c>
      <c r="AD166" s="28">
        <f t="shared" si="141"/>
        <v>1.1347533875489139E-6</v>
      </c>
      <c r="AE166">
        <f t="shared" si="142"/>
        <v>-6.9849959194847114E-3</v>
      </c>
      <c r="AF166" s="29"/>
      <c r="AG166">
        <f t="shared" si="143"/>
        <v>-5.9197478790974419E-3</v>
      </c>
      <c r="AH166">
        <f t="shared" si="144"/>
        <v>0.29940220545038276</v>
      </c>
      <c r="AI166">
        <f t="shared" si="145"/>
        <v>-0.45409537200447042</v>
      </c>
      <c r="AJ166">
        <f t="shared" si="146"/>
        <v>-0.10945242994986933</v>
      </c>
      <c r="AK166">
        <f t="shared" si="147"/>
        <v>-2.9866181709028119</v>
      </c>
      <c r="AL166">
        <f t="shared" si="148"/>
        <v>-12.879510960875661</v>
      </c>
      <c r="AM166" s="28">
        <f t="shared" si="174"/>
        <v>22.363187858515005</v>
      </c>
      <c r="AN166" s="28">
        <f t="shared" si="174"/>
        <v>22.396790300309945</v>
      </c>
      <c r="AO166" s="28">
        <f t="shared" si="174"/>
        <v>22.345754430662861</v>
      </c>
      <c r="AP166" s="28">
        <f t="shared" si="174"/>
        <v>22.423705856564119</v>
      </c>
      <c r="AQ166" s="28">
        <f t="shared" si="174"/>
        <v>22.305566733178157</v>
      </c>
      <c r="AR166" s="28">
        <f t="shared" si="174"/>
        <v>22.487099784804279</v>
      </c>
      <c r="AS166" s="28">
        <f t="shared" si="174"/>
        <v>22.212821736570163</v>
      </c>
      <c r="AT166" s="28">
        <f t="shared" si="135"/>
        <v>22.643003151389156</v>
      </c>
      <c r="AV166">
        <v>110000</v>
      </c>
      <c r="AW166">
        <f t="shared" si="158"/>
        <v>3.0193252693338727E-3</v>
      </c>
      <c r="AX166">
        <f t="shared" si="159"/>
        <v>1.6756123201695727E-2</v>
      </c>
      <c r="AY166">
        <f t="shared" si="160"/>
        <v>-1.3736797932361855E-2</v>
      </c>
      <c r="AZ166">
        <f t="shared" si="161"/>
        <v>0.30562276861886439</v>
      </c>
      <c r="BA166">
        <f t="shared" si="162"/>
        <v>-0.73822507690680039</v>
      </c>
      <c r="BB166">
        <f t="shared" si="163"/>
        <v>2.9374884353275466</v>
      </c>
      <c r="BC166">
        <f t="shared" si="164"/>
        <v>9.7648745473387475</v>
      </c>
      <c r="BD166">
        <f t="shared" si="165"/>
        <v>34.070908551744481</v>
      </c>
      <c r="BE166">
        <f t="shared" si="166"/>
        <v>34.041749792008588</v>
      </c>
      <c r="BF166">
        <f t="shared" si="167"/>
        <v>34.088419660748102</v>
      </c>
      <c r="BG166">
        <f t="shared" si="168"/>
        <v>34.013125781879154</v>
      </c>
      <c r="BH166">
        <f t="shared" si="169"/>
        <v>34.133182526930469</v>
      </c>
      <c r="BI166">
        <f t="shared" si="170"/>
        <v>33.937530507167118</v>
      </c>
      <c r="BJ166">
        <f t="shared" si="171"/>
        <v>34.2474669283027</v>
      </c>
      <c r="BK166">
        <f t="shared" si="172"/>
        <v>33.721179363943598</v>
      </c>
    </row>
    <row r="167" spans="1:63" ht="12.95" customHeight="1">
      <c r="A167" s="228" t="s">
        <v>774</v>
      </c>
      <c r="B167" s="22"/>
      <c r="C167" s="228">
        <v>56857.409500000002</v>
      </c>
      <c r="D167" s="228">
        <v>5.9999999999999995E-4</v>
      </c>
      <c r="E167" s="34">
        <f t="shared" si="133"/>
        <v>19742.583398238108</v>
      </c>
      <c r="F167" s="35">
        <f t="shared" si="134"/>
        <v>19742.5</v>
      </c>
      <c r="G167" s="34">
        <f t="shared" si="150"/>
        <v>3.088335000211373E-2</v>
      </c>
      <c r="H167" s="40"/>
      <c r="I167" s="41"/>
      <c r="J167" s="41"/>
      <c r="K167" s="34">
        <f t="shared" si="175"/>
        <v>3.088335000211373E-2</v>
      </c>
      <c r="L167" s="34"/>
      <c r="M167" s="34"/>
      <c r="N167" s="34">
        <f t="shared" ca="1" si="151"/>
        <v>2.9748427910149658E-2</v>
      </c>
      <c r="O167" s="28">
        <f t="shared" si="152"/>
        <v>3.7070399036149379E-2</v>
      </c>
      <c r="P167" s="37">
        <f t="shared" si="153"/>
        <v>41838.909500000002</v>
      </c>
      <c r="R167" s="34">
        <f t="shared" si="154"/>
        <v>3.8279575749561461E-5</v>
      </c>
      <c r="S167">
        <v>1</v>
      </c>
      <c r="Y167">
        <f t="shared" si="136"/>
        <v>19742.5</v>
      </c>
      <c r="Z167" s="28">
        <f t="shared" si="137"/>
        <v>3.1158447993957505E-2</v>
      </c>
      <c r="AA167" s="28">
        <f t="shared" si="138"/>
        <v>3.6795301044305603E-2</v>
      </c>
      <c r="AB167" s="28">
        <f t="shared" si="139"/>
        <v>-6.1870490340356493E-3</v>
      </c>
      <c r="AC167" s="28">
        <f t="shared" si="140"/>
        <v>-2.750979918437757E-4</v>
      </c>
      <c r="AD167" s="28">
        <f t="shared" si="141"/>
        <v>7.567890511647808E-8</v>
      </c>
      <c r="AE167">
        <f t="shared" si="142"/>
        <v>-6.1870490340356493E-3</v>
      </c>
      <c r="AF167" s="29"/>
      <c r="AG167">
        <f t="shared" si="143"/>
        <v>-5.9119510421918754E-3</v>
      </c>
      <c r="AH167">
        <f t="shared" si="144"/>
        <v>0.29943002038689193</v>
      </c>
      <c r="AI167">
        <f t="shared" si="145"/>
        <v>-0.45386912501602006</v>
      </c>
      <c r="AJ167">
        <f t="shared" si="146"/>
        <v>-0.10963032342654093</v>
      </c>
      <c r="AK167">
        <f t="shared" si="147"/>
        <v>-2.9863642491683899</v>
      </c>
      <c r="AL167">
        <f t="shared" si="148"/>
        <v>-12.858358091425968</v>
      </c>
      <c r="AM167" s="28">
        <f t="shared" si="174"/>
        <v>22.363785833206578</v>
      </c>
      <c r="AN167" s="28">
        <f t="shared" si="174"/>
        <v>22.397379515066277</v>
      </c>
      <c r="AO167" s="28">
        <f t="shared" si="174"/>
        <v>22.346344913807322</v>
      </c>
      <c r="AP167" s="28">
        <f t="shared" si="174"/>
        <v>22.424313826048948</v>
      </c>
      <c r="AQ167" s="28">
        <f t="shared" si="174"/>
        <v>22.306121198534886</v>
      </c>
      <c r="AR167" s="28">
        <f t="shared" si="174"/>
        <v>22.487785163411566</v>
      </c>
      <c r="AS167" s="28">
        <f t="shared" si="174"/>
        <v>22.213250313667032</v>
      </c>
      <c r="AT167" s="28">
        <f t="shared" si="135"/>
        <v>22.643984981764</v>
      </c>
      <c r="AV167">
        <v>111000</v>
      </c>
      <c r="AW167">
        <f t="shared" si="158"/>
        <v>1.9291859203123957E-3</v>
      </c>
      <c r="AX167">
        <f t="shared" si="159"/>
        <v>1.5316137020033233E-2</v>
      </c>
      <c r="AY167">
        <f t="shared" si="160"/>
        <v>-1.3386951099720837E-2</v>
      </c>
      <c r="AZ167">
        <f t="shared" si="161"/>
        <v>0.30125830007733878</v>
      </c>
      <c r="BA167">
        <f t="shared" si="162"/>
        <v>-0.71556456473946062</v>
      </c>
      <c r="BB167">
        <f t="shared" si="163"/>
        <v>2.9704917673008575</v>
      </c>
      <c r="BC167">
        <f t="shared" si="164"/>
        <v>11.660479432264239</v>
      </c>
      <c r="BD167">
        <f t="shared" si="165"/>
        <v>34.147616485707438</v>
      </c>
      <c r="BE167">
        <f t="shared" si="166"/>
        <v>34.114904610566143</v>
      </c>
      <c r="BF167">
        <f t="shared" si="167"/>
        <v>34.165373886159955</v>
      </c>
      <c r="BG167">
        <f t="shared" si="168"/>
        <v>34.087003654318515</v>
      </c>
      <c r="BH167">
        <f t="shared" si="169"/>
        <v>34.207597197293069</v>
      </c>
      <c r="BI167">
        <f t="shared" si="170"/>
        <v>34.018969940129068</v>
      </c>
      <c r="BJ167">
        <f t="shared" si="171"/>
        <v>34.30805968313345</v>
      </c>
      <c r="BK167">
        <f t="shared" si="172"/>
        <v>33.843908160799032</v>
      </c>
    </row>
    <row r="168" spans="1:63" ht="12.95" customHeight="1">
      <c r="A168" s="245" t="s">
        <v>0</v>
      </c>
      <c r="B168" s="246" t="s">
        <v>122</v>
      </c>
      <c r="C168" s="245">
        <v>56864.07489999989</v>
      </c>
      <c r="D168" s="245" t="s">
        <v>776</v>
      </c>
      <c r="E168" s="34">
        <f t="shared" si="133"/>
        <v>19760.582825639227</v>
      </c>
      <c r="F168" s="35">
        <f t="shared" si="134"/>
        <v>19760.5</v>
      </c>
      <c r="G168" s="34">
        <f t="shared" si="150"/>
        <v>3.0671309890749399E-2</v>
      </c>
      <c r="H168" s="40"/>
      <c r="I168" s="41"/>
      <c r="J168" s="41"/>
      <c r="K168" s="34">
        <f t="shared" si="175"/>
        <v>3.0671309890749399E-2</v>
      </c>
      <c r="L168" s="34"/>
      <c r="M168" s="34"/>
      <c r="N168" s="34">
        <f t="shared" ca="1" si="151"/>
        <v>2.9776380029017193E-2</v>
      </c>
      <c r="O168" s="28">
        <f t="shared" si="152"/>
        <v>3.7087972310931014E-2</v>
      </c>
      <c r="P168" s="37">
        <f t="shared" si="153"/>
        <v>41845.57489999989</v>
      </c>
      <c r="R168" s="34">
        <f t="shared" si="154"/>
        <v>4.1173556614570984E-5</v>
      </c>
      <c r="S168">
        <v>1</v>
      </c>
      <c r="Y168">
        <f t="shared" si="136"/>
        <v>19760.5</v>
      </c>
      <c r="Z168" s="28">
        <f t="shared" si="137"/>
        <v>3.119357808429838E-2</v>
      </c>
      <c r="AA168" s="28">
        <f t="shared" si="138"/>
        <v>3.6565704117382032E-2</v>
      </c>
      <c r="AB168" s="28">
        <f t="shared" si="139"/>
        <v>-6.4166624201816153E-3</v>
      </c>
      <c r="AC168" s="28">
        <f t="shared" si="140"/>
        <v>-5.2226819354898174E-4</v>
      </c>
      <c r="AD168" s="28">
        <f t="shared" si="141"/>
        <v>2.7276406599291663E-7</v>
      </c>
      <c r="AE168">
        <f t="shared" si="142"/>
        <v>-6.4166624201816153E-3</v>
      </c>
      <c r="AF168" s="29"/>
      <c r="AG168">
        <f t="shared" si="143"/>
        <v>-5.8943942266326353E-3</v>
      </c>
      <c r="AH168">
        <f t="shared" si="144"/>
        <v>0.29949280088267638</v>
      </c>
      <c r="AI168">
        <f t="shared" si="145"/>
        <v>-0.45335970521696434</v>
      </c>
      <c r="AJ168">
        <f t="shared" si="146"/>
        <v>-0.1100307599470304</v>
      </c>
      <c r="AK168">
        <f t="shared" si="147"/>
        <v>-2.9857926368180281</v>
      </c>
      <c r="AL168">
        <f t="shared" si="148"/>
        <v>-12.810991912444438</v>
      </c>
      <c r="AM168" s="28">
        <f t="shared" si="174"/>
        <v>22.36513175199795</v>
      </c>
      <c r="AN168" s="28">
        <f t="shared" si="174"/>
        <v>22.398705064155351</v>
      </c>
      <c r="AO168" s="28">
        <f t="shared" si="174"/>
        <v>22.347674251366534</v>
      </c>
      <c r="AP168" s="28">
        <f t="shared" si="174"/>
        <v>22.425681216313755</v>
      </c>
      <c r="AQ168" s="28">
        <f t="shared" si="174"/>
        <v>22.307369915091098</v>
      </c>
      <c r="AR168" s="28">
        <f t="shared" si="174"/>
        <v>22.489326319847823</v>
      </c>
      <c r="AS168" s="28">
        <f t="shared" si="174"/>
        <v>22.214216131110533</v>
      </c>
      <c r="AT168" s="28">
        <f t="shared" si="135"/>
        <v>22.646194100107397</v>
      </c>
      <c r="AV168">
        <v>112000</v>
      </c>
      <c r="AW168">
        <f t="shared" si="158"/>
        <v>8.7920232495651389E-4</v>
      </c>
      <c r="AX168">
        <f t="shared" si="159"/>
        <v>1.3849524731877699E-2</v>
      </c>
      <c r="AY168">
        <f t="shared" si="160"/>
        <v>-1.2970322406921185E-2</v>
      </c>
      <c r="AZ168">
        <f t="shared" si="161"/>
        <v>0.29777850417153517</v>
      </c>
      <c r="BA168">
        <f t="shared" si="162"/>
        <v>-0.69303439624958774</v>
      </c>
      <c r="BB168">
        <f t="shared" si="163"/>
        <v>3.0022340040209872</v>
      </c>
      <c r="BC168">
        <f t="shared" si="164"/>
        <v>14.328225427467951</v>
      </c>
      <c r="BD168">
        <f t="shared" si="165"/>
        <v>34.222358068883267</v>
      </c>
      <c r="BE168">
        <f t="shared" si="166"/>
        <v>34.188576190632148</v>
      </c>
      <c r="BF168">
        <f t="shared" si="167"/>
        <v>34.239180671921218</v>
      </c>
      <c r="BG168">
        <f t="shared" si="168"/>
        <v>34.163011465323819</v>
      </c>
      <c r="BH168">
        <f t="shared" si="169"/>
        <v>34.276914821607249</v>
      </c>
      <c r="BI168">
        <f t="shared" si="170"/>
        <v>34.104626728044821</v>
      </c>
      <c r="BJ168">
        <f t="shared" si="171"/>
        <v>34.361669992709757</v>
      </c>
      <c r="BK168">
        <f t="shared" si="172"/>
        <v>33.966636957654472</v>
      </c>
    </row>
    <row r="169" spans="1:63" ht="12.95" customHeight="1">
      <c r="A169" s="245" t="s">
        <v>0</v>
      </c>
      <c r="B169" s="246" t="s">
        <v>122</v>
      </c>
      <c r="C169" s="245">
        <v>56864.075300000142</v>
      </c>
      <c r="D169" s="245" t="s">
        <v>92</v>
      </c>
      <c r="E169" s="34">
        <f t="shared" si="133"/>
        <v>19760.583905810781</v>
      </c>
      <c r="F169" s="35">
        <f t="shared" si="134"/>
        <v>19760.5</v>
      </c>
      <c r="G169" s="34">
        <f t="shared" si="150"/>
        <v>3.1071310142579023E-2</v>
      </c>
      <c r="H169" s="40"/>
      <c r="I169" s="41"/>
      <c r="J169" s="41"/>
      <c r="K169" s="34">
        <f t="shared" si="175"/>
        <v>3.1071310142579023E-2</v>
      </c>
      <c r="L169" s="34"/>
      <c r="M169" s="34"/>
      <c r="N169" s="34">
        <f t="shared" ca="1" si="151"/>
        <v>2.9776380029017193E-2</v>
      </c>
      <c r="O169" s="28">
        <f t="shared" si="152"/>
        <v>3.7087972310931014E-2</v>
      </c>
      <c r="P169" s="37">
        <f t="shared" si="153"/>
        <v>41845.575300000142</v>
      </c>
      <c r="R169" s="34">
        <f t="shared" si="154"/>
        <v>3.6200223648078083E-5</v>
      </c>
      <c r="S169">
        <v>1</v>
      </c>
      <c r="Y169">
        <f t="shared" si="136"/>
        <v>19760.5</v>
      </c>
      <c r="Z169" s="28">
        <f t="shared" si="137"/>
        <v>3.119357808429838E-2</v>
      </c>
      <c r="AA169" s="28">
        <f t="shared" si="138"/>
        <v>3.6965704369211656E-2</v>
      </c>
      <c r="AB169" s="28">
        <f t="shared" si="139"/>
        <v>-6.0166621683519911E-3</v>
      </c>
      <c r="AC169" s="28">
        <f t="shared" si="140"/>
        <v>-1.2226794171935756E-4</v>
      </c>
      <c r="AD169" s="28">
        <f t="shared" si="141"/>
        <v>1.4949449572288217E-8</v>
      </c>
      <c r="AE169">
        <f t="shared" si="142"/>
        <v>-6.0166621683519911E-3</v>
      </c>
      <c r="AF169" s="29"/>
      <c r="AG169">
        <f t="shared" si="143"/>
        <v>-5.8943942266326353E-3</v>
      </c>
      <c r="AH169">
        <f t="shared" si="144"/>
        <v>0.29949280088267638</v>
      </c>
      <c r="AI169">
        <f t="shared" si="145"/>
        <v>-0.45335970521696434</v>
      </c>
      <c r="AJ169">
        <f t="shared" si="146"/>
        <v>-0.1100307599470304</v>
      </c>
      <c r="AK169">
        <f t="shared" si="147"/>
        <v>-2.9857926368180281</v>
      </c>
      <c r="AL169">
        <f t="shared" si="148"/>
        <v>-12.810991912444438</v>
      </c>
      <c r="AM169" s="28">
        <f t="shared" si="174"/>
        <v>22.36513175199795</v>
      </c>
      <c r="AN169" s="28">
        <f t="shared" si="174"/>
        <v>22.398705064155351</v>
      </c>
      <c r="AO169" s="28">
        <f t="shared" si="174"/>
        <v>22.347674251366534</v>
      </c>
      <c r="AP169" s="28">
        <f t="shared" si="174"/>
        <v>22.425681216313755</v>
      </c>
      <c r="AQ169" s="28">
        <f t="shared" si="174"/>
        <v>22.307369915091098</v>
      </c>
      <c r="AR169" s="28">
        <f t="shared" si="174"/>
        <v>22.489326319847823</v>
      </c>
      <c r="AS169" s="28">
        <f t="shared" si="174"/>
        <v>22.214216131110533</v>
      </c>
      <c r="AT169" s="28">
        <f t="shared" si="135"/>
        <v>22.646194100107397</v>
      </c>
      <c r="AV169">
        <v>113000</v>
      </c>
      <c r="AW169">
        <f t="shared" si="158"/>
        <v>-1.3930803393881128E-4</v>
      </c>
      <c r="AX169">
        <f t="shared" si="159"/>
        <v>1.2356286337229044E-2</v>
      </c>
      <c r="AY169">
        <f t="shared" si="160"/>
        <v>-1.2495594371167856E-2</v>
      </c>
      <c r="AZ169">
        <f t="shared" si="161"/>
        <v>0.29509698385164529</v>
      </c>
      <c r="BA169">
        <f t="shared" si="162"/>
        <v>-0.67068591925229393</v>
      </c>
      <c r="BB169">
        <f t="shared" si="163"/>
        <v>3.0327905957578736</v>
      </c>
      <c r="BC169">
        <f t="shared" si="164"/>
        <v>18.363868010780273</v>
      </c>
      <c r="BD169">
        <f t="shared" si="165"/>
        <v>34.29505443180765</v>
      </c>
      <c r="BE169">
        <f t="shared" si="166"/>
        <v>34.263217428576965</v>
      </c>
      <c r="BF169">
        <f t="shared" si="167"/>
        <v>34.30982034746949</v>
      </c>
      <c r="BG169">
        <f t="shared" si="168"/>
        <v>34.2413843412943</v>
      </c>
      <c r="BH169">
        <f t="shared" si="169"/>
        <v>34.341458420458316</v>
      </c>
      <c r="BI169">
        <f t="shared" si="170"/>
        <v>34.194056582968926</v>
      </c>
      <c r="BJ169">
        <f t="shared" si="171"/>
        <v>34.40933763828896</v>
      </c>
      <c r="BK169">
        <f t="shared" si="172"/>
        <v>34.089365754509906</v>
      </c>
    </row>
    <row r="170" spans="1:63" ht="12.95" customHeight="1">
      <c r="A170" s="245" t="s">
        <v>0</v>
      </c>
      <c r="B170" s="246" t="s">
        <v>122</v>
      </c>
      <c r="C170" s="245">
        <v>56864.075499999803</v>
      </c>
      <c r="D170" s="245" t="s">
        <v>154</v>
      </c>
      <c r="E170" s="34">
        <f t="shared" si="133"/>
        <v>19760.584445895303</v>
      </c>
      <c r="F170" s="35">
        <f t="shared" si="134"/>
        <v>19760.5</v>
      </c>
      <c r="G170" s="34">
        <f t="shared" si="150"/>
        <v>3.1271309802832548E-2</v>
      </c>
      <c r="H170" s="40"/>
      <c r="I170" s="41"/>
      <c r="J170" s="41"/>
      <c r="K170" s="34">
        <f t="shared" si="175"/>
        <v>3.1271309802832548E-2</v>
      </c>
      <c r="L170" s="34"/>
      <c r="M170" s="34"/>
      <c r="N170" s="34">
        <f t="shared" ca="1" si="151"/>
        <v>2.9776380029017193E-2</v>
      </c>
      <c r="O170" s="28">
        <f t="shared" si="152"/>
        <v>3.7087972310931014E-2</v>
      </c>
      <c r="P170" s="37">
        <f t="shared" si="153"/>
        <v>41845.575499999803</v>
      </c>
      <c r="R170" s="34">
        <f t="shared" si="154"/>
        <v>3.3833562733118343E-5</v>
      </c>
      <c r="S170">
        <v>1</v>
      </c>
      <c r="Y170">
        <f t="shared" si="136"/>
        <v>19760.5</v>
      </c>
      <c r="Z170" s="28">
        <f t="shared" si="137"/>
        <v>3.119357808429838E-2</v>
      </c>
      <c r="AA170" s="28">
        <f t="shared" si="138"/>
        <v>3.7165704029465181E-2</v>
      </c>
      <c r="AB170" s="28">
        <f t="shared" si="139"/>
        <v>-5.8166625080984663E-3</v>
      </c>
      <c r="AC170" s="28">
        <f t="shared" si="140"/>
        <v>7.7731718534167216E-5</v>
      </c>
      <c r="AD170" s="28">
        <f t="shared" si="141"/>
        <v>6.0422200662749947E-9</v>
      </c>
      <c r="AE170">
        <f t="shared" si="142"/>
        <v>-5.8166625080984663E-3</v>
      </c>
      <c r="AF170" s="29"/>
      <c r="AG170">
        <f t="shared" si="143"/>
        <v>-5.8943942266326353E-3</v>
      </c>
      <c r="AH170">
        <f t="shared" si="144"/>
        <v>0.29949280088267638</v>
      </c>
      <c r="AI170">
        <f t="shared" si="145"/>
        <v>-0.45335970521696434</v>
      </c>
      <c r="AJ170">
        <f t="shared" si="146"/>
        <v>-0.1100307599470304</v>
      </c>
      <c r="AK170">
        <f t="shared" si="147"/>
        <v>-2.9857926368180281</v>
      </c>
      <c r="AL170">
        <f t="shared" si="148"/>
        <v>-12.810991912444438</v>
      </c>
      <c r="AM170" s="28">
        <f t="shared" si="174"/>
        <v>22.36513175199795</v>
      </c>
      <c r="AN170" s="28">
        <f t="shared" si="174"/>
        <v>22.398705064155351</v>
      </c>
      <c r="AO170" s="28">
        <f t="shared" si="174"/>
        <v>22.347674251366534</v>
      </c>
      <c r="AP170" s="28">
        <f t="shared" si="174"/>
        <v>22.425681216313755</v>
      </c>
      <c r="AQ170" s="28">
        <f t="shared" si="174"/>
        <v>22.307369915091098</v>
      </c>
      <c r="AR170" s="28">
        <f t="shared" si="174"/>
        <v>22.489326319847823</v>
      </c>
      <c r="AS170" s="28">
        <f t="shared" si="174"/>
        <v>22.214216131110533</v>
      </c>
      <c r="AT170" s="28">
        <f t="shared" si="135"/>
        <v>22.646194100107397</v>
      </c>
      <c r="AV170">
        <v>114000</v>
      </c>
      <c r="AW170">
        <f t="shared" si="158"/>
        <v>-1.1338685731128399E-3</v>
      </c>
      <c r="AX170">
        <f t="shared" si="159"/>
        <v>1.0836421836087351E-2</v>
      </c>
      <c r="AY170">
        <f t="shared" si="160"/>
        <v>-1.1970290409200191E-2</v>
      </c>
      <c r="AZ170">
        <f t="shared" si="161"/>
        <v>0.29313256433125534</v>
      </c>
      <c r="BA170">
        <f t="shared" si="162"/>
        <v>-0.64851620786542874</v>
      </c>
      <c r="BB170">
        <f t="shared" si="163"/>
        <v>3.0622902026397467</v>
      </c>
      <c r="BC170">
        <f t="shared" si="164"/>
        <v>25.206683018248164</v>
      </c>
      <c r="BD170">
        <f t="shared" si="165"/>
        <v>34.365789486904632</v>
      </c>
      <c r="BE170">
        <f t="shared" si="166"/>
        <v>34.339037436180398</v>
      </c>
      <c r="BF170">
        <f t="shared" si="167"/>
        <v>34.377528170347645</v>
      </c>
      <c r="BG170">
        <f t="shared" si="168"/>
        <v>34.322047016724689</v>
      </c>
      <c r="BH170">
        <f t="shared" si="169"/>
        <v>34.401830940162021</v>
      </c>
      <c r="BI170">
        <f t="shared" si="170"/>
        <v>34.28664376158661</v>
      </c>
      <c r="BJ170">
        <f t="shared" si="171"/>
        <v>34.452191799361614</v>
      </c>
      <c r="BK170">
        <f t="shared" si="172"/>
        <v>34.21209455136534</v>
      </c>
    </row>
    <row r="171" spans="1:63" ht="12.95" customHeight="1">
      <c r="A171" s="13" t="s">
        <v>23</v>
      </c>
      <c r="B171" s="22" t="s">
        <v>111</v>
      </c>
      <c r="C171" s="13">
        <v>56891.477879999999</v>
      </c>
      <c r="D171" s="13">
        <v>9.0000000000000006E-5</v>
      </c>
      <c r="E171" s="34">
        <f t="shared" si="133"/>
        <v>19834.582577956335</v>
      </c>
      <c r="F171" s="35">
        <f t="shared" si="134"/>
        <v>19834.5</v>
      </c>
      <c r="G171" s="34">
        <f t="shared" si="150"/>
        <v>3.057958999852417E-2</v>
      </c>
      <c r="H171" s="40"/>
      <c r="I171" s="41"/>
      <c r="J171" s="41"/>
      <c r="K171" s="34">
        <f t="shared" si="175"/>
        <v>3.057958999852417E-2</v>
      </c>
      <c r="L171" s="34"/>
      <c r="M171" s="34"/>
      <c r="N171" s="34">
        <f t="shared" ca="1" si="151"/>
        <v>2.9891294295472617E-2</v>
      </c>
      <c r="O171" s="28">
        <f t="shared" si="152"/>
        <v>3.7160127360877877E-2</v>
      </c>
      <c r="P171" s="37">
        <f t="shared" si="153"/>
        <v>41872.977879999999</v>
      </c>
      <c r="R171" s="34">
        <f t="shared" si="154"/>
        <v>4.330347197733308E-5</v>
      </c>
      <c r="S171">
        <v>1</v>
      </c>
      <c r="T171" s="34">
        <f>R171*S171</f>
        <v>4.330347197733308E-5</v>
      </c>
      <c r="Y171">
        <f t="shared" si="136"/>
        <v>19834.5</v>
      </c>
      <c r="Z171" s="28">
        <f t="shared" si="137"/>
        <v>3.1338113378929992E-2</v>
      </c>
      <c r="AA171" s="28">
        <f t="shared" si="138"/>
        <v>3.6401603980472055E-2</v>
      </c>
      <c r="AB171" s="28">
        <f t="shared" si="139"/>
        <v>-6.580537362353707E-3</v>
      </c>
      <c r="AC171" s="28">
        <f t="shared" si="140"/>
        <v>-7.5852338040582196E-4</v>
      </c>
      <c r="AD171" s="28">
        <f t="shared" si="141"/>
        <v>5.7535771862227526E-7</v>
      </c>
      <c r="AE171">
        <f t="shared" si="142"/>
        <v>-6.580537362353707E-3</v>
      </c>
      <c r="AF171" s="29"/>
      <c r="AG171">
        <f t="shared" si="143"/>
        <v>-5.822013981947885E-3</v>
      </c>
      <c r="AH171">
        <f t="shared" si="144"/>
        <v>0.29975377245147539</v>
      </c>
      <c r="AI171">
        <f t="shared" si="145"/>
        <v>-0.4512601176654028</v>
      </c>
      <c r="AJ171">
        <f t="shared" si="146"/>
        <v>-0.11167956372487588</v>
      </c>
      <c r="AK171">
        <f t="shared" si="147"/>
        <v>-2.9834384708599493</v>
      </c>
      <c r="AL171">
        <f t="shared" si="148"/>
        <v>-12.619517458938647</v>
      </c>
      <c r="AM171" s="28">
        <f t="shared" ref="AM171:AS178" si="176">$AT171+$AA$7*SIN(AN171)</f>
        <v>22.370671883812182</v>
      </c>
      <c r="AN171" s="28">
        <f t="shared" si="176"/>
        <v>22.404151918325486</v>
      </c>
      <c r="AO171" s="28">
        <f t="shared" si="176"/>
        <v>22.353150219393306</v>
      </c>
      <c r="AP171" s="28">
        <f t="shared" si="176"/>
        <v>22.431294866268839</v>
      </c>
      <c r="AQ171" s="28">
        <f t="shared" si="176"/>
        <v>22.312520576100287</v>
      </c>
      <c r="AR171" s="28">
        <f t="shared" si="176"/>
        <v>22.495648381445566</v>
      </c>
      <c r="AS171" s="28">
        <f t="shared" si="176"/>
        <v>22.218208928350158</v>
      </c>
      <c r="AT171" s="28">
        <f t="shared" si="135"/>
        <v>22.655276031074699</v>
      </c>
      <c r="AV171">
        <v>115000</v>
      </c>
      <c r="AW171">
        <f t="shared" si="158"/>
        <v>-2.1097444940944374E-3</v>
      </c>
      <c r="AX171">
        <f t="shared" si="159"/>
        <v>9.2899312284525914E-3</v>
      </c>
      <c r="AY171">
        <f t="shared" si="160"/>
        <v>-1.1399675722547029E-2</v>
      </c>
      <c r="AZ171">
        <f t="shared" si="161"/>
        <v>0.29181387053102004</v>
      </c>
      <c r="BA171">
        <f t="shared" si="162"/>
        <v>-0.62645307560970054</v>
      </c>
      <c r="BB171">
        <f t="shared" si="163"/>
        <v>3.0909293890616101</v>
      </c>
      <c r="BC171">
        <f t="shared" si="164"/>
        <v>39.467890707877906</v>
      </c>
      <c r="BD171">
        <f t="shared" si="165"/>
        <v>34.434846091815388</v>
      </c>
      <c r="BE171">
        <f t="shared" si="166"/>
        <v>34.415990476304174</v>
      </c>
      <c r="BF171">
        <f t="shared" si="167"/>
        <v>34.44280209731955</v>
      </c>
      <c r="BG171">
        <f t="shared" si="168"/>
        <v>34.404647824865094</v>
      </c>
      <c r="BH171">
        <f t="shared" si="169"/>
        <v>34.4588896473348</v>
      </c>
      <c r="BI171">
        <f t="shared" si="170"/>
        <v>34.381649941548325</v>
      </c>
      <c r="BJ171">
        <f t="shared" si="171"/>
        <v>34.491434066883969</v>
      </c>
      <c r="BK171">
        <f t="shared" si="172"/>
        <v>34.33482334822078</v>
      </c>
    </row>
    <row r="172" spans="1:63" ht="12.95" customHeight="1">
      <c r="A172" s="228" t="s">
        <v>774</v>
      </c>
      <c r="B172" s="22"/>
      <c r="C172" s="228">
        <v>56924.435100000002</v>
      </c>
      <c r="D172" s="228">
        <v>6.9999999999999999E-4</v>
      </c>
      <c r="E172" s="34">
        <f t="shared" si="133"/>
        <v>19923.581150996612</v>
      </c>
      <c r="F172" s="35">
        <f t="shared" si="134"/>
        <v>19923.5</v>
      </c>
      <c r="G172" s="34">
        <f t="shared" si="150"/>
        <v>3.005117000429891E-2</v>
      </c>
      <c r="H172" s="40"/>
      <c r="I172" s="41"/>
      <c r="J172" s="41"/>
      <c r="K172" s="34">
        <f t="shared" si="175"/>
        <v>3.005117000429891E-2</v>
      </c>
      <c r="L172" s="34"/>
      <c r="M172" s="34"/>
      <c r="N172" s="34">
        <f t="shared" ca="1" si="151"/>
        <v>3.0029501994317656E-2</v>
      </c>
      <c r="O172" s="28">
        <f t="shared" si="152"/>
        <v>3.7246715301999175E-2</v>
      </c>
      <c r="P172" s="37">
        <f t="shared" si="153"/>
        <v>41905.935100000002</v>
      </c>
      <c r="R172" s="34">
        <f t="shared" si="154"/>
        <v>5.1775872131256392E-5</v>
      </c>
      <c r="S172">
        <v>1</v>
      </c>
      <c r="Y172">
        <f t="shared" si="136"/>
        <v>19923.5</v>
      </c>
      <c r="Z172" s="28">
        <f t="shared" si="137"/>
        <v>3.1512182351920812E-2</v>
      </c>
      <c r="AA172" s="28">
        <f t="shared" si="138"/>
        <v>3.5785702954377274E-2</v>
      </c>
      <c r="AB172" s="28">
        <f t="shared" si="139"/>
        <v>-7.1955452977002649E-3</v>
      </c>
      <c r="AC172" s="28">
        <f t="shared" si="140"/>
        <v>-1.4610123476219011E-3</v>
      </c>
      <c r="AD172" s="28">
        <f t="shared" si="141"/>
        <v>2.1345570799036589E-6</v>
      </c>
      <c r="AE172">
        <f t="shared" si="142"/>
        <v>-7.1955452977002649E-3</v>
      </c>
      <c r="AF172" s="29"/>
      <c r="AG172">
        <f t="shared" si="143"/>
        <v>-5.7345329500783646E-3</v>
      </c>
      <c r="AH172">
        <f t="shared" si="144"/>
        <v>0.30007380574338982</v>
      </c>
      <c r="AI172">
        <f t="shared" si="145"/>
        <v>-0.44872359367864806</v>
      </c>
      <c r="AJ172">
        <f t="shared" si="146"/>
        <v>-0.11366805506903252</v>
      </c>
      <c r="AK172">
        <f t="shared" si="147"/>
        <v>-2.9805981206626044</v>
      </c>
      <c r="AL172">
        <f t="shared" si="148"/>
        <v>-12.395938067956633</v>
      </c>
      <c r="AM172" s="28">
        <f t="shared" si="176"/>
        <v>22.377349697038259</v>
      </c>
      <c r="AN172" s="28">
        <f t="shared" si="176"/>
        <v>22.410697478721502</v>
      </c>
      <c r="AO172" s="28">
        <f t="shared" si="176"/>
        <v>22.359759417320344</v>
      </c>
      <c r="AP172" s="28">
        <f t="shared" si="176"/>
        <v>22.438029818471339</v>
      </c>
      <c r="AQ172" s="28">
        <f t="shared" si="176"/>
        <v>22.318751750057821</v>
      </c>
      <c r="AR172" s="28">
        <f t="shared" si="176"/>
        <v>22.50322233706413</v>
      </c>
      <c r="AS172" s="28">
        <f t="shared" si="176"/>
        <v>22.223058865092408</v>
      </c>
      <c r="AT172" s="28">
        <f t="shared" si="135"/>
        <v>22.666198893994832</v>
      </c>
      <c r="AU172" s="28"/>
      <c r="AV172">
        <v>116000</v>
      </c>
      <c r="AW172">
        <f t="shared" si="158"/>
        <v>-3.0692172595369067E-3</v>
      </c>
      <c r="AX172">
        <f t="shared" si="159"/>
        <v>7.716814514324738E-3</v>
      </c>
      <c r="AY172">
        <f t="shared" si="160"/>
        <v>-1.0786031773861645E-2</v>
      </c>
      <c r="AZ172">
        <f t="shared" si="161"/>
        <v>0.29108542891022804</v>
      </c>
      <c r="BA172">
        <f t="shared" si="162"/>
        <v>-0.60435123491736342</v>
      </c>
      <c r="BB172">
        <f t="shared" si="163"/>
        <v>3.1189724200488711</v>
      </c>
      <c r="BC172">
        <f t="shared" si="164"/>
        <v>88.412646867407958</v>
      </c>
      <c r="BD172">
        <f t="shared" si="165"/>
        <v>34.502702198186938</v>
      </c>
      <c r="BE172">
        <f t="shared" si="166"/>
        <v>34.493803390254357</v>
      </c>
      <c r="BF172">
        <f t="shared" si="167"/>
        <v>34.506373708630939</v>
      </c>
      <c r="BG172">
        <f t="shared" si="168"/>
        <v>34.488614245985836</v>
      </c>
      <c r="BH172">
        <f t="shared" si="169"/>
        <v>34.513699953897472</v>
      </c>
      <c r="BI172">
        <f t="shared" si="170"/>
        <v>34.478253970567643</v>
      </c>
      <c r="BJ172">
        <f t="shared" si="171"/>
        <v>34.528320367191512</v>
      </c>
      <c r="BK172">
        <f t="shared" si="172"/>
        <v>34.457552145076214</v>
      </c>
    </row>
    <row r="173" spans="1:63" ht="12.95" customHeight="1">
      <c r="A173" s="228" t="s">
        <v>774</v>
      </c>
      <c r="B173" s="22"/>
      <c r="C173" s="228">
        <v>56928.323600000003</v>
      </c>
      <c r="D173" s="228">
        <v>6.9999999999999999E-4</v>
      </c>
      <c r="E173" s="34">
        <f t="shared" si="133"/>
        <v>19934.081762130292</v>
      </c>
      <c r="F173" s="35">
        <f t="shared" si="134"/>
        <v>19934</v>
      </c>
      <c r="G173" s="34">
        <f t="shared" si="150"/>
        <v>3.0277480007498525E-2</v>
      </c>
      <c r="H173" s="40"/>
      <c r="I173" s="41"/>
      <c r="J173" s="41"/>
      <c r="K173" s="34">
        <f t="shared" si="175"/>
        <v>3.0277480007498525E-2</v>
      </c>
      <c r="L173" s="34"/>
      <c r="M173" s="34"/>
      <c r="N173" s="34">
        <f t="shared" ca="1" si="151"/>
        <v>3.0045807396990386E-2</v>
      </c>
      <c r="O173" s="28">
        <f t="shared" si="152"/>
        <v>3.7256916824442682E-2</v>
      </c>
      <c r="P173" s="37">
        <f t="shared" si="153"/>
        <v>41909.823600000003</v>
      </c>
      <c r="R173" s="34">
        <f t="shared" si="154"/>
        <v>4.8712538281715585E-5</v>
      </c>
      <c r="S173">
        <v>1</v>
      </c>
      <c r="Y173">
        <f t="shared" si="136"/>
        <v>19934</v>
      </c>
      <c r="Z173" s="28">
        <f t="shared" si="137"/>
        <v>3.1532735445430525E-2</v>
      </c>
      <c r="AA173" s="28">
        <f t="shared" si="138"/>
        <v>3.6001661386510682E-2</v>
      </c>
      <c r="AB173" s="28">
        <f t="shared" si="139"/>
        <v>-6.9794368169441567E-3</v>
      </c>
      <c r="AC173" s="28">
        <f t="shared" si="140"/>
        <v>-1.255255437932E-3</v>
      </c>
      <c r="AD173" s="28">
        <f t="shared" si="141"/>
        <v>1.5756662144578569E-6</v>
      </c>
      <c r="AE173">
        <f t="shared" si="142"/>
        <v>-6.9794368169441567E-3</v>
      </c>
      <c r="AF173" s="29"/>
      <c r="AG173">
        <f t="shared" si="143"/>
        <v>-5.7241813790121585E-3</v>
      </c>
      <c r="AH173">
        <f t="shared" si="144"/>
        <v>0.30011200888220724</v>
      </c>
      <c r="AI173">
        <f t="shared" si="145"/>
        <v>-0.44842352131920538</v>
      </c>
      <c r="AJ173">
        <f t="shared" si="146"/>
        <v>-0.11390304666170771</v>
      </c>
      <c r="AK173">
        <f t="shared" si="147"/>
        <v>-2.9802623738285989</v>
      </c>
      <c r="AL173">
        <f t="shared" si="148"/>
        <v>-12.370028801658627</v>
      </c>
      <c r="AM173" s="28">
        <f t="shared" si="176"/>
        <v>22.378138583121938</v>
      </c>
      <c r="AN173" s="28">
        <f t="shared" si="176"/>
        <v>22.411469334610931</v>
      </c>
      <c r="AO173" s="28">
        <f t="shared" si="176"/>
        <v>22.360540825899101</v>
      </c>
      <c r="AP173" s="28">
        <f t="shared" si="176"/>
        <v>22.438823204317671</v>
      </c>
      <c r="AQ173" s="28">
        <f t="shared" si="176"/>
        <v>22.319489522981538</v>
      </c>
      <c r="AR173" s="28">
        <f t="shared" si="176"/>
        <v>22.504113748685675</v>
      </c>
      <c r="AS173" s="28">
        <f t="shared" si="176"/>
        <v>22.223634521335946</v>
      </c>
      <c r="AT173" s="28">
        <f t="shared" si="135"/>
        <v>22.667487546361816</v>
      </c>
      <c r="AV173">
        <v>117000</v>
      </c>
      <c r="AW173">
        <f t="shared" si="158"/>
        <v>-4.01145816514825E-3</v>
      </c>
      <c r="AX173">
        <f t="shared" si="159"/>
        <v>6.1170716937038461E-3</v>
      </c>
      <c r="AY173">
        <f t="shared" si="160"/>
        <v>-1.0128529858852096E-2</v>
      </c>
      <c r="AZ173">
        <f t="shared" si="161"/>
        <v>0.29091340377256925</v>
      </c>
      <c r="BA173">
        <f t="shared" si="162"/>
        <v>-0.58200114437827632</v>
      </c>
      <c r="BB173">
        <f t="shared" si="163"/>
        <v>-3.1364489615470581</v>
      </c>
      <c r="BC173">
        <f t="shared" si="164"/>
        <v>-388.82490899279878</v>
      </c>
      <c r="BD173">
        <f t="shared" si="165"/>
        <v>34.569986668710634</v>
      </c>
      <c r="BE173">
        <f t="shared" si="166"/>
        <v>34.572037160526364</v>
      </c>
      <c r="BF173">
        <f t="shared" si="167"/>
        <v>34.569145213876958</v>
      </c>
      <c r="BG173">
        <f t="shared" si="168"/>
        <v>34.573223954690249</v>
      </c>
      <c r="BH173">
        <f t="shared" si="169"/>
        <v>34.567471444148318</v>
      </c>
      <c r="BI173">
        <f t="shared" si="170"/>
        <v>34.575584719387145</v>
      </c>
      <c r="BJ173">
        <f t="shared" si="171"/>
        <v>34.564142068520276</v>
      </c>
      <c r="BK173">
        <f t="shared" si="172"/>
        <v>34.580280941931655</v>
      </c>
    </row>
    <row r="174" spans="1:63" ht="12.95" customHeight="1">
      <c r="A174" s="228" t="s">
        <v>774</v>
      </c>
      <c r="B174" s="22"/>
      <c r="C174" s="228">
        <v>56929.4349</v>
      </c>
      <c r="D174" s="228">
        <v>6.9999999999999999E-4</v>
      </c>
      <c r="E174" s="34">
        <f t="shared" si="133"/>
        <v>19937.082746868062</v>
      </c>
      <c r="F174" s="35">
        <f t="shared" si="134"/>
        <v>19937</v>
      </c>
      <c r="G174" s="34">
        <f t="shared" si="150"/>
        <v>3.0642140001873486E-2</v>
      </c>
      <c r="H174" s="40"/>
      <c r="I174" s="41"/>
      <c r="J174" s="41"/>
      <c r="K174" s="34">
        <f t="shared" si="175"/>
        <v>3.0642140001873486E-2</v>
      </c>
      <c r="L174" s="34"/>
      <c r="M174" s="34"/>
      <c r="N174" s="34">
        <f t="shared" ca="1" si="151"/>
        <v>3.005046608346831E-2</v>
      </c>
      <c r="O174" s="28">
        <f t="shared" si="152"/>
        <v>3.7259831005962168E-2</v>
      </c>
      <c r="P174" s="37">
        <f t="shared" si="153"/>
        <v>41910.9349</v>
      </c>
      <c r="R174" s="34">
        <f t="shared" si="154"/>
        <v>4.3793834225596275E-5</v>
      </c>
      <c r="S174">
        <v>1</v>
      </c>
      <c r="Y174">
        <f t="shared" si="136"/>
        <v>19937</v>
      </c>
      <c r="Z174" s="28">
        <f t="shared" si="137"/>
        <v>3.153860840866194E-2</v>
      </c>
      <c r="AA174" s="28">
        <f t="shared" si="138"/>
        <v>3.6363362599173714E-2</v>
      </c>
      <c r="AB174" s="28">
        <f t="shared" si="139"/>
        <v>-6.6176910040886827E-3</v>
      </c>
      <c r="AC174" s="28">
        <f t="shared" si="140"/>
        <v>-8.9646840678845457E-4</v>
      </c>
      <c r="AD174" s="28">
        <f t="shared" si="141"/>
        <v>8.0365560436983007E-7</v>
      </c>
      <c r="AE174">
        <f t="shared" si="142"/>
        <v>-6.6176910040886827E-3</v>
      </c>
      <c r="AF174" s="29"/>
      <c r="AG174">
        <f t="shared" si="143"/>
        <v>-5.721222597300229E-3</v>
      </c>
      <c r="AH174">
        <f t="shared" si="144"/>
        <v>0.30012294142989848</v>
      </c>
      <c r="AI174">
        <f t="shared" si="145"/>
        <v>-0.44833775453295149</v>
      </c>
      <c r="AJ174">
        <f t="shared" si="146"/>
        <v>-0.11397020240826762</v>
      </c>
      <c r="AK174">
        <f t="shared" si="147"/>
        <v>-2.9801664209449013</v>
      </c>
      <c r="AL174">
        <f t="shared" si="148"/>
        <v>-12.362643967297993</v>
      </c>
      <c r="AM174" s="28">
        <f t="shared" si="176"/>
        <v>22.378364019935727</v>
      </c>
      <c r="AN174" s="28">
        <f t="shared" si="176"/>
        <v>22.411689850743983</v>
      </c>
      <c r="AO174" s="28">
        <f t="shared" si="176"/>
        <v>22.360764150253193</v>
      </c>
      <c r="AP174" s="28">
        <f t="shared" si="176"/>
        <v>22.439049840167161</v>
      </c>
      <c r="AQ174" s="28">
        <f t="shared" si="176"/>
        <v>22.319700417559559</v>
      </c>
      <c r="AR174" s="28">
        <f t="shared" si="176"/>
        <v>22.504368354282537</v>
      </c>
      <c r="AS174" s="28">
        <f t="shared" si="176"/>
        <v>22.223799129877442</v>
      </c>
      <c r="AT174" s="28">
        <f t="shared" si="135"/>
        <v>22.667855732752379</v>
      </c>
      <c r="AV174">
        <v>118000</v>
      </c>
      <c r="AW174">
        <f t="shared" si="158"/>
        <v>-4.9330657068581765E-3</v>
      </c>
      <c r="AX174">
        <f t="shared" si="159"/>
        <v>4.4907027665898602E-3</v>
      </c>
      <c r="AY174">
        <f t="shared" si="160"/>
        <v>-9.4237684734480368E-3</v>
      </c>
      <c r="AZ174">
        <f t="shared" si="161"/>
        <v>0.29128943197397339</v>
      </c>
      <c r="BA174">
        <f t="shared" si="162"/>
        <v>-0.55914923025786145</v>
      </c>
      <c r="BB174">
        <f t="shared" si="163"/>
        <v>-3.1086208356406639</v>
      </c>
      <c r="BC174">
        <f t="shared" si="164"/>
        <v>-60.652367111590195</v>
      </c>
      <c r="BD174">
        <f t="shared" si="165"/>
        <v>34.637403145612744</v>
      </c>
      <c r="BE174">
        <f t="shared" si="166"/>
        <v>34.650173158611032</v>
      </c>
      <c r="BF174">
        <f t="shared" si="167"/>
        <v>34.632100906264654</v>
      </c>
      <c r="BG174">
        <f t="shared" si="168"/>
        <v>34.657685526168997</v>
      </c>
      <c r="BH174">
        <f t="shared" si="169"/>
        <v>34.621481097854314</v>
      </c>
      <c r="BI174">
        <f t="shared" si="170"/>
        <v>34.672749492148455</v>
      </c>
      <c r="BJ174">
        <f t="shared" si="171"/>
        <v>34.60020655435936</v>
      </c>
      <c r="BK174">
        <f t="shared" si="172"/>
        <v>34.703009738787088</v>
      </c>
    </row>
    <row r="175" spans="1:63" ht="12.95" customHeight="1">
      <c r="A175" s="234" t="s">
        <v>5</v>
      </c>
      <c r="B175" s="235" t="s">
        <v>111</v>
      </c>
      <c r="C175" s="236">
        <v>57297.711600000002</v>
      </c>
      <c r="D175" s="236">
        <v>1E-4</v>
      </c>
      <c r="E175" s="34">
        <f t="shared" si="133"/>
        <v>20931.587161499436</v>
      </c>
      <c r="F175" s="35">
        <f t="shared" si="134"/>
        <v>20931.5</v>
      </c>
      <c r="G175" s="34">
        <f t="shared" si="150"/>
        <v>3.2276930003718007E-2</v>
      </c>
      <c r="H175" s="40"/>
      <c r="I175" s="41"/>
      <c r="J175" s="41"/>
      <c r="K175" s="34">
        <f t="shared" si="175"/>
        <v>3.2276930003718007E-2</v>
      </c>
      <c r="L175" s="34"/>
      <c r="M175" s="34"/>
      <c r="N175" s="34">
        <f t="shared" ca="1" si="151"/>
        <v>3.1594820650899677E-2</v>
      </c>
      <c r="O175" s="28">
        <f t="shared" si="152"/>
        <v>3.8212675447797252E-2</v>
      </c>
      <c r="P175" s="37">
        <f t="shared" si="153"/>
        <v>42279.211600000002</v>
      </c>
      <c r="R175" s="34">
        <f t="shared" si="154"/>
        <v>3.5233073976907512E-5</v>
      </c>
      <c r="S175">
        <v>1</v>
      </c>
      <c r="Y175">
        <f t="shared" si="136"/>
        <v>20931.5</v>
      </c>
      <c r="Z175" s="28">
        <f t="shared" si="137"/>
        <v>3.3500585664574374E-2</v>
      </c>
      <c r="AA175" s="28">
        <f t="shared" si="138"/>
        <v>3.6989019786940885E-2</v>
      </c>
      <c r="AB175" s="28">
        <f t="shared" si="139"/>
        <v>-5.9357454440792448E-3</v>
      </c>
      <c r="AC175" s="28">
        <f t="shared" si="140"/>
        <v>-1.2236556608563667E-3</v>
      </c>
      <c r="AD175" s="28">
        <f t="shared" si="141"/>
        <v>1.4973331763458316E-6</v>
      </c>
      <c r="AE175">
        <f t="shared" si="142"/>
        <v>-5.9357454440792448E-3</v>
      </c>
      <c r="AF175" s="29"/>
      <c r="AG175">
        <f t="shared" si="143"/>
        <v>-4.7120897832228781E-3</v>
      </c>
      <c r="AH175">
        <f t="shared" si="144"/>
        <v>0.30418709413248946</v>
      </c>
      <c r="AI175">
        <f t="shared" si="145"/>
        <v>-0.41911411444676372</v>
      </c>
      <c r="AJ175">
        <f t="shared" si="146"/>
        <v>-0.13660711613210211</v>
      </c>
      <c r="AK175">
        <f t="shared" si="147"/>
        <v>-2.9477309522512503</v>
      </c>
      <c r="AL175">
        <f t="shared" si="148"/>
        <v>-10.284302328680539</v>
      </c>
      <c r="AM175" s="28">
        <f t="shared" si="176"/>
        <v>22.454072227615971</v>
      </c>
      <c r="AN175" s="28">
        <f t="shared" si="176"/>
        <v>22.484537467859742</v>
      </c>
      <c r="AO175" s="28">
        <f t="shared" si="176"/>
        <v>22.436361233286092</v>
      </c>
      <c r="AP175" s="28">
        <f t="shared" si="176"/>
        <v>22.513120189988697</v>
      </c>
      <c r="AQ175" s="28">
        <f t="shared" si="176"/>
        <v>22.392150672091606</v>
      </c>
      <c r="AR175" s="28">
        <f t="shared" si="176"/>
        <v>22.586666934756948</v>
      </c>
      <c r="AS175" s="28">
        <f t="shared" si="176"/>
        <v>22.281847725818473</v>
      </c>
      <c r="AT175" s="28">
        <f t="shared" si="135"/>
        <v>22.789909521225113</v>
      </c>
      <c r="AV175">
        <v>119000</v>
      </c>
      <c r="AW175">
        <f t="shared" si="158"/>
        <v>-5.8291623560111656E-3</v>
      </c>
      <c r="AX175">
        <f t="shared" si="159"/>
        <v>2.8377077329827805E-3</v>
      </c>
      <c r="AY175">
        <f t="shared" si="160"/>
        <v>-8.666870088993946E-3</v>
      </c>
      <c r="AZ175">
        <f t="shared" si="161"/>
        <v>0.29223160461836295</v>
      </c>
      <c r="BA175">
        <f t="shared" si="162"/>
        <v>-0.53552540458763354</v>
      </c>
      <c r="BB175">
        <f t="shared" si="163"/>
        <v>-3.0803913275726709</v>
      </c>
      <c r="BC175">
        <f t="shared" si="164"/>
        <v>-32.668829649461763</v>
      </c>
      <c r="BD175">
        <f t="shared" si="165"/>
        <v>34.705637844528603</v>
      </c>
      <c r="BE175">
        <f t="shared" si="166"/>
        <v>34.727711170072361</v>
      </c>
      <c r="BF175">
        <f t="shared" si="167"/>
        <v>34.696206080015358</v>
      </c>
      <c r="BG175">
        <f t="shared" si="168"/>
        <v>34.741223368876966</v>
      </c>
      <c r="BH175">
        <f t="shared" si="169"/>
        <v>34.67699040010524</v>
      </c>
      <c r="BI175">
        <f t="shared" si="170"/>
        <v>34.76886045645346</v>
      </c>
      <c r="BJ175">
        <f t="shared" si="171"/>
        <v>34.637817555878584</v>
      </c>
      <c r="BK175">
        <f t="shared" si="172"/>
        <v>34.825738535642529</v>
      </c>
    </row>
    <row r="176" spans="1:63" ht="12.95" customHeight="1">
      <c r="A176" s="231" t="s">
        <v>6</v>
      </c>
      <c r="B176" s="232" t="s">
        <v>122</v>
      </c>
      <c r="C176" s="233">
        <v>57580.444499999998</v>
      </c>
      <c r="D176" s="233">
        <v>5.9999999999999995E-4</v>
      </c>
      <c r="E176" s="34">
        <f t="shared" si="133"/>
        <v>21695.086772556893</v>
      </c>
      <c r="F176" s="35">
        <f t="shared" si="134"/>
        <v>21695</v>
      </c>
      <c r="G176" s="34">
        <f t="shared" si="150"/>
        <v>3.2132899999851361E-2</v>
      </c>
      <c r="H176" s="40"/>
      <c r="I176" s="41"/>
      <c r="J176" s="41"/>
      <c r="K176" s="34">
        <f t="shared" si="175"/>
        <v>3.2132899999851361E-2</v>
      </c>
      <c r="L176" s="34"/>
      <c r="M176" s="34"/>
      <c r="N176" s="34">
        <f t="shared" ca="1" si="151"/>
        <v>3.2780456359530988E-2</v>
      </c>
      <c r="O176" s="28">
        <f t="shared" si="152"/>
        <v>3.8926326320245244E-2</v>
      </c>
      <c r="P176" s="37">
        <f t="shared" si="153"/>
        <v>42561.944499999998</v>
      </c>
      <c r="R176" s="34">
        <f t="shared" si="154"/>
        <v>4.6150641170620378E-5</v>
      </c>
      <c r="S176">
        <v>1</v>
      </c>
      <c r="Y176">
        <f t="shared" si="136"/>
        <v>21695</v>
      </c>
      <c r="Z176" s="28">
        <f t="shared" si="137"/>
        <v>3.5024846511091119E-2</v>
      </c>
      <c r="AA176" s="28">
        <f t="shared" si="138"/>
        <v>3.6034379809005486E-2</v>
      </c>
      <c r="AB176" s="28">
        <f t="shared" si="139"/>
        <v>-6.7934263203938833E-3</v>
      </c>
      <c r="AC176" s="28">
        <f t="shared" si="140"/>
        <v>-2.8919465112397583E-3</v>
      </c>
      <c r="AD176" s="28">
        <f t="shared" si="141"/>
        <v>8.36335462387181E-6</v>
      </c>
      <c r="AE176">
        <f t="shared" si="142"/>
        <v>-6.7934263203938833E-3</v>
      </c>
      <c r="AF176" s="29"/>
      <c r="AG176">
        <f t="shared" si="143"/>
        <v>-3.9014798091541241E-3</v>
      </c>
      <c r="AH176">
        <f t="shared" si="144"/>
        <v>0.307937937921691</v>
      </c>
      <c r="AI176">
        <f t="shared" si="145"/>
        <v>-0.39558105782334102</v>
      </c>
      <c r="AJ176">
        <f t="shared" si="146"/>
        <v>-0.15449014978838463</v>
      </c>
      <c r="AK176">
        <f t="shared" si="147"/>
        <v>-2.9219619968737729</v>
      </c>
      <c r="AL176">
        <f t="shared" si="148"/>
        <v>-9.0695623033686505</v>
      </c>
      <c r="AM176" s="28">
        <f t="shared" si="176"/>
        <v>22.513447373895158</v>
      </c>
      <c r="AN176" s="28">
        <f t="shared" si="176"/>
        <v>22.540371571544174</v>
      </c>
      <c r="AO176" s="28">
        <f t="shared" si="176"/>
        <v>22.496431358351529</v>
      </c>
      <c r="AP176" s="28">
        <f t="shared" si="176"/>
        <v>22.568756429348973</v>
      </c>
      <c r="AQ176" s="28">
        <f t="shared" si="176"/>
        <v>22.45123468472412</v>
      </c>
      <c r="AR176" s="28">
        <f t="shared" si="176"/>
        <v>22.646906164698166</v>
      </c>
      <c r="AS176" s="28">
        <f t="shared" si="176"/>
        <v>22.331496294922861</v>
      </c>
      <c r="AT176" s="28">
        <f t="shared" si="135"/>
        <v>22.883612957624237</v>
      </c>
      <c r="AV176">
        <v>120000</v>
      </c>
      <c r="AW176">
        <f t="shared" si="158"/>
        <v>-6.6948115637539187E-3</v>
      </c>
      <c r="AX176">
        <f t="shared" si="159"/>
        <v>1.15808659288269E-3</v>
      </c>
      <c r="AY176">
        <f t="shared" si="160"/>
        <v>-7.8528981566366087E-3</v>
      </c>
      <c r="AZ176">
        <f t="shared" si="161"/>
        <v>0.29378235974907785</v>
      </c>
      <c r="BA176">
        <f t="shared" si="162"/>
        <v>-0.51087198103689979</v>
      </c>
      <c r="BB176">
        <f t="shared" si="163"/>
        <v>-3.0514603895811425</v>
      </c>
      <c r="BC176">
        <f t="shared" si="164"/>
        <v>-22.174588287420764</v>
      </c>
      <c r="BD176">
        <f t="shared" si="165"/>
        <v>34.775271108822729</v>
      </c>
      <c r="BE176">
        <f t="shared" si="166"/>
        <v>34.804264699793471</v>
      </c>
      <c r="BF176">
        <f t="shared" si="167"/>
        <v>34.762308863877571</v>
      </c>
      <c r="BG176">
        <f t="shared" si="168"/>
        <v>34.823161701428774</v>
      </c>
      <c r="BH176">
        <f t="shared" si="169"/>
        <v>34.735163863707761</v>
      </c>
      <c r="BI176">
        <f t="shared" si="170"/>
        <v>34.863061523238834</v>
      </c>
      <c r="BJ176">
        <f t="shared" si="171"/>
        <v>34.678255539299677</v>
      </c>
      <c r="BK176">
        <f t="shared" si="172"/>
        <v>34.948467332497962</v>
      </c>
    </row>
    <row r="177" spans="1:63" ht="12.95" customHeight="1">
      <c r="A177" s="238" t="s">
        <v>1</v>
      </c>
      <c r="B177" s="239" t="s">
        <v>122</v>
      </c>
      <c r="C177" s="240">
        <v>57939.464200000002</v>
      </c>
      <c r="D177" s="240">
        <v>6.9999999999999999E-4</v>
      </c>
      <c r="E177" s="34">
        <f t="shared" si="133"/>
        <v>22664.593332677679</v>
      </c>
      <c r="F177" s="35">
        <f t="shared" si="134"/>
        <v>22664.5</v>
      </c>
      <c r="G177" s="34">
        <f t="shared" si="150"/>
        <v>3.4562190005090088E-2</v>
      </c>
      <c r="H177" s="40"/>
      <c r="I177" s="41"/>
      <c r="J177" s="41"/>
      <c r="K177" s="34">
        <f t="shared" si="175"/>
        <v>3.4562190005090088E-2</v>
      </c>
      <c r="L177" s="34"/>
      <c r="M177" s="34"/>
      <c r="N177" s="34">
        <f t="shared" ca="1" si="151"/>
        <v>3.4285988539646331E-2</v>
      </c>
      <c r="O177" s="28">
        <f t="shared" si="152"/>
        <v>3.9810159555467232E-2</v>
      </c>
      <c r="P177" s="37">
        <f t="shared" si="153"/>
        <v>42920.964200000002</v>
      </c>
      <c r="R177" s="34">
        <f t="shared" si="154"/>
        <v>2.7541184401685693E-5</v>
      </c>
      <c r="S177">
        <v>1</v>
      </c>
      <c r="Y177">
        <f t="shared" si="136"/>
        <v>22664.5</v>
      </c>
      <c r="Z177" s="28">
        <f t="shared" si="137"/>
        <v>3.6977383600963122E-2</v>
      </c>
      <c r="AA177" s="28">
        <f t="shared" si="138"/>
        <v>3.7394965959594198E-2</v>
      </c>
      <c r="AB177" s="28">
        <f t="shared" si="139"/>
        <v>-5.2479695503771448E-3</v>
      </c>
      <c r="AC177" s="28">
        <f t="shared" si="140"/>
        <v>-2.4151935958730344E-3</v>
      </c>
      <c r="AD177" s="28">
        <f t="shared" si="141"/>
        <v>5.8331601055461185E-6</v>
      </c>
      <c r="AE177">
        <f t="shared" si="142"/>
        <v>-5.2479695503771448E-3</v>
      </c>
      <c r="AF177" s="29"/>
      <c r="AG177">
        <f t="shared" si="143"/>
        <v>-2.8327759545041086E-3</v>
      </c>
      <c r="AH177">
        <f t="shared" si="144"/>
        <v>0.31356210728184553</v>
      </c>
      <c r="AI177">
        <f t="shared" si="145"/>
        <v>-0.36427555510336285</v>
      </c>
      <c r="AJ177">
        <f t="shared" si="146"/>
        <v>-0.17782048135796449</v>
      </c>
      <c r="AK177">
        <f t="shared" si="147"/>
        <v>-2.8881163600733162</v>
      </c>
      <c r="AL177">
        <f t="shared" si="148"/>
        <v>-7.847992867554173</v>
      </c>
      <c r="AM177" s="28">
        <f t="shared" si="176"/>
        <v>22.590263684951957</v>
      </c>
      <c r="AN177" s="28">
        <f t="shared" si="176"/>
        <v>22.611712085609415</v>
      </c>
      <c r="AO177" s="28">
        <f t="shared" si="176"/>
        <v>22.575005671058193</v>
      </c>
      <c r="AP177" s="28">
        <f t="shared" si="176"/>
        <v>22.638419090282525</v>
      </c>
      <c r="AQ177" s="28">
        <f t="shared" si="176"/>
        <v>22.53050363448849</v>
      </c>
      <c r="AR177" s="28">
        <f t="shared" si="176"/>
        <v>22.719673992634171</v>
      </c>
      <c r="AS177" s="28">
        <f t="shared" si="176"/>
        <v>22.401567268668174</v>
      </c>
      <c r="AT177" s="28">
        <f t="shared" si="135"/>
        <v>23.002598526175586</v>
      </c>
      <c r="AV177">
        <v>121000</v>
      </c>
      <c r="AW177">
        <f t="shared" si="158"/>
        <v>-7.5264416887187496E-3</v>
      </c>
      <c r="AX177">
        <f t="shared" si="159"/>
        <v>-5.4816065371052214E-4</v>
      </c>
      <c r="AY177">
        <f t="shared" si="160"/>
        <v>-6.9782810350082275E-3</v>
      </c>
      <c r="AZ177">
        <f t="shared" si="161"/>
        <v>0.2960037962169737</v>
      </c>
      <c r="BA177">
        <f t="shared" si="162"/>
        <v>-0.48496776546031733</v>
      </c>
      <c r="BB177">
        <f t="shared" si="163"/>
        <v>-3.0215878765553539</v>
      </c>
      <c r="BC177">
        <f t="shared" si="164"/>
        <v>-16.645997617679964</v>
      </c>
      <c r="BD177">
        <f t="shared" si="165"/>
        <v>34.846711621472238</v>
      </c>
      <c r="BE177">
        <f t="shared" si="166"/>
        <v>34.879639424031019</v>
      </c>
      <c r="BF177">
        <f t="shared" si="167"/>
        <v>34.831059847717306</v>
      </c>
      <c r="BG177">
        <f t="shared" si="168"/>
        <v>34.90300233092502</v>
      </c>
      <c r="BH177">
        <f t="shared" si="169"/>
        <v>34.796996295597758</v>
      </c>
      <c r="BI177">
        <f t="shared" si="170"/>
        <v>34.954558115918694</v>
      </c>
      <c r="BJ177">
        <f t="shared" si="171"/>
        <v>34.722758443252808</v>
      </c>
      <c r="BK177">
        <f t="shared" si="172"/>
        <v>35.071196129353403</v>
      </c>
    </row>
    <row r="178" spans="1:63" ht="12.95" customHeight="1">
      <c r="A178" s="238" t="s">
        <v>1</v>
      </c>
      <c r="B178" s="239" t="s">
        <v>122</v>
      </c>
      <c r="C178" s="240">
        <v>58001.4908</v>
      </c>
      <c r="D178" s="240">
        <v>2.5000000000000001E-3</v>
      </c>
      <c r="E178" s="34">
        <f t="shared" si="133"/>
        <v>22832.091649906466</v>
      </c>
      <c r="F178" s="35">
        <f t="shared" si="134"/>
        <v>22832</v>
      </c>
      <c r="G178" s="34">
        <f t="shared" si="150"/>
        <v>3.3939040004042909E-2</v>
      </c>
      <c r="H178" s="40"/>
      <c r="I178" s="41"/>
      <c r="J178" s="41"/>
      <c r="K178" s="34">
        <f t="shared" si="175"/>
        <v>3.3939040004042909E-2</v>
      </c>
      <c r="L178" s="34"/>
      <c r="M178" s="34"/>
      <c r="N178" s="34">
        <f t="shared" ca="1" si="151"/>
        <v>3.4546098534663672E-2</v>
      </c>
      <c r="O178" s="28">
        <f t="shared" si="152"/>
        <v>3.9960323516314698E-2</v>
      </c>
      <c r="P178" s="37">
        <f t="shared" si="153"/>
        <v>42982.9908</v>
      </c>
      <c r="R178" s="34">
        <f t="shared" si="154"/>
        <v>3.6255855135156104E-5</v>
      </c>
      <c r="S178">
        <v>1</v>
      </c>
      <c r="Y178">
        <f t="shared" si="136"/>
        <v>22832</v>
      </c>
      <c r="Z178" s="28">
        <f t="shared" si="137"/>
        <v>3.7316177324157832E-2</v>
      </c>
      <c r="AA178" s="28">
        <f t="shared" si="138"/>
        <v>3.6583186196199775E-2</v>
      </c>
      <c r="AB178" s="28">
        <f t="shared" si="139"/>
        <v>-6.0212835122717898E-3</v>
      </c>
      <c r="AC178" s="28">
        <f t="shared" si="140"/>
        <v>-3.377137320114923E-3</v>
      </c>
      <c r="AD178" s="28">
        <f t="shared" si="141"/>
        <v>1.1405056478913004E-5</v>
      </c>
      <c r="AE178">
        <f t="shared" si="142"/>
        <v>-6.0212835122717898E-3</v>
      </c>
      <c r="AF178" s="29"/>
      <c r="AG178">
        <f t="shared" si="143"/>
        <v>-2.6441461921568646E-3</v>
      </c>
      <c r="AH178">
        <f t="shared" si="144"/>
        <v>0.31463756050955527</v>
      </c>
      <c r="AI178">
        <f t="shared" si="145"/>
        <v>-0.35870087982949045</v>
      </c>
      <c r="AJ178">
        <f t="shared" si="146"/>
        <v>-0.18192149594103851</v>
      </c>
      <c r="AK178">
        <f t="shared" si="147"/>
        <v>-2.8821373523858642</v>
      </c>
      <c r="AL178">
        <f t="shared" si="148"/>
        <v>-7.6651657296540376</v>
      </c>
      <c r="AM178" s="28">
        <f t="shared" si="176"/>
        <v>22.603685855238844</v>
      </c>
      <c r="AN178" s="28">
        <f t="shared" si="176"/>
        <v>22.624135530539782</v>
      </c>
      <c r="AO178" s="28">
        <f t="shared" si="176"/>
        <v>22.588816976275634</v>
      </c>
      <c r="AP178" s="28">
        <f t="shared" si="176"/>
        <v>22.650398910312759</v>
      </c>
      <c r="AQ178" s="28">
        <f t="shared" si="176"/>
        <v>22.544661384280978</v>
      </c>
      <c r="AR178" s="28">
        <f t="shared" si="176"/>
        <v>22.731835075992183</v>
      </c>
      <c r="AS178" s="28">
        <f t="shared" si="176"/>
        <v>22.414516884174851</v>
      </c>
      <c r="AT178" s="28">
        <f t="shared" si="135"/>
        <v>23.023155599648874</v>
      </c>
      <c r="AV178">
        <v>122000</v>
      </c>
      <c r="AW178">
        <f t="shared" si="158"/>
        <v>-8.3229597148939526E-3</v>
      </c>
      <c r="AX178">
        <f t="shared" si="159"/>
        <v>-2.2810340067967727E-3</v>
      </c>
      <c r="AY178">
        <f t="shared" si="160"/>
        <v>-6.0419257080971799E-3</v>
      </c>
      <c r="AZ178">
        <f t="shared" si="161"/>
        <v>0.29897159772297088</v>
      </c>
      <c r="BA178">
        <f t="shared" si="162"/>
        <v>-0.45764223647057889</v>
      </c>
      <c r="BB178">
        <f t="shared" si="163"/>
        <v>-2.990603206215245</v>
      </c>
      <c r="BC178">
        <f t="shared" si="164"/>
        <v>-13.220784330739596</v>
      </c>
      <c r="BD178">
        <f t="shared" si="165"/>
        <v>34.9201666669628</v>
      </c>
      <c r="BE178">
        <f t="shared" si="166"/>
        <v>34.953882954393031</v>
      </c>
      <c r="BF178">
        <f t="shared" si="167"/>
        <v>34.902860982208914</v>
      </c>
      <c r="BG178">
        <f t="shared" si="168"/>
        <v>34.980490652980215</v>
      </c>
      <c r="BH178">
        <f t="shared" si="169"/>
        <v>34.863254954309475</v>
      </c>
      <c r="BI178">
        <f t="shared" si="170"/>
        <v>35.042652300053859</v>
      </c>
      <c r="BJ178">
        <f t="shared" si="171"/>
        <v>34.772503055895264</v>
      </c>
      <c r="BK178">
        <f t="shared" si="172"/>
        <v>35.193924926208837</v>
      </c>
    </row>
    <row r="179" spans="1:63" ht="12.95" customHeight="1">
      <c r="A179" s="247" t="s">
        <v>781</v>
      </c>
      <c r="B179" s="248" t="s">
        <v>122</v>
      </c>
      <c r="C179" s="249">
        <v>58665.464070000002</v>
      </c>
      <c r="D179" s="249">
        <v>8.0000000000000007E-5</v>
      </c>
      <c r="E179" s="34">
        <f t="shared" ref="E179:E184" si="177">+(C179-C$7)/C$8</f>
        <v>24625.103122563378</v>
      </c>
      <c r="F179" s="35">
        <f t="shared" si="134"/>
        <v>24625</v>
      </c>
      <c r="G179" s="34">
        <f t="shared" ref="G179:G184" si="178">+C179-(C$7+F179*C$8)</f>
        <v>3.8187500002095476E-2</v>
      </c>
      <c r="H179" s="40"/>
      <c r="I179" s="41"/>
      <c r="J179" s="41"/>
      <c r="K179" s="34">
        <f t="shared" ref="K179:K184" si="179">G179</f>
        <v>3.8187500002095476E-2</v>
      </c>
      <c r="L179" s="34"/>
      <c r="M179" s="34"/>
      <c r="N179" s="34">
        <f t="shared" ref="N179:N184" ca="1" si="180">+C$11+C$12*F179</f>
        <v>3.7330440152968783E-2</v>
      </c>
      <c r="O179" s="28">
        <f t="shared" ref="O179:O184" si="181">+D$11+D$12*F179+D$13*F179^2</f>
        <v>4.1520952541411152E-2</v>
      </c>
      <c r="P179" s="37">
        <f t="shared" ref="P179:P184" si="182">+C179-15018.5</f>
        <v>43646.964070000002</v>
      </c>
      <c r="R179" s="34">
        <f t="shared" ref="R179:R184" si="183">(O179-G179)^2</f>
        <v>1.1111905831870129E-5</v>
      </c>
      <c r="S179">
        <v>1</v>
      </c>
      <c r="Y179">
        <f t="shared" ref="Y179:Y184" si="184">F179</f>
        <v>24625</v>
      </c>
      <c r="Z179" s="28">
        <f t="shared" ref="Z179:Z184" si="185">AA$3+AA$4*Y179+AA$5*Y179^2+AG179</f>
        <v>4.0956826183621529E-2</v>
      </c>
      <c r="AA179" s="28">
        <f t="shared" ref="AA179:AA184" si="186">IF(R179&lt;&gt;0,G179-AG179, -9999)</f>
        <v>3.8751626359885098E-2</v>
      </c>
      <c r="AB179" s="28">
        <f t="shared" ref="AB179:AB184" si="187">+G179-O179</f>
        <v>-3.3334525393156761E-3</v>
      </c>
      <c r="AC179" s="28">
        <f t="shared" ref="AC179:AC184" si="188">IF(S179&lt;&gt;0,G179-Z179, -9999)</f>
        <v>-2.7693261815260536E-3</v>
      </c>
      <c r="AD179" s="28">
        <f t="shared" ref="AD179:AD184" si="189">+(G179-Z179)^2*S179</f>
        <v>7.6691674996856733E-6</v>
      </c>
      <c r="AE179">
        <f t="shared" ref="AE179:AE184" si="190">IF(R179&lt;&gt;0,G179-O179, -9999)</f>
        <v>-3.3334525393156761E-3</v>
      </c>
      <c r="AF179" s="29"/>
      <c r="AG179">
        <f t="shared" ref="AG179:AG184" si="191">$AA$6*($AA$11/AH179*AI179+$AA$12)</f>
        <v>-5.6412635778962104E-4</v>
      </c>
      <c r="AH179">
        <f t="shared" ref="AH179:AH184" si="192">1+$AA$7*COS(AK179)</f>
        <v>0.32827494350364017</v>
      </c>
      <c r="AI179">
        <f t="shared" ref="AI179:AI184" si="193">SIN(AK179+RADIANS($AA$9))</f>
        <v>-0.29573763321512031</v>
      </c>
      <c r="AJ179">
        <f t="shared" ref="AJ179:AJ184" si="194">$AA$7*SIN(AK179)</f>
        <v>-0.22716195241430914</v>
      </c>
      <c r="AK179">
        <f t="shared" ref="AK179:AK184" si="195">2*ATAN(AL179)</f>
        <v>-2.8154891680473848</v>
      </c>
      <c r="AL179">
        <f t="shared" ref="AL179:AL184" si="196">SQRT((1+$AA$7)/(1-$AA$7))*TAN(AM179/2)</f>
        <v>-6.0785753005950127</v>
      </c>
      <c r="AM179" s="28">
        <f t="shared" ref="AM179:AM184" si="197">$AT179+$AA$7*SIN(AN179)</f>
        <v>22.750014520793428</v>
      </c>
      <c r="AN179" s="28">
        <f t="shared" ref="AN179:AN184" si="198">$AT179+$AA$7*SIN(AO179)</f>
        <v>22.76029857587703</v>
      </c>
      <c r="AO179" s="28">
        <f t="shared" ref="AO179:AO184" si="199">$AT179+$AA$7*SIN(AP179)</f>
        <v>22.740305586813054</v>
      </c>
      <c r="AP179" s="28">
        <f t="shared" ref="AP179:AP184" si="200">$AT179+$AA$7*SIN(AQ179)</f>
        <v>22.779535157950569</v>
      </c>
      <c r="AQ179" s="28">
        <f t="shared" ref="AQ179:AQ184" si="201">$AT179+$AA$7*SIN(AR179)</f>
        <v>22.703867639226402</v>
      </c>
      <c r="AR179" s="28">
        <f t="shared" ref="AR179:AR184" si="202">$AT179+$AA$7*SIN(AS179)</f>
        <v>22.855390356899292</v>
      </c>
      <c r="AS179" s="28">
        <f t="shared" ref="AS179:AS184" si="203">$AT179+$AA$7*SIN(AT179)</f>
        <v>22.569828035687337</v>
      </c>
      <c r="AT179" s="28">
        <f t="shared" ref="AT179:AT184" si="204">RADIANS($AA$9)+$AA$18*(F179-AA$15)</f>
        <v>23.243208332410671</v>
      </c>
      <c r="AV179">
        <v>123000</v>
      </c>
      <c r="AW179">
        <f t="shared" si="158"/>
        <v>-9.0863024553429553E-3</v>
      </c>
      <c r="AX179">
        <f t="shared" si="159"/>
        <v>-4.0405334663761172E-3</v>
      </c>
      <c r="AY179">
        <f t="shared" si="160"/>
        <v>-5.0457689889668372E-3</v>
      </c>
      <c r="AZ179">
        <f t="shared" si="161"/>
        <v>0.30276926628959022</v>
      </c>
      <c r="BA179">
        <f t="shared" si="162"/>
        <v>-0.42877678674084008</v>
      </c>
      <c r="BB179">
        <f t="shared" si="163"/>
        <v>-2.9583999146123139</v>
      </c>
      <c r="BC179">
        <f t="shared" si="164"/>
        <v>-10.886914060578086</v>
      </c>
      <c r="BD179">
        <f t="shared" si="165"/>
        <v>34.995653611422462</v>
      </c>
      <c r="BE179">
        <f t="shared" si="166"/>
        <v>35.027298180757008</v>
      </c>
      <c r="BF179">
        <f t="shared" si="167"/>
        <v>34.977850111678251</v>
      </c>
      <c r="BG179">
        <f t="shared" si="168"/>
        <v>35.055663906180975</v>
      </c>
      <c r="BH179">
        <f t="shared" si="169"/>
        <v>34.934440807447587</v>
      </c>
      <c r="BI179">
        <f t="shared" si="170"/>
        <v>35.126785681118882</v>
      </c>
      <c r="BJ179">
        <f t="shared" si="171"/>
        <v>34.828587311944894</v>
      </c>
      <c r="BK179">
        <f t="shared" si="172"/>
        <v>35.316653723064277</v>
      </c>
    </row>
    <row r="180" spans="1:63" ht="12.95" customHeight="1">
      <c r="A180" s="247" t="s">
        <v>781</v>
      </c>
      <c r="B180" s="248" t="s">
        <v>111</v>
      </c>
      <c r="C180" s="249">
        <v>58299.408329999998</v>
      </c>
      <c r="D180" s="249">
        <v>9.0000000000000006E-5</v>
      </c>
      <c r="E180" s="34">
        <f t="shared" si="177"/>
        <v>23636.596248706966</v>
      </c>
      <c r="F180" s="35">
        <f t="shared" si="134"/>
        <v>23636.5</v>
      </c>
      <c r="G180" s="34">
        <f t="shared" si="178"/>
        <v>3.564203000132693E-2</v>
      </c>
      <c r="H180" s="40"/>
      <c r="I180" s="41"/>
      <c r="J180" s="41"/>
      <c r="K180" s="34">
        <f t="shared" si="179"/>
        <v>3.564203000132693E-2</v>
      </c>
      <c r="L180" s="34"/>
      <c r="M180" s="34"/>
      <c r="N180" s="34">
        <f t="shared" ca="1" si="180"/>
        <v>3.5795402958493275E-2</v>
      </c>
      <c r="O180" s="28">
        <f t="shared" si="181"/>
        <v>4.06711483175125E-2</v>
      </c>
      <c r="P180" s="37">
        <f t="shared" si="182"/>
        <v>43280.908329999998</v>
      </c>
      <c r="R180" s="34">
        <f t="shared" si="183"/>
        <v>2.5292031038193182E-5</v>
      </c>
      <c r="S180">
        <v>1</v>
      </c>
      <c r="Y180">
        <f t="shared" si="184"/>
        <v>23636.5</v>
      </c>
      <c r="Z180" s="28">
        <f t="shared" si="185"/>
        <v>3.8947414891422845E-2</v>
      </c>
      <c r="AA180" s="28">
        <f t="shared" si="186"/>
        <v>3.7365763427416585E-2</v>
      </c>
      <c r="AB180" s="28">
        <f t="shared" si="187"/>
        <v>-5.0291183161855699E-3</v>
      </c>
      <c r="AC180" s="28">
        <f t="shared" si="188"/>
        <v>-3.3053848900959151E-3</v>
      </c>
      <c r="AD180" s="28">
        <f t="shared" si="189"/>
        <v>1.0925569271674386E-5</v>
      </c>
      <c r="AE180">
        <f t="shared" si="190"/>
        <v>-5.0291183161855699E-3</v>
      </c>
      <c r="AF180" s="29"/>
      <c r="AG180">
        <f t="shared" si="191"/>
        <v>-1.7237334260896547E-3</v>
      </c>
      <c r="AH180">
        <f t="shared" si="192"/>
        <v>0.32025801894274553</v>
      </c>
      <c r="AI180">
        <f t="shared" si="193"/>
        <v>-0.33121584261941711</v>
      </c>
      <c r="AJ180">
        <f t="shared" si="194"/>
        <v>-0.20191073111174113</v>
      </c>
      <c r="AK180">
        <f t="shared" si="195"/>
        <v>-2.8528534289412497</v>
      </c>
      <c r="AL180">
        <f t="shared" si="196"/>
        <v>-6.878475205821756</v>
      </c>
      <c r="AM180" s="28">
        <f t="shared" si="197"/>
        <v>22.668742720866309</v>
      </c>
      <c r="AN180" s="28">
        <f t="shared" si="198"/>
        <v>22.684411856093199</v>
      </c>
      <c r="AO180" s="28">
        <f t="shared" si="199"/>
        <v>22.656014016220627</v>
      </c>
      <c r="AP180" s="28">
        <f t="shared" si="200"/>
        <v>22.70798262243942</v>
      </c>
      <c r="AQ180" s="28">
        <f t="shared" si="201"/>
        <v>22.61444224828502</v>
      </c>
      <c r="AR180" s="28">
        <f t="shared" si="202"/>
        <v>22.788670821722764</v>
      </c>
      <c r="AS180" s="28">
        <f t="shared" si="203"/>
        <v>22.480351458623467</v>
      </c>
      <c r="AT180" s="28">
        <f t="shared" si="204"/>
        <v>23.121890916719071</v>
      </c>
      <c r="AU180" s="28"/>
      <c r="AV180">
        <v>124000</v>
      </c>
      <c r="AW180">
        <f t="shared" si="158"/>
        <v>-9.8212970534645068E-3</v>
      </c>
      <c r="AX180">
        <f t="shared" si="159"/>
        <v>-5.8266590324485279E-3</v>
      </c>
      <c r="AY180">
        <f t="shared" si="160"/>
        <v>-3.9946380210159798E-3</v>
      </c>
      <c r="AZ180">
        <f t="shared" si="161"/>
        <v>0.30748461016163975</v>
      </c>
      <c r="BA180">
        <f t="shared" si="162"/>
        <v>-0.39829227719561289</v>
      </c>
      <c r="BB180">
        <f t="shared" si="163"/>
        <v>-2.9249158920886247</v>
      </c>
      <c r="BC180">
        <f t="shared" si="164"/>
        <v>-9.1941980922588566</v>
      </c>
      <c r="BD180">
        <f t="shared" si="165"/>
        <v>35.073049205809326</v>
      </c>
      <c r="BE180">
        <f t="shared" si="166"/>
        <v>35.100418057798343</v>
      </c>
      <c r="BF180">
        <f t="shared" si="167"/>
        <v>35.055922144890168</v>
      </c>
      <c r="BG180">
        <f t="shared" si="168"/>
        <v>35.128875685563159</v>
      </c>
      <c r="BH180">
        <f t="shared" si="169"/>
        <v>35.01077079039613</v>
      </c>
      <c r="BI180">
        <f t="shared" si="170"/>
        <v>35.206592118170875</v>
      </c>
      <c r="BJ180">
        <f t="shared" si="171"/>
        <v>34.892013775942125</v>
      </c>
      <c r="BK180">
        <f t="shared" si="172"/>
        <v>35.439382519919711</v>
      </c>
    </row>
    <row r="181" spans="1:63" ht="12.95" customHeight="1">
      <c r="A181" s="250" t="s">
        <v>781</v>
      </c>
      <c r="B181" s="251" t="s">
        <v>122</v>
      </c>
      <c r="C181" s="252">
        <v>58665.464070000002</v>
      </c>
      <c r="D181" s="252">
        <v>8.0000000000000007E-5</v>
      </c>
      <c r="E181" s="34">
        <f t="shared" si="177"/>
        <v>24625.103122563378</v>
      </c>
      <c r="F181" s="35">
        <f t="shared" si="134"/>
        <v>24625</v>
      </c>
      <c r="G181" s="34">
        <f t="shared" si="178"/>
        <v>3.8187500002095476E-2</v>
      </c>
      <c r="H181" s="40"/>
      <c r="I181" s="41"/>
      <c r="J181" s="41"/>
      <c r="K181" s="34">
        <f t="shared" si="179"/>
        <v>3.8187500002095476E-2</v>
      </c>
      <c r="L181" s="34"/>
      <c r="M181" s="34"/>
      <c r="N181" s="34">
        <f t="shared" ca="1" si="180"/>
        <v>3.7330440152968783E-2</v>
      </c>
      <c r="O181" s="28">
        <f t="shared" si="181"/>
        <v>4.1520952541411152E-2</v>
      </c>
      <c r="P181" s="37">
        <f t="shared" si="182"/>
        <v>43646.964070000002</v>
      </c>
      <c r="R181" s="34">
        <f t="shared" si="183"/>
        <v>1.1111905831870129E-5</v>
      </c>
      <c r="S181">
        <v>1</v>
      </c>
      <c r="Y181">
        <f t="shared" si="184"/>
        <v>24625</v>
      </c>
      <c r="Z181" s="28">
        <f t="shared" si="185"/>
        <v>4.0956826183621529E-2</v>
      </c>
      <c r="AA181" s="28">
        <f t="shared" si="186"/>
        <v>3.8751626359885098E-2</v>
      </c>
      <c r="AB181" s="28">
        <f t="shared" si="187"/>
        <v>-3.3334525393156761E-3</v>
      </c>
      <c r="AC181" s="28">
        <f t="shared" si="188"/>
        <v>-2.7693261815260536E-3</v>
      </c>
      <c r="AD181" s="28">
        <f t="shared" si="189"/>
        <v>7.6691674996856733E-6</v>
      </c>
      <c r="AE181">
        <f t="shared" si="190"/>
        <v>-3.3334525393156761E-3</v>
      </c>
      <c r="AF181" s="29"/>
      <c r="AG181">
        <f t="shared" si="191"/>
        <v>-5.6412635778962104E-4</v>
      </c>
      <c r="AH181">
        <f t="shared" si="192"/>
        <v>0.32827494350364017</v>
      </c>
      <c r="AI181">
        <f t="shared" si="193"/>
        <v>-0.29573763321512031</v>
      </c>
      <c r="AJ181">
        <f t="shared" si="194"/>
        <v>-0.22716195241430914</v>
      </c>
      <c r="AK181">
        <f t="shared" si="195"/>
        <v>-2.8154891680473848</v>
      </c>
      <c r="AL181">
        <f t="shared" si="196"/>
        <v>-6.0785753005950127</v>
      </c>
      <c r="AM181" s="28">
        <f t="shared" si="197"/>
        <v>22.750014520793428</v>
      </c>
      <c r="AN181" s="28">
        <f t="shared" si="198"/>
        <v>22.76029857587703</v>
      </c>
      <c r="AO181" s="28">
        <f t="shared" si="199"/>
        <v>22.740305586813054</v>
      </c>
      <c r="AP181" s="28">
        <f t="shared" si="200"/>
        <v>22.779535157950569</v>
      </c>
      <c r="AQ181" s="28">
        <f t="shared" si="201"/>
        <v>22.703867639226402</v>
      </c>
      <c r="AR181" s="28">
        <f t="shared" si="202"/>
        <v>22.855390356899292</v>
      </c>
      <c r="AS181" s="28">
        <f t="shared" si="203"/>
        <v>22.569828035687337</v>
      </c>
      <c r="AT181" s="28">
        <f t="shared" si="204"/>
        <v>23.243208332410671</v>
      </c>
      <c r="AV181">
        <v>125000</v>
      </c>
      <c r="AW181">
        <f t="shared" si="158"/>
        <v>-1.0534866886527687E-2</v>
      </c>
      <c r="AX181">
        <f t="shared" si="159"/>
        <v>-7.639410705013977E-3</v>
      </c>
      <c r="AY181">
        <f t="shared" si="160"/>
        <v>-2.8954561815137097E-3</v>
      </c>
      <c r="AZ181">
        <f t="shared" si="161"/>
        <v>0.31321034408955706</v>
      </c>
      <c r="BA181">
        <f t="shared" si="162"/>
        <v>-0.36612419880708086</v>
      </c>
      <c r="BB181">
        <f t="shared" si="163"/>
        <v>-2.8901021655261947</v>
      </c>
      <c r="BC181">
        <f t="shared" si="164"/>
        <v>-7.9106277239788598</v>
      </c>
      <c r="BD181">
        <f t="shared" si="165"/>
        <v>35.152166277926632</v>
      </c>
      <c r="BE181">
        <f t="shared" si="166"/>
        <v>35.173946210454993</v>
      </c>
      <c r="BF181">
        <f t="shared" si="167"/>
        <v>35.136783506632632</v>
      </c>
      <c r="BG181">
        <f t="shared" si="168"/>
        <v>35.200791547974283</v>
      </c>
      <c r="BH181">
        <f t="shared" si="169"/>
        <v>35.092180769978675</v>
      </c>
      <c r="BI181">
        <f t="shared" si="170"/>
        <v>35.281961393852569</v>
      </c>
      <c r="BJ181">
        <f t="shared" si="171"/>
        <v>34.963674560209604</v>
      </c>
      <c r="BK181">
        <f t="shared" si="172"/>
        <v>35.562111316775152</v>
      </c>
    </row>
    <row r="182" spans="1:63" ht="12.95" customHeight="1">
      <c r="A182" s="250" t="s">
        <v>781</v>
      </c>
      <c r="B182" s="251" t="s">
        <v>111</v>
      </c>
      <c r="C182" s="252">
        <v>58299.408329999998</v>
      </c>
      <c r="D182" s="252">
        <v>9.0000000000000006E-5</v>
      </c>
      <c r="E182" s="34">
        <f t="shared" si="177"/>
        <v>23636.596248706966</v>
      </c>
      <c r="F182" s="35">
        <f t="shared" si="134"/>
        <v>23636.5</v>
      </c>
      <c r="G182" s="34">
        <f t="shared" si="178"/>
        <v>3.564203000132693E-2</v>
      </c>
      <c r="H182" s="40"/>
      <c r="I182" s="41"/>
      <c r="J182" s="41"/>
      <c r="K182" s="34">
        <f t="shared" si="179"/>
        <v>3.564203000132693E-2</v>
      </c>
      <c r="L182" s="34"/>
      <c r="M182" s="34"/>
      <c r="N182" s="34">
        <f t="shared" ca="1" si="180"/>
        <v>3.5795402958493275E-2</v>
      </c>
      <c r="O182" s="28">
        <f t="shared" si="181"/>
        <v>4.06711483175125E-2</v>
      </c>
      <c r="P182" s="37">
        <f t="shared" si="182"/>
        <v>43280.908329999998</v>
      </c>
      <c r="R182" s="34">
        <f t="shared" si="183"/>
        <v>2.5292031038193182E-5</v>
      </c>
      <c r="S182">
        <v>1</v>
      </c>
      <c r="Y182">
        <f t="shared" si="184"/>
        <v>23636.5</v>
      </c>
      <c r="Z182" s="28">
        <f t="shared" si="185"/>
        <v>3.8947414891422845E-2</v>
      </c>
      <c r="AA182" s="28">
        <f t="shared" si="186"/>
        <v>3.7365763427416585E-2</v>
      </c>
      <c r="AB182" s="28">
        <f t="shared" si="187"/>
        <v>-5.0291183161855699E-3</v>
      </c>
      <c r="AC182" s="28">
        <f t="shared" si="188"/>
        <v>-3.3053848900959151E-3</v>
      </c>
      <c r="AD182" s="28">
        <f t="shared" si="189"/>
        <v>1.0925569271674386E-5</v>
      </c>
      <c r="AE182">
        <f t="shared" si="190"/>
        <v>-5.0291183161855699E-3</v>
      </c>
      <c r="AF182" s="29"/>
      <c r="AG182">
        <f t="shared" si="191"/>
        <v>-1.7237334260896547E-3</v>
      </c>
      <c r="AH182">
        <f t="shared" si="192"/>
        <v>0.32025801894274553</v>
      </c>
      <c r="AI182">
        <f t="shared" si="193"/>
        <v>-0.33121584261941711</v>
      </c>
      <c r="AJ182">
        <f t="shared" si="194"/>
        <v>-0.20191073111174113</v>
      </c>
      <c r="AK182">
        <f t="shared" si="195"/>
        <v>-2.8528534289412497</v>
      </c>
      <c r="AL182">
        <f t="shared" si="196"/>
        <v>-6.878475205821756</v>
      </c>
      <c r="AM182" s="28">
        <f t="shared" si="197"/>
        <v>22.668742720866309</v>
      </c>
      <c r="AN182" s="28">
        <f t="shared" si="198"/>
        <v>22.684411856093199</v>
      </c>
      <c r="AO182" s="28">
        <f t="shared" si="199"/>
        <v>22.656014016220627</v>
      </c>
      <c r="AP182" s="28">
        <f t="shared" si="200"/>
        <v>22.70798262243942</v>
      </c>
      <c r="AQ182" s="28">
        <f t="shared" si="201"/>
        <v>22.61444224828502</v>
      </c>
      <c r="AR182" s="28">
        <f t="shared" si="202"/>
        <v>22.788670821722764</v>
      </c>
      <c r="AS182" s="28">
        <f t="shared" si="203"/>
        <v>22.480351458623467</v>
      </c>
      <c r="AT182" s="28">
        <f t="shared" si="204"/>
        <v>23.121890916719071</v>
      </c>
      <c r="AV182">
        <v>126000</v>
      </c>
      <c r="AW182">
        <f t="shared" si="158"/>
        <v>-1.1234790950429539E-2</v>
      </c>
      <c r="AX182">
        <f t="shared" si="159"/>
        <v>-9.4787884840725478E-3</v>
      </c>
      <c r="AY182">
        <f t="shared" si="160"/>
        <v>-1.7560024663569901E-3</v>
      </c>
      <c r="AZ182">
        <f t="shared" si="161"/>
        <v>0.32005022204083677</v>
      </c>
      <c r="BA182">
        <f t="shared" si="162"/>
        <v>-0.33218841652644715</v>
      </c>
      <c r="BB182">
        <f t="shared" si="163"/>
        <v>-2.8538843705176031</v>
      </c>
      <c r="BC182">
        <f t="shared" si="164"/>
        <v>-6.9034679810280126</v>
      </c>
      <c r="BD182">
        <f t="shared" si="165"/>
        <v>35.232842774374717</v>
      </c>
      <c r="BE182">
        <f t="shared" si="166"/>
        <v>35.248674245382652</v>
      </c>
      <c r="BF182">
        <f t="shared" si="167"/>
        <v>35.220033649761348</v>
      </c>
      <c r="BG182">
        <f t="shared" si="168"/>
        <v>35.272352591599422</v>
      </c>
      <c r="BH182">
        <f t="shared" si="169"/>
        <v>35.17834738890069</v>
      </c>
      <c r="BI182">
        <f t="shared" si="170"/>
        <v>35.353113273791941</v>
      </c>
      <c r="BJ182">
        <f t="shared" si="171"/>
        <v>35.044337904395348</v>
      </c>
      <c r="BK182">
        <f t="shared" si="172"/>
        <v>35.684840113630585</v>
      </c>
    </row>
    <row r="183" spans="1:63" ht="12.95" customHeight="1">
      <c r="A183" s="247" t="s">
        <v>782</v>
      </c>
      <c r="B183" s="248" t="s">
        <v>111</v>
      </c>
      <c r="C183" s="249">
        <v>58018.710599999999</v>
      </c>
      <c r="D183" s="249">
        <v>1E-4</v>
      </c>
      <c r="E183" s="34">
        <f t="shared" si="177"/>
        <v>22878.592466056576</v>
      </c>
      <c r="F183" s="35">
        <f t="shared" si="134"/>
        <v>22878.5</v>
      </c>
      <c r="G183" s="34">
        <f t="shared" si="178"/>
        <v>3.4241269997437485E-2</v>
      </c>
      <c r="H183" s="40"/>
      <c r="I183" s="41"/>
      <c r="J183" s="41"/>
      <c r="K183" s="34">
        <f t="shared" si="179"/>
        <v>3.4241269997437485E-2</v>
      </c>
      <c r="L183" s="34"/>
      <c r="M183" s="34"/>
      <c r="N183" s="34">
        <f t="shared" ca="1" si="180"/>
        <v>3.4618308175071485E-2</v>
      </c>
      <c r="O183" s="28">
        <f t="shared" si="181"/>
        <v>4.0001878346655612E-2</v>
      </c>
      <c r="P183" s="37">
        <f t="shared" si="182"/>
        <v>43000.210599999999</v>
      </c>
      <c r="R183" s="34">
        <f t="shared" si="183"/>
        <v>3.3184608553081597E-5</v>
      </c>
      <c r="S183">
        <v>1</v>
      </c>
      <c r="Y183">
        <f t="shared" si="184"/>
        <v>22878.5</v>
      </c>
      <c r="Z183" s="28">
        <f t="shared" si="185"/>
        <v>3.7410291082189323E-2</v>
      </c>
      <c r="AA183" s="28">
        <f t="shared" si="186"/>
        <v>3.6832857261903773E-2</v>
      </c>
      <c r="AB183" s="28">
        <f t="shared" si="187"/>
        <v>-5.760608349218127E-3</v>
      </c>
      <c r="AC183" s="28">
        <f t="shared" si="188"/>
        <v>-3.1690210847518385E-3</v>
      </c>
      <c r="AD183" s="28">
        <f t="shared" si="189"/>
        <v>1.0042694635601719E-5</v>
      </c>
      <c r="AE183">
        <f t="shared" si="190"/>
        <v>-5.760608349218127E-3</v>
      </c>
      <c r="AF183" s="29"/>
      <c r="AG183">
        <f t="shared" si="191"/>
        <v>-2.5915872644662881E-3</v>
      </c>
      <c r="AH183">
        <f t="shared" si="192"/>
        <v>0.31494175692138493</v>
      </c>
      <c r="AI183">
        <f t="shared" si="193"/>
        <v>-0.35714441294108207</v>
      </c>
      <c r="AJ183">
        <f t="shared" si="194"/>
        <v>-0.18306367127248335</v>
      </c>
      <c r="AK183">
        <f t="shared" si="195"/>
        <v>-2.8804704553789713</v>
      </c>
      <c r="AL183">
        <f t="shared" si="196"/>
        <v>-7.6156793429957421</v>
      </c>
      <c r="AM183" s="28">
        <f t="shared" si="197"/>
        <v>22.607419617420238</v>
      </c>
      <c r="AN183" s="28">
        <f t="shared" si="198"/>
        <v>22.62759113798479</v>
      </c>
      <c r="AO183" s="28">
        <f t="shared" si="199"/>
        <v>22.592662655780341</v>
      </c>
      <c r="AP183" s="28">
        <f t="shared" si="200"/>
        <v>22.653723787268959</v>
      </c>
      <c r="AQ183" s="28">
        <f t="shared" si="201"/>
        <v>22.548615078609153</v>
      </c>
      <c r="AR183" s="28">
        <f t="shared" si="202"/>
        <v>22.735190389176353</v>
      </c>
      <c r="AS183" s="28">
        <f t="shared" si="203"/>
        <v>22.418157328873558</v>
      </c>
      <c r="AT183" s="28">
        <f t="shared" si="204"/>
        <v>23.02886248870265</v>
      </c>
      <c r="AV183">
        <v>127000</v>
      </c>
      <c r="AW183">
        <f t="shared" si="158"/>
        <v>-1.1928360345546524E-2</v>
      </c>
      <c r="AX183">
        <f t="shared" si="159"/>
        <v>-1.1344792369624129E-2</v>
      </c>
      <c r="AY183">
        <f t="shared" si="160"/>
        <v>-5.835679759223952E-4</v>
      </c>
      <c r="AZ183">
        <f t="shared" si="161"/>
        <v>0.32813139057545493</v>
      </c>
      <c r="BA183">
        <f t="shared" si="162"/>
        <v>-0.296341812821518</v>
      </c>
      <c r="BB183">
        <f t="shared" si="163"/>
        <v>-2.8161217005377206</v>
      </c>
      <c r="BC183">
        <f t="shared" si="164"/>
        <v>-6.0906004309930921</v>
      </c>
      <c r="BD183">
        <f t="shared" si="165"/>
        <v>35.31502620167722</v>
      </c>
      <c r="BE183">
        <f t="shared" si="166"/>
        <v>35.325392021652611</v>
      </c>
      <c r="BF183">
        <f t="shared" si="167"/>
        <v>35.305265715351304</v>
      </c>
      <c r="BG183">
        <f t="shared" si="168"/>
        <v>35.34470716807288</v>
      </c>
      <c r="BH183">
        <f t="shared" si="169"/>
        <v>35.268726764465228</v>
      </c>
      <c r="BI183">
        <f t="shared" si="170"/>
        <v>35.420678699863586</v>
      </c>
      <c r="BJ183">
        <f t="shared" si="171"/>
        <v>35.134636618489715</v>
      </c>
      <c r="BK183">
        <f t="shared" si="172"/>
        <v>35.807568910486026</v>
      </c>
    </row>
    <row r="184" spans="1:63" ht="12.95" customHeight="1">
      <c r="A184" s="247" t="s">
        <v>783</v>
      </c>
      <c r="B184" s="248" t="s">
        <v>122</v>
      </c>
      <c r="C184" s="249">
        <v>58627.135799999996</v>
      </c>
      <c r="D184" s="249" t="s">
        <v>154</v>
      </c>
      <c r="E184" s="34">
        <f t="shared" si="177"/>
        <v>24521.600420056842</v>
      </c>
      <c r="F184" s="35">
        <f t="shared" si="134"/>
        <v>24521.5</v>
      </c>
      <c r="G184" s="34">
        <f t="shared" si="178"/>
        <v>3.7186729998211376E-2</v>
      </c>
      <c r="H184" s="40"/>
      <c r="I184" s="41"/>
      <c r="J184" s="41"/>
      <c r="K184" s="34">
        <f t="shared" si="179"/>
        <v>3.7186729998211376E-2</v>
      </c>
      <c r="L184" s="34"/>
      <c r="M184" s="34"/>
      <c r="N184" s="34">
        <f t="shared" ca="1" si="180"/>
        <v>3.716971546948046E-2</v>
      </c>
      <c r="O184" s="28">
        <f t="shared" si="181"/>
        <v>4.1433193999816507E-2</v>
      </c>
      <c r="P184" s="37">
        <f t="shared" si="182"/>
        <v>43608.635799999996</v>
      </c>
      <c r="R184" s="34">
        <f t="shared" si="183"/>
        <v>1.8032456516928263E-5</v>
      </c>
      <c r="S184">
        <v>1</v>
      </c>
      <c r="Y184">
        <f t="shared" si="184"/>
        <v>24521.5</v>
      </c>
      <c r="Z184" s="28">
        <f t="shared" si="185"/>
        <v>4.0746328767479405E-2</v>
      </c>
      <c r="AA184" s="28">
        <f t="shared" si="186"/>
        <v>3.7873595230548479E-2</v>
      </c>
      <c r="AB184" s="28">
        <f t="shared" si="187"/>
        <v>-4.2464640016051311E-3</v>
      </c>
      <c r="AC184" s="28">
        <f t="shared" si="188"/>
        <v>-3.5595987692680284E-3</v>
      </c>
      <c r="AD184" s="28">
        <f t="shared" si="189"/>
        <v>1.2670743398174462E-5</v>
      </c>
      <c r="AE184">
        <f t="shared" si="190"/>
        <v>-4.2464640016051311E-3</v>
      </c>
      <c r="AF184" s="29"/>
      <c r="AG184">
        <f t="shared" si="191"/>
        <v>-6.8686523233710132E-4</v>
      </c>
      <c r="AH184">
        <f t="shared" si="192"/>
        <v>0.32737407352854075</v>
      </c>
      <c r="AI184">
        <f t="shared" si="193"/>
        <v>-0.29954612649272766</v>
      </c>
      <c r="AJ184">
        <f t="shared" si="194"/>
        <v>-0.22448043831953324</v>
      </c>
      <c r="AK184">
        <f t="shared" si="195"/>
        <v>-2.8194784693124508</v>
      </c>
      <c r="AL184">
        <f t="shared" si="196"/>
        <v>-6.1551995955606085</v>
      </c>
      <c r="AM184" s="28">
        <f t="shared" si="197"/>
        <v>22.741433974080085</v>
      </c>
      <c r="AN184" s="28">
        <f t="shared" si="198"/>
        <v>22.752239659649113</v>
      </c>
      <c r="AO184" s="28">
        <f t="shared" si="199"/>
        <v>22.731399531523227</v>
      </c>
      <c r="AP184" s="28">
        <f t="shared" si="200"/>
        <v>22.771969696076496</v>
      </c>
      <c r="AQ184" s="28">
        <f t="shared" si="201"/>
        <v>22.694331693029092</v>
      </c>
      <c r="AR184" s="28">
        <f t="shared" si="202"/>
        <v>22.848539475964369</v>
      </c>
      <c r="AS184" s="28">
        <f t="shared" si="203"/>
        <v>22.560002426783466</v>
      </c>
      <c r="AT184" s="28">
        <f t="shared" si="204"/>
        <v>23.230505901936134</v>
      </c>
      <c r="AV184">
        <v>128000</v>
      </c>
      <c r="AW184">
        <f t="shared" si="158"/>
        <v>-1.2621329218136317E-2</v>
      </c>
      <c r="AX184">
        <f t="shared" si="159"/>
        <v>-1.3237422361668832E-2</v>
      </c>
      <c r="AY184">
        <f t="shared" si="160"/>
        <v>6.1609314353251591E-4</v>
      </c>
      <c r="AZ184">
        <f t="shared" si="161"/>
        <v>0.33762280289404012</v>
      </c>
      <c r="BA184">
        <f t="shared" si="162"/>
        <v>-0.25834299435741964</v>
      </c>
      <c r="BB184">
        <f t="shared" si="163"/>
        <v>-2.776568144759604</v>
      </c>
      <c r="BC184">
        <f t="shared" si="164"/>
        <v>-5.4181111973654836</v>
      </c>
      <c r="BD184">
        <f t="shared" si="165"/>
        <v>35.398837516311602</v>
      </c>
      <c r="BE184">
        <f t="shared" si="166"/>
        <v>35.404810232696441</v>
      </c>
      <c r="BF184">
        <f t="shared" si="167"/>
        <v>35.392176977855222</v>
      </c>
      <c r="BG184">
        <f t="shared" si="168"/>
        <v>35.419115031870483</v>
      </c>
      <c r="BH184">
        <f t="shared" si="169"/>
        <v>35.36260987178354</v>
      </c>
      <c r="BI184">
        <f t="shared" si="170"/>
        <v>35.485781176889617</v>
      </c>
      <c r="BJ184">
        <f t="shared" si="171"/>
        <v>35.235058563173062</v>
      </c>
      <c r="BK184">
        <f t="shared" si="172"/>
        <v>35.93029770734146</v>
      </c>
    </row>
    <row r="185" spans="1:63" ht="12.95" customHeight="1">
      <c r="A185" s="253" t="s">
        <v>784</v>
      </c>
      <c r="B185" s="254" t="s">
        <v>122</v>
      </c>
      <c r="C185" s="259">
        <v>59076.696100000001</v>
      </c>
      <c r="D185" s="59" t="s">
        <v>786</v>
      </c>
      <c r="E185" s="34">
        <f t="shared" ref="E185:E188" si="205">+(C185-C$7)/C$8</f>
        <v>25735.605278341409</v>
      </c>
      <c r="F185" s="35">
        <f t="shared" ref="F185:F188" si="206">ROUND(2*E185,0)/2</f>
        <v>25735.5</v>
      </c>
      <c r="G185" s="34">
        <f t="shared" ref="G185:G188" si="207">+C185-(C$7+F185*C$8)</f>
        <v>3.8985810002486687E-2</v>
      </c>
      <c r="H185" s="40"/>
      <c r="I185" s="41"/>
      <c r="J185" s="41"/>
      <c r="K185" s="34">
        <f t="shared" ref="K185:K188" si="208">G185</f>
        <v>3.8985810002486687E-2</v>
      </c>
      <c r="L185" s="34"/>
      <c r="M185" s="34"/>
      <c r="N185" s="34">
        <f t="shared" ref="N185:N188" ca="1" si="209">+C$11+C$12*F185</f>
        <v>3.90549305975465E-2</v>
      </c>
      <c r="O185" s="28">
        <f t="shared" ref="O185:O188" si="210">+D$11+D$12*F185+D$13*F185^2</f>
        <v>4.2444607104952681E-2</v>
      </c>
      <c r="P185" s="37">
        <f t="shared" ref="P185:P188" si="211">+C185-15018.5</f>
        <v>44058.196100000001</v>
      </c>
      <c r="R185" s="34">
        <f t="shared" ref="R185:R188" si="212">(O185-G185)^2</f>
        <v>1.1963277396027153E-5</v>
      </c>
      <c r="S185">
        <v>1</v>
      </c>
      <c r="Y185">
        <f t="shared" ref="Y185:Y188" si="213">F185</f>
        <v>25735.5</v>
      </c>
      <c r="Z185" s="28">
        <f t="shared" ref="Z185:Z188" si="214">AA$3+AA$4*Y185+AA$5*Y185^2+AG185</f>
        <v>4.3214643724469703E-2</v>
      </c>
      <c r="AA185" s="28">
        <f t="shared" ref="AA185:AA188" si="215">IF(R185&lt;&gt;0,G185-AG185, -9999)</f>
        <v>3.8215773382969664E-2</v>
      </c>
      <c r="AB185" s="28">
        <f t="shared" ref="AB185:AB188" si="216">+G185-O185</f>
        <v>-3.4587971024659936E-3</v>
      </c>
      <c r="AC185" s="28">
        <f t="shared" ref="AC185:AC188" si="217">IF(S185&lt;&gt;0,G185-Z185, -9999)</f>
        <v>-4.2288337219830163E-3</v>
      </c>
      <c r="AD185" s="28">
        <f t="shared" ref="AD185:AD188" si="218">+(G185-Z185)^2*S185</f>
        <v>1.7883034648180732E-5</v>
      </c>
      <c r="AE185">
        <f t="shared" ref="AE185:AE188" si="219">IF(R185&lt;&gt;0,G185-O185, -9999)</f>
        <v>-3.4587971024659936E-3</v>
      </c>
      <c r="AF185" s="29"/>
      <c r="AG185">
        <f t="shared" ref="AG185:AG188" si="220">$AA$6*($AA$11/AH185*AI185+$AA$12)</f>
        <v>7.7003661951702447E-4</v>
      </c>
      <c r="AH185">
        <f t="shared" ref="AH185:AH188" si="221">1+$AA$7*COS(AK185)</f>
        <v>0.33893884069972258</v>
      </c>
      <c r="AI185">
        <f t="shared" ref="AI185:AI188" si="222">SIN(AK185+RADIANS($AA$9))</f>
        <v>-0.25335064201685586</v>
      </c>
      <c r="AJ185">
        <f t="shared" ref="AJ185:AJ188" si="223">$AA$7*SIN(AK185)</f>
        <v>-0.25654482613042889</v>
      </c>
      <c r="AK185">
        <f t="shared" ref="AK185:AK188" si="224">2*ATAN(AL185)</f>
        <v>-2.7714039060792848</v>
      </c>
      <c r="AL185">
        <f t="shared" ref="AL185:AL188" si="225">SQRT((1+$AA$7)/(1-$AA$7))*TAN(AM185/2)</f>
        <v>-5.3408098563168132</v>
      </c>
      <c r="AM185" s="28">
        <f t="shared" ref="AM185:AM188" si="226">$AT185+$AA$7*SIN(AN185)</f>
        <v>22.843231292714798</v>
      </c>
      <c r="AN185" s="28">
        <f t="shared" ref="AN185:AN188" si="227">$AT185+$AA$7*SIN(AO185)</f>
        <v>22.84874025659775</v>
      </c>
      <c r="AO185" s="28">
        <f t="shared" ref="AO185:AO188" si="228">$AT185+$AA$7*SIN(AP185)</f>
        <v>22.836945914317095</v>
      </c>
      <c r="AP185" s="28">
        <f t="shared" ref="AP185:AP188" si="229">$AT185+$AA$7*SIN(AQ185)</f>
        <v>22.862396475934968</v>
      </c>
      <c r="AQ185" s="28">
        <f t="shared" ref="AQ185:AQ188" si="230">$AT185+$AA$7*SIN(AR185)</f>
        <v>22.808361309070168</v>
      </c>
      <c r="AR185" s="28">
        <f t="shared" ref="AR185:AR188" si="231">$AT185+$AA$7*SIN(AS185)</f>
        <v>22.927573412792469</v>
      </c>
      <c r="AS185" s="28">
        <f t="shared" ref="AS185:AS188" si="232">$AT185+$AA$7*SIN(AT185)</f>
        <v>22.682171692301878</v>
      </c>
      <c r="AT185" s="28">
        <f t="shared" ref="AT185:AT188" si="233">RADIANS($AA$9)+$AA$18*(F185-AA$15)</f>
        <v>23.379498661318632</v>
      </c>
      <c r="AV185">
        <v>129000</v>
      </c>
      <c r="AW185">
        <f t="shared" si="158"/>
        <v>-1.3317498533685357E-2</v>
      </c>
      <c r="AX185">
        <f t="shared" si="159"/>
        <v>-1.5156678460206602E-2</v>
      </c>
      <c r="AY185">
        <f t="shared" si="160"/>
        <v>1.839179926521245E-3</v>
      </c>
      <c r="AZ185">
        <f t="shared" si="161"/>
        <v>0.34875893027238392</v>
      </c>
      <c r="BA185">
        <f t="shared" si="162"/>
        <v>-0.2178180042356688</v>
      </c>
      <c r="BB185">
        <f t="shared" si="163"/>
        <v>-2.7348398033787902</v>
      </c>
      <c r="BC185">
        <f t="shared" si="164"/>
        <v>-4.849010929449026</v>
      </c>
      <c r="BD185">
        <f t="shared" si="165"/>
        <v>35.484602945089499</v>
      </c>
      <c r="BE185">
        <f t="shared" si="166"/>
        <v>35.487514670262982</v>
      </c>
      <c r="BF185">
        <f t="shared" si="167"/>
        <v>35.480677454235007</v>
      </c>
      <c r="BG185">
        <f t="shared" si="168"/>
        <v>35.496832905538035</v>
      </c>
      <c r="BH185">
        <f t="shared" si="169"/>
        <v>35.459198986062674</v>
      </c>
      <c r="BI185">
        <f t="shared" si="170"/>
        <v>35.550106992840803</v>
      </c>
      <c r="BJ185">
        <f t="shared" si="171"/>
        <v>35.345939310702711</v>
      </c>
      <c r="BK185">
        <f t="shared" si="172"/>
        <v>36.0530265041969</v>
      </c>
    </row>
    <row r="186" spans="1:63" ht="12.95" customHeight="1">
      <c r="A186" s="255" t="s">
        <v>785</v>
      </c>
      <c r="B186" s="256" t="s">
        <v>111</v>
      </c>
      <c r="C186" s="260">
        <v>59783.0652999999</v>
      </c>
      <c r="D186" s="249"/>
      <c r="E186" s="34">
        <f t="shared" si="205"/>
        <v>27643.103873173848</v>
      </c>
      <c r="F186" s="35">
        <f t="shared" si="206"/>
        <v>27643</v>
      </c>
      <c r="G186" s="34">
        <f t="shared" si="207"/>
        <v>3.8465459903818555E-2</v>
      </c>
      <c r="H186" s="40"/>
      <c r="I186" s="41"/>
      <c r="J186" s="41"/>
      <c r="K186" s="34">
        <f t="shared" si="208"/>
        <v>3.8465459903818555E-2</v>
      </c>
      <c r="L186" s="34"/>
      <c r="M186" s="34"/>
      <c r="N186" s="34">
        <f t="shared" ca="1" si="209"/>
        <v>4.201707874975899E-2</v>
      </c>
      <c r="O186" s="28">
        <f t="shared" si="210"/>
        <v>4.3954522632144014E-2</v>
      </c>
      <c r="P186" s="37">
        <f t="shared" si="211"/>
        <v>44764.5652999999</v>
      </c>
      <c r="R186" s="34">
        <f t="shared" si="212"/>
        <v>3.0129809635491726E-5</v>
      </c>
      <c r="S186">
        <v>1</v>
      </c>
      <c r="Y186">
        <f t="shared" si="213"/>
        <v>27643</v>
      </c>
      <c r="Z186" s="28">
        <f t="shared" si="214"/>
        <v>4.7081118325706175E-2</v>
      </c>
      <c r="AA186" s="28">
        <f t="shared" si="215"/>
        <v>3.5338864210256393E-2</v>
      </c>
      <c r="AB186" s="28">
        <f t="shared" si="216"/>
        <v>-5.4890627283254584E-3</v>
      </c>
      <c r="AC186" s="28">
        <f t="shared" si="217"/>
        <v>-8.6156584218876203E-3</v>
      </c>
      <c r="AD186" s="28">
        <f t="shared" si="218"/>
        <v>7.4229570042643077E-5</v>
      </c>
      <c r="AE186">
        <f t="shared" si="219"/>
        <v>-5.4890627283254584E-3</v>
      </c>
      <c r="AF186" s="29"/>
      <c r="AG186">
        <f t="shared" si="220"/>
        <v>3.1265956935621602E-3</v>
      </c>
      <c r="AH186">
        <f t="shared" si="221"/>
        <v>0.36235905454836292</v>
      </c>
      <c r="AI186">
        <f t="shared" si="222"/>
        <v>-0.17267302911722304</v>
      </c>
      <c r="AJ186">
        <f t="shared" si="223"/>
        <v>-0.31021142601983742</v>
      </c>
      <c r="AK186">
        <f t="shared" si="224"/>
        <v>-2.6888043881171813</v>
      </c>
      <c r="AL186">
        <f t="shared" si="225"/>
        <v>-4.3413517658428056</v>
      </c>
      <c r="AM186" s="28">
        <f t="shared" si="226"/>
        <v>23.009565922790252</v>
      </c>
      <c r="AN186" s="28">
        <f t="shared" si="227"/>
        <v>23.010640988943642</v>
      </c>
      <c r="AO186" s="28">
        <f t="shared" si="228"/>
        <v>23.007753315770312</v>
      </c>
      <c r="AP186" s="28">
        <f t="shared" si="229"/>
        <v>23.015540694202727</v>
      </c>
      <c r="AQ186" s="28">
        <f t="shared" si="230"/>
        <v>22.994759264853016</v>
      </c>
      <c r="AR186" s="28">
        <f t="shared" si="231"/>
        <v>23.051901448616498</v>
      </c>
      <c r="AS186" s="28">
        <f t="shared" si="232"/>
        <v>22.905453817318218</v>
      </c>
      <c r="AT186" s="28">
        <f t="shared" si="233"/>
        <v>23.613603841320376</v>
      </c>
      <c r="AV186">
        <v>130000</v>
      </c>
      <c r="AW186">
        <f t="shared" si="158"/>
        <v>-1.4019097664008908E-2</v>
      </c>
      <c r="AX186">
        <f t="shared" si="159"/>
        <v>-1.710256066523741E-2</v>
      </c>
      <c r="AY186">
        <f t="shared" si="160"/>
        <v>3.0834630012285006E-3</v>
      </c>
      <c r="AZ186">
        <f t="shared" si="161"/>
        <v>0.361868237304242</v>
      </c>
      <c r="BA186">
        <f t="shared" si="162"/>
        <v>-0.17423379114407214</v>
      </c>
      <c r="BB186">
        <f t="shared" si="163"/>
        <v>-2.6903891723618139</v>
      </c>
      <c r="BC186">
        <f t="shared" si="164"/>
        <v>-4.3571329292087748</v>
      </c>
      <c r="BD186">
        <f t="shared" si="165"/>
        <v>35.572850624915226</v>
      </c>
      <c r="BE186">
        <f t="shared" si="166"/>
        <v>35.573968050692059</v>
      </c>
      <c r="BF186">
        <f t="shared" si="167"/>
        <v>35.570981557023316</v>
      </c>
      <c r="BG186">
        <f t="shared" si="168"/>
        <v>35.578995902851943</v>
      </c>
      <c r="BH186">
        <f t="shared" si="169"/>
        <v>35.557716826799449</v>
      </c>
      <c r="BI186">
        <f t="shared" si="170"/>
        <v>35.615948399790184</v>
      </c>
      <c r="BJ186">
        <f t="shared" si="171"/>
        <v>35.467457096744837</v>
      </c>
      <c r="BK186">
        <f t="shared" si="172"/>
        <v>36.175755301052334</v>
      </c>
    </row>
    <row r="187" spans="1:63" ht="12.95" customHeight="1">
      <c r="A187" s="255" t="s">
        <v>785</v>
      </c>
      <c r="B187" s="256" t="s">
        <v>111</v>
      </c>
      <c r="C187" s="260">
        <v>59823.062200000044</v>
      </c>
      <c r="D187" s="249"/>
      <c r="E187" s="34">
        <f t="shared" si="205"/>
        <v>27751.112589505105</v>
      </c>
      <c r="F187" s="35">
        <f t="shared" si="206"/>
        <v>27751</v>
      </c>
      <c r="G187" s="34">
        <f t="shared" si="207"/>
        <v>4.1693220045999624E-2</v>
      </c>
      <c r="H187" s="40"/>
      <c r="I187" s="41"/>
      <c r="J187" s="41"/>
      <c r="K187" s="34">
        <f t="shared" si="208"/>
        <v>4.1693220045999624E-2</v>
      </c>
      <c r="L187" s="34"/>
      <c r="M187" s="34"/>
      <c r="N187" s="34">
        <f t="shared" ca="1" si="209"/>
        <v>4.2184791462964208E-2</v>
      </c>
      <c r="O187" s="28">
        <f t="shared" si="210"/>
        <v>4.4037114046086602E-2</v>
      </c>
      <c r="P187" s="37">
        <f t="shared" si="211"/>
        <v>44804.562200000044</v>
      </c>
      <c r="R187" s="34">
        <f t="shared" si="212"/>
        <v>5.4938390836437351E-6</v>
      </c>
      <c r="S187">
        <v>1</v>
      </c>
      <c r="Y187">
        <f t="shared" si="213"/>
        <v>27751</v>
      </c>
      <c r="Z187" s="28">
        <f t="shared" si="214"/>
        <v>4.7299362784083955E-2</v>
      </c>
      <c r="AA187" s="28">
        <f t="shared" si="215"/>
        <v>3.8430971308002271E-2</v>
      </c>
      <c r="AB187" s="28">
        <f t="shared" si="216"/>
        <v>-2.3438940000869782E-3</v>
      </c>
      <c r="AC187" s="28">
        <f t="shared" si="217"/>
        <v>-5.6061427380843312E-3</v>
      </c>
      <c r="AD187" s="28">
        <f t="shared" si="218"/>
        <v>3.1428836399775683E-5</v>
      </c>
      <c r="AE187">
        <f t="shared" si="219"/>
        <v>-2.3438940000869782E-3</v>
      </c>
      <c r="AF187" s="29"/>
      <c r="AG187">
        <f t="shared" si="220"/>
        <v>3.2622487379973535E-3</v>
      </c>
      <c r="AH187">
        <f t="shared" si="221"/>
        <v>0.36391980205296059</v>
      </c>
      <c r="AI187">
        <f t="shared" si="222"/>
        <v>-0.16774056480465391</v>
      </c>
      <c r="AJ187">
        <f t="shared" si="223"/>
        <v>-0.31339924366432959</v>
      </c>
      <c r="AK187">
        <f t="shared" si="224"/>
        <v>-2.6837988796429242</v>
      </c>
      <c r="AL187">
        <f t="shared" si="225"/>
        <v>-4.2922125749352729</v>
      </c>
      <c r="AM187" s="28">
        <f t="shared" si="226"/>
        <v>23.01928522629478</v>
      </c>
      <c r="AN187" s="28">
        <f t="shared" si="227"/>
        <v>23.020234509677135</v>
      </c>
      <c r="AO187" s="28">
        <f t="shared" si="228"/>
        <v>23.017643657620219</v>
      </c>
      <c r="AP187" s="28">
        <f t="shared" si="229"/>
        <v>23.024741328091579</v>
      </c>
      <c r="AQ187" s="28">
        <f t="shared" si="230"/>
        <v>23.00549135415465</v>
      </c>
      <c r="AR187" s="28">
        <f t="shared" si="231"/>
        <v>23.059236381436826</v>
      </c>
      <c r="AS187" s="28">
        <f t="shared" si="232"/>
        <v>22.9192560380496</v>
      </c>
      <c r="AT187" s="28">
        <f t="shared" si="233"/>
        <v>23.626858551380764</v>
      </c>
      <c r="AU187" s="28"/>
      <c r="AV187">
        <v>131000</v>
      </c>
      <c r="AW187">
        <f t="shared" si="158"/>
        <v>-1.4727878670746517E-2</v>
      </c>
      <c r="AX187">
        <f t="shared" si="159"/>
        <v>-1.9075068976761339E-2</v>
      </c>
      <c r="AY187">
        <f t="shared" si="160"/>
        <v>4.3471903060148228E-3</v>
      </c>
      <c r="AZ187">
        <f t="shared" si="161"/>
        <v>0.37740775621966915</v>
      </c>
      <c r="BA187">
        <f t="shared" si="162"/>
        <v>-0.12687719516806151</v>
      </c>
      <c r="BB187">
        <f t="shared" si="163"/>
        <v>-2.6424816611837101</v>
      </c>
      <c r="BC187">
        <f t="shared" si="164"/>
        <v>-3.9235921284833486</v>
      </c>
      <c r="BD187">
        <f t="shared" si="165"/>
        <v>35.664281063899708</v>
      </c>
      <c r="BE187">
        <f t="shared" si="166"/>
        <v>35.664567990326958</v>
      </c>
      <c r="BF187">
        <f t="shared" si="167"/>
        <v>35.663664191912197</v>
      </c>
      <c r="BG187">
        <f t="shared" si="168"/>
        <v>35.666516647471724</v>
      </c>
      <c r="BH187">
        <f t="shared" si="169"/>
        <v>35.657568616299258</v>
      </c>
      <c r="BI187">
        <f t="shared" si="170"/>
        <v>35.686200349345519</v>
      </c>
      <c r="BJ187">
        <f t="shared" si="171"/>
        <v>35.599630139093208</v>
      </c>
      <c r="BK187">
        <f t="shared" si="172"/>
        <v>36.298484097907767</v>
      </c>
    </row>
    <row r="188" spans="1:63" ht="12.95" customHeight="1">
      <c r="A188" s="255" t="s">
        <v>785</v>
      </c>
      <c r="B188" s="256" t="s">
        <v>111</v>
      </c>
      <c r="C188" s="260">
        <v>59823.063000000082</v>
      </c>
      <c r="D188" s="249"/>
      <c r="E188" s="34">
        <f t="shared" si="205"/>
        <v>27751.114749846962</v>
      </c>
      <c r="F188" s="35">
        <f t="shared" si="206"/>
        <v>27751</v>
      </c>
      <c r="G188" s="34">
        <f t="shared" si="207"/>
        <v>4.2493220083997585E-2</v>
      </c>
      <c r="H188" s="40"/>
      <c r="I188" s="41"/>
      <c r="J188" s="41"/>
      <c r="K188" s="34">
        <f t="shared" si="208"/>
        <v>4.2493220083997585E-2</v>
      </c>
      <c r="L188" s="34"/>
      <c r="M188" s="34"/>
      <c r="N188" s="34">
        <f t="shared" ca="1" si="209"/>
        <v>4.2184791462964208E-2</v>
      </c>
      <c r="O188" s="28">
        <f t="shared" si="210"/>
        <v>4.4037114046086602E-2</v>
      </c>
      <c r="P188" s="37">
        <f t="shared" si="211"/>
        <v>44804.563000000082</v>
      </c>
      <c r="R188" s="34">
        <f t="shared" si="212"/>
        <v>2.3836085661749236E-6</v>
      </c>
      <c r="S188">
        <v>1</v>
      </c>
      <c r="Y188">
        <f t="shared" si="213"/>
        <v>27751</v>
      </c>
      <c r="Z188" s="28">
        <f t="shared" si="214"/>
        <v>4.7299362784083955E-2</v>
      </c>
      <c r="AA188" s="28">
        <f t="shared" si="215"/>
        <v>3.9230971346000232E-2</v>
      </c>
      <c r="AB188" s="28">
        <f t="shared" si="216"/>
        <v>-1.5438939620890171E-3</v>
      </c>
      <c r="AC188" s="28">
        <f t="shared" si="217"/>
        <v>-4.8061427000863702E-3</v>
      </c>
      <c r="AD188" s="28">
        <f t="shared" si="218"/>
        <v>2.3099007653593505E-5</v>
      </c>
      <c r="AE188">
        <f t="shared" si="219"/>
        <v>-1.5438939620890171E-3</v>
      </c>
      <c r="AF188" s="29"/>
      <c r="AG188">
        <f t="shared" si="220"/>
        <v>3.2622487379973535E-3</v>
      </c>
      <c r="AH188">
        <f t="shared" si="221"/>
        <v>0.36391980205296059</v>
      </c>
      <c r="AI188">
        <f t="shared" si="222"/>
        <v>-0.16774056480465391</v>
      </c>
      <c r="AJ188">
        <f t="shared" si="223"/>
        <v>-0.31339924366432959</v>
      </c>
      <c r="AK188">
        <f t="shared" si="224"/>
        <v>-2.6837988796429242</v>
      </c>
      <c r="AL188">
        <f t="shared" si="225"/>
        <v>-4.2922125749352729</v>
      </c>
      <c r="AM188" s="28">
        <f t="shared" si="226"/>
        <v>23.01928522629478</v>
      </c>
      <c r="AN188" s="28">
        <f t="shared" si="227"/>
        <v>23.020234509677135</v>
      </c>
      <c r="AO188" s="28">
        <f t="shared" si="228"/>
        <v>23.017643657620219</v>
      </c>
      <c r="AP188" s="28">
        <f t="shared" si="229"/>
        <v>23.024741328091579</v>
      </c>
      <c r="AQ188" s="28">
        <f t="shared" si="230"/>
        <v>23.00549135415465</v>
      </c>
      <c r="AR188" s="28">
        <f t="shared" si="231"/>
        <v>23.059236381436826</v>
      </c>
      <c r="AS188" s="28">
        <f t="shared" si="232"/>
        <v>22.9192560380496</v>
      </c>
      <c r="AT188" s="28">
        <f t="shared" si="233"/>
        <v>23.626858551380764</v>
      </c>
      <c r="AV188">
        <v>132000</v>
      </c>
      <c r="AW188">
        <f t="shared" si="158"/>
        <v>-1.5446595715714198E-2</v>
      </c>
      <c r="AX188">
        <f t="shared" si="159"/>
        <v>-2.1074203394778279E-2</v>
      </c>
      <c r="AY188">
        <f t="shared" si="160"/>
        <v>5.6276076790640808E-3</v>
      </c>
      <c r="AZ188">
        <f t="shared" si="161"/>
        <v>0.39600958381720597</v>
      </c>
      <c r="BA188">
        <f t="shared" si="162"/>
        <v>-7.4829282729829846E-2</v>
      </c>
      <c r="BB188">
        <f t="shared" si="163"/>
        <v>-2.5901608611704128</v>
      </c>
      <c r="BC188">
        <f t="shared" si="164"/>
        <v>-3.5345473514818173</v>
      </c>
      <c r="BD188">
        <f t="shared" si="165"/>
        <v>35.759734058141866</v>
      </c>
      <c r="BE188">
        <f t="shared" si="166"/>
        <v>35.7597582860991</v>
      </c>
      <c r="BF188">
        <f t="shared" si="167"/>
        <v>35.759663459438265</v>
      </c>
      <c r="BG188">
        <f t="shared" si="168"/>
        <v>35.760034737738771</v>
      </c>
      <c r="BH188">
        <f t="shared" si="169"/>
        <v>35.758583088845725</v>
      </c>
      <c r="BI188">
        <f t="shared" si="170"/>
        <v>35.764290264774161</v>
      </c>
      <c r="BJ188">
        <f t="shared" si="171"/>
        <v>35.742316363610492</v>
      </c>
      <c r="BK188">
        <f t="shared" si="172"/>
        <v>36.421212894763208</v>
      </c>
    </row>
    <row r="189" spans="1:63" ht="12.95" customHeight="1">
      <c r="A189" s="257" t="s">
        <v>787</v>
      </c>
      <c r="B189" s="258" t="s">
        <v>111</v>
      </c>
      <c r="C189" s="260">
        <v>59783.0652999999</v>
      </c>
      <c r="D189" s="13"/>
      <c r="E189" s="34">
        <f t="shared" ref="E189:E191" si="234">+(C189-C$7)/C$8</f>
        <v>27643.103873173848</v>
      </c>
      <c r="F189" s="35">
        <f t="shared" ref="F189:F191" si="235">ROUND(2*E189,0)/2</f>
        <v>27643</v>
      </c>
      <c r="G189" s="34">
        <f t="shared" ref="G189:G191" si="236">+C189-(C$7+F189*C$8)</f>
        <v>3.8465459903818555E-2</v>
      </c>
      <c r="H189" s="40"/>
      <c r="I189" s="41"/>
      <c r="J189" s="41"/>
      <c r="K189" s="34">
        <f t="shared" ref="K189:K191" si="237">G189</f>
        <v>3.8465459903818555E-2</v>
      </c>
      <c r="L189" s="34"/>
      <c r="M189" s="34"/>
      <c r="N189" s="34">
        <f t="shared" ref="N189:N191" ca="1" si="238">+C$11+C$12*F189</f>
        <v>4.201707874975899E-2</v>
      </c>
      <c r="O189" s="28">
        <f t="shared" ref="O189:O191" si="239">+D$11+D$12*F189+D$13*F189^2</f>
        <v>4.3954522632144014E-2</v>
      </c>
      <c r="P189" s="37">
        <f t="shared" ref="P189:P191" si="240">+C189-15018.5</f>
        <v>44764.5652999999</v>
      </c>
      <c r="R189" s="34">
        <f t="shared" ref="R189:R191" si="241">(O189-G189)^2</f>
        <v>3.0129809635491726E-5</v>
      </c>
      <c r="S189">
        <v>1</v>
      </c>
      <c r="Y189">
        <f t="shared" ref="Y189:Y191" si="242">F189</f>
        <v>27643</v>
      </c>
      <c r="Z189" s="28">
        <f t="shared" ref="Z189:Z191" si="243">AA$3+AA$4*Y189+AA$5*Y189^2+AG189</f>
        <v>4.7081118325706175E-2</v>
      </c>
      <c r="AA189" s="28">
        <f t="shared" ref="AA189:AA191" si="244">IF(R189&lt;&gt;0,G189-AG189, -9999)</f>
        <v>3.5338864210256393E-2</v>
      </c>
      <c r="AB189" s="28">
        <f t="shared" ref="AB189:AB191" si="245">+G189-O189</f>
        <v>-5.4890627283254584E-3</v>
      </c>
      <c r="AC189" s="28">
        <f t="shared" ref="AC189:AC191" si="246">IF(S189&lt;&gt;0,G189-Z189, -9999)</f>
        <v>-8.6156584218876203E-3</v>
      </c>
      <c r="AD189" s="28">
        <f t="shared" ref="AD189:AD191" si="247">+(G189-Z189)^2*S189</f>
        <v>7.4229570042643077E-5</v>
      </c>
      <c r="AE189">
        <f t="shared" ref="AE189:AE191" si="248">IF(R189&lt;&gt;0,G189-O189, -9999)</f>
        <v>-5.4890627283254584E-3</v>
      </c>
      <c r="AF189" s="29"/>
      <c r="AG189">
        <f t="shared" ref="AG189:AG191" si="249">$AA$6*($AA$11/AH189*AI189+$AA$12)</f>
        <v>3.1265956935621602E-3</v>
      </c>
      <c r="AH189">
        <f t="shared" ref="AH189:AH191" si="250">1+$AA$7*COS(AK189)</f>
        <v>0.36235905454836292</v>
      </c>
      <c r="AI189">
        <f t="shared" ref="AI189:AI191" si="251">SIN(AK189+RADIANS($AA$9))</f>
        <v>-0.17267302911722304</v>
      </c>
      <c r="AJ189">
        <f t="shared" ref="AJ189:AJ191" si="252">$AA$7*SIN(AK189)</f>
        <v>-0.31021142601983742</v>
      </c>
      <c r="AK189">
        <f t="shared" ref="AK189:AK191" si="253">2*ATAN(AL189)</f>
        <v>-2.6888043881171813</v>
      </c>
      <c r="AL189">
        <f t="shared" ref="AL189:AL191" si="254">SQRT((1+$AA$7)/(1-$AA$7))*TAN(AM189/2)</f>
        <v>-4.3413517658428056</v>
      </c>
      <c r="AM189" s="28">
        <f t="shared" ref="AM189:AM191" si="255">$AT189+$AA$7*SIN(AN189)</f>
        <v>23.009565922790252</v>
      </c>
      <c r="AN189" s="28">
        <f t="shared" ref="AN189:AN191" si="256">$AT189+$AA$7*SIN(AO189)</f>
        <v>23.010640988943642</v>
      </c>
      <c r="AO189" s="28">
        <f t="shared" ref="AO189:AO191" si="257">$AT189+$AA$7*SIN(AP189)</f>
        <v>23.007753315770312</v>
      </c>
      <c r="AP189" s="28">
        <f t="shared" ref="AP189:AP191" si="258">$AT189+$AA$7*SIN(AQ189)</f>
        <v>23.015540694202727</v>
      </c>
      <c r="AQ189" s="28">
        <f t="shared" ref="AQ189:AQ191" si="259">$AT189+$AA$7*SIN(AR189)</f>
        <v>22.994759264853016</v>
      </c>
      <c r="AR189" s="28">
        <f t="shared" ref="AR189:AR191" si="260">$AT189+$AA$7*SIN(AS189)</f>
        <v>23.051901448616498</v>
      </c>
      <c r="AS189" s="28">
        <f t="shared" ref="AS189:AS191" si="261">$AT189+$AA$7*SIN(AT189)</f>
        <v>22.905453817318218</v>
      </c>
      <c r="AT189" s="28">
        <f t="shared" ref="AT189:AT191" si="262">RADIANS($AA$9)+$AA$18*(F189-AA$15)</f>
        <v>23.613603841320376</v>
      </c>
      <c r="AV189">
        <v>133000</v>
      </c>
      <c r="AW189">
        <f t="shared" si="158"/>
        <v>-1.6180439627440465E-2</v>
      </c>
      <c r="AX189">
        <f t="shared" si="159"/>
        <v>-2.3099963919288341E-2</v>
      </c>
      <c r="AY189">
        <f t="shared" si="160"/>
        <v>6.9195242918478773E-3</v>
      </c>
      <c r="AZ189">
        <f t="shared" si="161"/>
        <v>0.41855335176593089</v>
      </c>
      <c r="BA189">
        <f t="shared" si="162"/>
        <v>-1.691527448163441E-2</v>
      </c>
      <c r="BB189">
        <f t="shared" si="163"/>
        <v>-2.5321776496769046</v>
      </c>
      <c r="BC189">
        <f t="shared" si="164"/>
        <v>-3.1796323687225025</v>
      </c>
      <c r="BD189">
        <f t="shared" si="165"/>
        <v>35.860184965078346</v>
      </c>
      <c r="BE189">
        <f t="shared" si="166"/>
        <v>35.860175765445625</v>
      </c>
      <c r="BF189">
        <f t="shared" si="167"/>
        <v>35.860224738785291</v>
      </c>
      <c r="BG189">
        <f t="shared" si="168"/>
        <v>35.859964134402674</v>
      </c>
      <c r="BH189">
        <f t="shared" si="169"/>
        <v>35.861353756584094</v>
      </c>
      <c r="BI189">
        <f t="shared" si="170"/>
        <v>35.854023220460164</v>
      </c>
      <c r="BJ189">
        <f t="shared" si="171"/>
        <v>35.895215541515</v>
      </c>
      <c r="BK189">
        <f t="shared" si="172"/>
        <v>36.543941691618642</v>
      </c>
    </row>
    <row r="190" spans="1:63" ht="12.95" customHeight="1">
      <c r="A190" s="257" t="s">
        <v>787</v>
      </c>
      <c r="B190" s="258" t="s">
        <v>111</v>
      </c>
      <c r="C190" s="260">
        <v>59823.062200000044</v>
      </c>
      <c r="D190" s="13"/>
      <c r="E190" s="34">
        <f t="shared" si="234"/>
        <v>27751.112589505105</v>
      </c>
      <c r="F190" s="35">
        <f t="shared" si="235"/>
        <v>27751</v>
      </c>
      <c r="G190" s="34">
        <f t="shared" si="236"/>
        <v>4.1693220045999624E-2</v>
      </c>
      <c r="H190" s="40"/>
      <c r="I190" s="41"/>
      <c r="J190" s="41"/>
      <c r="K190" s="34">
        <f t="shared" si="237"/>
        <v>4.1693220045999624E-2</v>
      </c>
      <c r="L190" s="34"/>
      <c r="M190" s="34"/>
      <c r="N190" s="34">
        <f t="shared" ca="1" si="238"/>
        <v>4.2184791462964208E-2</v>
      </c>
      <c r="O190" s="28">
        <f t="shared" si="239"/>
        <v>4.4037114046086602E-2</v>
      </c>
      <c r="P190" s="37">
        <f t="shared" si="240"/>
        <v>44804.562200000044</v>
      </c>
      <c r="R190" s="34">
        <f t="shared" si="241"/>
        <v>5.4938390836437351E-6</v>
      </c>
      <c r="S190">
        <v>1</v>
      </c>
      <c r="Y190">
        <f t="shared" si="242"/>
        <v>27751</v>
      </c>
      <c r="Z190" s="28">
        <f t="shared" si="243"/>
        <v>4.7299362784083955E-2</v>
      </c>
      <c r="AA190" s="28">
        <f t="shared" si="244"/>
        <v>3.8430971308002271E-2</v>
      </c>
      <c r="AB190" s="28">
        <f t="shared" si="245"/>
        <v>-2.3438940000869782E-3</v>
      </c>
      <c r="AC190" s="28">
        <f t="shared" si="246"/>
        <v>-5.6061427380843312E-3</v>
      </c>
      <c r="AD190" s="28">
        <f t="shared" si="247"/>
        <v>3.1428836399775683E-5</v>
      </c>
      <c r="AE190">
        <f t="shared" si="248"/>
        <v>-2.3438940000869782E-3</v>
      </c>
      <c r="AF190" s="29"/>
      <c r="AG190">
        <f t="shared" si="249"/>
        <v>3.2622487379973535E-3</v>
      </c>
      <c r="AH190">
        <f t="shared" si="250"/>
        <v>0.36391980205296059</v>
      </c>
      <c r="AI190">
        <f t="shared" si="251"/>
        <v>-0.16774056480465391</v>
      </c>
      <c r="AJ190">
        <f t="shared" si="252"/>
        <v>-0.31339924366432959</v>
      </c>
      <c r="AK190">
        <f t="shared" si="253"/>
        <v>-2.6837988796429242</v>
      </c>
      <c r="AL190">
        <f t="shared" si="254"/>
        <v>-4.2922125749352729</v>
      </c>
      <c r="AM190" s="28">
        <f t="shared" si="255"/>
        <v>23.01928522629478</v>
      </c>
      <c r="AN190" s="28">
        <f t="shared" si="256"/>
        <v>23.020234509677135</v>
      </c>
      <c r="AO190" s="28">
        <f t="shared" si="257"/>
        <v>23.017643657620219</v>
      </c>
      <c r="AP190" s="28">
        <f t="shared" si="258"/>
        <v>23.024741328091579</v>
      </c>
      <c r="AQ190" s="28">
        <f t="shared" si="259"/>
        <v>23.00549135415465</v>
      </c>
      <c r="AR190" s="28">
        <f t="shared" si="260"/>
        <v>23.059236381436826</v>
      </c>
      <c r="AS190" s="28">
        <f t="shared" si="261"/>
        <v>22.9192560380496</v>
      </c>
      <c r="AT190" s="28">
        <f t="shared" si="262"/>
        <v>23.626858551380764</v>
      </c>
      <c r="AU190" s="28"/>
      <c r="AV190">
        <v>134000</v>
      </c>
      <c r="AW190">
        <f t="shared" si="158"/>
        <v>-1.6938186516357763E-2</v>
      </c>
      <c r="AX190">
        <f t="shared" si="159"/>
        <v>-2.5152350550291441E-2</v>
      </c>
      <c r="AY190">
        <f t="shared" si="160"/>
        <v>8.2141640339336765E-3</v>
      </c>
      <c r="AZ190">
        <f t="shared" si="161"/>
        <v>0.44629206855651582</v>
      </c>
      <c r="BA190">
        <f t="shared" si="162"/>
        <v>4.8397714826233396E-2</v>
      </c>
      <c r="BB190">
        <f t="shared" si="163"/>
        <v>-2.4668449396964811</v>
      </c>
      <c r="BC190">
        <f t="shared" si="164"/>
        <v>-2.850750157301865</v>
      </c>
      <c r="BD190">
        <f t="shared" si="165"/>
        <v>35.96680338598793</v>
      </c>
      <c r="BE190">
        <f t="shared" si="166"/>
        <v>35.966801950152963</v>
      </c>
      <c r="BF190">
        <f t="shared" si="167"/>
        <v>35.966814542223283</v>
      </c>
      <c r="BG190">
        <f t="shared" si="168"/>
        <v>35.966704144677458</v>
      </c>
      <c r="BH190">
        <f t="shared" si="169"/>
        <v>35.967674585766794</v>
      </c>
      <c r="BI190">
        <f t="shared" si="170"/>
        <v>35.959333063816985</v>
      </c>
      <c r="BJ190">
        <f t="shared" si="171"/>
        <v>36.057873805860616</v>
      </c>
      <c r="BK190">
        <f t="shared" si="172"/>
        <v>36.666670488474082</v>
      </c>
    </row>
    <row r="191" spans="1:63" ht="12.95" customHeight="1">
      <c r="A191" s="257" t="s">
        <v>787</v>
      </c>
      <c r="B191" s="258" t="s">
        <v>111</v>
      </c>
      <c r="C191" s="260">
        <v>59823.063000000082</v>
      </c>
      <c r="D191" s="13"/>
      <c r="E191" s="34">
        <f t="shared" si="234"/>
        <v>27751.114749846962</v>
      </c>
      <c r="F191" s="35">
        <f t="shared" si="235"/>
        <v>27751</v>
      </c>
      <c r="G191" s="34">
        <f t="shared" si="236"/>
        <v>4.2493220083997585E-2</v>
      </c>
      <c r="H191" s="40"/>
      <c r="I191" s="41"/>
      <c r="J191" s="41"/>
      <c r="K191" s="34">
        <f t="shared" si="237"/>
        <v>4.2493220083997585E-2</v>
      </c>
      <c r="L191" s="34"/>
      <c r="M191" s="34"/>
      <c r="N191" s="34">
        <f t="shared" ca="1" si="238"/>
        <v>4.2184791462964208E-2</v>
      </c>
      <c r="O191" s="28">
        <f t="shared" si="239"/>
        <v>4.4037114046086602E-2</v>
      </c>
      <c r="P191" s="37">
        <f t="shared" si="240"/>
        <v>44804.563000000082</v>
      </c>
      <c r="R191" s="34">
        <f t="shared" si="241"/>
        <v>2.3836085661749236E-6</v>
      </c>
      <c r="S191">
        <v>1</v>
      </c>
      <c r="Y191">
        <f t="shared" si="242"/>
        <v>27751</v>
      </c>
      <c r="Z191" s="28">
        <f t="shared" si="243"/>
        <v>4.7299362784083955E-2</v>
      </c>
      <c r="AA191" s="28">
        <f t="shared" si="244"/>
        <v>3.9230971346000232E-2</v>
      </c>
      <c r="AB191" s="28">
        <f t="shared" si="245"/>
        <v>-1.5438939620890171E-3</v>
      </c>
      <c r="AC191" s="28">
        <f t="shared" si="246"/>
        <v>-4.8061427000863702E-3</v>
      </c>
      <c r="AD191" s="28">
        <f t="shared" si="247"/>
        <v>2.3099007653593505E-5</v>
      </c>
      <c r="AE191">
        <f t="shared" si="248"/>
        <v>-1.5438939620890171E-3</v>
      </c>
      <c r="AF191" s="29"/>
      <c r="AG191">
        <f t="shared" si="249"/>
        <v>3.2622487379973535E-3</v>
      </c>
      <c r="AH191">
        <f t="shared" si="250"/>
        <v>0.36391980205296059</v>
      </c>
      <c r="AI191">
        <f t="shared" si="251"/>
        <v>-0.16774056480465391</v>
      </c>
      <c r="AJ191">
        <f t="shared" si="252"/>
        <v>-0.31339924366432959</v>
      </c>
      <c r="AK191">
        <f t="shared" si="253"/>
        <v>-2.6837988796429242</v>
      </c>
      <c r="AL191">
        <f t="shared" si="254"/>
        <v>-4.2922125749352729</v>
      </c>
      <c r="AM191" s="28">
        <f t="shared" si="255"/>
        <v>23.01928522629478</v>
      </c>
      <c r="AN191" s="28">
        <f t="shared" si="256"/>
        <v>23.020234509677135</v>
      </c>
      <c r="AO191" s="28">
        <f t="shared" si="257"/>
        <v>23.017643657620219</v>
      </c>
      <c r="AP191" s="28">
        <f t="shared" si="258"/>
        <v>23.024741328091579</v>
      </c>
      <c r="AQ191" s="28">
        <f t="shared" si="259"/>
        <v>23.00549135415465</v>
      </c>
      <c r="AR191" s="28">
        <f t="shared" si="260"/>
        <v>23.059236381436826</v>
      </c>
      <c r="AS191" s="28">
        <f t="shared" si="261"/>
        <v>22.9192560380496</v>
      </c>
      <c r="AT191" s="28">
        <f t="shared" si="262"/>
        <v>23.626858551380764</v>
      </c>
      <c r="AV191">
        <v>135000</v>
      </c>
      <c r="AW191">
        <f t="shared" si="158"/>
        <v>-1.7733367869123284E-2</v>
      </c>
      <c r="AX191">
        <f t="shared" si="159"/>
        <v>-2.7231363287787608E-2</v>
      </c>
      <c r="AY191">
        <f t="shared" si="160"/>
        <v>9.4979954186643241E-3</v>
      </c>
      <c r="AZ191">
        <f t="shared" si="161"/>
        <v>0.48108003576453129</v>
      </c>
      <c r="BA191">
        <f t="shared" si="162"/>
        <v>0.12318487204427572</v>
      </c>
      <c r="BB191">
        <f t="shared" si="163"/>
        <v>-2.3917630045168119</v>
      </c>
      <c r="BC191">
        <f t="shared" si="164"/>
        <v>-2.5411139111472139</v>
      </c>
      <c r="BD191">
        <f t="shared" si="165"/>
        <v>36.08109376594961</v>
      </c>
      <c r="BE191">
        <f t="shared" si="166"/>
        <v>36.081093769538917</v>
      </c>
      <c r="BF191">
        <f t="shared" si="167"/>
        <v>36.081093662307005</v>
      </c>
      <c r="BG191">
        <f t="shared" si="168"/>
        <v>36.081096866009069</v>
      </c>
      <c r="BH191">
        <f t="shared" si="169"/>
        <v>36.081001244468609</v>
      </c>
      <c r="BI191">
        <f t="shared" si="170"/>
        <v>36.083943837505089</v>
      </c>
      <c r="BJ191">
        <f t="shared" si="171"/>
        <v>36.229690479266395</v>
      </c>
      <c r="BK191">
        <f t="shared" si="172"/>
        <v>36.789399285329516</v>
      </c>
    </row>
    <row r="192" spans="1:63" ht="12.95" customHeight="1">
      <c r="A192" s="62"/>
      <c r="B192" s="22"/>
      <c r="C192" s="13"/>
      <c r="D192" s="13"/>
      <c r="Z192" s="28"/>
      <c r="AA192" s="28"/>
      <c r="AB192" s="28"/>
      <c r="AC192" s="28"/>
      <c r="AD192" s="28"/>
      <c r="AF192" s="29"/>
      <c r="AM192" s="28"/>
      <c r="AN192" s="28"/>
      <c r="AO192" s="28"/>
      <c r="AP192" s="28"/>
      <c r="AQ192" s="28"/>
      <c r="AR192" s="28"/>
      <c r="AS192" s="28"/>
      <c r="AT192" s="28"/>
      <c r="AV192">
        <v>136000</v>
      </c>
      <c r="AW192">
        <f t="shared" si="158"/>
        <v>-1.8586501241699895E-2</v>
      </c>
      <c r="AX192">
        <f t="shared" si="159"/>
        <v>-2.9337002131776868E-2</v>
      </c>
      <c r="AY192">
        <f t="shared" si="160"/>
        <v>1.0750500890076974E-2</v>
      </c>
      <c r="AZ192">
        <f t="shared" si="161"/>
        <v>0.52579126396568487</v>
      </c>
      <c r="BA192">
        <f t="shared" si="162"/>
        <v>0.21035441652004105</v>
      </c>
      <c r="BB192">
        <f t="shared" si="163"/>
        <v>-2.3033240947981701</v>
      </c>
      <c r="BC192">
        <f t="shared" si="164"/>
        <v>-2.2444946991992616</v>
      </c>
      <c r="BD192">
        <f t="shared" si="165"/>
        <v>36.20512269108324</v>
      </c>
      <c r="BE192">
        <f t="shared" si="166"/>
        <v>36.205122943998383</v>
      </c>
      <c r="BF192">
        <f t="shared" si="167"/>
        <v>36.205127592153104</v>
      </c>
      <c r="BG192">
        <f t="shared" si="168"/>
        <v>36.205212967481259</v>
      </c>
      <c r="BH192">
        <f t="shared" si="169"/>
        <v>36.206764613235286</v>
      </c>
      <c r="BI192">
        <f t="shared" si="170"/>
        <v>36.230964234611427</v>
      </c>
      <c r="BJ192">
        <f t="shared" si="171"/>
        <v>36.40992711018329</v>
      </c>
      <c r="BK192">
        <f t="shared" si="172"/>
        <v>36.912128082184957</v>
      </c>
    </row>
    <row r="193" spans="1:63" ht="12.95" customHeight="1">
      <c r="A193" s="62"/>
      <c r="B193" s="22"/>
      <c r="C193" s="13"/>
      <c r="D193" s="13"/>
      <c r="Z193" s="28"/>
      <c r="AA193" s="28"/>
      <c r="AB193" s="28"/>
      <c r="AC193" s="28"/>
      <c r="AD193" s="28"/>
      <c r="AF193" s="29"/>
      <c r="AM193" s="28"/>
      <c r="AN193" s="28"/>
      <c r="AO193" s="28"/>
      <c r="AP193" s="28"/>
      <c r="AQ193" s="28"/>
      <c r="AR193" s="28"/>
      <c r="AS193" s="28"/>
      <c r="AT193" s="28"/>
      <c r="AV193">
        <v>137000</v>
      </c>
      <c r="AW193">
        <f t="shared" si="158"/>
        <v>-1.9529915650923935E-2</v>
      </c>
      <c r="AX193">
        <f t="shared" si="159"/>
        <v>-3.1469267082259167E-2</v>
      </c>
      <c r="AY193">
        <f t="shared" si="160"/>
        <v>1.1939351431335232E-2</v>
      </c>
      <c r="AZ193">
        <f t="shared" si="161"/>
        <v>0.58511730837963405</v>
      </c>
      <c r="BA193">
        <f t="shared" si="162"/>
        <v>0.31407117184669986</v>
      </c>
      <c r="BB193">
        <f t="shared" si="163"/>
        <v>-2.1957834052278651</v>
      </c>
      <c r="BC193">
        <f t="shared" si="164"/>
        <v>-1.9545549961762234</v>
      </c>
      <c r="BD193">
        <f t="shared" si="165"/>
        <v>36.341874132645714</v>
      </c>
      <c r="BE193">
        <f t="shared" si="166"/>
        <v>36.341904887544686</v>
      </c>
      <c r="BF193">
        <f t="shared" si="167"/>
        <v>36.34210940580796</v>
      </c>
      <c r="BG193">
        <f t="shared" si="168"/>
        <v>36.343464570702245</v>
      </c>
      <c r="BH193">
        <f t="shared" si="169"/>
        <v>36.352240140065739</v>
      </c>
      <c r="BI193">
        <f t="shared" si="170"/>
        <v>36.402457806132297</v>
      </c>
      <c r="BJ193">
        <f t="shared" si="171"/>
        <v>36.597718581761036</v>
      </c>
      <c r="BK193">
        <f t="shared" si="172"/>
        <v>37.03485687904039</v>
      </c>
    </row>
    <row r="194" spans="1:63" ht="12.95" customHeight="1">
      <c r="A194" s="62"/>
      <c r="B194" s="22"/>
      <c r="C194" s="13"/>
      <c r="D194" s="13"/>
      <c r="Z194" s="28"/>
      <c r="AA194" s="28"/>
      <c r="AB194" s="28"/>
      <c r="AC194" s="28"/>
      <c r="AD194" s="28"/>
      <c r="AF194" s="29"/>
      <c r="AM194" s="28"/>
      <c r="AN194" s="28"/>
      <c r="AO194" s="28"/>
      <c r="AP194" s="28"/>
      <c r="AQ194" s="28"/>
      <c r="AR194" s="28"/>
      <c r="AS194" s="28"/>
      <c r="AT194" s="28"/>
      <c r="AV194">
        <v>138000</v>
      </c>
      <c r="AW194">
        <f t="shared" si="158"/>
        <v>-2.0617229631768305E-2</v>
      </c>
      <c r="AX194">
        <f t="shared" si="159"/>
        <v>-3.362815813923456E-2</v>
      </c>
      <c r="AY194">
        <f t="shared" si="160"/>
        <v>1.3010928507466256E-2</v>
      </c>
      <c r="AZ194">
        <f t="shared" si="161"/>
        <v>0.66724588138338836</v>
      </c>
      <c r="BA194">
        <f t="shared" si="162"/>
        <v>0.44036634499115945</v>
      </c>
      <c r="BB194">
        <f t="shared" si="163"/>
        <v>-2.0592548966791298</v>
      </c>
      <c r="BC194">
        <f t="shared" si="164"/>
        <v>-1.6638392132703965</v>
      </c>
      <c r="BD194">
        <f t="shared" si="165"/>
        <v>36.495976556124958</v>
      </c>
      <c r="BE194">
        <f t="shared" si="166"/>
        <v>36.496362426843774</v>
      </c>
      <c r="BF194">
        <f t="shared" si="167"/>
        <v>36.49787193015262</v>
      </c>
      <c r="BG194">
        <f t="shared" si="168"/>
        <v>36.503721376145613</v>
      </c>
      <c r="BH194">
        <f t="shared" si="169"/>
        <v>36.525613797050177</v>
      </c>
      <c r="BI194">
        <f t="shared" si="170"/>
        <v>36.599048646660918</v>
      </c>
      <c r="BJ194">
        <f t="shared" si="171"/>
        <v>36.79208612619972</v>
      </c>
      <c r="BK194">
        <f t="shared" si="172"/>
        <v>37.157585675895831</v>
      </c>
    </row>
    <row r="195" spans="1:63" ht="12.95" customHeight="1">
      <c r="A195" s="62"/>
      <c r="B195" s="22"/>
      <c r="C195" s="13"/>
      <c r="D195" s="13"/>
      <c r="Z195" s="28"/>
      <c r="AA195" s="28"/>
      <c r="AB195" s="28"/>
      <c r="AC195" s="28"/>
      <c r="AD195" s="28"/>
      <c r="AF195" s="29"/>
      <c r="AM195" s="28"/>
      <c r="AN195" s="28"/>
      <c r="AO195" s="28"/>
      <c r="AP195" s="28"/>
      <c r="AQ195" s="28"/>
      <c r="AR195" s="28"/>
      <c r="AS195" s="28"/>
      <c r="AT195" s="28"/>
      <c r="AV195">
        <v>139000</v>
      </c>
      <c r="AW195">
        <f t="shared" si="158"/>
        <v>-2.1944634910871615E-2</v>
      </c>
      <c r="AX195">
        <f t="shared" si="159"/>
        <v>-3.5813675302703046E-2</v>
      </c>
      <c r="AY195">
        <f t="shared" si="160"/>
        <v>1.3869040391831431E-2</v>
      </c>
      <c r="AZ195">
        <f t="shared" si="161"/>
        <v>0.78784256650991258</v>
      </c>
      <c r="BA195">
        <f t="shared" si="162"/>
        <v>0.59769033227018664</v>
      </c>
      <c r="BB195">
        <f t="shared" si="163"/>
        <v>-1.8746444293284981</v>
      </c>
      <c r="BC195">
        <f t="shared" si="164"/>
        <v>-1.3615644794502355</v>
      </c>
      <c r="BD195">
        <f t="shared" si="165"/>
        <v>36.675498769331639</v>
      </c>
      <c r="BE195">
        <f t="shared" si="166"/>
        <v>36.677521784080341</v>
      </c>
      <c r="BF195">
        <f t="shared" si="167"/>
        <v>36.682962934545451</v>
      </c>
      <c r="BG195">
        <f t="shared" si="168"/>
        <v>36.697366314461917</v>
      </c>
      <c r="BH195">
        <f t="shared" si="169"/>
        <v>36.734021243707105</v>
      </c>
      <c r="BI195">
        <f t="shared" si="170"/>
        <v>36.819630954958456</v>
      </c>
      <c r="BJ195">
        <f t="shared" si="171"/>
        <v>36.991952048804734</v>
      </c>
      <c r="BK195">
        <f t="shared" si="172"/>
        <v>37.280314472751265</v>
      </c>
    </row>
    <row r="196" spans="1:63" ht="12.95" customHeight="1">
      <c r="A196" s="62"/>
      <c r="B196" s="22"/>
      <c r="C196" s="13"/>
      <c r="D196" s="13"/>
      <c r="Z196" s="28"/>
      <c r="AA196" s="28"/>
      <c r="AB196" s="28"/>
      <c r="AC196" s="28"/>
      <c r="AD196" s="28"/>
      <c r="AF196" s="29"/>
      <c r="AM196" s="28"/>
      <c r="AN196" s="28"/>
      <c r="AO196" s="28"/>
      <c r="AP196" s="28"/>
      <c r="AQ196" s="28"/>
      <c r="AR196" s="28"/>
      <c r="AS196" s="28"/>
      <c r="AT196" s="28"/>
      <c r="AV196">
        <v>140000</v>
      </c>
      <c r="AW196">
        <f t="shared" si="158"/>
        <v>-2.3714719002568777E-2</v>
      </c>
      <c r="AX196">
        <f t="shared" si="159"/>
        <v>-3.8025818572664571E-2</v>
      </c>
      <c r="AY196">
        <f t="shared" si="160"/>
        <v>1.4311099570095794E-2</v>
      </c>
      <c r="AZ196">
        <f t="shared" si="161"/>
        <v>0.9790477437259002</v>
      </c>
      <c r="BA196">
        <f t="shared" si="162"/>
        <v>0.79250959175273561</v>
      </c>
      <c r="BB196">
        <f t="shared" si="163"/>
        <v>-1.6003484706185453</v>
      </c>
      <c r="BC196">
        <f t="shared" si="164"/>
        <v>-1.0299975733021212</v>
      </c>
      <c r="BD196">
        <f t="shared" si="165"/>
        <v>36.895471817014759</v>
      </c>
      <c r="BE196">
        <f t="shared" si="166"/>
        <v>36.901341661811642</v>
      </c>
      <c r="BF196">
        <f t="shared" si="167"/>
        <v>36.91312509338259</v>
      </c>
      <c r="BG196">
        <f t="shared" si="168"/>
        <v>36.936371284708976</v>
      </c>
      <c r="BH196">
        <f t="shared" si="169"/>
        <v>36.980789523509202</v>
      </c>
      <c r="BI196">
        <f t="shared" si="170"/>
        <v>37.061246607357845</v>
      </c>
      <c r="BJ196">
        <f t="shared" si="171"/>
        <v>37.196155940244857</v>
      </c>
      <c r="BK196">
        <f t="shared" si="172"/>
        <v>37.403043269606705</v>
      </c>
    </row>
    <row r="197" spans="1:63" ht="12.95" customHeight="1">
      <c r="A197" s="62"/>
      <c r="B197" s="22"/>
      <c r="C197" s="13"/>
      <c r="D197" s="13"/>
      <c r="Z197" s="28"/>
      <c r="AA197" s="28"/>
      <c r="AB197" s="28"/>
      <c r="AC197" s="28"/>
      <c r="AD197" s="28"/>
      <c r="AF197" s="29"/>
      <c r="AM197" s="28"/>
      <c r="AN197" s="28"/>
      <c r="AO197" s="28"/>
      <c r="AP197" s="28"/>
      <c r="AQ197" s="28"/>
      <c r="AR197" s="28"/>
      <c r="AS197" s="28"/>
      <c r="AT197" s="28"/>
      <c r="AV197">
        <v>141000</v>
      </c>
      <c r="AW197">
        <f t="shared" si="158"/>
        <v>-2.6400106856494021E-2</v>
      </c>
      <c r="AX197">
        <f t="shared" si="159"/>
        <v>-4.026458794911919E-2</v>
      </c>
      <c r="AY197">
        <f t="shared" si="160"/>
        <v>1.3864481092625171E-2</v>
      </c>
      <c r="AZ197">
        <f t="shared" si="161"/>
        <v>1.2924396770904032</v>
      </c>
      <c r="BA197">
        <f t="shared" si="162"/>
        <v>0.97982127793390839</v>
      </c>
      <c r="BB197">
        <f t="shared" si="163"/>
        <v>-1.1456962188591646</v>
      </c>
      <c r="BC197">
        <f t="shared" si="164"/>
        <v>-0.64499414015979173</v>
      </c>
      <c r="BD197">
        <f t="shared" si="165"/>
        <v>37.17896240191341</v>
      </c>
      <c r="BE197">
        <f t="shared" si="166"/>
        <v>37.18806906830531</v>
      </c>
      <c r="BF197">
        <f t="shared" si="167"/>
        <v>37.202733140679364</v>
      </c>
      <c r="BG197">
        <f t="shared" si="168"/>
        <v>37.226105651393702</v>
      </c>
      <c r="BH197">
        <f t="shared" si="169"/>
        <v>37.262795859052559</v>
      </c>
      <c r="BI197">
        <f t="shared" si="170"/>
        <v>37.319175630165937</v>
      </c>
      <c r="BJ197">
        <f t="shared" si="171"/>
        <v>37.403472133124467</v>
      </c>
      <c r="BK197">
        <f t="shared" si="172"/>
        <v>37.525772066462139</v>
      </c>
    </row>
    <row r="198" spans="1:63" ht="12.95" customHeight="1">
      <c r="A198" s="62"/>
      <c r="B198" s="22"/>
      <c r="C198" s="13"/>
      <c r="D198" s="13"/>
      <c r="Z198" s="28"/>
      <c r="AA198" s="28"/>
      <c r="AB198" s="28"/>
      <c r="AC198" s="28"/>
      <c r="AD198" s="28"/>
      <c r="AF198" s="29"/>
      <c r="AM198" s="28"/>
      <c r="AN198" s="28"/>
      <c r="AO198" s="28"/>
      <c r="AP198" s="28"/>
      <c r="AQ198" s="28"/>
      <c r="AR198" s="28"/>
      <c r="AS198" s="28"/>
      <c r="AT198" s="28"/>
      <c r="AV198">
        <v>142000</v>
      </c>
      <c r="AW198">
        <f t="shared" si="158"/>
        <v>-3.0800258828348713E-2</v>
      </c>
      <c r="AX198">
        <f t="shared" si="159"/>
        <v>-4.2529983432066876E-2</v>
      </c>
      <c r="AY198">
        <f t="shared" si="160"/>
        <v>1.1729724603718161E-2</v>
      </c>
      <c r="AZ198">
        <f t="shared" si="161"/>
        <v>1.6563704673828397</v>
      </c>
      <c r="BA198">
        <f t="shared" si="162"/>
        <v>0.84916029181745178</v>
      </c>
      <c r="BB198">
        <f t="shared" si="163"/>
        <v>-0.38806222125440426</v>
      </c>
      <c r="BC198">
        <f t="shared" si="164"/>
        <v>-0.19650331250030598</v>
      </c>
      <c r="BD198">
        <f t="shared" si="165"/>
        <v>37.537325164925107</v>
      </c>
      <c r="BE198">
        <f t="shared" si="166"/>
        <v>37.541677173638625</v>
      </c>
      <c r="BF198">
        <f t="shared" si="167"/>
        <v>37.547888409048056</v>
      </c>
      <c r="BG198">
        <f t="shared" si="168"/>
        <v>37.556743043112249</v>
      </c>
      <c r="BH198">
        <f t="shared" si="169"/>
        <v>37.569346835655566</v>
      </c>
      <c r="BI198">
        <f t="shared" si="170"/>
        <v>37.587252035341969</v>
      </c>
      <c r="BJ198">
        <f t="shared" si="171"/>
        <v>37.612628140263148</v>
      </c>
      <c r="BK198">
        <f t="shared" si="172"/>
        <v>37.64850086331758</v>
      </c>
    </row>
    <row r="199" spans="1:63" ht="12.95" customHeight="1">
      <c r="A199" s="62"/>
      <c r="B199" s="22"/>
      <c r="C199" s="13"/>
      <c r="D199" s="13"/>
      <c r="Z199" s="28"/>
      <c r="AA199" s="28"/>
      <c r="AB199" s="28"/>
      <c r="AC199" s="28"/>
      <c r="AD199" s="28"/>
      <c r="AF199" s="29"/>
      <c r="AM199" s="28"/>
      <c r="AN199" s="28"/>
      <c r="AO199" s="28"/>
      <c r="AP199" s="28"/>
      <c r="AQ199" s="28"/>
      <c r="AR199" s="28"/>
      <c r="AS199" s="28"/>
      <c r="AT199" s="28"/>
      <c r="AV199">
        <v>143000</v>
      </c>
      <c r="AW199">
        <f t="shared" si="158"/>
        <v>-3.7104350295698571E-2</v>
      </c>
      <c r="AX199">
        <f t="shared" si="159"/>
        <v>-4.4822005021507599E-2</v>
      </c>
      <c r="AY199">
        <f t="shared" si="160"/>
        <v>7.7176547258090266E-3</v>
      </c>
      <c r="AZ199">
        <f t="shared" si="161"/>
        <v>1.6068383407356768</v>
      </c>
      <c r="BA199">
        <f t="shared" si="162"/>
        <v>8.2519808845580064E-2</v>
      </c>
      <c r="BB199">
        <f t="shared" si="163"/>
        <v>0.54371733478947504</v>
      </c>
      <c r="BC199">
        <f t="shared" si="164"/>
        <v>0.27876020019112591</v>
      </c>
      <c r="BD199">
        <f t="shared" si="165"/>
        <v>37.928118736832879</v>
      </c>
      <c r="BE199">
        <f t="shared" si="166"/>
        <v>37.922210195361622</v>
      </c>
      <c r="BF199">
        <f t="shared" si="167"/>
        <v>37.913674102763252</v>
      </c>
      <c r="BG199">
        <f t="shared" si="168"/>
        <v>37.90136978168831</v>
      </c>
      <c r="BH199">
        <f t="shared" si="169"/>
        <v>37.883687717900159</v>
      </c>
      <c r="BI199">
        <f t="shared" si="170"/>
        <v>37.858377867843451</v>
      </c>
      <c r="BJ199">
        <f t="shared" si="171"/>
        <v>37.822323797306652</v>
      </c>
      <c r="BK199">
        <f t="shared" si="172"/>
        <v>37.771229660173013</v>
      </c>
    </row>
    <row r="200" spans="1:63" ht="12.95" customHeight="1">
      <c r="A200" s="62"/>
      <c r="B200" s="22"/>
      <c r="C200" s="13"/>
      <c r="D200" s="13"/>
      <c r="Z200" s="28"/>
      <c r="AA200" s="28"/>
      <c r="AB200" s="28"/>
      <c r="AC200" s="28"/>
      <c r="AD200" s="28"/>
      <c r="AF200" s="29"/>
      <c r="AM200" s="28"/>
      <c r="AN200" s="28"/>
      <c r="AO200" s="28"/>
      <c r="AP200" s="28"/>
      <c r="AQ200" s="28"/>
      <c r="AR200" s="28"/>
      <c r="AS200" s="28"/>
      <c r="AT200" s="28"/>
      <c r="AV200">
        <v>144000</v>
      </c>
      <c r="AW200">
        <f t="shared" si="158"/>
        <v>-4.3975701774141604E-2</v>
      </c>
      <c r="AX200">
        <f t="shared" si="159"/>
        <v>-4.7140652717441417E-2</v>
      </c>
      <c r="AY200">
        <f t="shared" si="160"/>
        <v>3.1649509432998164E-3</v>
      </c>
      <c r="AZ200">
        <f t="shared" si="161"/>
        <v>1.2273636892467028</v>
      </c>
      <c r="BA200">
        <f t="shared" si="162"/>
        <v>-0.57945629663039566</v>
      </c>
      <c r="BB200">
        <f t="shared" si="163"/>
        <v>1.2443924994994648</v>
      </c>
      <c r="BC200">
        <f t="shared" si="164"/>
        <v>0.71722982250834111</v>
      </c>
      <c r="BD200">
        <f t="shared" si="165"/>
        <v>38.274500313078192</v>
      </c>
      <c r="BE200">
        <f t="shared" si="166"/>
        <v>38.265582997695198</v>
      </c>
      <c r="BF200">
        <f t="shared" si="167"/>
        <v>38.250748883780837</v>
      </c>
      <c r="BG200">
        <f t="shared" si="168"/>
        <v>38.226366098304936</v>
      </c>
      <c r="BH200">
        <f t="shared" si="169"/>
        <v>38.187017168414712</v>
      </c>
      <c r="BI200">
        <f t="shared" si="170"/>
        <v>38.125170439336507</v>
      </c>
      <c r="BJ200">
        <f t="shared" si="171"/>
        <v>38.031250821698556</v>
      </c>
      <c r="BK200">
        <f t="shared" si="172"/>
        <v>37.893958457028454</v>
      </c>
    </row>
    <row r="201" spans="1:63" ht="12.95" customHeight="1">
      <c r="A201" s="62"/>
      <c r="B201" s="22"/>
      <c r="C201" s="13"/>
      <c r="D201" s="13"/>
      <c r="Z201" s="28"/>
      <c r="AA201" s="28"/>
      <c r="AB201" s="28"/>
      <c r="AC201" s="28"/>
      <c r="AD201" s="28"/>
      <c r="AF201" s="29"/>
      <c r="AM201" s="28"/>
      <c r="AN201" s="28"/>
      <c r="AO201" s="28"/>
      <c r="AP201" s="28"/>
      <c r="AQ201" s="28"/>
      <c r="AR201" s="28"/>
      <c r="AS201" s="28"/>
      <c r="AT201" s="28"/>
      <c r="AV201">
        <v>145000</v>
      </c>
      <c r="AW201">
        <f t="shared" si="158"/>
        <v>-5.0169988853640754E-2</v>
      </c>
      <c r="AX201">
        <f t="shared" si="159"/>
        <v>-4.9485926519868273E-2</v>
      </c>
      <c r="AY201">
        <f t="shared" si="160"/>
        <v>-6.8406233377247899E-4</v>
      </c>
      <c r="AZ201">
        <f t="shared" si="161"/>
        <v>0.93822472149027181</v>
      </c>
      <c r="BA201">
        <f t="shared" si="162"/>
        <v>-0.85816995355304226</v>
      </c>
      <c r="BB201">
        <f t="shared" si="163"/>
        <v>1.658025263825323</v>
      </c>
      <c r="BC201">
        <f t="shared" si="164"/>
        <v>1.0912673935083277</v>
      </c>
      <c r="BD201">
        <f t="shared" si="165"/>
        <v>38.54518217906643</v>
      </c>
      <c r="BE201">
        <f t="shared" si="166"/>
        <v>38.540108572194555</v>
      </c>
      <c r="BF201">
        <f t="shared" si="167"/>
        <v>38.529440292897199</v>
      </c>
      <c r="BG201">
        <f t="shared" si="168"/>
        <v>38.507403317879259</v>
      </c>
      <c r="BH201">
        <f t="shared" si="169"/>
        <v>38.463409997743142</v>
      </c>
      <c r="BI201">
        <f t="shared" si="170"/>
        <v>38.380651033065327</v>
      </c>
      <c r="BJ201">
        <f t="shared" si="171"/>
        <v>38.238112493777606</v>
      </c>
      <c r="BK201">
        <f t="shared" si="172"/>
        <v>38.016687253883887</v>
      </c>
    </row>
    <row r="202" spans="1:63" ht="12.95" customHeight="1">
      <c r="A202" s="62"/>
      <c r="B202" s="22"/>
      <c r="C202" s="13"/>
      <c r="D202" s="13"/>
      <c r="Z202" s="28"/>
      <c r="AA202" s="28"/>
      <c r="AB202" s="28"/>
      <c r="AC202" s="28"/>
      <c r="AD202" s="28"/>
      <c r="AF202" s="29"/>
      <c r="AM202" s="28"/>
      <c r="AN202" s="28"/>
      <c r="AO202" s="28"/>
      <c r="AP202" s="28"/>
      <c r="AQ202" s="28"/>
      <c r="AR202" s="28"/>
      <c r="AS202" s="28"/>
      <c r="AT202" s="28"/>
      <c r="AV202">
        <v>146000</v>
      </c>
      <c r="AW202">
        <f t="shared" si="158"/>
        <v>-5.5527277021302071E-2</v>
      </c>
      <c r="AX202">
        <f t="shared" si="159"/>
        <v>-5.1857826428788278E-2</v>
      </c>
      <c r="AY202">
        <f t="shared" si="160"/>
        <v>-3.6694505925137905E-3</v>
      </c>
      <c r="AZ202">
        <f t="shared" si="161"/>
        <v>0.76282406869600916</v>
      </c>
      <c r="BA202">
        <f t="shared" si="162"/>
        <v>-0.95958249196914447</v>
      </c>
      <c r="BB202">
        <f t="shared" si="163"/>
        <v>1.911845994225609</v>
      </c>
      <c r="BC202">
        <f t="shared" si="164"/>
        <v>1.4160342609000447</v>
      </c>
      <c r="BD202">
        <f t="shared" si="165"/>
        <v>38.756561231729982</v>
      </c>
      <c r="BE202">
        <f t="shared" si="166"/>
        <v>38.754977215636984</v>
      </c>
      <c r="BF202">
        <f t="shared" si="167"/>
        <v>38.750459262337401</v>
      </c>
      <c r="BG202">
        <f t="shared" si="168"/>
        <v>38.737764609190592</v>
      </c>
      <c r="BH202">
        <f t="shared" si="169"/>
        <v>38.703472145494572</v>
      </c>
      <c r="BI202">
        <f t="shared" si="170"/>
        <v>38.618874876461781</v>
      </c>
      <c r="BJ202">
        <f t="shared" si="171"/>
        <v>38.441643163929236</v>
      </c>
      <c r="BK202">
        <f t="shared" si="172"/>
        <v>38.139416050739321</v>
      </c>
    </row>
    <row r="203" spans="1:63" ht="12.95" customHeight="1">
      <c r="A203" s="62"/>
      <c r="B203" s="22"/>
      <c r="C203" s="13"/>
      <c r="D203" s="13"/>
      <c r="Z203" s="28"/>
      <c r="AA203" s="28"/>
      <c r="AB203" s="28"/>
      <c r="AC203" s="28"/>
      <c r="AD203" s="28"/>
      <c r="AF203" s="29"/>
      <c r="AM203" s="28"/>
      <c r="AN203" s="28"/>
      <c r="AO203" s="28"/>
      <c r="AP203" s="28"/>
      <c r="AQ203" s="28"/>
      <c r="AR203" s="28"/>
      <c r="AS203" s="28"/>
      <c r="AT203" s="28"/>
      <c r="AV203">
        <v>147000</v>
      </c>
      <c r="AW203">
        <f t="shared" si="158"/>
        <v>-6.0269425378202873E-2</v>
      </c>
      <c r="AX203">
        <f t="shared" si="159"/>
        <v>-5.4256352444201295E-2</v>
      </c>
      <c r="AY203">
        <f t="shared" si="160"/>
        <v>-6.0130729340015761E-3</v>
      </c>
      <c r="AZ203">
        <f t="shared" si="161"/>
        <v>0.6506622399040165</v>
      </c>
      <c r="BA203">
        <f t="shared" si="162"/>
        <v>-0.9938240777900561</v>
      </c>
      <c r="BB203">
        <f t="shared" si="163"/>
        <v>2.0859312815918596</v>
      </c>
      <c r="BC203">
        <f t="shared" si="164"/>
        <v>1.715246241167544</v>
      </c>
      <c r="BD203">
        <f t="shared" si="165"/>
        <v>38.930794505154353</v>
      </c>
      <c r="BE203">
        <f t="shared" si="166"/>
        <v>38.930526609376003</v>
      </c>
      <c r="BF203">
        <f t="shared" si="167"/>
        <v>38.929393568466139</v>
      </c>
      <c r="BG203">
        <f t="shared" si="168"/>
        <v>38.924640993905186</v>
      </c>
      <c r="BH203">
        <f t="shared" si="169"/>
        <v>38.905353868399686</v>
      </c>
      <c r="BI203">
        <f t="shared" si="170"/>
        <v>38.835414175339437</v>
      </c>
      <c r="BJ203">
        <f t="shared" si="171"/>
        <v>38.640627292335957</v>
      </c>
      <c r="BK203">
        <f t="shared" si="172"/>
        <v>38.262144847594762</v>
      </c>
    </row>
    <row r="204" spans="1:63" ht="12.95" customHeight="1">
      <c r="A204" s="62"/>
      <c r="B204" s="22"/>
      <c r="C204" s="13"/>
      <c r="D204" s="13"/>
      <c r="Z204" s="28"/>
      <c r="AA204" s="28"/>
      <c r="AB204" s="28"/>
      <c r="AC204" s="28"/>
      <c r="AD204" s="28"/>
      <c r="AF204" s="29"/>
      <c r="AM204" s="28"/>
      <c r="AN204" s="28"/>
      <c r="AO204" s="28"/>
      <c r="AP204" s="28"/>
      <c r="AQ204" s="28"/>
      <c r="AR204" s="28"/>
      <c r="AS204" s="28"/>
      <c r="AT204" s="28"/>
      <c r="AU204" s="28"/>
      <c r="AV204">
        <v>148000</v>
      </c>
      <c r="AW204">
        <f t="shared" si="158"/>
        <v>-6.4576196630097893E-2</v>
      </c>
      <c r="AX204">
        <f t="shared" si="159"/>
        <v>-5.6681504566107349E-2</v>
      </c>
      <c r="AY204">
        <f t="shared" si="160"/>
        <v>-7.8946920639905507E-3</v>
      </c>
      <c r="AZ204">
        <f t="shared" si="161"/>
        <v>0.57336973292371618</v>
      </c>
      <c r="BA204">
        <f t="shared" si="162"/>
        <v>-0.99981493919541842</v>
      </c>
      <c r="BB204">
        <f t="shared" si="163"/>
        <v>2.2163662535304267</v>
      </c>
      <c r="BC204">
        <f t="shared" si="164"/>
        <v>2.0051827689094486</v>
      </c>
      <c r="BD204">
        <f t="shared" si="165"/>
        <v>39.081406514897175</v>
      </c>
      <c r="BE204">
        <f t="shared" si="166"/>
        <v>39.081389529626371</v>
      </c>
      <c r="BF204">
        <f t="shared" si="167"/>
        <v>39.081261755410772</v>
      </c>
      <c r="BG204">
        <f t="shared" si="168"/>
        <v>39.080303282400351</v>
      </c>
      <c r="BH204">
        <f t="shared" si="169"/>
        <v>39.07326060851009</v>
      </c>
      <c r="BI204">
        <f t="shared" si="170"/>
        <v>39.027635265267321</v>
      </c>
      <c r="BJ204">
        <f t="shared" si="171"/>
        <v>38.833917734903004</v>
      </c>
      <c r="BK204">
        <f t="shared" si="172"/>
        <v>38.384873644450195</v>
      </c>
    </row>
    <row r="205" spans="1:63" ht="12.95" customHeight="1">
      <c r="A205" s="62"/>
      <c r="B205" s="22"/>
      <c r="C205" s="13"/>
      <c r="D205" s="13"/>
      <c r="Z205" s="28"/>
      <c r="AA205" s="28"/>
      <c r="AB205" s="28"/>
      <c r="AC205" s="28"/>
      <c r="AD205" s="28"/>
      <c r="AF205" s="29"/>
      <c r="AM205" s="28"/>
      <c r="AN205" s="28"/>
      <c r="AO205" s="28"/>
      <c r="AP205" s="28"/>
      <c r="AQ205" s="28"/>
      <c r="AR205" s="28"/>
      <c r="AS205" s="28"/>
      <c r="AT205" s="28"/>
      <c r="AU205" s="28"/>
      <c r="AV205">
        <v>149000</v>
      </c>
      <c r="AW205">
        <f t="shared" si="158"/>
        <v>-6.8555709035013151E-2</v>
      </c>
      <c r="AX205">
        <f t="shared" si="159"/>
        <v>-5.9133282794506553E-2</v>
      </c>
      <c r="AY205">
        <f t="shared" si="160"/>
        <v>-9.4224262405066053E-3</v>
      </c>
      <c r="AZ205">
        <f t="shared" si="161"/>
        <v>0.51706495669310426</v>
      </c>
      <c r="BA205">
        <f t="shared" si="162"/>
        <v>-0.99246040638891853</v>
      </c>
      <c r="BB205">
        <f t="shared" si="163"/>
        <v>2.3200020387086955</v>
      </c>
      <c r="BC205">
        <f t="shared" si="164"/>
        <v>2.2958049325632386</v>
      </c>
      <c r="BD205">
        <f t="shared" si="165"/>
        <v>39.215655096793782</v>
      </c>
      <c r="BE205">
        <f t="shared" si="166"/>
        <v>39.215655043914857</v>
      </c>
      <c r="BF205">
        <f t="shared" si="167"/>
        <v>39.215653668732259</v>
      </c>
      <c r="BG205">
        <f t="shared" si="168"/>
        <v>39.215617917605861</v>
      </c>
      <c r="BH205">
        <f t="shared" si="169"/>
        <v>39.214696597890821</v>
      </c>
      <c r="BI205">
        <f t="shared" si="170"/>
        <v>39.194749820637981</v>
      </c>
      <c r="BJ205">
        <f t="shared" si="171"/>
        <v>39.020453000275651</v>
      </c>
      <c r="BK205">
        <f t="shared" si="172"/>
        <v>38.507602441305636</v>
      </c>
    </row>
    <row r="206" spans="1:63" ht="12.95" customHeight="1">
      <c r="A206" s="62"/>
      <c r="B206" s="22"/>
      <c r="C206" s="13"/>
      <c r="D206" s="13"/>
      <c r="Z206" s="28"/>
      <c r="AA206" s="28"/>
      <c r="AB206" s="28"/>
      <c r="AC206" s="28"/>
      <c r="AD206" s="28"/>
      <c r="AF206" s="29"/>
      <c r="AM206" s="28"/>
      <c r="AN206" s="28"/>
      <c r="AO206" s="28"/>
      <c r="AP206" s="28"/>
      <c r="AQ206" s="28"/>
      <c r="AR206" s="28"/>
      <c r="AS206" s="28"/>
      <c r="AT206" s="28"/>
      <c r="AU206" s="28"/>
      <c r="AV206">
        <v>150000</v>
      </c>
      <c r="AW206">
        <f t="shared" si="158"/>
        <v>-7.2277392352683004E-2</v>
      </c>
      <c r="AX206">
        <f t="shared" si="159"/>
        <v>-6.1611687129398796E-2</v>
      </c>
      <c r="AY206">
        <f t="shared" si="160"/>
        <v>-1.0665705223284213E-2</v>
      </c>
      <c r="AZ206">
        <f t="shared" si="161"/>
        <v>0.47436564950039117</v>
      </c>
      <c r="BA206">
        <f t="shared" si="162"/>
        <v>-0.97831449995383679</v>
      </c>
      <c r="BB206">
        <f t="shared" si="163"/>
        <v>2.4057626596193042</v>
      </c>
      <c r="BC206">
        <f t="shared" si="164"/>
        <v>2.594259634596026</v>
      </c>
      <c r="BD206">
        <f t="shared" si="165"/>
        <v>39.337793916862736</v>
      </c>
      <c r="BE206">
        <f t="shared" si="166"/>
        <v>39.337793916106527</v>
      </c>
      <c r="BF206">
        <f t="shared" si="167"/>
        <v>39.337793931827918</v>
      </c>
      <c r="BG206">
        <f t="shared" si="168"/>
        <v>39.337793604982913</v>
      </c>
      <c r="BH206">
        <f t="shared" si="169"/>
        <v>39.337800399711995</v>
      </c>
      <c r="BI206">
        <f t="shared" si="170"/>
        <v>39.337659005211613</v>
      </c>
      <c r="BJ206">
        <f t="shared" si="171"/>
        <v>39.199273218342803</v>
      </c>
      <c r="BK206">
        <f t="shared" si="172"/>
        <v>38.63033123816107</v>
      </c>
    </row>
    <row r="207" spans="1:63" ht="12.95" customHeight="1">
      <c r="A207" s="62"/>
      <c r="B207" s="22"/>
      <c r="C207" s="13"/>
      <c r="D207" s="13"/>
      <c r="Z207" s="28"/>
      <c r="AA207" s="28"/>
      <c r="AB207" s="28"/>
      <c r="AC207" s="28"/>
      <c r="AD207" s="28"/>
      <c r="AF207" s="29"/>
      <c r="AM207" s="28"/>
      <c r="AN207" s="28"/>
      <c r="AO207" s="28"/>
      <c r="AP207" s="28"/>
      <c r="AQ207" s="28"/>
      <c r="AR207" s="28"/>
      <c r="AS207" s="28"/>
      <c r="AT207" s="28"/>
      <c r="AV207">
        <v>151000</v>
      </c>
      <c r="AW207">
        <f t="shared" si="158"/>
        <v>-7.579000381310777E-2</v>
      </c>
      <c r="AX207">
        <f t="shared" si="159"/>
        <v>-6.4116717570784076E-2</v>
      </c>
      <c r="AY207">
        <f t="shared" si="160"/>
        <v>-1.1673286242323692E-2</v>
      </c>
      <c r="AZ207">
        <f t="shared" si="161"/>
        <v>0.44098438362479808</v>
      </c>
      <c r="BA207">
        <f t="shared" si="162"/>
        <v>-0.96055897297205806</v>
      </c>
      <c r="BB207">
        <f t="shared" si="163"/>
        <v>2.478918308582903</v>
      </c>
      <c r="BC207">
        <f t="shared" si="164"/>
        <v>2.90681106433976</v>
      </c>
      <c r="BD207">
        <f t="shared" si="165"/>
        <v>39.450610053680634</v>
      </c>
      <c r="BE207">
        <f t="shared" si="166"/>
        <v>39.450612487691785</v>
      </c>
      <c r="BF207">
        <f t="shared" si="167"/>
        <v>39.450593387493655</v>
      </c>
      <c r="BG207">
        <f t="shared" si="168"/>
        <v>39.450743217163023</v>
      </c>
      <c r="BH207">
        <f t="shared" si="169"/>
        <v>39.449564574929866</v>
      </c>
      <c r="BI207">
        <f t="shared" si="170"/>
        <v>39.458639883139114</v>
      </c>
      <c r="BJ207">
        <f t="shared" si="171"/>
        <v>39.369534580005485</v>
      </c>
      <c r="BK207">
        <f t="shared" si="172"/>
        <v>38.75306003501651</v>
      </c>
    </row>
    <row r="208" spans="1:63" ht="12.95" customHeight="1">
      <c r="A208" s="62"/>
      <c r="B208" s="22"/>
      <c r="C208" s="13"/>
      <c r="D208" s="13"/>
      <c r="Z208" s="28"/>
      <c r="AA208" s="28"/>
      <c r="AB208" s="28"/>
      <c r="AC208" s="28"/>
      <c r="AD208" s="28"/>
      <c r="AF208" s="29"/>
      <c r="AM208" s="28"/>
      <c r="AN208" s="28"/>
      <c r="AO208" s="28"/>
      <c r="AP208" s="28"/>
      <c r="AQ208" s="28"/>
      <c r="AR208" s="28"/>
      <c r="AS208" s="28"/>
      <c r="AT208" s="28"/>
      <c r="AV208">
        <v>152000</v>
      </c>
      <c r="AW208">
        <f t="shared" si="158"/>
        <v>-7.9129419374676907E-2</v>
      </c>
      <c r="AX208">
        <f t="shared" si="159"/>
        <v>-6.6648374118662479E-2</v>
      </c>
      <c r="AY208">
        <f t="shared" si="160"/>
        <v>-1.2481045256014428E-2</v>
      </c>
      <c r="AZ208">
        <f t="shared" si="161"/>
        <v>0.41426898882066876</v>
      </c>
      <c r="BA208">
        <f t="shared" si="162"/>
        <v>-0.94084279653728842</v>
      </c>
      <c r="BB208">
        <f t="shared" si="163"/>
        <v>2.5428146860862828</v>
      </c>
      <c r="BC208">
        <f t="shared" si="164"/>
        <v>3.2397384523919985</v>
      </c>
      <c r="BD208">
        <f t="shared" si="165"/>
        <v>39.55605088683123</v>
      </c>
      <c r="BE208">
        <f t="shared" si="166"/>
        <v>39.55606036438347</v>
      </c>
      <c r="BF208">
        <f t="shared" si="167"/>
        <v>39.556013008690869</v>
      </c>
      <c r="BG208">
        <f t="shared" si="168"/>
        <v>39.556249550866568</v>
      </c>
      <c r="BH208">
        <f t="shared" si="169"/>
        <v>39.555066116259255</v>
      </c>
      <c r="BI208">
        <f t="shared" si="170"/>
        <v>39.560940044490039</v>
      </c>
      <c r="BJ208">
        <f t="shared" si="171"/>
        <v>39.530522030985935</v>
      </c>
      <c r="BK208">
        <f t="shared" si="172"/>
        <v>38.875788831871944</v>
      </c>
    </row>
    <row r="209" spans="1:63" ht="12.95" customHeight="1">
      <c r="A209" s="62"/>
      <c r="B209" s="22"/>
      <c r="C209" s="13"/>
      <c r="D209" s="13"/>
      <c r="Z209" s="28"/>
      <c r="AA209" s="28"/>
      <c r="AB209" s="28"/>
      <c r="AC209" s="28"/>
      <c r="AD209" s="28"/>
      <c r="AF209" s="29"/>
      <c r="AM209" s="28"/>
      <c r="AN209" s="28"/>
      <c r="AO209" s="28"/>
      <c r="AP209" s="28"/>
      <c r="AQ209" s="28"/>
      <c r="AR209" s="28"/>
      <c r="AS209" s="28"/>
      <c r="AT209" s="28"/>
      <c r="AV209">
        <v>153000</v>
      </c>
      <c r="AW209">
        <f t="shared" si="158"/>
        <v>-8.2322933427503991E-2</v>
      </c>
      <c r="AX209">
        <f t="shared" si="159"/>
        <v>-6.920665677303392E-2</v>
      </c>
      <c r="AY209">
        <f t="shared" si="160"/>
        <v>-1.3116276654470068E-2</v>
      </c>
      <c r="AZ209">
        <f t="shared" si="161"/>
        <v>0.39249377974814603</v>
      </c>
      <c r="BA209">
        <f t="shared" si="162"/>
        <v>-0.92005662478135719</v>
      </c>
      <c r="BB209">
        <f t="shared" si="163"/>
        <v>2.5996987479518703</v>
      </c>
      <c r="BC209">
        <f t="shared" si="164"/>
        <v>3.5999985693721754</v>
      </c>
      <c r="BD209">
        <f t="shared" si="165"/>
        <v>39.655548277077663</v>
      </c>
      <c r="BE209">
        <f t="shared" si="166"/>
        <v>39.65550250315566</v>
      </c>
      <c r="BF209">
        <f t="shared" si="167"/>
        <v>39.655674098917395</v>
      </c>
      <c r="BG209">
        <f t="shared" si="168"/>
        <v>39.655030452217829</v>
      </c>
      <c r="BH209">
        <f t="shared" si="169"/>
        <v>39.657439497739468</v>
      </c>
      <c r="BI209">
        <f t="shared" si="170"/>
        <v>39.648348149763194</v>
      </c>
      <c r="BJ209">
        <f t="shared" si="171"/>
        <v>39.681660028718682</v>
      </c>
      <c r="BK209">
        <f t="shared" si="172"/>
        <v>38.998517628727384</v>
      </c>
    </row>
    <row r="210" spans="1:63" ht="12.95" customHeight="1">
      <c r="A210" s="62"/>
      <c r="B210" s="22"/>
      <c r="C210" s="13"/>
      <c r="D210" s="13"/>
      <c r="Z210" s="28"/>
      <c r="AA210" s="28"/>
      <c r="AB210" s="28"/>
      <c r="AC210" s="28"/>
      <c r="AD210" s="28"/>
      <c r="AF210" s="29"/>
      <c r="AM210" s="28"/>
      <c r="AN210" s="28"/>
      <c r="AO210" s="28"/>
      <c r="AP210" s="28"/>
      <c r="AQ210" s="28"/>
      <c r="AR210" s="28"/>
      <c r="AS210" s="28"/>
      <c r="AT210" s="28"/>
      <c r="AV210">
        <v>154000</v>
      </c>
      <c r="AW210">
        <f t="shared" si="158"/>
        <v>-8.5391935385609893E-2</v>
      </c>
      <c r="AX210">
        <f t="shared" si="159"/>
        <v>-7.1791565533898455E-2</v>
      </c>
      <c r="AY210">
        <f t="shared" si="160"/>
        <v>-1.3600369851711437E-2</v>
      </c>
      <c r="AZ210">
        <f t="shared" si="161"/>
        <v>0.37448391815312754</v>
      </c>
      <c r="BA210">
        <f t="shared" si="162"/>
        <v>-0.89868332605986112</v>
      </c>
      <c r="BB210">
        <f t="shared" si="163"/>
        <v>2.6511655240160432</v>
      </c>
      <c r="BC210">
        <f t="shared" si="164"/>
        <v>3.9960104203419737</v>
      </c>
      <c r="BD210">
        <f t="shared" si="165"/>
        <v>39.750230049315029</v>
      </c>
      <c r="BE210">
        <f t="shared" si="166"/>
        <v>39.749849858780891</v>
      </c>
      <c r="BF210">
        <f t="shared" si="167"/>
        <v>39.751009776215618</v>
      </c>
      <c r="BG210">
        <f t="shared" si="168"/>
        <v>39.747462876972477</v>
      </c>
      <c r="BH210">
        <f t="shared" si="169"/>
        <v>39.758234161848478</v>
      </c>
      <c r="BI210">
        <f t="shared" si="170"/>
        <v>39.72479758980564</v>
      </c>
      <c r="BJ210">
        <f t="shared" si="171"/>
        <v>39.82252120050255</v>
      </c>
      <c r="BK210">
        <f t="shared" si="172"/>
        <v>39.121246425582818</v>
      </c>
    </row>
    <row r="211" spans="1:63" ht="12.95" customHeight="1">
      <c r="A211" s="62"/>
      <c r="B211" s="22"/>
      <c r="C211" s="13"/>
      <c r="D211" s="13"/>
      <c r="Z211" s="28"/>
      <c r="AA211" s="28"/>
      <c r="AB211" s="28"/>
      <c r="AC211" s="28"/>
      <c r="AD211" s="28"/>
      <c r="AF211" s="29"/>
      <c r="AM211" s="28"/>
      <c r="AN211" s="28"/>
      <c r="AO211" s="28"/>
      <c r="AP211" s="28"/>
      <c r="AQ211" s="28"/>
      <c r="AR211" s="28"/>
      <c r="AS211" s="28"/>
      <c r="AT211" s="28"/>
      <c r="AV211">
        <v>155000</v>
      </c>
      <c r="AW211">
        <f t="shared" si="158"/>
        <v>-8.8353370912459539E-2</v>
      </c>
      <c r="AX211">
        <f t="shared" si="159"/>
        <v>-7.4403100401256028E-2</v>
      </c>
      <c r="AY211">
        <f t="shared" si="160"/>
        <v>-1.3950270511203518E-2</v>
      </c>
      <c r="AZ211">
        <f t="shared" si="161"/>
        <v>0.35941025197910714</v>
      </c>
      <c r="BA211">
        <f t="shared" si="162"/>
        <v>-0.87696931406660794</v>
      </c>
      <c r="BB211">
        <f t="shared" si="163"/>
        <v>2.6984050487780822</v>
      </c>
      <c r="BC211">
        <f t="shared" si="164"/>
        <v>4.4386540502215386</v>
      </c>
      <c r="BD211">
        <f t="shared" si="165"/>
        <v>39.841045692719369</v>
      </c>
      <c r="BE211">
        <f t="shared" si="166"/>
        <v>39.839694163593634</v>
      </c>
      <c r="BF211">
        <f t="shared" si="167"/>
        <v>39.843217677323736</v>
      </c>
      <c r="BG211">
        <f t="shared" si="168"/>
        <v>39.833990697976532</v>
      </c>
      <c r="BH211">
        <f t="shared" si="169"/>
        <v>39.85788036759152</v>
      </c>
      <c r="BI211">
        <f t="shared" si="170"/>
        <v>39.794042546601226</v>
      </c>
      <c r="BJ211">
        <f t="shared" si="171"/>
        <v>39.952832772665211</v>
      </c>
      <c r="BK211">
        <f t="shared" si="172"/>
        <v>39.243975222438259</v>
      </c>
    </row>
    <row r="212" spans="1:63" ht="12.95" customHeight="1">
      <c r="A212" s="62"/>
      <c r="B212" s="22"/>
      <c r="C212" s="13"/>
      <c r="D212" s="13"/>
      <c r="Z212" s="28"/>
      <c r="AA212" s="28"/>
      <c r="AB212" s="28"/>
      <c r="AC212" s="28"/>
      <c r="AD212" s="28"/>
      <c r="AF212" s="29"/>
      <c r="AM212" s="28"/>
      <c r="AN212" s="28"/>
      <c r="AO212" s="28"/>
      <c r="AP212" s="28"/>
      <c r="AQ212" s="28"/>
      <c r="AR212" s="28"/>
      <c r="AS212" s="28"/>
      <c r="AT212" s="28"/>
      <c r="AV212">
        <v>156000</v>
      </c>
      <c r="AW212">
        <f t="shared" si="158"/>
        <v>-9.1220457882146028E-2</v>
      </c>
      <c r="AX212">
        <f t="shared" si="159"/>
        <v>-7.7041261375106695E-2</v>
      </c>
      <c r="AY212">
        <f t="shared" si="160"/>
        <v>-1.4179196507039325E-2</v>
      </c>
      <c r="AZ212">
        <f t="shared" si="161"/>
        <v>0.34667560147185117</v>
      </c>
      <c r="BA212">
        <f t="shared" si="162"/>
        <v>-0.85502163869857128</v>
      </c>
      <c r="BB212">
        <f t="shared" si="163"/>
        <v>2.7423311747618033</v>
      </c>
      <c r="BC212">
        <f t="shared" si="164"/>
        <v>4.9425275419404375</v>
      </c>
      <c r="BD212">
        <f t="shared" si="165"/>
        <v>39.928812157559356</v>
      </c>
      <c r="BE212">
        <f t="shared" si="166"/>
        <v>39.925461172731545</v>
      </c>
      <c r="BF212">
        <f t="shared" si="167"/>
        <v>39.933174748248803</v>
      </c>
      <c r="BG212">
        <f t="shared" si="168"/>
        <v>39.915301446977217</v>
      </c>
      <c r="BH212">
        <f t="shared" si="169"/>
        <v>39.956110966676292</v>
      </c>
      <c r="BI212">
        <f t="shared" si="170"/>
        <v>39.859425743773947</v>
      </c>
      <c r="BJ212">
        <f t="shared" si="171"/>
        <v>40.07248067402319</v>
      </c>
      <c r="BK212">
        <f t="shared" si="172"/>
        <v>39.366704019293692</v>
      </c>
    </row>
    <row r="213" spans="1:63" ht="12.95" customHeight="1">
      <c r="A213" s="62"/>
      <c r="B213" s="22"/>
      <c r="C213" s="13"/>
      <c r="D213" s="13"/>
      <c r="Z213" s="28"/>
      <c r="AA213" s="28"/>
      <c r="AB213" s="28"/>
      <c r="AC213" s="28"/>
      <c r="AD213" s="28"/>
      <c r="AF213" s="29"/>
      <c r="AM213" s="28"/>
      <c r="AN213" s="28"/>
      <c r="AO213" s="28"/>
      <c r="AP213" s="28"/>
      <c r="AQ213" s="28"/>
      <c r="AR213" s="28"/>
      <c r="AS213" s="28"/>
      <c r="AT213" s="28"/>
      <c r="AV213">
        <v>157000</v>
      </c>
      <c r="AW213">
        <f t="shared" si="158"/>
        <v>-9.4003224042780636E-2</v>
      </c>
      <c r="AX213">
        <f t="shared" si="159"/>
        <v>-7.9706048455450429E-2</v>
      </c>
      <c r="AY213">
        <f t="shared" si="160"/>
        <v>-1.4297175587330206E-2</v>
      </c>
      <c r="AZ213">
        <f t="shared" si="161"/>
        <v>0.3358483634030468</v>
      </c>
      <c r="BA213">
        <f t="shared" si="162"/>
        <v>-0.83287379680537177</v>
      </c>
      <c r="BB213">
        <f t="shared" si="163"/>
        <v>2.7836437680607706</v>
      </c>
      <c r="BC213">
        <f t="shared" si="164"/>
        <v>5.5276039994275497</v>
      </c>
      <c r="BD213">
        <f t="shared" si="165"/>
        <v>40.014202421843223</v>
      </c>
      <c r="BE213">
        <f t="shared" si="166"/>
        <v>40.0075532383457</v>
      </c>
      <c r="BF213">
        <f t="shared" si="167"/>
        <v>40.021390832315134</v>
      </c>
      <c r="BG213">
        <f t="shared" si="168"/>
        <v>39.992352333704638</v>
      </c>
      <c r="BH213">
        <f t="shared" si="169"/>
        <v>40.052284363050752</v>
      </c>
      <c r="BI213">
        <f t="shared" si="170"/>
        <v>39.923739439284766</v>
      </c>
      <c r="BJ213">
        <f t="shared" si="171"/>
        <v>40.181511251907288</v>
      </c>
      <c r="BK213">
        <f t="shared" si="172"/>
        <v>39.489432816149133</v>
      </c>
    </row>
    <row r="214" spans="1:63" ht="12.95" customHeight="1">
      <c r="A214" s="62"/>
      <c r="B214" s="22"/>
      <c r="C214" s="13"/>
      <c r="D214" s="13"/>
      <c r="Z214" s="28"/>
      <c r="AA214" s="28"/>
      <c r="AB214" s="28"/>
      <c r="AC214" s="28"/>
      <c r="AD214" s="28"/>
      <c r="AF214" s="29"/>
      <c r="AM214" s="28"/>
      <c r="AN214" s="28"/>
      <c r="AO214" s="28"/>
      <c r="AP214" s="28"/>
      <c r="AQ214" s="28"/>
      <c r="AR214" s="28"/>
      <c r="AS214" s="28"/>
      <c r="AT214" s="28"/>
      <c r="AV214">
        <v>158000</v>
      </c>
      <c r="AW214">
        <f t="shared" si="158"/>
        <v>-9.6709252622937766E-2</v>
      </c>
      <c r="AX214">
        <f t="shared" si="159"/>
        <v>-8.2397461642287201E-2</v>
      </c>
      <c r="AY214">
        <f t="shared" si="160"/>
        <v>-1.4311790980650569E-2</v>
      </c>
      <c r="AZ214">
        <f t="shared" si="161"/>
        <v>0.3266188287796713</v>
      </c>
      <c r="BA214">
        <f t="shared" si="162"/>
        <v>-0.81053425517388944</v>
      </c>
      <c r="BB214">
        <f t="shared" si="163"/>
        <v>2.8228600196013933</v>
      </c>
      <c r="BC214">
        <f t="shared" si="164"/>
        <v>6.2216393991179331</v>
      </c>
      <c r="BD214">
        <f t="shared" si="165"/>
        <v>40.09771085066037</v>
      </c>
      <c r="BE214">
        <f t="shared" si="166"/>
        <v>40.086452083073624</v>
      </c>
      <c r="BF214">
        <f t="shared" si="167"/>
        <v>40.108021684574908</v>
      </c>
      <c r="BG214">
        <f t="shared" si="168"/>
        <v>40.066307923710191</v>
      </c>
      <c r="BH214">
        <f t="shared" si="169"/>
        <v>40.145609800027124</v>
      </c>
      <c r="BI214">
        <f t="shared" si="170"/>
        <v>39.989168350443158</v>
      </c>
      <c r="BJ214">
        <f t="shared" si="171"/>
        <v>40.280130574938298</v>
      </c>
      <c r="BK214">
        <f t="shared" si="172"/>
        <v>39.612161613004567</v>
      </c>
    </row>
    <row r="215" spans="1:63" ht="12.95" customHeight="1">
      <c r="A215" s="62"/>
      <c r="B215" s="22"/>
      <c r="C215" s="13"/>
      <c r="D215" s="13"/>
      <c r="Z215" s="28"/>
      <c r="AA215" s="28"/>
      <c r="AB215" s="28"/>
      <c r="AC215" s="28"/>
      <c r="AD215" s="28"/>
      <c r="AF215" s="29"/>
      <c r="AM215" s="28"/>
      <c r="AN215" s="28"/>
      <c r="AO215" s="28"/>
      <c r="AP215" s="28"/>
      <c r="AQ215" s="28"/>
      <c r="AR215" s="28"/>
      <c r="AS215" s="28"/>
      <c r="AT215" s="28"/>
      <c r="AV215">
        <v>159000</v>
      </c>
      <c r="AW215">
        <f t="shared" ref="AW215:AW253" si="263">AA$3+AA$4*AV215+AA$5*AV215^2+AY215</f>
        <v>-9.9344713279621383E-2</v>
      </c>
      <c r="AX215">
        <f t="shared" ref="AX215:AX253" si="264">AA$3+AA$4*AV215+AA$5*AV215^2</f>
        <v>-8.511550093561715E-2</v>
      </c>
      <c r="AY215">
        <f t="shared" ref="AY215:AY253" si="265">$AA$6*($AA$11/AZ215*BA215+$AA$12)</f>
        <v>-1.4229212344004231E-2</v>
      </c>
      <c r="AZ215">
        <f t="shared" ref="AZ215:AZ253" si="266">1+$AA$7*COS(BB215)</f>
        <v>0.31876592945664672</v>
      </c>
      <c r="BA215">
        <f t="shared" ref="BA215:BA253" si="267">SIN(BB215+RADIANS($AA$9))</f>
        <v>-0.78801992458189518</v>
      </c>
      <c r="BB215">
        <f t="shared" ref="BB215:BB253" si="268">2*ATAN(BC215)</f>
        <v>2.8603376314276217</v>
      </c>
      <c r="BC215">
        <f t="shared" ref="BC215:BC253" si="269">SQRT((1+$AA$7)/(1-$AA$7))*TAN(BD215/2)</f>
        <v>7.0640463782151093</v>
      </c>
      <c r="BD215">
        <f t="shared" ref="BD215:BD253" si="270">$BK215+$AA$7*SIN(BE215)</f>
        <v>40.179626986513718</v>
      </c>
      <c r="BE215">
        <f t="shared" ref="BE215:BE253" si="271">$BK215+$AA$7*SIN(BF215)</f>
        <v>40.162766763219821</v>
      </c>
      <c r="BF215">
        <f t="shared" ref="BF215:BF253" si="272">$BK215+$AA$7*SIN(BG215)</f>
        <v>40.192932713176923</v>
      </c>
      <c r="BG215">
        <f t="shared" ref="BG215:BG253" si="273">$BK215+$AA$7*SIN(BH215)</f>
        <v>40.138434155636048</v>
      </c>
      <c r="BH215">
        <f t="shared" ref="BH215:BH253" si="274">$BK215+$AA$7*SIN(BI215)</f>
        <v>40.235298348335512</v>
      </c>
      <c r="BI215">
        <f t="shared" ref="BI215:BI253" si="275">$BK215+$AA$7*SIN(BJ215)</f>
        <v>40.057296022597711</v>
      </c>
      <c r="BJ215">
        <f t="shared" ref="BJ215:BJ253" si="276">$BK215+$AA$7*SIN(BK215)</f>
        <v>40.36870133304182</v>
      </c>
      <c r="BK215">
        <f t="shared" ref="BK215:BK253" si="277">RADIANS($AA$9)+$AA$18*(AV215-AA$15)</f>
        <v>39.734890409860007</v>
      </c>
    </row>
    <row r="216" spans="1:63" ht="12.95" customHeight="1">
      <c r="A216" s="62"/>
      <c r="B216" s="22"/>
      <c r="C216" s="13"/>
      <c r="D216" s="13"/>
      <c r="Z216" s="28"/>
      <c r="AA216" s="28"/>
      <c r="AB216" s="28"/>
      <c r="AC216" s="28"/>
      <c r="AD216" s="28"/>
      <c r="AF216" s="29"/>
      <c r="AM216" s="28"/>
      <c r="AN216" s="28"/>
      <c r="AO216" s="28"/>
      <c r="AP216" s="28"/>
      <c r="AQ216" s="28"/>
      <c r="AR216" s="28"/>
      <c r="AS216" s="28"/>
      <c r="AT216" s="28"/>
      <c r="AV216">
        <v>160000</v>
      </c>
      <c r="AW216">
        <f t="shared" si="263"/>
        <v>-0.10191549670115738</v>
      </c>
      <c r="AX216">
        <f t="shared" si="264"/>
        <v>-8.7860166335440026E-2</v>
      </c>
      <c r="AY216">
        <f t="shared" si="265"/>
        <v>-1.4055330365717343E-2</v>
      </c>
      <c r="AZ216">
        <f t="shared" si="266"/>
        <v>0.31212961335375178</v>
      </c>
      <c r="BA216">
        <f t="shared" si="267"/>
        <v>-0.76537392241985946</v>
      </c>
      <c r="BB216">
        <f t="shared" si="268"/>
        <v>2.8963016103596879</v>
      </c>
      <c r="BC216">
        <f t="shared" si="269"/>
        <v>8.1126565164229607</v>
      </c>
      <c r="BD216">
        <f t="shared" si="270"/>
        <v>40.260038085013029</v>
      </c>
      <c r="BE216">
        <f t="shared" si="271"/>
        <v>40.237226281485881</v>
      </c>
      <c r="BF216">
        <f t="shared" si="272"/>
        <v>40.275794870976618</v>
      </c>
      <c r="BG216">
        <f t="shared" si="273"/>
        <v>40.209979157929354</v>
      </c>
      <c r="BH216">
        <f t="shared" si="274"/>
        <v>40.320665097667046</v>
      </c>
      <c r="BI216">
        <f t="shared" si="275"/>
        <v>40.129154073194194</v>
      </c>
      <c r="BJ216">
        <f t="shared" si="276"/>
        <v>40.447737381336488</v>
      </c>
      <c r="BK216">
        <f t="shared" si="277"/>
        <v>39.857619206715441</v>
      </c>
    </row>
    <row r="217" spans="1:63" ht="12.95" customHeight="1">
      <c r="A217" s="62"/>
      <c r="B217" s="22"/>
      <c r="C217" s="13"/>
      <c r="D217" s="13"/>
      <c r="Z217" s="28"/>
      <c r="AA217" s="28"/>
      <c r="AB217" s="28"/>
      <c r="AC217" s="28"/>
      <c r="AD217" s="28"/>
      <c r="AF217" s="29"/>
      <c r="AM217" s="28"/>
      <c r="AN217" s="28"/>
      <c r="AO217" s="28"/>
      <c r="AP217" s="28"/>
      <c r="AQ217" s="28"/>
      <c r="AR217" s="28"/>
      <c r="AS217" s="28"/>
      <c r="AT217" s="28"/>
      <c r="AV217">
        <v>161000</v>
      </c>
      <c r="AW217">
        <f t="shared" si="263"/>
        <v>-0.10442814857066547</v>
      </c>
      <c r="AX217">
        <f t="shared" si="264"/>
        <v>-9.0631457841756025E-2</v>
      </c>
      <c r="AY217">
        <f t="shared" si="265"/>
        <v>-1.3796690728909451E-2</v>
      </c>
      <c r="AZ217">
        <f t="shared" si="266"/>
        <v>0.30658800014757337</v>
      </c>
      <c r="BA217">
        <f t="shared" si="267"/>
        <v>-0.74266788302332309</v>
      </c>
      <c r="BB217">
        <f t="shared" si="268"/>
        <v>2.9308781952531762</v>
      </c>
      <c r="BC217">
        <f t="shared" si="269"/>
        <v>9.456372555692262</v>
      </c>
      <c r="BD217">
        <f t="shared" si="270"/>
        <v>40.338867071025781</v>
      </c>
      <c r="BE217">
        <f t="shared" si="271"/>
        <v>40.31062700534001</v>
      </c>
      <c r="BF217">
        <f t="shared" si="272"/>
        <v>40.356194566802927</v>
      </c>
      <c r="BG217">
        <f t="shared" si="273"/>
        <v>40.282061198193098</v>
      </c>
      <c r="BH217">
        <f t="shared" si="274"/>
        <v>40.401201303218954</v>
      </c>
      <c r="BI217">
        <f t="shared" si="275"/>
        <v>40.205295393552163</v>
      </c>
      <c r="BJ217">
        <f t="shared" si="276"/>
        <v>40.517896009974699</v>
      </c>
      <c r="BK217">
        <f t="shared" si="277"/>
        <v>39.980348003570882</v>
      </c>
    </row>
    <row r="218" spans="1:63" ht="12.95" customHeight="1">
      <c r="A218" s="62"/>
      <c r="B218" s="22"/>
      <c r="C218" s="13"/>
      <c r="D218" s="13"/>
      <c r="Z218" s="28"/>
      <c r="AA218" s="28"/>
      <c r="AB218" s="28"/>
      <c r="AC218" s="28"/>
      <c r="AD218" s="28"/>
      <c r="AF218" s="29"/>
      <c r="AM218" s="28"/>
      <c r="AN218" s="28"/>
      <c r="AO218" s="28"/>
      <c r="AP218" s="28"/>
      <c r="AQ218" s="28"/>
      <c r="AR218" s="28"/>
      <c r="AS218" s="28"/>
      <c r="AT218" s="28"/>
      <c r="AV218">
        <v>162000</v>
      </c>
      <c r="AW218">
        <f t="shared" si="263"/>
        <v>-0.10689032241485917</v>
      </c>
      <c r="AX218">
        <f t="shared" si="264"/>
        <v>-9.3429375454565144E-2</v>
      </c>
      <c r="AY218">
        <f t="shared" si="265"/>
        <v>-1.3460946960294028E-2</v>
      </c>
      <c r="AZ218">
        <f t="shared" si="266"/>
        <v>0.30203998437216617</v>
      </c>
      <c r="BA218">
        <f t="shared" si="267"/>
        <v>-0.71999103234631945</v>
      </c>
      <c r="BB218">
        <f t="shared" si="268"/>
        <v>2.9641343418940833</v>
      </c>
      <c r="BC218">
        <f t="shared" si="269"/>
        <v>11.240660686553818</v>
      </c>
      <c r="BD218">
        <f t="shared" si="270"/>
        <v>40.415941037084465</v>
      </c>
      <c r="BE218">
        <f t="shared" si="271"/>
        <v>40.383751648534272</v>
      </c>
      <c r="BF218">
        <f t="shared" si="272"/>
        <v>40.433743155226495</v>
      </c>
      <c r="BG218">
        <f t="shared" si="273"/>
        <v>40.355577152457506</v>
      </c>
      <c r="BH218">
        <f t="shared" si="274"/>
        <v>40.476626695229733</v>
      </c>
      <c r="BI218">
        <f t="shared" si="275"/>
        <v>40.285876191546215</v>
      </c>
      <c r="BJ218">
        <f t="shared" si="276"/>
        <v>40.579968056223869</v>
      </c>
      <c r="BK218">
        <f t="shared" si="277"/>
        <v>40.103076800426315</v>
      </c>
    </row>
    <row r="219" spans="1:63" ht="12.95" customHeight="1">
      <c r="A219" s="62"/>
      <c r="B219" s="22"/>
      <c r="C219" s="13"/>
      <c r="D219" s="13"/>
      <c r="Z219" s="28"/>
      <c r="AA219" s="28"/>
      <c r="AB219" s="28"/>
      <c r="AC219" s="28"/>
      <c r="AD219" s="28"/>
      <c r="AF219" s="29"/>
      <c r="AM219" s="28"/>
      <c r="AN219" s="28"/>
      <c r="AO219" s="28"/>
      <c r="AP219" s="28"/>
      <c r="AQ219" s="28"/>
      <c r="AR219" s="28"/>
      <c r="AS219" s="28"/>
      <c r="AT219" s="28"/>
      <c r="AV219">
        <v>163000</v>
      </c>
      <c r="AW219">
        <f t="shared" si="263"/>
        <v>-0.10931060685750607</v>
      </c>
      <c r="AX219">
        <f t="shared" si="264"/>
        <v>-9.6253919173867331E-2</v>
      </c>
      <c r="AY219">
        <f t="shared" si="265"/>
        <v>-1.3056687683638742E-2</v>
      </c>
      <c r="AZ219">
        <f t="shared" si="266"/>
        <v>0.29839398403795703</v>
      </c>
      <c r="BA219">
        <f t="shared" si="267"/>
        <v>-0.69742996866615492</v>
      </c>
      <c r="BB219">
        <f t="shared" si="268"/>
        <v>2.9961186885109883</v>
      </c>
      <c r="BC219">
        <f t="shared" si="269"/>
        <v>13.723910266828989</v>
      </c>
      <c r="BD219">
        <f t="shared" si="270"/>
        <v>40.491077712345643</v>
      </c>
      <c r="BE219">
        <f t="shared" si="271"/>
        <v>40.457279428536374</v>
      </c>
      <c r="BF219">
        <f t="shared" si="272"/>
        <v>40.508174871667336</v>
      </c>
      <c r="BG219">
        <f t="shared" si="273"/>
        <v>40.431139615839051</v>
      </c>
      <c r="BH219">
        <f t="shared" si="274"/>
        <v>40.546925320953413</v>
      </c>
      <c r="BI219">
        <f t="shared" si="275"/>
        <v>40.370736320117551</v>
      </c>
      <c r="BJ219">
        <f t="shared" si="276"/>
        <v>40.634866007536999</v>
      </c>
      <c r="BK219">
        <f t="shared" si="277"/>
        <v>40.225805597281749</v>
      </c>
    </row>
    <row r="220" spans="1:63" ht="12.95" customHeight="1">
      <c r="A220" s="62"/>
      <c r="B220" s="22"/>
      <c r="C220" s="13"/>
      <c r="D220" s="13"/>
      <c r="Z220" s="28"/>
      <c r="AA220" s="28"/>
      <c r="AB220" s="28"/>
      <c r="AC220" s="28"/>
      <c r="AD220" s="28"/>
      <c r="AF220" s="29"/>
      <c r="AM220" s="28"/>
      <c r="AN220" s="28"/>
      <c r="AO220" s="28"/>
      <c r="AP220" s="28"/>
      <c r="AQ220" s="28"/>
      <c r="AR220" s="28"/>
      <c r="AS220" s="28"/>
      <c r="AT220" s="28"/>
      <c r="AV220">
        <v>164000</v>
      </c>
      <c r="AW220">
        <f t="shared" si="263"/>
        <v>-0.11169777275524001</v>
      </c>
      <c r="AX220">
        <f t="shared" si="264"/>
        <v>-9.9105088999662527E-2</v>
      </c>
      <c r="AY220">
        <f t="shared" si="265"/>
        <v>-1.2592683755577486E-2</v>
      </c>
      <c r="AZ220">
        <f t="shared" si="266"/>
        <v>0.29556285077810884</v>
      </c>
      <c r="BA220">
        <f t="shared" si="267"/>
        <v>-0.67504419342823041</v>
      </c>
      <c r="BB220">
        <f t="shared" si="268"/>
        <v>3.0268991374077272</v>
      </c>
      <c r="BC220">
        <f t="shared" si="269"/>
        <v>17.418657583274083</v>
      </c>
      <c r="BD220">
        <f t="shared" si="270"/>
        <v>40.564173546858264</v>
      </c>
      <c r="BE220">
        <f t="shared" si="271"/>
        <v>40.531706413858032</v>
      </c>
      <c r="BF220">
        <f t="shared" si="272"/>
        <v>40.57942413564389</v>
      </c>
      <c r="BG220">
        <f t="shared" si="273"/>
        <v>40.509046189407556</v>
      </c>
      <c r="BH220">
        <f t="shared" si="274"/>
        <v>40.612364243564343</v>
      </c>
      <c r="BI220">
        <f t="shared" si="275"/>
        <v>40.459471661820473</v>
      </c>
      <c r="BJ220">
        <f t="shared" si="276"/>
        <v>40.683610274583401</v>
      </c>
      <c r="BK220">
        <f t="shared" si="277"/>
        <v>40.348534394137189</v>
      </c>
    </row>
    <row r="221" spans="1:63" ht="12.95" customHeight="1">
      <c r="A221" s="62"/>
      <c r="B221" s="22"/>
      <c r="C221" s="13"/>
      <c r="D221" s="13"/>
      <c r="Z221" s="28"/>
      <c r="AA221" s="28"/>
      <c r="AB221" s="28"/>
      <c r="AC221" s="28"/>
      <c r="AD221" s="28"/>
      <c r="AF221" s="29"/>
      <c r="AM221" s="28"/>
      <c r="AN221" s="28"/>
      <c r="AO221" s="28"/>
      <c r="AP221" s="28"/>
      <c r="AQ221" s="28"/>
      <c r="AR221" s="28"/>
      <c r="AS221" s="28"/>
      <c r="AT221" s="28"/>
      <c r="AV221">
        <v>165000</v>
      </c>
      <c r="AW221">
        <f t="shared" si="263"/>
        <v>-0.11405966325762219</v>
      </c>
      <c r="AX221">
        <f t="shared" si="264"/>
        <v>-0.10198288493195079</v>
      </c>
      <c r="AY221">
        <f t="shared" si="265"/>
        <v>-1.2076778325671399E-2</v>
      </c>
      <c r="AZ221">
        <f t="shared" si="266"/>
        <v>0.29346410959384073</v>
      </c>
      <c r="BA221">
        <f t="shared" si="267"/>
        <v>-0.65284287648559236</v>
      </c>
      <c r="BB221">
        <f t="shared" si="268"/>
        <v>3.0565923380936506</v>
      </c>
      <c r="BC221">
        <f t="shared" si="269"/>
        <v>23.515156004993045</v>
      </c>
      <c r="BD221">
        <f t="shared" si="270"/>
        <v>40.635276594573298</v>
      </c>
      <c r="BE221">
        <f t="shared" si="271"/>
        <v>40.607291508922032</v>
      </c>
      <c r="BF221">
        <f t="shared" si="272"/>
        <v>40.647674557732408</v>
      </c>
      <c r="BG221">
        <f t="shared" si="273"/>
        <v>40.589280451659747</v>
      </c>
      <c r="BH221">
        <f t="shared" si="274"/>
        <v>40.673492979229628</v>
      </c>
      <c r="BI221">
        <f t="shared" si="275"/>
        <v>40.551495859519328</v>
      </c>
      <c r="BJ221">
        <f t="shared" si="276"/>
        <v>40.727313840740706</v>
      </c>
      <c r="BK221">
        <f t="shared" si="277"/>
        <v>40.471263190992623</v>
      </c>
    </row>
    <row r="222" spans="1:63" ht="12.95" customHeight="1">
      <c r="A222" s="62"/>
      <c r="B222" s="22"/>
      <c r="C222" s="13"/>
      <c r="D222" s="13"/>
      <c r="Z222" s="28"/>
      <c r="AA222" s="28"/>
      <c r="AB222" s="28"/>
      <c r="AC222" s="28"/>
      <c r="AD222" s="28"/>
      <c r="AF222" s="29"/>
      <c r="AM222" s="28"/>
      <c r="AN222" s="28"/>
      <c r="AO222" s="28"/>
      <c r="AP222" s="28"/>
      <c r="AQ222" s="28"/>
      <c r="AR222" s="28"/>
      <c r="AS222" s="28"/>
      <c r="AT222" s="28"/>
      <c r="AV222">
        <v>166000</v>
      </c>
      <c r="AW222">
        <f t="shared" si="263"/>
        <v>-0.11640205835279867</v>
      </c>
      <c r="AX222">
        <f t="shared" si="264"/>
        <v>-0.10488730697073217</v>
      </c>
      <c r="AY222">
        <f t="shared" si="265"/>
        <v>-1.1514751382066493E-2</v>
      </c>
      <c r="AZ222">
        <f t="shared" si="266"/>
        <v>0.29202400733773159</v>
      </c>
      <c r="BA222">
        <f t="shared" si="267"/>
        <v>-0.63076807492024123</v>
      </c>
      <c r="BB222">
        <f t="shared" si="268"/>
        <v>3.0853811011719734</v>
      </c>
      <c r="BC222">
        <f t="shared" si="269"/>
        <v>35.570505761848693</v>
      </c>
      <c r="BD222">
        <f t="shared" si="270"/>
        <v>40.704629771979718</v>
      </c>
      <c r="BE222">
        <f t="shared" si="271"/>
        <v>40.684037871274676</v>
      </c>
      <c r="BF222">
        <f t="shared" si="272"/>
        <v>40.713373827893719</v>
      </c>
      <c r="BG222">
        <f t="shared" si="273"/>
        <v>40.671541043646627</v>
      </c>
      <c r="BH222">
        <f t="shared" si="274"/>
        <v>40.73112204006538</v>
      </c>
      <c r="BI222">
        <f t="shared" si="275"/>
        <v>40.646091192828798</v>
      </c>
      <c r="BJ222">
        <f t="shared" si="276"/>
        <v>40.767165518973052</v>
      </c>
      <c r="BK222">
        <f t="shared" si="277"/>
        <v>40.593991987848064</v>
      </c>
    </row>
    <row r="223" spans="1:63" ht="12.95" customHeight="1">
      <c r="A223" s="62"/>
      <c r="B223" s="22"/>
      <c r="C223" s="13"/>
      <c r="D223" s="13"/>
      <c r="Z223" s="28"/>
      <c r="AA223" s="28"/>
      <c r="AB223" s="28"/>
      <c r="AC223" s="28"/>
      <c r="AD223" s="28"/>
      <c r="AF223" s="29"/>
      <c r="AM223" s="28"/>
      <c r="AN223" s="28"/>
      <c r="AO223" s="28"/>
      <c r="AP223" s="28"/>
      <c r="AQ223" s="28"/>
      <c r="AR223" s="28"/>
      <c r="AS223" s="28"/>
      <c r="AT223" s="28"/>
      <c r="AV223">
        <v>167000</v>
      </c>
      <c r="AW223">
        <f t="shared" si="263"/>
        <v>-0.11872785413229216</v>
      </c>
      <c r="AX223">
        <f t="shared" si="264"/>
        <v>-0.10781835511600663</v>
      </c>
      <c r="AY223">
        <f t="shared" si="265"/>
        <v>-1.0909499016285533E-2</v>
      </c>
      <c r="AZ223">
        <f t="shared" si="266"/>
        <v>0.29118347108771458</v>
      </c>
      <c r="BA223">
        <f t="shared" si="267"/>
        <v>-0.60868850799160801</v>
      </c>
      <c r="BB223">
        <f t="shared" si="268"/>
        <v>3.1135171809312379</v>
      </c>
      <c r="BC223">
        <f t="shared" si="269"/>
        <v>71.231877395915888</v>
      </c>
      <c r="BD223">
        <f t="shared" si="270"/>
        <v>40.772675129826204</v>
      </c>
      <c r="BE223">
        <f t="shared" si="271"/>
        <v>40.761712965593141</v>
      </c>
      <c r="BF223">
        <f t="shared" si="272"/>
        <v>40.77721178725804</v>
      </c>
      <c r="BG223">
        <f t="shared" si="273"/>
        <v>40.755293473902597</v>
      </c>
      <c r="BH223">
        <f t="shared" si="274"/>
        <v>40.7862806403501</v>
      </c>
      <c r="BI223">
        <f t="shared" si="275"/>
        <v>40.742449950855033</v>
      </c>
      <c r="BJ223">
        <f t="shared" si="276"/>
        <v>40.804412067969757</v>
      </c>
      <c r="BK223">
        <f t="shared" si="277"/>
        <v>40.716720784703497</v>
      </c>
    </row>
    <row r="224" spans="1:63" ht="12.95" customHeight="1">
      <c r="A224" s="62"/>
      <c r="B224" s="22"/>
      <c r="C224" s="13"/>
      <c r="D224" s="13"/>
      <c r="Z224" s="28"/>
      <c r="AA224" s="28"/>
      <c r="AB224" s="28"/>
      <c r="AC224" s="28"/>
      <c r="AD224" s="28"/>
      <c r="AF224" s="29"/>
      <c r="AM224" s="28"/>
      <c r="AN224" s="28"/>
      <c r="AO224" s="28"/>
      <c r="AP224" s="28"/>
      <c r="AQ224" s="28"/>
      <c r="AR224" s="28"/>
      <c r="AS224" s="28"/>
      <c r="AT224" s="28"/>
      <c r="AV224">
        <v>168000</v>
      </c>
      <c r="AW224">
        <f t="shared" si="263"/>
        <v>-0.12103680857015689</v>
      </c>
      <c r="AX224">
        <f t="shared" si="264"/>
        <v>-0.11077602936777414</v>
      </c>
      <c r="AY224">
        <f t="shared" si="265"/>
        <v>-1.026077920238274E-2</v>
      </c>
      <c r="AZ224">
        <f t="shared" si="266"/>
        <v>0.29090405182465384</v>
      </c>
      <c r="BA224">
        <f t="shared" si="267"/>
        <v>-0.58640593125327389</v>
      </c>
      <c r="BB224">
        <f t="shared" si="268"/>
        <v>3.1413090887609916</v>
      </c>
      <c r="BC224">
        <f t="shared" si="269"/>
        <v>7053.0608293352498</v>
      </c>
      <c r="BD224">
        <f t="shared" si="270"/>
        <v>40.840017173929809</v>
      </c>
      <c r="BE224">
        <f t="shared" si="271"/>
        <v>40.839904051522872</v>
      </c>
      <c r="BF224">
        <f t="shared" si="272"/>
        <v>40.840063582023895</v>
      </c>
      <c r="BG224">
        <f t="shared" si="273"/>
        <v>40.839838604655689</v>
      </c>
      <c r="BH224">
        <f t="shared" si="274"/>
        <v>40.840155878244616</v>
      </c>
      <c r="BI224">
        <f t="shared" si="275"/>
        <v>40.839708444192482</v>
      </c>
      <c r="BJ224">
        <f t="shared" si="276"/>
        <v>40.840339436579811</v>
      </c>
      <c r="BK224">
        <f t="shared" si="277"/>
        <v>40.839449581558938</v>
      </c>
    </row>
    <row r="225" spans="1:63" ht="12.95" customHeight="1">
      <c r="A225" s="62"/>
      <c r="B225" s="22"/>
      <c r="C225" s="13"/>
      <c r="D225" s="13"/>
      <c r="Z225" s="28"/>
      <c r="AA225" s="28"/>
      <c r="AB225" s="28"/>
      <c r="AC225" s="28"/>
      <c r="AD225" s="28"/>
      <c r="AF225" s="29"/>
      <c r="AM225" s="28"/>
      <c r="AN225" s="28"/>
      <c r="AO225" s="28"/>
      <c r="AP225" s="28"/>
      <c r="AQ225" s="28"/>
      <c r="AR225" s="28"/>
      <c r="AS225" s="28"/>
      <c r="AT225" s="28"/>
      <c r="AV225">
        <v>169000</v>
      </c>
      <c r="AW225">
        <f t="shared" si="263"/>
        <v>-0.12332595216425003</v>
      </c>
      <c r="AX225">
        <f t="shared" si="264"/>
        <v>-0.11376032972603467</v>
      </c>
      <c r="AY225">
        <f t="shared" si="265"/>
        <v>-9.5656224382153609E-3</v>
      </c>
      <c r="AZ225">
        <f t="shared" si="266"/>
        <v>0.29117222696111844</v>
      </c>
      <c r="BA225">
        <f t="shared" si="267"/>
        <v>-0.56367337478327151</v>
      </c>
      <c r="BB225">
        <f t="shared" si="268"/>
        <v>-3.1140878520897499</v>
      </c>
      <c r="BC225">
        <f t="shared" si="269"/>
        <v>-72.709992570671304</v>
      </c>
      <c r="BD225">
        <f t="shared" si="270"/>
        <v>40.907351934577171</v>
      </c>
      <c r="BE225">
        <f t="shared" si="271"/>
        <v>40.918100533768275</v>
      </c>
      <c r="BF225">
        <f t="shared" si="272"/>
        <v>40.902905216000391</v>
      </c>
      <c r="BG225">
        <f t="shared" si="273"/>
        <v>40.924391907617732</v>
      </c>
      <c r="BH225">
        <f t="shared" si="274"/>
        <v>40.894017980641166</v>
      </c>
      <c r="BI225">
        <f t="shared" si="275"/>
        <v>40.936976089745492</v>
      </c>
      <c r="BJ225">
        <f t="shared" si="276"/>
        <v>40.876253418690688</v>
      </c>
      <c r="BK225">
        <f t="shared" si="277"/>
        <v>40.962178378414379</v>
      </c>
    </row>
    <row r="226" spans="1:63" ht="12.95" customHeight="1">
      <c r="A226" s="62"/>
      <c r="B226" s="22"/>
      <c r="C226" s="13"/>
      <c r="D226" s="13"/>
      <c r="Z226" s="28"/>
      <c r="AA226" s="28"/>
      <c r="AB226" s="28"/>
      <c r="AC226" s="28"/>
      <c r="AD226" s="28"/>
      <c r="AF226" s="29"/>
      <c r="AM226" s="28"/>
      <c r="AN226" s="28"/>
      <c r="AO226" s="28"/>
      <c r="AP226" s="28"/>
      <c r="AQ226" s="28"/>
      <c r="AR226" s="28"/>
      <c r="AS226" s="28"/>
      <c r="AT226" s="28"/>
      <c r="AV226">
        <v>170000</v>
      </c>
      <c r="AW226">
        <f t="shared" si="263"/>
        <v>-0.12559059058476071</v>
      </c>
      <c r="AX226">
        <f t="shared" si="264"/>
        <v>-0.11677125619078832</v>
      </c>
      <c r="AY226">
        <f t="shared" si="265"/>
        <v>-8.819334393972391E-3</v>
      </c>
      <c r="AZ226">
        <f t="shared" si="266"/>
        <v>0.29200098239423422</v>
      </c>
      <c r="BA226">
        <f t="shared" si="267"/>
        <v>-0.54022165977880487</v>
      </c>
      <c r="BB226">
        <f t="shared" si="268"/>
        <v>-3.0859620587655554</v>
      </c>
      <c r="BC226">
        <f t="shared" si="269"/>
        <v>-35.942167899952047</v>
      </c>
      <c r="BD226">
        <f t="shared" si="270"/>
        <v>40.975376404040723</v>
      </c>
      <c r="BE226">
        <f t="shared" si="271"/>
        <v>40.995790800950502</v>
      </c>
      <c r="BF226">
        <f t="shared" si="272"/>
        <v>40.966713741396063</v>
      </c>
      <c r="BG226">
        <f t="shared" si="273"/>
        <v>41.008167981271782</v>
      </c>
      <c r="BH226">
        <f t="shared" si="274"/>
        <v>40.949138029144805</v>
      </c>
      <c r="BI226">
        <f t="shared" si="275"/>
        <v>41.033362036424457</v>
      </c>
      <c r="BJ226">
        <f t="shared" si="276"/>
        <v>40.913460009569164</v>
      </c>
      <c r="BK226">
        <f t="shared" si="277"/>
        <v>41.084907175269812</v>
      </c>
    </row>
    <row r="227" spans="1:63" ht="12.95" customHeight="1">
      <c r="A227" s="62"/>
      <c r="B227" s="22"/>
      <c r="C227" s="13"/>
      <c r="D227" s="13"/>
      <c r="Z227" s="28"/>
      <c r="AA227" s="28"/>
      <c r="AB227" s="28"/>
      <c r="AC227" s="28"/>
      <c r="AD227" s="28"/>
      <c r="AF227" s="29"/>
      <c r="AM227" s="28"/>
      <c r="AN227" s="28"/>
      <c r="AO227" s="28"/>
      <c r="AP227" s="28"/>
      <c r="AQ227" s="28"/>
      <c r="AR227" s="28"/>
      <c r="AS227" s="28"/>
      <c r="AT227" s="28"/>
      <c r="AV227">
        <v>171000</v>
      </c>
      <c r="AW227">
        <f t="shared" si="263"/>
        <v>-0.12782568232037503</v>
      </c>
      <c r="AX227">
        <f t="shared" si="264"/>
        <v>-0.11980880876203504</v>
      </c>
      <c r="AY227">
        <f t="shared" si="265"/>
        <v>-8.0168735583399826E-3</v>
      </c>
      <c r="AZ227">
        <f t="shared" si="266"/>
        <v>0.29342829259821435</v>
      </c>
      <c r="BA227">
        <f t="shared" si="267"/>
        <v>-0.51578854321069123</v>
      </c>
      <c r="BB227">
        <f t="shared" si="268"/>
        <v>-3.0571893884656669</v>
      </c>
      <c r="BC227">
        <f t="shared" si="269"/>
        <v>-23.681696881474529</v>
      </c>
      <c r="BD227">
        <f t="shared" si="270"/>
        <v>41.044697766466072</v>
      </c>
      <c r="BE227">
        <f t="shared" si="271"/>
        <v>41.0725592145318</v>
      </c>
      <c r="BF227">
        <f t="shared" si="272"/>
        <v>41.032367288647663</v>
      </c>
      <c r="BG227">
        <f t="shared" si="273"/>
        <v>41.090465120834303</v>
      </c>
      <c r="BH227">
        <f t="shared" si="274"/>
        <v>41.006705608115332</v>
      </c>
      <c r="BI227">
        <f t="shared" si="275"/>
        <v>41.128001766046189</v>
      </c>
      <c r="BJ227">
        <f t="shared" si="276"/>
        <v>40.95324575917261</v>
      </c>
      <c r="BK227">
        <f t="shared" si="277"/>
        <v>41.207635972125246</v>
      </c>
    </row>
    <row r="228" spans="1:63" ht="12.95" customHeight="1">
      <c r="A228" s="62"/>
      <c r="B228" s="22"/>
      <c r="C228" s="13"/>
      <c r="D228" s="13"/>
      <c r="Z228" s="28"/>
      <c r="AA228" s="28"/>
      <c r="AB228" s="28"/>
      <c r="AC228" s="28"/>
      <c r="AD228" s="28"/>
      <c r="AF228" s="29"/>
      <c r="AM228" s="28"/>
      <c r="AN228" s="28"/>
      <c r="AO228" s="28"/>
      <c r="AP228" s="28"/>
      <c r="AQ228" s="28"/>
      <c r="AR228" s="28"/>
      <c r="AS228" s="28"/>
      <c r="AT228" s="28"/>
      <c r="AU228" s="28"/>
      <c r="AV228">
        <v>172000</v>
      </c>
      <c r="AW228">
        <f t="shared" si="263"/>
        <v>-0.13002728709382133</v>
      </c>
      <c r="AX228">
        <f t="shared" si="264"/>
        <v>-0.12287298743977487</v>
      </c>
      <c r="AY228">
        <f t="shared" si="265"/>
        <v>-7.1542996540464717E-3</v>
      </c>
      <c r="AZ228">
        <f t="shared" si="266"/>
        <v>0.29551286511275388</v>
      </c>
      <c r="BA228">
        <f t="shared" si="267"/>
        <v>-0.49014420586274904</v>
      </c>
      <c r="BB228">
        <f t="shared" si="268"/>
        <v>-3.0275167554196796</v>
      </c>
      <c r="BC228">
        <f t="shared" si="269"/>
        <v>-17.513170410266373</v>
      </c>
      <c r="BD228">
        <f t="shared" si="270"/>
        <v>41.115761896208937</v>
      </c>
      <c r="BE228">
        <f t="shared" si="271"/>
        <v>41.148168889046168</v>
      </c>
      <c r="BF228">
        <f t="shared" si="272"/>
        <v>41.100560167902714</v>
      </c>
      <c r="BG228">
        <f t="shared" si="273"/>
        <v>41.170744735420357</v>
      </c>
      <c r="BH228">
        <f t="shared" si="274"/>
        <v>41.067753826423157</v>
      </c>
      <c r="BI228">
        <f t="shared" si="275"/>
        <v>41.220086103247141</v>
      </c>
      <c r="BJ228">
        <f t="shared" si="276"/>
        <v>40.996858417985088</v>
      </c>
      <c r="BK228">
        <f t="shared" si="277"/>
        <v>41.330364768980687</v>
      </c>
    </row>
    <row r="229" spans="1:63" ht="12.95" customHeight="1">
      <c r="A229" s="62"/>
      <c r="B229" s="22"/>
      <c r="C229" s="13"/>
      <c r="D229" s="13"/>
      <c r="Z229" s="28"/>
      <c r="AA229" s="28"/>
      <c r="AB229" s="28"/>
      <c r="AC229" s="28"/>
      <c r="AD229" s="28"/>
      <c r="AF229" s="29"/>
      <c r="AM229" s="28"/>
      <c r="AN229" s="28"/>
      <c r="AO229" s="28"/>
      <c r="AP229" s="28"/>
      <c r="AQ229" s="28"/>
      <c r="AR229" s="28"/>
      <c r="AS229" s="28"/>
      <c r="AT229" s="28"/>
      <c r="AV229">
        <v>173000</v>
      </c>
      <c r="AW229">
        <f t="shared" si="263"/>
        <v>-0.132193763092982</v>
      </c>
      <c r="AX229">
        <f t="shared" si="264"/>
        <v>-0.12596379222400772</v>
      </c>
      <c r="AY229">
        <f t="shared" si="265"/>
        <v>-6.2299708689742715E-3</v>
      </c>
      <c r="AZ229">
        <f t="shared" si="266"/>
        <v>0.29832821564372425</v>
      </c>
      <c r="BA229">
        <f t="shared" si="267"/>
        <v>-0.46310768226166238</v>
      </c>
      <c r="BB229">
        <f t="shared" si="268"/>
        <v>-2.9967599147551458</v>
      </c>
      <c r="BC229">
        <f t="shared" si="269"/>
        <v>-13.784885283198403</v>
      </c>
      <c r="BD229">
        <f t="shared" si="270"/>
        <v>41.188815881222425</v>
      </c>
      <c r="BE229">
        <f t="shared" si="271"/>
        <v>41.222617830978571</v>
      </c>
      <c r="BF229">
        <f t="shared" si="272"/>
        <v>41.171745366532107</v>
      </c>
      <c r="BG229">
        <f t="shared" si="273"/>
        <v>41.248700112478936</v>
      </c>
      <c r="BH229">
        <f t="shared" si="274"/>
        <v>41.133098160932654</v>
      </c>
      <c r="BI229">
        <f t="shared" si="275"/>
        <v>41.308895101947371</v>
      </c>
      <c r="BJ229">
        <f t="shared" si="276"/>
        <v>41.045488166531818</v>
      </c>
      <c r="BK229">
        <f t="shared" si="277"/>
        <v>41.45309356583612</v>
      </c>
    </row>
    <row r="230" spans="1:63" ht="12.95" customHeight="1">
      <c r="A230" s="62"/>
      <c r="B230" s="22"/>
      <c r="C230" s="13"/>
      <c r="D230" s="13"/>
      <c r="Z230" s="28"/>
      <c r="AA230" s="28"/>
      <c r="AB230" s="28"/>
      <c r="AC230" s="28"/>
      <c r="AD230" s="28"/>
      <c r="AF230" s="29"/>
      <c r="AM230" s="28"/>
      <c r="AN230" s="28"/>
      <c r="AO230" s="28"/>
      <c r="AP230" s="28"/>
      <c r="AQ230" s="28"/>
      <c r="AR230" s="28"/>
      <c r="AS230" s="28"/>
      <c r="AT230" s="28"/>
      <c r="AV230">
        <v>174000</v>
      </c>
      <c r="AW230">
        <f t="shared" si="263"/>
        <v>-0.13432644295620755</v>
      </c>
      <c r="AX230">
        <f t="shared" si="264"/>
        <v>-0.12908122311473358</v>
      </c>
      <c r="AY230">
        <f t="shared" si="265"/>
        <v>-5.2452198414739831E-3</v>
      </c>
      <c r="AZ230">
        <f t="shared" si="266"/>
        <v>0.30195669122099356</v>
      </c>
      <c r="BA230">
        <f t="shared" si="267"/>
        <v>-0.43455076292200345</v>
      </c>
      <c r="BB230">
        <f t="shared" si="268"/>
        <v>-2.9648009916132381</v>
      </c>
      <c r="BC230">
        <f t="shared" si="269"/>
        <v>-11.283270075035778</v>
      </c>
      <c r="BD230">
        <f t="shared" si="270"/>
        <v>41.263911448535339</v>
      </c>
      <c r="BE230">
        <f t="shared" si="271"/>
        <v>41.296159769991455</v>
      </c>
      <c r="BF230">
        <f t="shared" si="272"/>
        <v>41.246111870020812</v>
      </c>
      <c r="BG230">
        <f t="shared" si="273"/>
        <v>41.324308624863264</v>
      </c>
      <c r="BH230">
        <f t="shared" si="274"/>
        <v>41.20329375266472</v>
      </c>
      <c r="BI230">
        <f t="shared" si="275"/>
        <v>41.39383924444239</v>
      </c>
      <c r="BJ230">
        <f t="shared" si="276"/>
        <v>41.100249710945008</v>
      </c>
      <c r="BK230">
        <f t="shared" si="277"/>
        <v>41.575822362691561</v>
      </c>
    </row>
    <row r="231" spans="1:63" ht="12.95" customHeight="1">
      <c r="A231" s="62"/>
      <c r="B231" s="22"/>
      <c r="C231" s="13"/>
      <c r="D231" s="13"/>
      <c r="Z231" s="28"/>
      <c r="AA231" s="28"/>
      <c r="AB231" s="28"/>
      <c r="AC231" s="28"/>
      <c r="AD231" s="28"/>
      <c r="AF231" s="29"/>
      <c r="AM231" s="28"/>
      <c r="AN231" s="28"/>
      <c r="AO231" s="28"/>
      <c r="AP231" s="28"/>
      <c r="AQ231" s="28"/>
      <c r="AR231" s="28"/>
      <c r="AS231" s="28"/>
      <c r="AT231" s="28"/>
      <c r="AV231">
        <v>175000</v>
      </c>
      <c r="AW231">
        <f t="shared" si="263"/>
        <v>-0.13642963210034012</v>
      </c>
      <c r="AX231">
        <f t="shared" si="264"/>
        <v>-0.13222528011195261</v>
      </c>
      <c r="AY231">
        <f t="shared" si="265"/>
        <v>-4.2043519883875119E-3</v>
      </c>
      <c r="AZ231">
        <f t="shared" si="266"/>
        <v>0.30648536295672335</v>
      </c>
      <c r="BA231">
        <f t="shared" si="267"/>
        <v>-0.40438818391548764</v>
      </c>
      <c r="BB231">
        <f t="shared" si="268"/>
        <v>-2.9315713469739522</v>
      </c>
      <c r="BC231">
        <f t="shared" si="269"/>
        <v>-9.4878140244179647</v>
      </c>
      <c r="BD231">
        <f t="shared" si="270"/>
        <v>41.340947497705351</v>
      </c>
      <c r="BE231">
        <f t="shared" si="271"/>
        <v>41.369286357005635</v>
      </c>
      <c r="BF231">
        <f t="shared" si="272"/>
        <v>41.323598811075762</v>
      </c>
      <c r="BG231">
        <f t="shared" si="273"/>
        <v>41.39786133859436</v>
      </c>
      <c r="BH231">
        <f t="shared" si="274"/>
        <v>41.278613515934218</v>
      </c>
      <c r="BI231">
        <f t="shared" si="275"/>
        <v>41.474510106152131</v>
      </c>
      <c r="BJ231">
        <f t="shared" si="276"/>
        <v>41.162165513925814</v>
      </c>
      <c r="BK231">
        <f t="shared" si="277"/>
        <v>41.698551159546994</v>
      </c>
    </row>
    <row r="232" spans="1:63" ht="12.95" customHeight="1">
      <c r="A232" s="62"/>
      <c r="B232" s="22"/>
      <c r="C232" s="13"/>
      <c r="D232" s="13"/>
      <c r="Z232" s="28"/>
      <c r="AA232" s="28"/>
      <c r="AB232" s="28"/>
      <c r="AC232" s="28"/>
      <c r="AD232" s="28"/>
      <c r="AF232" s="29"/>
      <c r="AM232" s="28"/>
      <c r="AN232" s="28"/>
      <c r="AO232" s="28"/>
      <c r="AP232" s="28"/>
      <c r="AQ232" s="28"/>
      <c r="AR232" s="28"/>
      <c r="AS232" s="28"/>
      <c r="AT232" s="28"/>
      <c r="AV232">
        <v>176000</v>
      </c>
      <c r="AW232">
        <f t="shared" si="263"/>
        <v>-0.13850993152178095</v>
      </c>
      <c r="AX232">
        <f t="shared" si="264"/>
        <v>-0.13539596321566472</v>
      </c>
      <c r="AY232">
        <f t="shared" si="265"/>
        <v>-3.1139683061162421E-3</v>
      </c>
      <c r="AZ232">
        <f t="shared" si="266"/>
        <v>0.31200569130802147</v>
      </c>
      <c r="BA232">
        <f t="shared" si="267"/>
        <v>-0.37255502748466113</v>
      </c>
      <c r="BB232">
        <f t="shared" si="268"/>
        <v>-2.8970223051111077</v>
      </c>
      <c r="BC232">
        <f t="shared" si="269"/>
        <v>-8.1368037894372716</v>
      </c>
      <c r="BD232">
        <f t="shared" si="270"/>
        <v>41.419742509638873</v>
      </c>
      <c r="BE232">
        <f t="shared" si="271"/>
        <v>41.442673797252077</v>
      </c>
      <c r="BF232">
        <f t="shared" si="272"/>
        <v>41.403943829087844</v>
      </c>
      <c r="BG232">
        <f t="shared" si="273"/>
        <v>41.469964603453235</v>
      </c>
      <c r="BH232">
        <f t="shared" si="274"/>
        <v>41.35904716028363</v>
      </c>
      <c r="BI232">
        <f t="shared" si="275"/>
        <v>41.550741859554407</v>
      </c>
      <c r="BJ232">
        <f t="shared" si="276"/>
        <v>41.232150413366739</v>
      </c>
      <c r="BK232">
        <f t="shared" si="277"/>
        <v>41.821279956402435</v>
      </c>
    </row>
    <row r="233" spans="1:63" ht="12.95" customHeight="1">
      <c r="A233" s="62"/>
      <c r="B233" s="22"/>
      <c r="C233" s="13"/>
      <c r="D233" s="13"/>
      <c r="Z233" s="28"/>
      <c r="AA233" s="28"/>
      <c r="AB233" s="28"/>
      <c r="AC233" s="28"/>
      <c r="AD233" s="28"/>
      <c r="AF233" s="29"/>
      <c r="AM233" s="28"/>
      <c r="AN233" s="28"/>
      <c r="AO233" s="28"/>
      <c r="AP233" s="28"/>
      <c r="AQ233" s="28"/>
      <c r="AR233" s="28"/>
      <c r="AS233" s="28"/>
      <c r="AT233" s="28"/>
      <c r="AV233">
        <v>177000</v>
      </c>
      <c r="AW233">
        <f t="shared" si="263"/>
        <v>-0.14057506087396518</v>
      </c>
      <c r="AX233">
        <f t="shared" si="264"/>
        <v>-0.13859327242586983</v>
      </c>
      <c r="AY233">
        <f t="shared" si="265"/>
        <v>-1.9817884480953455E-3</v>
      </c>
      <c r="AZ233">
        <f t="shared" si="266"/>
        <v>0.31861849583905755</v>
      </c>
      <c r="BA233">
        <f t="shared" si="267"/>
        <v>-0.33897400630766039</v>
      </c>
      <c r="BB233">
        <f t="shared" si="268"/>
        <v>-2.8610876919483386</v>
      </c>
      <c r="BC233">
        <f t="shared" si="269"/>
        <v>-7.0831864074617448</v>
      </c>
      <c r="BD233">
        <f t="shared" si="270"/>
        <v>41.500122484887775</v>
      </c>
      <c r="BE233">
        <f t="shared" si="271"/>
        <v>41.517103583642239</v>
      </c>
      <c r="BF233">
        <f t="shared" si="272"/>
        <v>41.486759866666894</v>
      </c>
      <c r="BG233">
        <f t="shared" si="273"/>
        <v>41.541510005128622</v>
      </c>
      <c r="BH233">
        <f t="shared" si="274"/>
        <v>41.444319517783612</v>
      </c>
      <c r="BI233">
        <f t="shared" si="275"/>
        <v>41.622683457711787</v>
      </c>
      <c r="BJ233">
        <f t="shared" si="276"/>
        <v>41.310997860023569</v>
      </c>
      <c r="BK233">
        <f t="shared" si="277"/>
        <v>41.944008753257869</v>
      </c>
    </row>
    <row r="234" spans="1:63" ht="12.95" customHeight="1">
      <c r="A234" s="62"/>
      <c r="B234" s="22"/>
      <c r="C234" s="13"/>
      <c r="D234" s="13"/>
      <c r="Z234" s="28"/>
      <c r="AA234" s="28"/>
      <c r="AB234" s="28"/>
      <c r="AC234" s="28"/>
      <c r="AD234" s="28"/>
      <c r="AF234" s="29"/>
      <c r="AM234" s="28"/>
      <c r="AN234" s="28"/>
      <c r="AO234" s="28"/>
      <c r="AP234" s="28"/>
      <c r="AQ234" s="28"/>
      <c r="AR234" s="28"/>
      <c r="AS234" s="28"/>
      <c r="AT234" s="28"/>
      <c r="AV234">
        <v>178000</v>
      </c>
      <c r="AW234">
        <f t="shared" si="263"/>
        <v>-0.14263250403347241</v>
      </c>
      <c r="AX234">
        <f t="shared" si="264"/>
        <v>-0.14181720774256806</v>
      </c>
      <c r="AY234">
        <f t="shared" si="265"/>
        <v>-8.1529629090435461E-4</v>
      </c>
      <c r="AZ234">
        <f t="shared" si="266"/>
        <v>0.32644507785640109</v>
      </c>
      <c r="BA234">
        <f t="shared" si="267"/>
        <v>-0.3035167150451818</v>
      </c>
      <c r="BB234">
        <f t="shared" si="268"/>
        <v>-2.823642889360674</v>
      </c>
      <c r="BC234">
        <f t="shared" si="269"/>
        <v>-6.2372207543279004</v>
      </c>
      <c r="BD234">
        <f t="shared" si="270"/>
        <v>41.58200761619775</v>
      </c>
      <c r="BE234">
        <f t="shared" si="271"/>
        <v>41.59337267975107</v>
      </c>
      <c r="BF234">
        <f t="shared" si="272"/>
        <v>41.571632768536396</v>
      </c>
      <c r="BG234">
        <f t="shared" si="273"/>
        <v>41.613612113327548</v>
      </c>
      <c r="BH234">
        <f t="shared" si="274"/>
        <v>41.533926050113934</v>
      </c>
      <c r="BI234">
        <f t="shared" si="275"/>
        <v>41.690878849126463</v>
      </c>
      <c r="BJ234">
        <f t="shared" si="276"/>
        <v>41.399367981270053</v>
      </c>
      <c r="BK234">
        <f t="shared" si="277"/>
        <v>42.066737550113309</v>
      </c>
    </row>
    <row r="235" spans="1:63" ht="12.95" customHeight="1">
      <c r="A235" s="62"/>
      <c r="B235" s="22"/>
      <c r="C235" s="13"/>
      <c r="D235" s="13"/>
      <c r="Z235" s="28"/>
      <c r="AA235" s="28"/>
      <c r="AB235" s="28"/>
      <c r="AC235" s="28"/>
      <c r="AD235" s="28"/>
      <c r="AF235" s="29"/>
      <c r="AM235" s="28"/>
      <c r="AN235" s="28"/>
      <c r="AO235" s="28"/>
      <c r="AP235" s="28"/>
      <c r="AQ235" s="28"/>
      <c r="AR235" s="28"/>
      <c r="AS235" s="28"/>
      <c r="AT235" s="28"/>
      <c r="AV235">
        <v>179000</v>
      </c>
      <c r="AW235">
        <f t="shared" si="263"/>
        <v>-0.14468837222851319</v>
      </c>
      <c r="AX235">
        <f t="shared" si="264"/>
        <v>-0.14506776916575931</v>
      </c>
      <c r="AY235">
        <f t="shared" si="265"/>
        <v>3.7939693724611557E-4</v>
      </c>
      <c r="AZ235">
        <f t="shared" si="266"/>
        <v>0.33564449704967725</v>
      </c>
      <c r="BA235">
        <f t="shared" si="267"/>
        <v>-0.26596390701716538</v>
      </c>
      <c r="BB235">
        <f t="shared" si="268"/>
        <v>-2.7844652742267626</v>
      </c>
      <c r="BC235">
        <f t="shared" si="269"/>
        <v>-5.540594564517475</v>
      </c>
      <c r="BD235">
        <f t="shared" si="270"/>
        <v>41.665481299487176</v>
      </c>
      <c r="BE235">
        <f t="shared" si="271"/>
        <v>41.672212120867584</v>
      </c>
      <c r="BF235">
        <f t="shared" si="272"/>
        <v>41.658230637492125</v>
      </c>
      <c r="BG235">
        <f t="shared" si="273"/>
        <v>41.687517471830112</v>
      </c>
      <c r="BH235">
        <f t="shared" si="274"/>
        <v>41.627184806233579</v>
      </c>
      <c r="BI235">
        <f t="shared" si="275"/>
        <v>41.756349075422918</v>
      </c>
      <c r="BJ235">
        <f t="shared" si="276"/>
        <v>41.497777650497547</v>
      </c>
      <c r="BK235">
        <f t="shared" si="277"/>
        <v>42.189466346968743</v>
      </c>
    </row>
    <row r="236" spans="1:63" ht="12.95" customHeight="1">
      <c r="A236" s="62"/>
      <c r="B236" s="22"/>
      <c r="C236" s="13"/>
      <c r="D236" s="13"/>
      <c r="Z236" s="28"/>
      <c r="AA236" s="28"/>
      <c r="AB236" s="28"/>
      <c r="AC236" s="28"/>
      <c r="AD236" s="28"/>
      <c r="AF236" s="29"/>
      <c r="AM236" s="28"/>
      <c r="AN236" s="28"/>
      <c r="AO236" s="28"/>
      <c r="AP236" s="28"/>
      <c r="AQ236" s="28"/>
      <c r="AR236" s="28"/>
      <c r="AS236" s="28"/>
      <c r="AT236" s="28"/>
      <c r="AV236">
        <v>180000</v>
      </c>
      <c r="AW236">
        <f t="shared" si="263"/>
        <v>-0.14674684410545616</v>
      </c>
      <c r="AX236">
        <f t="shared" si="264"/>
        <v>-0.14834495669544367</v>
      </c>
      <c r="AY236">
        <f t="shared" si="265"/>
        <v>1.5981125899875263E-3</v>
      </c>
      <c r="AZ236">
        <f t="shared" si="266"/>
        <v>0.34643631309288292</v>
      </c>
      <c r="BA236">
        <f t="shared" si="267"/>
        <v>-0.22596990609645504</v>
      </c>
      <c r="BB236">
        <f t="shared" si="268"/>
        <v>-2.7432001493734948</v>
      </c>
      <c r="BC236">
        <f t="shared" si="269"/>
        <v>-4.9535997143102639</v>
      </c>
      <c r="BD236">
        <f t="shared" si="270"/>
        <v>41.750828796623274</v>
      </c>
      <c r="BE236">
        <f t="shared" si="271"/>
        <v>41.754233667143502</v>
      </c>
      <c r="BF236">
        <f t="shared" si="272"/>
        <v>41.746413868442417</v>
      </c>
      <c r="BG236">
        <f t="shared" si="273"/>
        <v>41.764492853187321</v>
      </c>
      <c r="BH236">
        <f t="shared" si="274"/>
        <v>41.7233080885593</v>
      </c>
      <c r="BI236">
        <f t="shared" si="275"/>
        <v>41.820665790246906</v>
      </c>
      <c r="BJ236">
        <f t="shared" si="276"/>
        <v>41.606592711550419</v>
      </c>
      <c r="BK236">
        <f t="shared" si="277"/>
        <v>42.312195143824184</v>
      </c>
    </row>
    <row r="237" spans="1:63" ht="12.95" customHeight="1">
      <c r="A237" s="62"/>
      <c r="B237" s="22"/>
      <c r="C237" s="13"/>
      <c r="D237" s="13"/>
      <c r="Z237" s="28"/>
      <c r="AA237" s="28"/>
      <c r="AB237" s="28"/>
      <c r="AC237" s="28"/>
      <c r="AD237" s="28"/>
      <c r="AF237" s="29"/>
      <c r="AM237" s="28"/>
      <c r="AN237" s="28"/>
      <c r="AO237" s="28"/>
      <c r="AP237" s="28"/>
      <c r="AQ237" s="28"/>
      <c r="AR237" s="28"/>
      <c r="AS237" s="28"/>
      <c r="AT237" s="28"/>
      <c r="AV237">
        <v>181000</v>
      </c>
      <c r="AW237">
        <f t="shared" si="263"/>
        <v>-0.1488103894852294</v>
      </c>
      <c r="AX237">
        <f t="shared" si="264"/>
        <v>-0.15164877033162111</v>
      </c>
      <c r="AY237">
        <f t="shared" si="265"/>
        <v>2.8383808463917034E-3</v>
      </c>
      <c r="AZ237">
        <f t="shared" si="266"/>
        <v>0.35912811274006906</v>
      </c>
      <c r="BA237">
        <f t="shared" si="267"/>
        <v>-0.18303453382741233</v>
      </c>
      <c r="BB237">
        <f t="shared" si="268"/>
        <v>-2.6993338168514494</v>
      </c>
      <c r="BC237">
        <f t="shared" si="269"/>
        <v>-4.4482874232984768</v>
      </c>
      <c r="BD237">
        <f t="shared" si="270"/>
        <v>41.838540473500238</v>
      </c>
      <c r="BE237">
        <f t="shared" si="271"/>
        <v>41.839921361218714</v>
      </c>
      <c r="BF237">
        <f t="shared" si="272"/>
        <v>41.836331497580552</v>
      </c>
      <c r="BG237">
        <f t="shared" si="273"/>
        <v>41.845706045662588</v>
      </c>
      <c r="BH237">
        <f t="shared" si="274"/>
        <v>41.821503871791414</v>
      </c>
      <c r="BI237">
        <f t="shared" si="275"/>
        <v>41.886001172364523</v>
      </c>
      <c r="BJ237">
        <f t="shared" si="276"/>
        <v>41.726022475168477</v>
      </c>
      <c r="BK237">
        <f t="shared" si="277"/>
        <v>42.434923940679617</v>
      </c>
    </row>
    <row r="238" spans="1:63" ht="12.95" customHeight="1">
      <c r="A238" s="62"/>
      <c r="B238" s="22"/>
      <c r="C238" s="13"/>
      <c r="D238" s="13"/>
      <c r="Z238" s="28"/>
      <c r="AA238" s="28"/>
      <c r="AB238" s="28"/>
      <c r="AC238" s="28"/>
      <c r="AD238" s="28"/>
      <c r="AF238" s="29"/>
      <c r="AM238" s="28"/>
      <c r="AN238" s="28"/>
      <c r="AO238" s="28"/>
      <c r="AP238" s="28"/>
      <c r="AQ238" s="28"/>
      <c r="AR238" s="28"/>
      <c r="AS238" s="28"/>
      <c r="AT238" s="28"/>
      <c r="AV238">
        <v>182000</v>
      </c>
      <c r="AW238">
        <f t="shared" si="263"/>
        <v>-0.15088074338606478</v>
      </c>
      <c r="AX238">
        <f t="shared" si="264"/>
        <v>-0.15497921007429161</v>
      </c>
      <c r="AY238">
        <f t="shared" si="265"/>
        <v>4.0984666882268343E-3</v>
      </c>
      <c r="AZ238">
        <f t="shared" si="266"/>
        <v>0.3741486186570524</v>
      </c>
      <c r="BA238">
        <f t="shared" si="267"/>
        <v>-0.1364815305518266</v>
      </c>
      <c r="BB238">
        <f t="shared" si="268"/>
        <v>-2.6521704021787373</v>
      </c>
      <c r="BC238">
        <f t="shared" si="269"/>
        <v>-4.0045530086721444</v>
      </c>
      <c r="BD238">
        <f t="shared" si="270"/>
        <v>41.929286021291531</v>
      </c>
      <c r="BE238">
        <f t="shared" si="271"/>
        <v>41.929678321255722</v>
      </c>
      <c r="BF238">
        <f t="shared" si="272"/>
        <v>41.928485797248349</v>
      </c>
      <c r="BG238">
        <f t="shared" si="273"/>
        <v>41.932119336672443</v>
      </c>
      <c r="BH238">
        <f t="shared" si="274"/>
        <v>41.921125551900637</v>
      </c>
      <c r="BI238">
        <f t="shared" si="275"/>
        <v>41.95513537676274</v>
      </c>
      <c r="BJ238">
        <f t="shared" si="276"/>
        <v>41.856116570229077</v>
      </c>
      <c r="BK238">
        <f t="shared" si="277"/>
        <v>42.557652737535058</v>
      </c>
    </row>
    <row r="239" spans="1:63" ht="12.95" customHeight="1">
      <c r="A239" s="62"/>
      <c r="B239" s="22"/>
      <c r="C239" s="13"/>
      <c r="D239" s="13"/>
      <c r="Z239" s="28"/>
      <c r="AA239" s="28"/>
      <c r="AB239" s="28"/>
      <c r="AC239" s="28"/>
      <c r="AD239" s="28"/>
      <c r="AF239" s="29"/>
      <c r="AM239" s="28"/>
      <c r="AN239" s="28"/>
      <c r="AO239" s="28"/>
      <c r="AP239" s="28"/>
      <c r="AQ239" s="28"/>
      <c r="AR239" s="28"/>
      <c r="AS239" s="28"/>
      <c r="AT239" s="28"/>
      <c r="AV239">
        <v>183000</v>
      </c>
      <c r="AW239">
        <f t="shared" si="263"/>
        <v>-0.15296034392369573</v>
      </c>
      <c r="AX239">
        <f t="shared" si="264"/>
        <v>-0.15833627592345517</v>
      </c>
      <c r="AY239">
        <f t="shared" si="265"/>
        <v>5.3759319997594441E-3</v>
      </c>
      <c r="AZ239">
        <f t="shared" si="266"/>
        <v>0.39209106804043936</v>
      </c>
      <c r="BA239">
        <f t="shared" si="267"/>
        <v>-8.5435050571490437E-2</v>
      </c>
      <c r="BB239">
        <f t="shared" si="268"/>
        <v>-2.6008008957294311</v>
      </c>
      <c r="BC239">
        <f t="shared" si="269"/>
        <v>-3.6077068481495989</v>
      </c>
      <c r="BD239">
        <f t="shared" si="270"/>
        <v>42.02387969970443</v>
      </c>
      <c r="BE239">
        <f t="shared" si="271"/>
        <v>42.023928490090398</v>
      </c>
      <c r="BF239">
        <f t="shared" si="272"/>
        <v>42.02374647501788</v>
      </c>
      <c r="BG239">
        <f t="shared" si="273"/>
        <v>42.024425905581012</v>
      </c>
      <c r="BH239">
        <f t="shared" si="274"/>
        <v>42.02189544754301</v>
      </c>
      <c r="BI239">
        <f t="shared" si="275"/>
        <v>42.031400957202962</v>
      </c>
      <c r="BJ239">
        <f t="shared" si="276"/>
        <v>41.99676419715702</v>
      </c>
      <c r="BK239">
        <f t="shared" si="277"/>
        <v>42.680381534390492</v>
      </c>
    </row>
    <row r="240" spans="1:63" ht="12.95" customHeight="1">
      <c r="A240" s="62"/>
      <c r="B240" s="22"/>
      <c r="C240" s="13"/>
      <c r="D240" s="13"/>
      <c r="Z240" s="28"/>
      <c r="AA240" s="28"/>
      <c r="AB240" s="28"/>
      <c r="AC240" s="28"/>
      <c r="AD240" s="28"/>
      <c r="AF240" s="29"/>
      <c r="AM240" s="28"/>
      <c r="AN240" s="28"/>
      <c r="AO240" s="28"/>
      <c r="AP240" s="28"/>
      <c r="AQ240" s="28"/>
      <c r="AR240" s="28"/>
      <c r="AS240" s="28"/>
      <c r="AT240" s="28"/>
      <c r="AV240">
        <v>184000</v>
      </c>
      <c r="AW240">
        <f t="shared" si="263"/>
        <v>-0.15505380570310215</v>
      </c>
      <c r="AX240">
        <f t="shared" si="264"/>
        <v>-0.16171996787911175</v>
      </c>
      <c r="AY240">
        <f t="shared" si="265"/>
        <v>6.666162176009586E-3</v>
      </c>
      <c r="AZ240">
        <f t="shared" si="266"/>
        <v>0.41377894920875369</v>
      </c>
      <c r="BA240">
        <f t="shared" si="267"/>
        <v>-2.8776358434559134E-2</v>
      </c>
      <c r="BB240">
        <f t="shared" si="268"/>
        <v>-2.5440418998706127</v>
      </c>
      <c r="BC240">
        <f t="shared" si="269"/>
        <v>-3.24680647066213</v>
      </c>
      <c r="BD240">
        <f t="shared" si="270"/>
        <v>42.123268074395469</v>
      </c>
      <c r="BE240">
        <f t="shared" si="271"/>
        <v>42.123258648994863</v>
      </c>
      <c r="BF240">
        <f t="shared" si="272"/>
        <v>42.123305411961177</v>
      </c>
      <c r="BG240">
        <f t="shared" si="273"/>
        <v>42.123073475683555</v>
      </c>
      <c r="BH240">
        <f t="shared" si="274"/>
        <v>42.12422562740467</v>
      </c>
      <c r="BI240">
        <f t="shared" si="275"/>
        <v>42.118545681761276</v>
      </c>
      <c r="BJ240">
        <f t="shared" si="276"/>
        <v>42.147695794733643</v>
      </c>
      <c r="BK240">
        <f t="shared" si="277"/>
        <v>42.803110331245932</v>
      </c>
    </row>
    <row r="241" spans="1:63" ht="12.95" customHeight="1">
      <c r="A241" s="62"/>
      <c r="B241" s="22"/>
      <c r="C241" s="13"/>
      <c r="D241" s="13"/>
      <c r="Z241" s="28"/>
      <c r="AA241" s="28"/>
      <c r="AB241" s="28"/>
      <c r="AC241" s="28"/>
      <c r="AD241" s="28"/>
      <c r="AF241" s="29"/>
      <c r="AM241" s="28"/>
      <c r="AN241" s="28"/>
      <c r="AO241" s="28"/>
      <c r="AP241" s="28"/>
      <c r="AQ241" s="28"/>
      <c r="AR241" s="28"/>
      <c r="AS241" s="28"/>
      <c r="AT241" s="28"/>
      <c r="AV241">
        <v>185000</v>
      </c>
      <c r="AW241">
        <f t="shared" si="263"/>
        <v>-0.15716912204723357</v>
      </c>
      <c r="AX241">
        <f t="shared" si="264"/>
        <v>-0.1651302859412615</v>
      </c>
      <c r="AY241">
        <f t="shared" si="265"/>
        <v>7.9611638940279231E-3</v>
      </c>
      <c r="AZ241">
        <f t="shared" si="266"/>
        <v>0.44037838884311964</v>
      </c>
      <c r="BA241">
        <f t="shared" si="267"/>
        <v>3.4945821268356582E-2</v>
      </c>
      <c r="BB241">
        <f t="shared" si="268"/>
        <v>-2.480308630559831</v>
      </c>
      <c r="BC241">
        <f t="shared" si="269"/>
        <v>-2.9133933250956883</v>
      </c>
      <c r="BD241">
        <f t="shared" si="270"/>
        <v>42.22857435504671</v>
      </c>
      <c r="BE241">
        <f t="shared" si="271"/>
        <v>42.228571783762511</v>
      </c>
      <c r="BF241">
        <f t="shared" si="272"/>
        <v>42.228591718505839</v>
      </c>
      <c r="BG241">
        <f t="shared" si="273"/>
        <v>42.228437223910333</v>
      </c>
      <c r="BH241">
        <f t="shared" si="274"/>
        <v>42.229637954079713</v>
      </c>
      <c r="BI241">
        <f t="shared" si="275"/>
        <v>42.220502227772343</v>
      </c>
      <c r="BJ241">
        <f t="shared" si="276"/>
        <v>42.308487095230447</v>
      </c>
      <c r="BK241">
        <f t="shared" si="277"/>
        <v>42.925839128101366</v>
      </c>
    </row>
    <row r="242" spans="1:63" ht="12.95" customHeight="1">
      <c r="A242" s="62"/>
      <c r="B242" s="22"/>
      <c r="C242" s="13"/>
      <c r="D242" s="13"/>
      <c r="Z242" s="28"/>
      <c r="AA242" s="28"/>
      <c r="AB242" s="28"/>
      <c r="AC242" s="28"/>
      <c r="AD242" s="28"/>
      <c r="AF242" s="29"/>
      <c r="AM242" s="28"/>
      <c r="AN242" s="28"/>
      <c r="AO242" s="28"/>
      <c r="AP242" s="28"/>
      <c r="AQ242" s="28"/>
      <c r="AR242" s="28"/>
      <c r="AS242" s="28"/>
      <c r="AT242" s="28"/>
      <c r="AV242">
        <v>186000</v>
      </c>
      <c r="AW242">
        <f t="shared" si="263"/>
        <v>-0.15931877157268506</v>
      </c>
      <c r="AX242">
        <f t="shared" si="264"/>
        <v>-0.16856723010990426</v>
      </c>
      <c r="AY242">
        <f t="shared" si="265"/>
        <v>9.2484585372192129E-3</v>
      </c>
      <c r="AZ242">
        <f t="shared" si="266"/>
        <v>0.47360081385521779</v>
      </c>
      <c r="BA242">
        <f t="shared" si="267"/>
        <v>0.10768131114220869</v>
      </c>
      <c r="BB242">
        <f t="shared" si="268"/>
        <v>-2.407371065025445</v>
      </c>
      <c r="BC242">
        <f t="shared" si="269"/>
        <v>-2.6004892669925845</v>
      </c>
      <c r="BD242">
        <f t="shared" si="270"/>
        <v>42.341222362231164</v>
      </c>
      <c r="BE242">
        <f t="shared" si="271"/>
        <v>42.341222361220986</v>
      </c>
      <c r="BF242">
        <f t="shared" si="272"/>
        <v>42.34122238150848</v>
      </c>
      <c r="BG242">
        <f t="shared" si="273"/>
        <v>42.341221974074223</v>
      </c>
      <c r="BH242">
        <f t="shared" si="274"/>
        <v>42.341230157039064</v>
      </c>
      <c r="BI242">
        <f t="shared" si="275"/>
        <v>42.341065991156078</v>
      </c>
      <c r="BJ242">
        <f t="shared" si="276"/>
        <v>42.478565506864086</v>
      </c>
      <c r="BK242">
        <f t="shared" si="277"/>
        <v>43.048567924956807</v>
      </c>
    </row>
    <row r="243" spans="1:63" ht="12.95" customHeight="1">
      <c r="A243" s="62"/>
      <c r="B243" s="22"/>
      <c r="C243" s="13"/>
      <c r="D243" s="13"/>
      <c r="Z243" s="28"/>
      <c r="AA243" s="28"/>
      <c r="AB243" s="28"/>
      <c r="AC243" s="28"/>
      <c r="AD243" s="28"/>
      <c r="AF243" s="29"/>
      <c r="AM243" s="28"/>
      <c r="AN243" s="28"/>
      <c r="AO243" s="28"/>
      <c r="AP243" s="28"/>
      <c r="AQ243" s="28"/>
      <c r="AR243" s="28"/>
      <c r="AS243" s="28"/>
      <c r="AT243" s="28"/>
      <c r="AV243">
        <v>187000</v>
      </c>
      <c r="AW243">
        <f t="shared" si="263"/>
        <v>-0.16152162969811931</v>
      </c>
      <c r="AX243">
        <f t="shared" si="264"/>
        <v>-0.17203080038504015</v>
      </c>
      <c r="AY243">
        <f t="shared" si="265"/>
        <v>1.0509170686920847E-2</v>
      </c>
      <c r="AZ243">
        <f t="shared" si="266"/>
        <v>0.5160739120734692</v>
      </c>
      <c r="BA243">
        <f t="shared" si="267"/>
        <v>0.19214667795398996</v>
      </c>
      <c r="BB243">
        <f t="shared" si="268"/>
        <v>-2.3219124501940041</v>
      </c>
      <c r="BC243">
        <f t="shared" si="269"/>
        <v>-2.3018079267815783</v>
      </c>
      <c r="BD243">
        <f t="shared" si="270"/>
        <v>42.463146202936763</v>
      </c>
      <c r="BE243">
        <f t="shared" si="271"/>
        <v>42.463146245449238</v>
      </c>
      <c r="BF243">
        <f t="shared" si="272"/>
        <v>42.46314740681153</v>
      </c>
      <c r="BG243">
        <f t="shared" si="273"/>
        <v>42.463179122999243</v>
      </c>
      <c r="BH243">
        <f t="shared" si="274"/>
        <v>42.464037881002746</v>
      </c>
      <c r="BI243">
        <f t="shared" si="275"/>
        <v>42.483499901532376</v>
      </c>
      <c r="BJ243">
        <f t="shared" si="276"/>
        <v>42.657218727558387</v>
      </c>
      <c r="BK243">
        <f t="shared" si="277"/>
        <v>43.17129672181224</v>
      </c>
    </row>
    <row r="244" spans="1:63" ht="12.95" customHeight="1">
      <c r="A244" s="62"/>
      <c r="B244" s="22"/>
      <c r="C244" s="13"/>
      <c r="D244" s="13"/>
      <c r="Z244" s="28"/>
      <c r="AA244" s="28"/>
      <c r="AB244" s="28"/>
      <c r="AC244" s="28"/>
      <c r="AD244" s="28"/>
      <c r="AF244" s="29"/>
      <c r="AM244" s="28"/>
      <c r="AN244" s="28"/>
      <c r="AO244" s="28"/>
      <c r="AP244" s="28"/>
      <c r="AQ244" s="28"/>
      <c r="AR244" s="28"/>
      <c r="AS244" s="28"/>
      <c r="AT244" s="28"/>
      <c r="AV244">
        <v>188000</v>
      </c>
      <c r="AW244">
        <f t="shared" si="263"/>
        <v>-0.1638071551874952</v>
      </c>
      <c r="AX244">
        <f t="shared" si="264"/>
        <v>-0.17552099676666905</v>
      </c>
      <c r="AY244">
        <f t="shared" si="265"/>
        <v>1.171384157917384E-2</v>
      </c>
      <c r="AZ244">
        <f t="shared" si="266"/>
        <v>0.57204081005414142</v>
      </c>
      <c r="BA244">
        <f t="shared" si="267"/>
        <v>0.29221963101705339</v>
      </c>
      <c r="BB244">
        <f t="shared" si="268"/>
        <v>-2.2187146139565446</v>
      </c>
      <c r="BC244">
        <f t="shared" si="269"/>
        <v>-2.0110919591178233</v>
      </c>
      <c r="BD244">
        <f t="shared" si="270"/>
        <v>42.597111186094146</v>
      </c>
      <c r="BE244">
        <f t="shared" si="271"/>
        <v>42.597126966695178</v>
      </c>
      <c r="BF244">
        <f t="shared" si="272"/>
        <v>42.597247508300214</v>
      </c>
      <c r="BG244">
        <f t="shared" si="273"/>
        <v>42.598165738037821</v>
      </c>
      <c r="BH244">
        <f t="shared" si="274"/>
        <v>42.605019088824946</v>
      </c>
      <c r="BI244">
        <f t="shared" si="275"/>
        <v>42.650105123325872</v>
      </c>
      <c r="BJ244">
        <f t="shared" si="276"/>
        <v>42.843605460432812</v>
      </c>
      <c r="BK244">
        <f t="shared" si="277"/>
        <v>43.294025518667674</v>
      </c>
    </row>
    <row r="245" spans="1:63" ht="12.95" customHeight="1">
      <c r="A245" s="62"/>
      <c r="B245" s="22"/>
      <c r="C245" s="13"/>
      <c r="D245" s="13"/>
      <c r="Z245" s="28"/>
      <c r="AA245" s="28"/>
      <c r="AB245" s="28"/>
      <c r="AC245" s="28"/>
      <c r="AD245" s="28"/>
      <c r="AF245" s="29"/>
      <c r="AM245" s="28"/>
      <c r="AN245" s="28"/>
      <c r="AO245" s="28"/>
      <c r="AP245" s="28"/>
      <c r="AQ245" s="28"/>
      <c r="AR245" s="28"/>
      <c r="AS245" s="28"/>
      <c r="AT245" s="28"/>
      <c r="AV245">
        <v>189000</v>
      </c>
      <c r="AW245">
        <f t="shared" si="263"/>
        <v>-0.16622369981813956</v>
      </c>
      <c r="AX245">
        <f t="shared" si="264"/>
        <v>-0.17903781925479101</v>
      </c>
      <c r="AY245">
        <f t="shared" si="265"/>
        <v>1.2814119436651457E-2</v>
      </c>
      <c r="AZ245">
        <f t="shared" si="266"/>
        <v>0.64879641958577516</v>
      </c>
      <c r="BA245">
        <f t="shared" si="267"/>
        <v>0.41350845470694514</v>
      </c>
      <c r="BB245">
        <f t="shared" si="268"/>
        <v>-2.0889575362040684</v>
      </c>
      <c r="BC245">
        <f t="shared" si="269"/>
        <v>-1.7212266203806832</v>
      </c>
      <c r="BD245">
        <f t="shared" si="270"/>
        <v>42.747330273338719</v>
      </c>
      <c r="BE245">
        <f t="shared" si="271"/>
        <v>42.747586549262827</v>
      </c>
      <c r="BF245">
        <f t="shared" si="272"/>
        <v>42.748680707353358</v>
      </c>
      <c r="BG245">
        <f t="shared" si="273"/>
        <v>42.753314268210254</v>
      </c>
      <c r="BH245">
        <f t="shared" si="274"/>
        <v>42.77230312289403</v>
      </c>
      <c r="BI245">
        <f t="shared" si="275"/>
        <v>42.841814528650289</v>
      </c>
      <c r="BJ245">
        <f t="shared" si="276"/>
        <v>43.036768069819111</v>
      </c>
      <c r="BK245">
        <f t="shared" si="277"/>
        <v>43.416754315523114</v>
      </c>
    </row>
    <row r="246" spans="1:63" ht="12.95" customHeight="1">
      <c r="A246" s="62"/>
      <c r="B246" s="22"/>
      <c r="C246" s="13"/>
      <c r="D246" s="13"/>
      <c r="Z246" s="28"/>
      <c r="AA246" s="28"/>
      <c r="AB246" s="28"/>
      <c r="AC246" s="28"/>
      <c r="AD246" s="28"/>
      <c r="AF246" s="29"/>
      <c r="AM246" s="28"/>
      <c r="AN246" s="28"/>
      <c r="AO246" s="28"/>
      <c r="AP246" s="28"/>
      <c r="AQ246" s="28"/>
      <c r="AR246" s="28"/>
      <c r="AS246" s="28"/>
      <c r="AT246" s="28"/>
      <c r="AV246">
        <v>190000</v>
      </c>
      <c r="AW246">
        <f t="shared" si="263"/>
        <v>-0.16885621083222913</v>
      </c>
      <c r="AX246">
        <f t="shared" si="264"/>
        <v>-0.18258126784940609</v>
      </c>
      <c r="AY246">
        <f t="shared" si="265"/>
        <v>1.372505701717696E-2</v>
      </c>
      <c r="AZ246">
        <f t="shared" si="266"/>
        <v>0.76003043663077152</v>
      </c>
      <c r="BA246">
        <f t="shared" si="267"/>
        <v>0.56400842246621918</v>
      </c>
      <c r="BB246">
        <f t="shared" si="268"/>
        <v>-1.9160296007965376</v>
      </c>
      <c r="BC246">
        <f t="shared" si="269"/>
        <v>-1.4223391345196146</v>
      </c>
      <c r="BD246">
        <f t="shared" si="270"/>
        <v>42.920973569113535</v>
      </c>
      <c r="BE246">
        <f t="shared" si="271"/>
        <v>42.922511209930221</v>
      </c>
      <c r="BF246">
        <f t="shared" si="272"/>
        <v>42.926927759239128</v>
      </c>
      <c r="BG246">
        <f t="shared" si="273"/>
        <v>42.9394263280969</v>
      </c>
      <c r="BH246">
        <f t="shared" si="274"/>
        <v>42.973431696972106</v>
      </c>
      <c r="BI246">
        <f t="shared" si="275"/>
        <v>43.057876540342626</v>
      </c>
      <c r="BJ246">
        <f t="shared" si="276"/>
        <v>43.235646987415976</v>
      </c>
      <c r="BK246">
        <f t="shared" si="277"/>
        <v>43.539483112378548</v>
      </c>
    </row>
    <row r="247" spans="1:63" ht="12.95" customHeight="1">
      <c r="A247" s="62"/>
      <c r="B247" s="22"/>
      <c r="C247" s="13"/>
      <c r="D247" s="13"/>
      <c r="Z247" s="28"/>
      <c r="AA247" s="28"/>
      <c r="AB247" s="28"/>
      <c r="AC247" s="28"/>
      <c r="AD247" s="28"/>
      <c r="AF247" s="29"/>
      <c r="AM247" s="28"/>
      <c r="AN247" s="28"/>
      <c r="AO247" s="28"/>
      <c r="AP247" s="28"/>
      <c r="AQ247" s="28"/>
      <c r="AR247" s="28"/>
      <c r="AS247" s="28"/>
      <c r="AT247" s="28"/>
      <c r="AV247">
        <v>191000</v>
      </c>
      <c r="AW247">
        <f t="shared" si="263"/>
        <v>-0.17187726899713343</v>
      </c>
      <c r="AX247">
        <f t="shared" si="264"/>
        <v>-0.18615134255051419</v>
      </c>
      <c r="AY247">
        <f t="shared" si="265"/>
        <v>1.427407355338076E-2</v>
      </c>
      <c r="AZ247">
        <f t="shared" si="266"/>
        <v>0.93369689461716709</v>
      </c>
      <c r="BA247">
        <f t="shared" si="267"/>
        <v>0.75182446540006997</v>
      </c>
      <c r="BB247">
        <f t="shared" si="268"/>
        <v>-1.664436826421789</v>
      </c>
      <c r="BC247">
        <f t="shared" si="269"/>
        <v>-1.0983155070422377</v>
      </c>
      <c r="BD247">
        <f t="shared" si="270"/>
        <v>43.131396612622829</v>
      </c>
      <c r="BE247">
        <f t="shared" si="271"/>
        <v>43.136378814443468</v>
      </c>
      <c r="BF247">
        <f t="shared" si="272"/>
        <v>43.146913144651585</v>
      </c>
      <c r="BG247">
        <f t="shared" si="273"/>
        <v>43.168793926159289</v>
      </c>
      <c r="BH247">
        <f t="shared" si="274"/>
        <v>43.212707061262897</v>
      </c>
      <c r="BI247">
        <f t="shared" si="275"/>
        <v>43.295695480592322</v>
      </c>
      <c r="BJ247">
        <f t="shared" si="276"/>
        <v>43.43909665186338</v>
      </c>
      <c r="BK247">
        <f t="shared" si="277"/>
        <v>43.662211909233989</v>
      </c>
    </row>
    <row r="248" spans="1:63" ht="12.95" customHeight="1">
      <c r="A248" s="62"/>
      <c r="B248" s="22"/>
      <c r="C248" s="13"/>
      <c r="D248" s="13"/>
      <c r="Z248" s="28"/>
      <c r="AA248" s="28"/>
      <c r="AB248" s="28"/>
      <c r="AC248" s="28"/>
      <c r="AD248" s="28"/>
      <c r="AF248" s="29"/>
      <c r="AM248" s="28"/>
      <c r="AN248" s="28"/>
      <c r="AO248" s="28"/>
      <c r="AP248" s="28"/>
      <c r="AQ248" s="28"/>
      <c r="AR248" s="28"/>
      <c r="AS248" s="28"/>
      <c r="AT248" s="28"/>
      <c r="AV248">
        <v>192000</v>
      </c>
      <c r="AW248">
        <f t="shared" si="263"/>
        <v>-0.17568996844627111</v>
      </c>
      <c r="AX248">
        <f t="shared" si="264"/>
        <v>-0.1897480433581154</v>
      </c>
      <c r="AY248">
        <f t="shared" si="265"/>
        <v>1.4058074911844295E-2</v>
      </c>
      <c r="AZ248">
        <f t="shared" si="266"/>
        <v>1.2200233427223026</v>
      </c>
      <c r="BA248">
        <f t="shared" si="267"/>
        <v>0.95207819316740872</v>
      </c>
      <c r="BB248">
        <f t="shared" si="268"/>
        <v>-1.2553012904816787</v>
      </c>
      <c r="BC248">
        <f t="shared" si="269"/>
        <v>-0.72552258457173491</v>
      </c>
      <c r="BD248">
        <f t="shared" si="270"/>
        <v>43.400622851196225</v>
      </c>
      <c r="BE248">
        <f t="shared" si="271"/>
        <v>43.409502395365266</v>
      </c>
      <c r="BF248">
        <f t="shared" si="272"/>
        <v>43.424332662520349</v>
      </c>
      <c r="BG248">
        <f t="shared" si="273"/>
        <v>43.448801671269429</v>
      </c>
      <c r="BH248">
        <f t="shared" si="274"/>
        <v>43.488425040935546</v>
      </c>
      <c r="BI248">
        <f t="shared" si="275"/>
        <v>43.550878233481455</v>
      </c>
      <c r="BJ248">
        <f t="shared" si="276"/>
        <v>43.645902741949946</v>
      </c>
      <c r="BK248">
        <f t="shared" si="277"/>
        <v>43.784940706089422</v>
      </c>
    </row>
    <row r="249" spans="1:63" ht="12.95" customHeight="1">
      <c r="A249" s="62"/>
      <c r="B249" s="22"/>
      <c r="C249" s="13"/>
      <c r="D249" s="13"/>
      <c r="Z249" s="28"/>
      <c r="AA249" s="28"/>
      <c r="AB249" s="28"/>
      <c r="AC249" s="28"/>
      <c r="AD249" s="28"/>
      <c r="AF249" s="29"/>
      <c r="AM249" s="28"/>
      <c r="AN249" s="28"/>
      <c r="AO249" s="28"/>
      <c r="AP249" s="28"/>
      <c r="AQ249" s="28"/>
      <c r="AR249" s="28"/>
      <c r="AS249" s="28"/>
      <c r="AT249" s="28"/>
      <c r="AU249" s="28"/>
      <c r="AV249">
        <v>193000</v>
      </c>
      <c r="AW249">
        <f t="shared" si="263"/>
        <v>-0.18105957697933484</v>
      </c>
      <c r="AX249">
        <f t="shared" si="264"/>
        <v>-0.19337137027220969</v>
      </c>
      <c r="AY249">
        <f t="shared" si="265"/>
        <v>1.2311793292874854E-2</v>
      </c>
      <c r="AZ249">
        <f t="shared" si="266"/>
        <v>1.6002769874953786</v>
      </c>
      <c r="BA249">
        <f t="shared" si="267"/>
        <v>0.92750379440422326</v>
      </c>
      <c r="BB249">
        <f t="shared" si="268"/>
        <v>-0.56134777981981043</v>
      </c>
      <c r="BC249">
        <f t="shared" si="269"/>
        <v>-0.28828407943934725</v>
      </c>
      <c r="BD249">
        <f t="shared" si="270"/>
        <v>43.74553791037907</v>
      </c>
      <c r="BE249">
        <f t="shared" si="271"/>
        <v>43.751611069421038</v>
      </c>
      <c r="BF249">
        <f t="shared" si="272"/>
        <v>43.760399815396823</v>
      </c>
      <c r="BG249">
        <f t="shared" si="273"/>
        <v>43.773087818637578</v>
      </c>
      <c r="BH249">
        <f t="shared" si="274"/>
        <v>43.791345507414789</v>
      </c>
      <c r="BI249">
        <f t="shared" si="275"/>
        <v>43.817506837541835</v>
      </c>
      <c r="BJ249">
        <f t="shared" si="276"/>
        <v>43.854800444206639</v>
      </c>
      <c r="BK249">
        <f t="shared" si="277"/>
        <v>43.907669502944863</v>
      </c>
    </row>
    <row r="250" spans="1:63" ht="12.95" customHeight="1">
      <c r="A250" s="62"/>
      <c r="B250" s="22"/>
      <c r="C250" s="13"/>
      <c r="D250" s="13"/>
      <c r="Z250" s="28"/>
      <c r="AA250" s="28"/>
      <c r="AB250" s="28"/>
      <c r="AC250" s="28"/>
      <c r="AD250" s="28"/>
      <c r="AF250" s="29"/>
      <c r="AM250" s="28"/>
      <c r="AN250" s="28"/>
      <c r="AO250" s="28"/>
      <c r="AP250" s="28"/>
      <c r="AQ250" s="28"/>
      <c r="AR250" s="28"/>
      <c r="AS250" s="28"/>
      <c r="AT250" s="28"/>
      <c r="AV250">
        <v>194000</v>
      </c>
      <c r="AW250">
        <f t="shared" si="263"/>
        <v>-0.1884200390760426</v>
      </c>
      <c r="AX250">
        <f t="shared" si="264"/>
        <v>-0.19702132329279703</v>
      </c>
      <c r="AY250">
        <f t="shared" si="265"/>
        <v>8.6012842167544484E-3</v>
      </c>
      <c r="AZ250">
        <f t="shared" si="266"/>
        <v>1.6612592087605251</v>
      </c>
      <c r="BA250">
        <f t="shared" si="267"/>
        <v>0.25409811190427772</v>
      </c>
      <c r="BB250">
        <f t="shared" si="268"/>
        <v>0.36941599032609712</v>
      </c>
      <c r="BC250">
        <f t="shared" si="269"/>
        <v>0.18683762614409838</v>
      </c>
      <c r="BD250">
        <f t="shared" si="270"/>
        <v>44.136157965548527</v>
      </c>
      <c r="BE250">
        <f t="shared" si="271"/>
        <v>44.132002900816545</v>
      </c>
      <c r="BF250">
        <f t="shared" si="272"/>
        <v>44.126079565783982</v>
      </c>
      <c r="BG250">
        <f t="shared" si="273"/>
        <v>44.117644159051814</v>
      </c>
      <c r="BH250">
        <f t="shared" si="274"/>
        <v>44.105647870437934</v>
      </c>
      <c r="BI250">
        <f t="shared" si="275"/>
        <v>44.088617777435957</v>
      </c>
      <c r="BJ250">
        <f t="shared" si="276"/>
        <v>44.064493480078603</v>
      </c>
      <c r="BK250">
        <f t="shared" si="277"/>
        <v>44.030398299800297</v>
      </c>
    </row>
    <row r="251" spans="1:63" ht="12.95" customHeight="1">
      <c r="A251" s="62"/>
      <c r="B251" s="22"/>
      <c r="C251" s="13"/>
      <c r="D251" s="13"/>
      <c r="Z251" s="28"/>
      <c r="AA251" s="28"/>
      <c r="AB251" s="28"/>
      <c r="AC251" s="28"/>
      <c r="AD251" s="28"/>
      <c r="AF251" s="29"/>
      <c r="AM251" s="28"/>
      <c r="AN251" s="28"/>
      <c r="AO251" s="28"/>
      <c r="AP251" s="28"/>
      <c r="AQ251" s="28"/>
      <c r="AR251" s="28"/>
      <c r="AS251" s="28"/>
      <c r="AT251" s="28"/>
      <c r="AU251" s="28"/>
      <c r="AV251">
        <v>195000</v>
      </c>
      <c r="AW251">
        <f t="shared" si="263"/>
        <v>-0.19667594521750631</v>
      </c>
      <c r="AX251">
        <f t="shared" si="264"/>
        <v>-0.20069790241987745</v>
      </c>
      <c r="AY251">
        <f t="shared" si="265"/>
        <v>4.0219572023711377E-3</v>
      </c>
      <c r="AZ251">
        <f t="shared" si="266"/>
        <v>1.3002645929690062</v>
      </c>
      <c r="BA251">
        <f t="shared" si="267"/>
        <v>-0.48574762775067498</v>
      </c>
      <c r="BB251">
        <f t="shared" si="268"/>
        <v>1.1335493621031534</v>
      </c>
      <c r="BC251">
        <f t="shared" si="269"/>
        <v>0.63642751258998553</v>
      </c>
      <c r="BD251">
        <f t="shared" si="270"/>
        <v>44.495839670474467</v>
      </c>
      <c r="BE251">
        <f t="shared" si="271"/>
        <v>44.486727878770814</v>
      </c>
      <c r="BF251">
        <f t="shared" si="272"/>
        <v>44.472108332030736</v>
      </c>
      <c r="BG251">
        <f t="shared" si="273"/>
        <v>44.448885702265393</v>
      </c>
      <c r="BH251">
        <f t="shared" si="274"/>
        <v>44.412541052325345</v>
      </c>
      <c r="BI251">
        <f t="shared" si="275"/>
        <v>44.35682976053463</v>
      </c>
      <c r="BJ251">
        <f t="shared" si="276"/>
        <v>44.273673606440902</v>
      </c>
      <c r="BK251">
        <f t="shared" si="277"/>
        <v>44.153127096655737</v>
      </c>
    </row>
    <row r="252" spans="1:63" ht="12.95" customHeight="1">
      <c r="A252" s="62"/>
      <c r="B252" s="22"/>
      <c r="C252" s="13"/>
      <c r="D252" s="13"/>
      <c r="Z252" s="28"/>
      <c r="AA252" s="28"/>
      <c r="AB252" s="28"/>
      <c r="AC252" s="28"/>
      <c r="AD252" s="28"/>
      <c r="AF252" s="29"/>
      <c r="AM252" s="28"/>
      <c r="AN252" s="28"/>
      <c r="AO252" s="28"/>
      <c r="AP252" s="28"/>
      <c r="AQ252" s="28"/>
      <c r="AR252" s="28"/>
      <c r="AS252" s="28"/>
      <c r="AT252" s="28"/>
      <c r="AV252">
        <v>196000</v>
      </c>
      <c r="AW252">
        <f t="shared" si="263"/>
        <v>-0.20440522162572411</v>
      </c>
      <c r="AX252">
        <f t="shared" si="264"/>
        <v>-0.20440110765345093</v>
      </c>
      <c r="AY252">
        <f t="shared" si="265"/>
        <v>-4.1139722731712366E-6</v>
      </c>
      <c r="AZ252">
        <f t="shared" si="266"/>
        <v>0.98405736517219333</v>
      </c>
      <c r="BA252">
        <f t="shared" si="267"/>
        <v>-0.82315781705469671</v>
      </c>
      <c r="BB252">
        <f t="shared" si="268"/>
        <v>1.5932812636590477</v>
      </c>
      <c r="BC252">
        <f t="shared" si="269"/>
        <v>1.0227415663395554</v>
      </c>
      <c r="BD252">
        <f t="shared" si="270"/>
        <v>44.780860338167869</v>
      </c>
      <c r="BE252">
        <f t="shared" si="271"/>
        <v>44.774896863114108</v>
      </c>
      <c r="BF252">
        <f t="shared" si="272"/>
        <v>44.762988437797397</v>
      </c>
      <c r="BG252">
        <f t="shared" si="273"/>
        <v>44.73961779813169</v>
      </c>
      <c r="BH252">
        <f t="shared" si="274"/>
        <v>44.695181615529435</v>
      </c>
      <c r="BI252">
        <f t="shared" si="275"/>
        <v>44.615032217644263</v>
      </c>
      <c r="BJ252">
        <f t="shared" si="276"/>
        <v>44.481040296102698</v>
      </c>
      <c r="BK252">
        <f t="shared" si="277"/>
        <v>44.275855893511171</v>
      </c>
    </row>
    <row r="253" spans="1:63" ht="12.95" customHeight="1">
      <c r="A253" s="62"/>
      <c r="B253" s="22"/>
      <c r="C253" s="13"/>
      <c r="D253" s="13"/>
      <c r="Z253" s="28"/>
      <c r="AA253" s="28"/>
      <c r="AB253" s="28"/>
      <c r="AC253" s="28"/>
      <c r="AD253" s="28"/>
      <c r="AF253" s="29"/>
      <c r="AM253" s="28"/>
      <c r="AN253" s="28"/>
      <c r="AO253" s="28"/>
      <c r="AP253" s="28"/>
      <c r="AQ253" s="28"/>
      <c r="AR253" s="28"/>
      <c r="AS253" s="28"/>
      <c r="AT253" s="28"/>
      <c r="AU253" s="28"/>
      <c r="AV253">
        <v>197000</v>
      </c>
      <c r="AW253">
        <f t="shared" si="263"/>
        <v>-0.21127387852099658</v>
      </c>
      <c r="AX253">
        <f t="shared" si="264"/>
        <v>-0.20813093899351748</v>
      </c>
      <c r="AY253">
        <f t="shared" si="265"/>
        <v>-3.1429395274790929E-3</v>
      </c>
      <c r="AZ253">
        <f t="shared" si="266"/>
        <v>0.79089415141634267</v>
      </c>
      <c r="BA253">
        <f t="shared" si="267"/>
        <v>-0.94701345915410484</v>
      </c>
      <c r="BB253">
        <f t="shared" si="268"/>
        <v>1.8701375153058033</v>
      </c>
      <c r="BC253">
        <f t="shared" si="269"/>
        <v>1.3551530942428587</v>
      </c>
      <c r="BD253">
        <f t="shared" si="270"/>
        <v>45.001884366619507</v>
      </c>
      <c r="BE253">
        <f t="shared" si="271"/>
        <v>44.999805161433891</v>
      </c>
      <c r="BF253">
        <f t="shared" si="272"/>
        <v>44.994250170936645</v>
      </c>
      <c r="BG253">
        <f t="shared" si="273"/>
        <v>44.979644990349939</v>
      </c>
      <c r="BH253">
        <f t="shared" si="274"/>
        <v>44.942727238263245</v>
      </c>
      <c r="BI253">
        <f t="shared" si="275"/>
        <v>44.857034366443429</v>
      </c>
      <c r="BJ253">
        <f t="shared" si="276"/>
        <v>44.685320302237201</v>
      </c>
      <c r="BK253">
        <f t="shared" si="277"/>
        <v>44.398584690366611</v>
      </c>
    </row>
    <row r="254" spans="1:63" ht="12.95" customHeight="1">
      <c r="A254" s="62"/>
      <c r="B254" s="22"/>
      <c r="C254" s="13"/>
      <c r="D254" s="13"/>
      <c r="Z254" s="28"/>
      <c r="AA254" s="28"/>
      <c r="AB254" s="28"/>
      <c r="AC254" s="28"/>
      <c r="AD254" s="28"/>
      <c r="AF254" s="29"/>
      <c r="AM254" s="28"/>
      <c r="AN254" s="28"/>
      <c r="AO254" s="28"/>
      <c r="AP254" s="28"/>
      <c r="AQ254" s="28"/>
      <c r="AR254" s="28"/>
      <c r="AS254" s="28"/>
      <c r="AT254" s="28"/>
      <c r="AU254" s="28"/>
    </row>
    <row r="255" spans="1:63" ht="12.95" customHeight="1">
      <c r="A255" s="62"/>
      <c r="B255" s="22"/>
      <c r="C255" s="13"/>
      <c r="D255" s="13"/>
      <c r="Z255" s="28"/>
      <c r="AA255" s="28"/>
      <c r="AB255" s="28"/>
      <c r="AC255" s="28"/>
      <c r="AD255" s="28"/>
      <c r="AF255" s="29"/>
      <c r="AM255" s="28"/>
      <c r="AN255" s="28"/>
      <c r="AO255" s="28"/>
      <c r="AP255" s="28"/>
      <c r="AQ255" s="28"/>
      <c r="AR255" s="28"/>
      <c r="AS255" s="28"/>
      <c r="AT255" s="28"/>
    </row>
    <row r="256" spans="1:63" ht="12.95" customHeight="1">
      <c r="A256" s="62"/>
      <c r="B256" s="22"/>
      <c r="C256" s="13"/>
      <c r="D256" s="13"/>
      <c r="Z256" s="28"/>
      <c r="AA256" s="28"/>
      <c r="AB256" s="28"/>
      <c r="AC256" s="28"/>
      <c r="AD256" s="28"/>
      <c r="AF256" s="29"/>
      <c r="AM256" s="28"/>
      <c r="AN256" s="28"/>
      <c r="AO256" s="28"/>
      <c r="AP256" s="28"/>
      <c r="AQ256" s="28"/>
      <c r="AR256" s="28"/>
      <c r="AS256" s="28"/>
      <c r="AT256" s="28"/>
      <c r="AU256" s="28"/>
    </row>
    <row r="257" spans="1:47" ht="12.95" customHeight="1">
      <c r="A257" s="62"/>
      <c r="B257" s="22"/>
      <c r="C257" s="13"/>
      <c r="D257" s="13"/>
      <c r="Z257" s="28"/>
      <c r="AA257" s="28"/>
      <c r="AB257" s="28"/>
      <c r="AC257" s="28"/>
      <c r="AD257" s="28"/>
      <c r="AF257" s="29"/>
      <c r="AM257" s="28"/>
      <c r="AN257" s="28"/>
      <c r="AO257" s="28"/>
      <c r="AP257" s="28"/>
      <c r="AQ257" s="28"/>
      <c r="AR257" s="28"/>
      <c r="AS257" s="28"/>
      <c r="AT257" s="28"/>
      <c r="AU257" s="28"/>
    </row>
    <row r="258" spans="1:47" ht="12.95" customHeight="1">
      <c r="A258" s="62"/>
      <c r="B258" s="22"/>
      <c r="C258" s="13"/>
      <c r="D258" s="13"/>
      <c r="Z258" s="28"/>
      <c r="AA258" s="28"/>
      <c r="AB258" s="28"/>
      <c r="AC258" s="28"/>
      <c r="AD258" s="28"/>
      <c r="AF258" s="29"/>
      <c r="AM258" s="28"/>
      <c r="AN258" s="28"/>
      <c r="AO258" s="28"/>
      <c r="AP258" s="28"/>
      <c r="AQ258" s="28"/>
      <c r="AR258" s="28"/>
      <c r="AS258" s="28"/>
      <c r="AT258" s="28"/>
    </row>
    <row r="259" spans="1:47" ht="12.95" customHeight="1">
      <c r="A259" s="62"/>
      <c r="B259" s="22"/>
      <c r="C259" s="13"/>
      <c r="D259" s="13"/>
      <c r="Z259" s="28"/>
      <c r="AA259" s="28"/>
      <c r="AB259" s="28"/>
      <c r="AC259" s="28"/>
      <c r="AD259" s="28"/>
      <c r="AF259" s="29"/>
      <c r="AM259" s="28"/>
      <c r="AN259" s="28"/>
      <c r="AO259" s="28"/>
      <c r="AP259" s="28"/>
      <c r="AQ259" s="28"/>
      <c r="AR259" s="28"/>
      <c r="AS259" s="28"/>
      <c r="AT259" s="28"/>
      <c r="AU259" s="28"/>
    </row>
    <row r="260" spans="1:47" ht="12.95" customHeight="1">
      <c r="A260" s="62"/>
      <c r="B260" s="22"/>
      <c r="C260" s="13"/>
      <c r="D260" s="13"/>
      <c r="Z260" s="28"/>
      <c r="AA260" s="28"/>
      <c r="AB260" s="28"/>
      <c r="AC260" s="28"/>
      <c r="AD260" s="28"/>
      <c r="AF260" s="29"/>
      <c r="AM260" s="28"/>
      <c r="AN260" s="28"/>
      <c r="AO260" s="28"/>
      <c r="AP260" s="28"/>
      <c r="AQ260" s="28"/>
      <c r="AR260" s="28"/>
      <c r="AS260" s="28"/>
      <c r="AT260" s="28"/>
      <c r="AU260" s="28"/>
    </row>
    <row r="261" spans="1:47" ht="12.95" customHeight="1">
      <c r="A261" s="62"/>
      <c r="B261" s="22"/>
      <c r="C261" s="13"/>
      <c r="D261" s="13"/>
      <c r="Z261" s="28"/>
      <c r="AA261" s="28"/>
      <c r="AB261" s="28"/>
      <c r="AC261" s="28"/>
      <c r="AD261" s="28"/>
      <c r="AF261" s="29"/>
      <c r="AM261" s="28"/>
      <c r="AN261" s="28"/>
      <c r="AO261" s="28"/>
      <c r="AP261" s="28"/>
      <c r="AQ261" s="28"/>
      <c r="AR261" s="28"/>
      <c r="AS261" s="28"/>
      <c r="AT261" s="28"/>
      <c r="AU261" s="28"/>
    </row>
    <row r="262" spans="1:47" ht="12.95" customHeight="1">
      <c r="A262" s="62"/>
      <c r="B262" s="22"/>
      <c r="C262" s="13"/>
      <c r="D262" s="13"/>
      <c r="Z262" s="28"/>
      <c r="AA262" s="28"/>
      <c r="AB262" s="28"/>
      <c r="AC262" s="28"/>
      <c r="AD262" s="28"/>
      <c r="AF262" s="29"/>
      <c r="AM262" s="28"/>
      <c r="AN262" s="28"/>
      <c r="AO262" s="28"/>
      <c r="AP262" s="28"/>
      <c r="AQ262" s="28"/>
      <c r="AR262" s="28"/>
      <c r="AS262" s="28"/>
      <c r="AT262" s="28"/>
      <c r="AU262" s="28"/>
    </row>
    <row r="263" spans="1:47" ht="12.95" customHeight="1">
      <c r="A263" s="62"/>
      <c r="B263" s="22"/>
      <c r="C263" s="13"/>
      <c r="D263" s="13"/>
      <c r="Z263" s="28"/>
      <c r="AA263" s="28"/>
      <c r="AB263" s="28"/>
      <c r="AC263" s="28"/>
      <c r="AD263" s="28"/>
      <c r="AF263" s="29"/>
      <c r="AM263" s="28"/>
      <c r="AN263" s="28"/>
      <c r="AO263" s="28"/>
      <c r="AP263" s="28"/>
      <c r="AQ263" s="28"/>
      <c r="AR263" s="28"/>
      <c r="AS263" s="28"/>
      <c r="AT263" s="28"/>
    </row>
    <row r="264" spans="1:47" ht="12.95" customHeight="1">
      <c r="A264" s="62"/>
      <c r="B264" s="22"/>
      <c r="C264" s="13"/>
      <c r="D264" s="13"/>
      <c r="Z264" s="28"/>
      <c r="AA264" s="28"/>
      <c r="AB264" s="28"/>
      <c r="AC264" s="28"/>
      <c r="AD264" s="28"/>
      <c r="AF264" s="29"/>
      <c r="AM264" s="28"/>
      <c r="AN264" s="28"/>
      <c r="AO264" s="28"/>
      <c r="AP264" s="28"/>
      <c r="AQ264" s="28"/>
      <c r="AR264" s="28"/>
      <c r="AS264" s="28"/>
      <c r="AT264" s="28"/>
      <c r="AU264" s="28"/>
    </row>
    <row r="265" spans="1:47" ht="12.95" customHeight="1">
      <c r="A265" s="62"/>
      <c r="B265" s="22"/>
      <c r="C265" s="13"/>
      <c r="D265" s="13"/>
      <c r="Z265" s="28"/>
      <c r="AA265" s="28"/>
      <c r="AB265" s="28"/>
      <c r="AC265" s="28"/>
      <c r="AD265" s="28"/>
      <c r="AF265" s="29"/>
      <c r="AM265" s="28"/>
      <c r="AN265" s="28"/>
      <c r="AO265" s="28"/>
      <c r="AP265" s="28"/>
      <c r="AQ265" s="28"/>
      <c r="AR265" s="28"/>
      <c r="AS265" s="28"/>
      <c r="AT265" s="28"/>
    </row>
    <row r="266" spans="1:47" ht="12.95" customHeight="1">
      <c r="A266" s="62"/>
      <c r="B266" s="22"/>
      <c r="C266" s="13"/>
      <c r="D266" s="13"/>
      <c r="Z266" s="28"/>
      <c r="AA266" s="28"/>
      <c r="AB266" s="28"/>
      <c r="AC266" s="28"/>
      <c r="AD266" s="28"/>
      <c r="AF266" s="29"/>
      <c r="AM266" s="28"/>
      <c r="AN266" s="28"/>
      <c r="AO266" s="28"/>
      <c r="AP266" s="28"/>
      <c r="AQ266" s="28"/>
      <c r="AR266" s="28"/>
      <c r="AS266" s="28"/>
      <c r="AT266" s="28"/>
    </row>
    <row r="267" spans="1:47" ht="12.95" customHeight="1">
      <c r="A267" s="62"/>
      <c r="B267" s="22"/>
      <c r="C267" s="13"/>
      <c r="D267" s="13"/>
      <c r="Z267" s="28"/>
      <c r="AA267" s="28"/>
      <c r="AB267" s="28"/>
      <c r="AC267" s="28"/>
      <c r="AD267" s="28"/>
      <c r="AF267" s="29"/>
      <c r="AM267" s="28"/>
      <c r="AN267" s="28"/>
      <c r="AO267" s="28"/>
      <c r="AP267" s="28"/>
      <c r="AQ267" s="28"/>
      <c r="AR267" s="28"/>
      <c r="AS267" s="28"/>
      <c r="AT267" s="28"/>
    </row>
    <row r="268" spans="1:47" ht="12.95" customHeight="1">
      <c r="A268" s="62"/>
      <c r="B268" s="22"/>
      <c r="C268" s="13"/>
      <c r="D268" s="13"/>
      <c r="Z268" s="28"/>
      <c r="AA268" s="28"/>
      <c r="AB268" s="28"/>
      <c r="AC268" s="28"/>
      <c r="AD268" s="28"/>
      <c r="AF268" s="29"/>
      <c r="AM268" s="28"/>
      <c r="AN268" s="28"/>
      <c r="AO268" s="28"/>
      <c r="AP268" s="28"/>
      <c r="AQ268" s="28"/>
      <c r="AR268" s="28"/>
      <c r="AS268" s="28"/>
      <c r="AT268" s="28"/>
    </row>
    <row r="269" spans="1:47" ht="12.95" customHeight="1">
      <c r="A269" s="62"/>
      <c r="B269" s="22"/>
      <c r="C269" s="13"/>
      <c r="D269" s="13"/>
      <c r="Z269" s="28"/>
      <c r="AA269" s="28"/>
      <c r="AB269" s="28"/>
      <c r="AC269" s="28"/>
      <c r="AD269" s="28"/>
      <c r="AF269" s="29"/>
      <c r="AM269" s="28"/>
      <c r="AN269" s="28"/>
      <c r="AO269" s="28"/>
      <c r="AP269" s="28"/>
      <c r="AQ269" s="28"/>
      <c r="AR269" s="28"/>
      <c r="AS269" s="28"/>
      <c r="AT269" s="28"/>
    </row>
    <row r="270" spans="1:47" ht="12.95" customHeight="1">
      <c r="A270" s="62"/>
      <c r="B270" s="22"/>
      <c r="C270" s="13"/>
      <c r="D270" s="13"/>
      <c r="Z270" s="28"/>
      <c r="AA270" s="28"/>
      <c r="AB270" s="28"/>
      <c r="AC270" s="28"/>
      <c r="AD270" s="28"/>
      <c r="AF270" s="29"/>
      <c r="AM270" s="28"/>
      <c r="AN270" s="28"/>
      <c r="AO270" s="28"/>
      <c r="AP270" s="28"/>
      <c r="AQ270" s="28"/>
      <c r="AR270" s="28"/>
      <c r="AS270" s="28"/>
      <c r="AT270" s="28"/>
    </row>
    <row r="271" spans="1:47" ht="12.95" customHeight="1">
      <c r="A271" s="62"/>
      <c r="B271" s="22"/>
      <c r="C271" s="13"/>
      <c r="D271" s="13"/>
      <c r="Z271" s="28"/>
      <c r="AA271" s="28"/>
      <c r="AB271" s="28"/>
      <c r="AC271" s="28"/>
      <c r="AD271" s="28"/>
      <c r="AF271" s="29"/>
      <c r="AM271" s="28"/>
      <c r="AN271" s="28"/>
      <c r="AO271" s="28"/>
      <c r="AP271" s="28"/>
      <c r="AQ271" s="28"/>
      <c r="AR271" s="28"/>
      <c r="AS271" s="28"/>
      <c r="AT271" s="28"/>
    </row>
    <row r="272" spans="1:47" ht="12.95" customHeight="1">
      <c r="A272" s="62"/>
      <c r="B272" s="22"/>
      <c r="C272" s="13"/>
      <c r="D272" s="13"/>
      <c r="Z272" s="28"/>
      <c r="AA272" s="28"/>
      <c r="AB272" s="28"/>
      <c r="AC272" s="28"/>
      <c r="AD272" s="28"/>
      <c r="AF272" s="29"/>
      <c r="AM272" s="28"/>
      <c r="AN272" s="28"/>
      <c r="AO272" s="28"/>
      <c r="AP272" s="28"/>
      <c r="AQ272" s="28"/>
      <c r="AR272" s="28"/>
      <c r="AS272" s="28"/>
      <c r="AT272" s="28"/>
      <c r="AU272" s="28"/>
    </row>
    <row r="273" spans="1:47" ht="12.95" customHeight="1">
      <c r="A273" s="62"/>
      <c r="B273" s="22"/>
      <c r="C273" s="62"/>
      <c r="D273" s="62"/>
      <c r="Z273" s="28"/>
      <c r="AA273" s="28"/>
      <c r="AB273" s="28"/>
      <c r="AC273" s="28"/>
      <c r="AD273" s="28"/>
      <c r="AF273" s="29"/>
      <c r="AM273" s="28"/>
      <c r="AN273" s="28"/>
      <c r="AO273" s="28"/>
      <c r="AP273" s="28"/>
      <c r="AQ273" s="28"/>
      <c r="AR273" s="28"/>
      <c r="AS273" s="28"/>
      <c r="AT273" s="28"/>
    </row>
    <row r="274" spans="1:47" ht="12.95" customHeight="1">
      <c r="A274" s="62"/>
      <c r="B274" s="22"/>
      <c r="C274" s="62"/>
      <c r="D274" s="62"/>
      <c r="Z274" s="28"/>
      <c r="AA274" s="28"/>
      <c r="AB274" s="28"/>
      <c r="AC274" s="28"/>
      <c r="AD274" s="28"/>
      <c r="AF274" s="29"/>
      <c r="AM274" s="28"/>
      <c r="AN274" s="28"/>
      <c r="AO274" s="28"/>
      <c r="AP274" s="28"/>
      <c r="AQ274" s="28"/>
      <c r="AR274" s="28"/>
      <c r="AS274" s="28"/>
      <c r="AT274" s="28"/>
    </row>
    <row r="275" spans="1:47" ht="12.95" customHeight="1">
      <c r="A275" s="62"/>
      <c r="B275" s="22"/>
      <c r="C275" s="62"/>
      <c r="D275" s="62"/>
      <c r="Z275" s="28"/>
      <c r="AA275" s="28"/>
      <c r="AB275" s="28"/>
      <c r="AC275" s="28"/>
      <c r="AD275" s="28"/>
      <c r="AF275" s="29"/>
      <c r="AM275" s="28"/>
      <c r="AN275" s="28"/>
      <c r="AO275" s="28"/>
      <c r="AP275" s="28"/>
      <c r="AQ275" s="28"/>
      <c r="AR275" s="28"/>
      <c r="AS275" s="28"/>
      <c r="AT275" s="28"/>
    </row>
    <row r="276" spans="1:47" ht="12.95" customHeight="1">
      <c r="A276" s="62"/>
      <c r="B276" s="22"/>
      <c r="C276" s="62"/>
      <c r="D276" s="62"/>
      <c r="Z276" s="28"/>
      <c r="AA276" s="28"/>
      <c r="AB276" s="28"/>
      <c r="AC276" s="28"/>
      <c r="AD276" s="28"/>
      <c r="AF276" s="29"/>
      <c r="AM276" s="28"/>
      <c r="AN276" s="28"/>
      <c r="AO276" s="28"/>
      <c r="AP276" s="28"/>
      <c r="AQ276" s="28"/>
      <c r="AR276" s="28"/>
      <c r="AS276" s="28"/>
      <c r="AT276" s="28"/>
    </row>
    <row r="277" spans="1:47" ht="12.95" customHeight="1">
      <c r="A277" s="62"/>
      <c r="B277" s="22"/>
      <c r="C277" s="62"/>
      <c r="D277" s="62"/>
      <c r="Z277" s="28"/>
      <c r="AA277" s="28"/>
      <c r="AB277" s="28"/>
      <c r="AC277" s="28"/>
      <c r="AD277" s="28"/>
      <c r="AF277" s="29"/>
      <c r="AM277" s="28"/>
      <c r="AN277" s="28"/>
      <c r="AO277" s="28"/>
      <c r="AP277" s="28"/>
      <c r="AQ277" s="28"/>
      <c r="AR277" s="28"/>
      <c r="AS277" s="28"/>
      <c r="AT277" s="28"/>
      <c r="AU277" s="28"/>
    </row>
    <row r="278" spans="1:47" ht="12.95" customHeight="1">
      <c r="A278" s="62"/>
      <c r="B278" s="22"/>
      <c r="C278" s="62"/>
      <c r="D278" s="62"/>
      <c r="Z278" s="28"/>
      <c r="AA278" s="28"/>
      <c r="AB278" s="28"/>
      <c r="AC278" s="28"/>
      <c r="AD278" s="28"/>
      <c r="AF278" s="29"/>
      <c r="AM278" s="28"/>
      <c r="AN278" s="28"/>
      <c r="AO278" s="28"/>
      <c r="AP278" s="28"/>
      <c r="AQ278" s="28"/>
      <c r="AR278" s="28"/>
      <c r="AS278" s="28"/>
      <c r="AT278" s="28"/>
      <c r="AU278" s="28"/>
    </row>
    <row r="279" spans="1:47" ht="12.95" customHeight="1">
      <c r="A279" s="62"/>
      <c r="B279" s="22"/>
      <c r="C279" s="62"/>
      <c r="D279" s="62"/>
      <c r="Z279" s="28"/>
      <c r="AA279" s="28"/>
      <c r="AB279" s="28"/>
      <c r="AC279" s="28"/>
      <c r="AD279" s="28"/>
      <c r="AF279" s="29"/>
      <c r="AM279" s="28"/>
      <c r="AN279" s="28"/>
      <c r="AO279" s="28"/>
      <c r="AP279" s="28"/>
      <c r="AQ279" s="28"/>
      <c r="AR279" s="28"/>
      <c r="AS279" s="28"/>
      <c r="AT279" s="28"/>
    </row>
    <row r="280" spans="1:47" ht="12.95" customHeight="1">
      <c r="A280" s="62"/>
      <c r="B280" s="22"/>
      <c r="C280" s="62"/>
      <c r="D280" s="62"/>
      <c r="Z280" s="28"/>
      <c r="AA280" s="28"/>
      <c r="AB280" s="28"/>
      <c r="AC280" s="28"/>
      <c r="AD280" s="28"/>
      <c r="AF280" s="29"/>
      <c r="AM280" s="28"/>
      <c r="AN280" s="28"/>
      <c r="AO280" s="28"/>
      <c r="AP280" s="28"/>
      <c r="AQ280" s="28"/>
      <c r="AR280" s="28"/>
      <c r="AS280" s="28"/>
      <c r="AT280" s="28"/>
    </row>
    <row r="281" spans="1:47" ht="12.95" customHeight="1">
      <c r="A281" s="62"/>
      <c r="B281" s="22"/>
      <c r="C281" s="62"/>
      <c r="D281" s="62"/>
      <c r="Z281" s="28"/>
      <c r="AA281" s="28"/>
      <c r="AB281" s="28"/>
      <c r="AC281" s="28"/>
      <c r="AD281" s="28"/>
      <c r="AF281" s="29"/>
      <c r="AM281" s="28"/>
      <c r="AN281" s="28"/>
      <c r="AO281" s="28"/>
      <c r="AP281" s="28"/>
      <c r="AQ281" s="28"/>
      <c r="AR281" s="28"/>
      <c r="AS281" s="28"/>
      <c r="AT281" s="28"/>
    </row>
    <row r="282" spans="1:47" ht="12.95" customHeight="1">
      <c r="A282" s="62"/>
      <c r="B282" s="22"/>
      <c r="C282" s="62"/>
      <c r="D282" s="62"/>
      <c r="Z282" s="28"/>
      <c r="AA282" s="28"/>
      <c r="AB282" s="28"/>
      <c r="AC282" s="28"/>
      <c r="AD282" s="28"/>
      <c r="AF282" s="29"/>
      <c r="AM282" s="28"/>
      <c r="AN282" s="28"/>
      <c r="AO282" s="28"/>
      <c r="AP282" s="28"/>
      <c r="AQ282" s="28"/>
      <c r="AR282" s="28"/>
      <c r="AS282" s="28"/>
      <c r="AT282" s="28"/>
    </row>
    <row r="283" spans="1:47" ht="12.95" customHeight="1">
      <c r="A283" s="28"/>
      <c r="B283" s="29"/>
      <c r="C283" s="28"/>
      <c r="D283" s="28"/>
      <c r="Z283" s="28"/>
      <c r="AA283" s="28"/>
      <c r="AB283" s="28"/>
      <c r="AC283" s="28"/>
      <c r="AD283" s="28"/>
      <c r="AF283" s="29"/>
      <c r="AM283" s="28"/>
      <c r="AN283" s="28"/>
      <c r="AO283" s="28"/>
      <c r="AP283" s="28"/>
      <c r="AQ283" s="28"/>
      <c r="AR283" s="28"/>
      <c r="AS283" s="28"/>
      <c r="AT283" s="28"/>
      <c r="AU283" s="28"/>
    </row>
    <row r="284" spans="1:47" ht="12.95" customHeight="1">
      <c r="A284" s="28"/>
      <c r="B284" s="29"/>
      <c r="C284" s="28"/>
      <c r="D284" s="28"/>
      <c r="Z284" s="28"/>
      <c r="AA284" s="28"/>
      <c r="AB284" s="28"/>
      <c r="AC284" s="28"/>
      <c r="AD284" s="28"/>
      <c r="AF284" s="29"/>
      <c r="AM284" s="28"/>
      <c r="AN284" s="28"/>
      <c r="AO284" s="28"/>
      <c r="AP284" s="28"/>
      <c r="AQ284" s="28"/>
      <c r="AR284" s="28"/>
      <c r="AS284" s="28"/>
      <c r="AT284" s="28"/>
      <c r="AU284" s="28"/>
    </row>
    <row r="285" spans="1:47" ht="12.95" customHeight="1">
      <c r="A285" s="28"/>
      <c r="B285" s="29"/>
      <c r="C285" s="28"/>
      <c r="D285" s="28"/>
      <c r="Z285" s="28"/>
      <c r="AA285" s="28"/>
      <c r="AB285" s="28"/>
      <c r="AC285" s="28"/>
      <c r="AD285" s="28"/>
      <c r="AF285" s="29"/>
      <c r="AM285" s="28"/>
      <c r="AN285" s="28"/>
      <c r="AO285" s="28"/>
      <c r="AP285" s="28"/>
      <c r="AQ285" s="28"/>
      <c r="AR285" s="28"/>
      <c r="AS285" s="28"/>
      <c r="AT285" s="28"/>
    </row>
    <row r="286" spans="1:47" ht="12.95" customHeight="1">
      <c r="A286" s="28"/>
      <c r="B286" s="29"/>
      <c r="C286" s="28"/>
      <c r="D286" s="28"/>
      <c r="Z286" s="28"/>
      <c r="AA286" s="28"/>
      <c r="AB286" s="28"/>
      <c r="AC286" s="28"/>
      <c r="AD286" s="28"/>
      <c r="AF286" s="29"/>
      <c r="AM286" s="28"/>
      <c r="AN286" s="28"/>
      <c r="AO286" s="28"/>
      <c r="AP286" s="28"/>
      <c r="AQ286" s="28"/>
      <c r="AR286" s="28"/>
      <c r="AS286" s="28"/>
      <c r="AT286" s="28"/>
    </row>
    <row r="287" spans="1:47" ht="12.95" customHeight="1">
      <c r="A287" s="28"/>
      <c r="B287" s="29"/>
      <c r="C287" s="28"/>
      <c r="D287" s="28"/>
      <c r="Z287" s="28"/>
      <c r="AA287" s="28"/>
      <c r="AB287" s="28"/>
      <c r="AC287" s="28"/>
      <c r="AD287" s="28"/>
      <c r="AF287" s="29"/>
      <c r="AM287" s="28"/>
      <c r="AN287" s="28"/>
      <c r="AO287" s="28"/>
      <c r="AP287" s="28"/>
      <c r="AQ287" s="28"/>
      <c r="AR287" s="28"/>
      <c r="AS287" s="28"/>
      <c r="AT287" s="28"/>
    </row>
    <row r="288" spans="1:47" ht="12.95" customHeight="1">
      <c r="A288" s="28"/>
      <c r="B288" s="29"/>
      <c r="C288" s="28"/>
      <c r="D288" s="28"/>
      <c r="Z288" s="28"/>
      <c r="AA288" s="28"/>
      <c r="AB288" s="28"/>
      <c r="AC288" s="28"/>
      <c r="AD288" s="28"/>
      <c r="AF288" s="29"/>
      <c r="AM288" s="28"/>
      <c r="AN288" s="28"/>
      <c r="AO288" s="28"/>
      <c r="AP288" s="28"/>
      <c r="AQ288" s="28"/>
      <c r="AR288" s="28"/>
      <c r="AS288" s="28"/>
      <c r="AT288" s="28"/>
    </row>
    <row r="289" spans="1:47" ht="12.95" customHeight="1">
      <c r="A289" s="28"/>
      <c r="B289" s="29"/>
      <c r="C289" s="28"/>
      <c r="D289" s="28"/>
      <c r="Z289" s="28"/>
      <c r="AA289" s="28"/>
      <c r="AB289" s="28"/>
      <c r="AC289" s="28"/>
      <c r="AD289" s="28"/>
      <c r="AF289" s="29"/>
      <c r="AM289" s="28"/>
      <c r="AN289" s="28"/>
      <c r="AO289" s="28"/>
      <c r="AP289" s="28"/>
      <c r="AQ289" s="28"/>
      <c r="AR289" s="28"/>
      <c r="AS289" s="28"/>
      <c r="AT289" s="28"/>
    </row>
    <row r="290" spans="1:47" ht="12.95" customHeight="1">
      <c r="A290" s="28"/>
      <c r="B290" s="29"/>
      <c r="C290" s="28"/>
      <c r="D290" s="28"/>
      <c r="Z290" s="28"/>
      <c r="AA290" s="28"/>
      <c r="AB290" s="28"/>
      <c r="AC290" s="28"/>
      <c r="AD290" s="28"/>
      <c r="AF290" s="29"/>
      <c r="AM290" s="28"/>
      <c r="AN290" s="28"/>
      <c r="AO290" s="28"/>
      <c r="AP290" s="28"/>
      <c r="AQ290" s="28"/>
      <c r="AR290" s="28"/>
      <c r="AS290" s="28"/>
      <c r="AT290" s="28"/>
    </row>
    <row r="291" spans="1:47" ht="12.95" customHeight="1">
      <c r="A291" s="28"/>
      <c r="B291" s="29"/>
      <c r="C291" s="28"/>
      <c r="D291" s="28"/>
      <c r="Z291" s="28"/>
      <c r="AA291" s="28"/>
      <c r="AB291" s="28"/>
      <c r="AC291" s="28"/>
      <c r="AD291" s="28"/>
      <c r="AF291" s="29"/>
      <c r="AM291" s="28"/>
      <c r="AN291" s="28"/>
      <c r="AO291" s="28"/>
      <c r="AP291" s="28"/>
      <c r="AQ291" s="28"/>
      <c r="AR291" s="28"/>
      <c r="AS291" s="28"/>
      <c r="AT291" s="28"/>
      <c r="AU291" s="28"/>
    </row>
    <row r="292" spans="1:47" ht="12.95" customHeight="1">
      <c r="A292" s="28"/>
      <c r="B292" s="29"/>
      <c r="C292" s="28"/>
      <c r="D292" s="28"/>
      <c r="Z292" s="28"/>
      <c r="AA292" s="28"/>
      <c r="AB292" s="28"/>
      <c r="AC292" s="28"/>
      <c r="AD292" s="28"/>
      <c r="AF292" s="29"/>
      <c r="AM292" s="28"/>
      <c r="AN292" s="28"/>
      <c r="AO292" s="28"/>
      <c r="AP292" s="28"/>
      <c r="AQ292" s="28"/>
      <c r="AR292" s="28"/>
      <c r="AS292" s="28"/>
      <c r="AT292" s="28"/>
      <c r="AU292" s="28"/>
    </row>
    <row r="293" spans="1:47" ht="12.95" customHeight="1">
      <c r="A293" s="28"/>
      <c r="B293" s="29"/>
      <c r="C293" s="28"/>
      <c r="D293" s="28"/>
      <c r="Z293" s="28"/>
      <c r="AA293" s="28"/>
      <c r="AB293" s="28"/>
      <c r="AC293" s="28"/>
      <c r="AD293" s="28"/>
      <c r="AF293" s="29"/>
      <c r="AM293" s="28"/>
      <c r="AN293" s="28"/>
      <c r="AO293" s="28"/>
      <c r="AP293" s="28"/>
      <c r="AQ293" s="28"/>
      <c r="AR293" s="28"/>
      <c r="AS293" s="28"/>
      <c r="AT293" s="28"/>
      <c r="AU293" s="28"/>
    </row>
    <row r="294" spans="1:47" ht="12.95" customHeight="1">
      <c r="A294" s="28"/>
      <c r="B294" s="29"/>
      <c r="C294" s="28"/>
      <c r="D294" s="28"/>
      <c r="Z294" s="28"/>
      <c r="AA294" s="28"/>
      <c r="AB294" s="28"/>
      <c r="AC294" s="28"/>
      <c r="AD294" s="28"/>
      <c r="AF294" s="29"/>
      <c r="AM294" s="28"/>
      <c r="AN294" s="28"/>
      <c r="AO294" s="28"/>
      <c r="AP294" s="28"/>
      <c r="AQ294" s="28"/>
      <c r="AR294" s="28"/>
      <c r="AS294" s="28"/>
      <c r="AT294" s="28"/>
    </row>
    <row r="295" spans="1:47" ht="12.95" customHeight="1">
      <c r="A295" s="28"/>
      <c r="B295" s="29"/>
      <c r="C295" s="28"/>
      <c r="D295" s="28"/>
      <c r="Z295" s="28"/>
      <c r="AA295" s="28"/>
      <c r="AB295" s="28"/>
      <c r="AC295" s="28"/>
      <c r="AD295" s="28"/>
      <c r="AF295" s="29"/>
      <c r="AM295" s="28"/>
      <c r="AN295" s="28"/>
      <c r="AO295" s="28"/>
      <c r="AP295" s="28"/>
      <c r="AQ295" s="28"/>
      <c r="AR295" s="28"/>
      <c r="AS295" s="28"/>
      <c r="AT295" s="28"/>
    </row>
    <row r="296" spans="1:47" ht="12.95" customHeight="1">
      <c r="A296" s="28"/>
      <c r="B296" s="29"/>
      <c r="C296" s="28"/>
      <c r="D296" s="28"/>
      <c r="Z296" s="28"/>
      <c r="AA296" s="28"/>
      <c r="AB296" s="28"/>
      <c r="AC296" s="28"/>
      <c r="AD296" s="28"/>
      <c r="AF296" s="29"/>
      <c r="AM296" s="28"/>
      <c r="AN296" s="28"/>
      <c r="AO296" s="28"/>
      <c r="AP296" s="28"/>
      <c r="AQ296" s="28"/>
      <c r="AR296" s="28"/>
      <c r="AS296" s="28"/>
      <c r="AT296" s="28"/>
    </row>
    <row r="297" spans="1:47" ht="12.95" customHeight="1">
      <c r="A297" s="28"/>
      <c r="B297" s="29"/>
      <c r="C297" s="28"/>
      <c r="D297" s="28"/>
      <c r="Z297" s="28"/>
      <c r="AA297" s="28"/>
      <c r="AB297" s="28"/>
      <c r="AC297" s="28"/>
      <c r="AD297" s="28"/>
      <c r="AF297" s="29"/>
      <c r="AM297" s="28"/>
      <c r="AN297" s="28"/>
      <c r="AO297" s="28"/>
      <c r="AP297" s="28"/>
      <c r="AQ297" s="28"/>
      <c r="AR297" s="28"/>
      <c r="AS297" s="28"/>
      <c r="AT297" s="28"/>
    </row>
    <row r="298" spans="1:47" ht="12.95" customHeight="1">
      <c r="A298" s="28"/>
      <c r="B298" s="29"/>
      <c r="C298" s="28"/>
      <c r="D298" s="28"/>
      <c r="Z298" s="28"/>
      <c r="AA298" s="28"/>
      <c r="AB298" s="28"/>
      <c r="AC298" s="28"/>
      <c r="AD298" s="28"/>
      <c r="AF298" s="29"/>
      <c r="AM298" s="28"/>
      <c r="AN298" s="28"/>
      <c r="AO298" s="28"/>
      <c r="AP298" s="28"/>
      <c r="AQ298" s="28"/>
      <c r="AR298" s="28"/>
      <c r="AS298" s="28"/>
      <c r="AT298" s="28"/>
    </row>
    <row r="299" spans="1:47" ht="12.95" customHeight="1">
      <c r="A299" s="28"/>
      <c r="B299" s="29"/>
      <c r="C299" s="28"/>
      <c r="D299" s="28"/>
      <c r="Z299" s="28"/>
      <c r="AA299" s="28"/>
      <c r="AB299" s="28"/>
      <c r="AC299" s="28"/>
      <c r="AD299" s="28"/>
      <c r="AF299" s="29"/>
      <c r="AM299" s="28"/>
      <c r="AN299" s="28"/>
      <c r="AO299" s="28"/>
      <c r="AP299" s="28"/>
      <c r="AQ299" s="28"/>
      <c r="AR299" s="28"/>
      <c r="AS299" s="28"/>
      <c r="AT299" s="28"/>
    </row>
    <row r="300" spans="1:47" ht="12.95" customHeight="1">
      <c r="A300" s="28"/>
      <c r="B300" s="29"/>
      <c r="C300" s="28"/>
      <c r="D300" s="28"/>
      <c r="Z300" s="28"/>
      <c r="AA300" s="28"/>
      <c r="AB300" s="28"/>
      <c r="AC300" s="28"/>
      <c r="AD300" s="28"/>
      <c r="AF300" s="29"/>
      <c r="AM300" s="28"/>
      <c r="AN300" s="28"/>
      <c r="AO300" s="28"/>
      <c r="AP300" s="28"/>
      <c r="AQ300" s="28"/>
      <c r="AR300" s="28"/>
      <c r="AS300" s="28"/>
      <c r="AT300" s="28"/>
    </row>
    <row r="301" spans="1:47" ht="12.95" customHeight="1">
      <c r="A301" s="28"/>
      <c r="B301" s="29"/>
      <c r="C301" s="28"/>
      <c r="D301" s="28"/>
      <c r="Z301" s="28"/>
      <c r="AA301" s="28"/>
      <c r="AB301" s="28"/>
      <c r="AC301" s="28"/>
      <c r="AD301" s="28"/>
      <c r="AF301" s="29"/>
      <c r="AM301" s="28"/>
      <c r="AN301" s="28"/>
      <c r="AO301" s="28"/>
      <c r="AP301" s="28"/>
      <c r="AQ301" s="28"/>
      <c r="AR301" s="28"/>
      <c r="AS301" s="28"/>
      <c r="AT301" s="28"/>
      <c r="AU301" s="28"/>
    </row>
    <row r="302" spans="1:47" ht="12.95" customHeight="1">
      <c r="A302" s="28"/>
      <c r="B302" s="29"/>
      <c r="C302" s="28"/>
      <c r="D302" s="28"/>
      <c r="Z302" s="28"/>
      <c r="AA302" s="28"/>
      <c r="AB302" s="28"/>
      <c r="AC302" s="28"/>
      <c r="AD302" s="28"/>
      <c r="AF302" s="29"/>
      <c r="AM302" s="28"/>
      <c r="AN302" s="28"/>
      <c r="AO302" s="28"/>
      <c r="AP302" s="28"/>
      <c r="AQ302" s="28"/>
      <c r="AR302" s="28"/>
      <c r="AS302" s="28"/>
      <c r="AT302" s="28"/>
      <c r="AU302" s="28"/>
    </row>
    <row r="303" spans="1:47" ht="12.95" customHeight="1">
      <c r="A303" s="28"/>
      <c r="B303" s="29"/>
      <c r="C303" s="28"/>
      <c r="D303" s="28"/>
      <c r="Z303" s="28"/>
      <c r="AA303" s="28"/>
      <c r="AB303" s="28"/>
      <c r="AC303" s="28"/>
      <c r="AD303" s="28"/>
      <c r="AF303" s="29"/>
      <c r="AM303" s="28"/>
      <c r="AN303" s="28"/>
      <c r="AO303" s="28"/>
      <c r="AP303" s="28"/>
      <c r="AQ303" s="28"/>
      <c r="AR303" s="28"/>
      <c r="AS303" s="28"/>
      <c r="AT303" s="28"/>
      <c r="AU303" s="28"/>
    </row>
    <row r="304" spans="1:47" ht="12.95" customHeight="1">
      <c r="A304" s="28"/>
      <c r="B304" s="29"/>
      <c r="C304" s="28"/>
      <c r="D304" s="28"/>
      <c r="Z304" s="28"/>
      <c r="AA304" s="28"/>
      <c r="AB304" s="28"/>
      <c r="AC304" s="28"/>
      <c r="AD304" s="28"/>
      <c r="AF304" s="29"/>
      <c r="AM304" s="28"/>
      <c r="AN304" s="28"/>
      <c r="AO304" s="28"/>
      <c r="AP304" s="28"/>
      <c r="AQ304" s="28"/>
      <c r="AR304" s="28"/>
      <c r="AS304" s="28"/>
      <c r="AT304" s="28"/>
    </row>
    <row r="305" spans="1:47" ht="12.95" customHeight="1">
      <c r="A305" s="28"/>
      <c r="B305" s="29"/>
      <c r="C305" s="28"/>
      <c r="D305" s="28"/>
      <c r="Z305" s="28"/>
      <c r="AA305" s="28"/>
      <c r="AB305" s="28"/>
      <c r="AC305" s="28"/>
      <c r="AD305" s="28"/>
      <c r="AF305" s="29"/>
      <c r="AM305" s="28"/>
      <c r="AN305" s="28"/>
      <c r="AO305" s="28"/>
      <c r="AP305" s="28"/>
      <c r="AQ305" s="28"/>
      <c r="AR305" s="28"/>
      <c r="AS305" s="28"/>
      <c r="AT305" s="28"/>
    </row>
    <row r="306" spans="1:47" ht="12.95" customHeight="1">
      <c r="A306" s="28"/>
      <c r="B306" s="29"/>
      <c r="C306" s="28"/>
      <c r="D306" s="28"/>
      <c r="Z306" s="28"/>
      <c r="AA306" s="28"/>
      <c r="AB306" s="28"/>
      <c r="AC306" s="28"/>
      <c r="AD306" s="28"/>
      <c r="AF306" s="29"/>
      <c r="AM306" s="28"/>
      <c r="AN306" s="28"/>
      <c r="AO306" s="28"/>
      <c r="AP306" s="28"/>
      <c r="AQ306" s="28"/>
      <c r="AR306" s="28"/>
      <c r="AS306" s="28"/>
      <c r="AT306" s="28"/>
    </row>
    <row r="307" spans="1:47" ht="12.95" customHeight="1">
      <c r="A307" s="28"/>
      <c r="B307" s="29"/>
      <c r="C307" s="28"/>
      <c r="D307" s="28"/>
      <c r="Z307" s="28"/>
      <c r="AA307" s="28"/>
      <c r="AB307" s="28"/>
      <c r="AC307" s="28"/>
      <c r="AD307" s="28"/>
      <c r="AF307" s="29"/>
      <c r="AM307" s="28"/>
      <c r="AN307" s="28"/>
      <c r="AO307" s="28"/>
      <c r="AP307" s="28"/>
      <c r="AQ307" s="28"/>
      <c r="AR307" s="28"/>
      <c r="AS307" s="28"/>
      <c r="AT307" s="28"/>
    </row>
    <row r="308" spans="1:47" ht="12.95" customHeight="1">
      <c r="A308" s="28"/>
      <c r="B308" s="29"/>
      <c r="C308" s="28"/>
      <c r="D308" s="28"/>
      <c r="Z308" s="28"/>
      <c r="AA308" s="28"/>
      <c r="AB308" s="28"/>
      <c r="AC308" s="28"/>
      <c r="AD308" s="28"/>
      <c r="AF308" s="29"/>
      <c r="AM308" s="28"/>
      <c r="AN308" s="28"/>
      <c r="AO308" s="28"/>
      <c r="AP308" s="28"/>
      <c r="AQ308" s="28"/>
      <c r="AR308" s="28"/>
      <c r="AS308" s="28"/>
      <c r="AT308" s="28"/>
    </row>
    <row r="309" spans="1:47" ht="12.95" customHeight="1">
      <c r="A309" s="28"/>
      <c r="B309" s="29"/>
      <c r="C309" s="28"/>
      <c r="D309" s="28"/>
      <c r="Z309" s="28"/>
      <c r="AA309" s="28"/>
      <c r="AB309" s="28"/>
      <c r="AC309" s="28"/>
      <c r="AD309" s="28"/>
      <c r="AF309" s="29"/>
      <c r="AM309" s="28"/>
      <c r="AN309" s="28"/>
      <c r="AO309" s="28"/>
      <c r="AP309" s="28"/>
      <c r="AQ309" s="28"/>
      <c r="AR309" s="28"/>
      <c r="AS309" s="28"/>
      <c r="AT309" s="28"/>
    </row>
    <row r="310" spans="1:47" ht="12.95" customHeight="1">
      <c r="A310" s="28"/>
      <c r="B310" s="29"/>
      <c r="C310" s="28"/>
      <c r="D310" s="28"/>
      <c r="Z310" s="28"/>
      <c r="AA310" s="28"/>
      <c r="AB310" s="28"/>
      <c r="AC310" s="28"/>
      <c r="AD310" s="28"/>
      <c r="AF310" s="29"/>
      <c r="AM310" s="28"/>
      <c r="AN310" s="28"/>
      <c r="AO310" s="28"/>
      <c r="AP310" s="28"/>
      <c r="AQ310" s="28"/>
      <c r="AR310" s="28"/>
      <c r="AS310" s="28"/>
      <c r="AT310" s="28"/>
    </row>
    <row r="311" spans="1:47" ht="12.95" customHeight="1">
      <c r="A311" s="28"/>
      <c r="B311" s="29"/>
      <c r="C311" s="28"/>
      <c r="D311" s="28"/>
      <c r="Z311" s="28"/>
      <c r="AA311" s="28"/>
      <c r="AB311" s="28"/>
      <c r="AC311" s="28"/>
      <c r="AD311" s="28"/>
      <c r="AF311" s="29"/>
      <c r="AM311" s="28"/>
      <c r="AN311" s="28"/>
      <c r="AO311" s="28"/>
      <c r="AP311" s="28"/>
      <c r="AQ311" s="28"/>
      <c r="AR311" s="28"/>
      <c r="AS311" s="28"/>
      <c r="AT311" s="28"/>
    </row>
    <row r="312" spans="1:47" ht="12.95" customHeight="1">
      <c r="A312" s="28"/>
      <c r="B312" s="29"/>
      <c r="C312" s="28"/>
      <c r="D312" s="28"/>
      <c r="Z312" s="28"/>
      <c r="AA312" s="28"/>
      <c r="AB312" s="28"/>
      <c r="AC312" s="28"/>
      <c r="AD312" s="28"/>
      <c r="AF312" s="29"/>
      <c r="AM312" s="28"/>
      <c r="AN312" s="28"/>
      <c r="AO312" s="28"/>
      <c r="AP312" s="28"/>
      <c r="AQ312" s="28"/>
      <c r="AR312" s="28"/>
      <c r="AS312" s="28"/>
      <c r="AT312" s="28"/>
    </row>
    <row r="313" spans="1:47" ht="12.95" customHeight="1">
      <c r="A313" s="28"/>
      <c r="B313" s="29"/>
      <c r="C313" s="28"/>
      <c r="D313" s="28"/>
      <c r="Z313" s="28"/>
      <c r="AA313" s="28"/>
      <c r="AB313" s="28"/>
      <c r="AC313" s="28"/>
      <c r="AD313" s="28"/>
      <c r="AF313" s="29"/>
      <c r="AM313" s="28"/>
      <c r="AN313" s="28"/>
      <c r="AO313" s="28"/>
      <c r="AP313" s="28"/>
      <c r="AQ313" s="28"/>
      <c r="AR313" s="28"/>
      <c r="AS313" s="28"/>
      <c r="AT313" s="28"/>
    </row>
    <row r="314" spans="1:47" ht="12.95" customHeight="1">
      <c r="A314" s="28"/>
      <c r="B314" s="29"/>
      <c r="C314" s="28"/>
      <c r="D314" s="28"/>
      <c r="Z314" s="28"/>
      <c r="AA314" s="28"/>
      <c r="AB314" s="28"/>
      <c r="AC314" s="28"/>
      <c r="AD314" s="28"/>
      <c r="AF314" s="29"/>
      <c r="AM314" s="28"/>
      <c r="AN314" s="28"/>
      <c r="AO314" s="28"/>
      <c r="AP314" s="28"/>
      <c r="AQ314" s="28"/>
      <c r="AR314" s="28"/>
      <c r="AS314" s="28"/>
      <c r="AT314" s="28"/>
    </row>
    <row r="315" spans="1:47" ht="12.95" customHeight="1">
      <c r="A315" s="28"/>
      <c r="B315" s="29"/>
      <c r="C315" s="28"/>
      <c r="D315" s="28"/>
      <c r="Z315" s="28"/>
      <c r="AA315" s="28"/>
      <c r="AB315" s="28"/>
      <c r="AC315" s="28"/>
      <c r="AD315" s="28"/>
      <c r="AF315" s="29"/>
      <c r="AM315" s="28"/>
      <c r="AN315" s="28"/>
      <c r="AO315" s="28"/>
      <c r="AP315" s="28"/>
      <c r="AQ315" s="28"/>
      <c r="AR315" s="28"/>
      <c r="AS315" s="28"/>
      <c r="AT315" s="28"/>
    </row>
    <row r="316" spans="1:47" ht="12.95" customHeight="1">
      <c r="A316" s="28"/>
      <c r="B316" s="29"/>
      <c r="C316" s="28"/>
      <c r="D316" s="28"/>
      <c r="Z316" s="28"/>
      <c r="AA316" s="28"/>
      <c r="AB316" s="28"/>
      <c r="AC316" s="28"/>
      <c r="AD316" s="28"/>
      <c r="AF316" s="29"/>
      <c r="AM316" s="28"/>
      <c r="AN316" s="28"/>
      <c r="AO316" s="28"/>
      <c r="AP316" s="28"/>
      <c r="AQ316" s="28"/>
      <c r="AR316" s="28"/>
      <c r="AS316" s="28"/>
      <c r="AT316" s="28"/>
    </row>
    <row r="317" spans="1:47" ht="12.95" customHeight="1">
      <c r="A317" s="28"/>
      <c r="B317" s="29"/>
      <c r="C317" s="28"/>
      <c r="D317" s="28"/>
      <c r="Z317" s="28"/>
      <c r="AA317" s="28"/>
      <c r="AB317" s="28"/>
      <c r="AC317" s="28"/>
      <c r="AD317" s="28"/>
      <c r="AF317" s="29"/>
      <c r="AM317" s="28"/>
      <c r="AN317" s="28"/>
      <c r="AO317" s="28"/>
      <c r="AP317" s="28"/>
      <c r="AQ317" s="28"/>
      <c r="AR317" s="28"/>
      <c r="AS317" s="28"/>
      <c r="AT317" s="28"/>
    </row>
    <row r="318" spans="1:47" ht="12.95" customHeight="1">
      <c r="A318" s="28"/>
      <c r="B318" s="29"/>
      <c r="C318" s="28"/>
      <c r="D318" s="28"/>
      <c r="Z318" s="28"/>
      <c r="AA318" s="28"/>
      <c r="AB318" s="28"/>
      <c r="AC318" s="28"/>
      <c r="AD318" s="28"/>
      <c r="AF318" s="29"/>
      <c r="AM318" s="28"/>
      <c r="AN318" s="28"/>
      <c r="AO318" s="28"/>
      <c r="AP318" s="28"/>
      <c r="AQ318" s="28"/>
      <c r="AR318" s="28"/>
      <c r="AS318" s="28"/>
      <c r="AT318" s="28"/>
    </row>
    <row r="319" spans="1:47" ht="12.95" customHeight="1">
      <c r="A319" s="28"/>
      <c r="B319" s="29"/>
      <c r="C319" s="28"/>
      <c r="D319" s="28"/>
      <c r="Z319" s="28"/>
      <c r="AA319" s="28"/>
      <c r="AB319" s="28"/>
      <c r="AC319" s="28"/>
      <c r="AD319" s="28"/>
      <c r="AF319" s="29"/>
      <c r="AM319" s="28"/>
      <c r="AN319" s="28"/>
      <c r="AO319" s="28"/>
      <c r="AP319" s="28"/>
      <c r="AQ319" s="28"/>
      <c r="AR319" s="28"/>
      <c r="AS319" s="28"/>
      <c r="AT319" s="28"/>
      <c r="AU319" s="28"/>
    </row>
    <row r="320" spans="1:47" ht="12.95" customHeight="1">
      <c r="A320" s="28"/>
      <c r="B320" s="29"/>
      <c r="C320" s="28"/>
      <c r="D320" s="28"/>
      <c r="Z320" s="28"/>
      <c r="AA320" s="28"/>
      <c r="AB320" s="28"/>
      <c r="AC320" s="28"/>
      <c r="AD320" s="28"/>
      <c r="AF320" s="29"/>
      <c r="AM320" s="28"/>
      <c r="AN320" s="28"/>
      <c r="AO320" s="28"/>
      <c r="AP320" s="28"/>
      <c r="AQ320" s="28"/>
      <c r="AR320" s="28"/>
      <c r="AS320" s="28"/>
      <c r="AT320" s="28"/>
    </row>
    <row r="321" spans="1:47" ht="12.95" customHeight="1">
      <c r="A321" s="28"/>
      <c r="B321" s="29"/>
      <c r="C321" s="28"/>
      <c r="D321" s="28"/>
      <c r="Z321" s="28"/>
      <c r="AA321" s="28"/>
      <c r="AB321" s="28"/>
      <c r="AC321" s="28"/>
      <c r="AD321" s="28"/>
      <c r="AF321" s="29"/>
      <c r="AM321" s="28"/>
      <c r="AN321" s="28"/>
      <c r="AO321" s="28"/>
      <c r="AP321" s="28"/>
      <c r="AQ321" s="28"/>
      <c r="AR321" s="28"/>
      <c r="AS321" s="28"/>
      <c r="AT321" s="28"/>
    </row>
    <row r="322" spans="1:47" ht="12.95" customHeight="1">
      <c r="A322" s="28"/>
      <c r="B322" s="29"/>
      <c r="C322" s="28"/>
      <c r="D322" s="28"/>
      <c r="Z322" s="28"/>
      <c r="AA322" s="28"/>
      <c r="AB322" s="28"/>
      <c r="AC322" s="28"/>
      <c r="AD322" s="28"/>
      <c r="AF322" s="29"/>
      <c r="AM322" s="28"/>
      <c r="AN322" s="28"/>
      <c r="AO322" s="28"/>
      <c r="AP322" s="28"/>
      <c r="AQ322" s="28"/>
      <c r="AR322" s="28"/>
      <c r="AS322" s="28"/>
      <c r="AT322" s="28"/>
    </row>
    <row r="323" spans="1:47" ht="12.95" customHeight="1">
      <c r="A323" s="28"/>
      <c r="B323" s="29"/>
      <c r="C323" s="28"/>
      <c r="D323" s="28"/>
      <c r="Z323" s="28"/>
      <c r="AA323" s="28"/>
      <c r="AB323" s="28"/>
      <c r="AC323" s="28"/>
      <c r="AD323" s="28"/>
      <c r="AF323" s="29"/>
      <c r="AM323" s="28"/>
      <c r="AN323" s="28"/>
      <c r="AO323" s="28"/>
      <c r="AP323" s="28"/>
      <c r="AQ323" s="28"/>
      <c r="AR323" s="28"/>
      <c r="AS323" s="28"/>
      <c r="AT323" s="28"/>
    </row>
    <row r="324" spans="1:47" ht="12.95" customHeight="1">
      <c r="A324" s="28"/>
      <c r="B324" s="29"/>
      <c r="C324" s="28"/>
      <c r="D324" s="28"/>
      <c r="Z324" s="28"/>
      <c r="AA324" s="28"/>
      <c r="AB324" s="28"/>
      <c r="AC324" s="28"/>
      <c r="AD324" s="28"/>
      <c r="AF324" s="29"/>
      <c r="AM324" s="28"/>
      <c r="AN324" s="28"/>
      <c r="AO324" s="28"/>
      <c r="AP324" s="28"/>
      <c r="AQ324" s="28"/>
      <c r="AR324" s="28"/>
      <c r="AS324" s="28"/>
      <c r="AT324" s="28"/>
    </row>
    <row r="325" spans="1:47" ht="12.95" customHeight="1">
      <c r="A325" s="28"/>
      <c r="B325" s="29"/>
      <c r="C325" s="28"/>
      <c r="D325" s="28"/>
      <c r="Z325" s="28"/>
      <c r="AA325" s="28"/>
      <c r="AB325" s="28"/>
      <c r="AC325" s="28"/>
      <c r="AD325" s="28"/>
      <c r="AF325" s="29"/>
      <c r="AM325" s="28"/>
      <c r="AN325" s="28"/>
      <c r="AO325" s="28"/>
      <c r="AP325" s="28"/>
      <c r="AQ325" s="28"/>
      <c r="AR325" s="28"/>
      <c r="AS325" s="28"/>
      <c r="AT325" s="28"/>
    </row>
    <row r="326" spans="1:47" ht="12.95" customHeight="1">
      <c r="A326" s="28"/>
      <c r="B326" s="29"/>
      <c r="C326" s="28"/>
      <c r="D326" s="28"/>
      <c r="Z326" s="28"/>
      <c r="AA326" s="28"/>
      <c r="AB326" s="28"/>
      <c r="AC326" s="28"/>
      <c r="AD326" s="28"/>
      <c r="AF326" s="29"/>
      <c r="AM326" s="28"/>
      <c r="AN326" s="28"/>
      <c r="AO326" s="28"/>
      <c r="AP326" s="28"/>
      <c r="AQ326" s="28"/>
      <c r="AR326" s="28"/>
      <c r="AS326" s="28"/>
      <c r="AT326" s="28"/>
    </row>
    <row r="327" spans="1:47" ht="12.95" customHeight="1">
      <c r="A327" s="28"/>
      <c r="B327" s="29"/>
      <c r="C327" s="28"/>
      <c r="D327" s="28"/>
      <c r="Z327" s="28"/>
      <c r="AA327" s="28"/>
      <c r="AB327" s="28"/>
      <c r="AC327" s="28"/>
      <c r="AD327" s="28"/>
      <c r="AF327" s="29"/>
      <c r="AM327" s="28"/>
      <c r="AN327" s="28"/>
      <c r="AO327" s="28"/>
      <c r="AP327" s="28"/>
      <c r="AQ327" s="28"/>
      <c r="AR327" s="28"/>
      <c r="AS327" s="28"/>
      <c r="AT327" s="28"/>
    </row>
    <row r="328" spans="1:47" ht="12.95" customHeight="1">
      <c r="A328" s="28"/>
      <c r="B328" s="29"/>
      <c r="C328" s="28"/>
      <c r="D328" s="28"/>
      <c r="Z328" s="28"/>
      <c r="AA328" s="28"/>
      <c r="AB328" s="28"/>
      <c r="AC328" s="28"/>
      <c r="AD328" s="28"/>
      <c r="AF328" s="29"/>
      <c r="AM328" s="28"/>
      <c r="AN328" s="28"/>
      <c r="AO328" s="28"/>
      <c r="AP328" s="28"/>
      <c r="AQ328" s="28"/>
      <c r="AR328" s="28"/>
      <c r="AS328" s="28"/>
      <c r="AT328" s="28"/>
    </row>
    <row r="329" spans="1:47" ht="12.95" customHeight="1">
      <c r="A329" s="28"/>
      <c r="B329" s="29"/>
      <c r="C329" s="28"/>
      <c r="D329" s="28"/>
      <c r="Z329" s="28"/>
      <c r="AA329" s="28"/>
      <c r="AB329" s="28"/>
      <c r="AC329" s="28"/>
      <c r="AD329" s="28"/>
      <c r="AF329" s="29"/>
      <c r="AM329" s="28"/>
      <c r="AN329" s="28"/>
      <c r="AO329" s="28"/>
      <c r="AP329" s="28"/>
      <c r="AQ329" s="28"/>
      <c r="AR329" s="28"/>
      <c r="AS329" s="28"/>
      <c r="AT329" s="28"/>
    </row>
    <row r="330" spans="1:47" ht="12.95" customHeight="1">
      <c r="A330" s="28"/>
      <c r="B330" s="29"/>
      <c r="C330" s="28"/>
      <c r="D330" s="28"/>
      <c r="Z330" s="28"/>
      <c r="AA330" s="28"/>
      <c r="AB330" s="28"/>
      <c r="AC330" s="28"/>
      <c r="AD330" s="28"/>
      <c r="AF330" s="29"/>
      <c r="AM330" s="28"/>
      <c r="AN330" s="28"/>
      <c r="AO330" s="28"/>
      <c r="AP330" s="28"/>
      <c r="AQ330" s="28"/>
      <c r="AR330" s="28"/>
      <c r="AS330" s="28"/>
      <c r="AT330" s="28"/>
    </row>
    <row r="331" spans="1:47" ht="12.95" customHeight="1">
      <c r="A331" s="28"/>
      <c r="B331" s="29"/>
      <c r="C331" s="28"/>
      <c r="D331" s="28"/>
      <c r="Z331" s="28"/>
      <c r="AA331" s="28"/>
      <c r="AB331" s="28"/>
      <c r="AC331" s="28"/>
      <c r="AD331" s="28"/>
      <c r="AF331" s="29"/>
      <c r="AM331" s="28"/>
      <c r="AN331" s="28"/>
      <c r="AO331" s="28"/>
      <c r="AP331" s="28"/>
      <c r="AQ331" s="28"/>
      <c r="AR331" s="28"/>
      <c r="AS331" s="28"/>
      <c r="AT331" s="28"/>
    </row>
    <row r="332" spans="1:47" ht="12.95" customHeight="1">
      <c r="A332" s="28"/>
      <c r="B332" s="29"/>
      <c r="C332" s="28"/>
      <c r="D332" s="28"/>
      <c r="Z332" s="28"/>
      <c r="AA332" s="28"/>
      <c r="AB332" s="28"/>
      <c r="AC332" s="28"/>
      <c r="AD332" s="28"/>
      <c r="AF332" s="29"/>
      <c r="AM332" s="28"/>
      <c r="AN332" s="28"/>
      <c r="AO332" s="28"/>
      <c r="AP332" s="28"/>
      <c r="AQ332" s="28"/>
      <c r="AR332" s="28"/>
      <c r="AS332" s="28"/>
      <c r="AT332" s="28"/>
    </row>
    <row r="333" spans="1:47" ht="12.95" customHeight="1">
      <c r="A333" s="28"/>
      <c r="B333" s="29"/>
      <c r="C333" s="28"/>
      <c r="D333" s="28"/>
      <c r="Z333" s="28"/>
      <c r="AA333" s="28"/>
      <c r="AB333" s="28"/>
      <c r="AC333" s="28"/>
      <c r="AD333" s="28"/>
      <c r="AF333" s="29"/>
      <c r="AM333" s="28"/>
      <c r="AN333" s="28"/>
      <c r="AO333" s="28"/>
      <c r="AP333" s="28"/>
      <c r="AQ333" s="28"/>
      <c r="AR333" s="28"/>
      <c r="AS333" s="28"/>
      <c r="AT333" s="28"/>
      <c r="AU333" s="28"/>
    </row>
    <row r="334" spans="1:47" ht="12.95" customHeight="1">
      <c r="A334" s="28"/>
      <c r="B334" s="29"/>
      <c r="C334" s="28"/>
      <c r="D334" s="28"/>
      <c r="Z334" s="28"/>
      <c r="AA334" s="28"/>
      <c r="AB334" s="28"/>
      <c r="AC334" s="28"/>
      <c r="AD334" s="28"/>
      <c r="AF334" s="29"/>
      <c r="AM334" s="28"/>
      <c r="AN334" s="28"/>
      <c r="AO334" s="28"/>
      <c r="AP334" s="28"/>
      <c r="AQ334" s="28"/>
      <c r="AR334" s="28"/>
      <c r="AS334" s="28"/>
      <c r="AT334" s="28"/>
    </row>
    <row r="335" spans="1:47" ht="12.95" customHeight="1">
      <c r="A335" s="28"/>
      <c r="B335" s="29"/>
      <c r="C335" s="28"/>
      <c r="D335" s="28"/>
      <c r="Z335" s="28"/>
      <c r="AA335" s="28"/>
      <c r="AB335" s="28"/>
      <c r="AC335" s="28"/>
      <c r="AD335" s="28"/>
      <c r="AF335" s="29"/>
      <c r="AM335" s="28"/>
      <c r="AN335" s="28"/>
      <c r="AO335" s="28"/>
      <c r="AP335" s="28"/>
      <c r="AQ335" s="28"/>
      <c r="AR335" s="28"/>
      <c r="AS335" s="28"/>
      <c r="AT335" s="28"/>
    </row>
    <row r="336" spans="1:47" ht="12.95" customHeight="1">
      <c r="A336" s="28"/>
      <c r="B336" s="29"/>
      <c r="C336" s="28"/>
      <c r="D336" s="28"/>
      <c r="Z336" s="28"/>
      <c r="AA336" s="28"/>
      <c r="AB336" s="28"/>
      <c r="AC336" s="28"/>
      <c r="AD336" s="28"/>
      <c r="AF336" s="29"/>
      <c r="AM336" s="28"/>
      <c r="AN336" s="28"/>
      <c r="AO336" s="28"/>
      <c r="AP336" s="28"/>
      <c r="AQ336" s="28"/>
      <c r="AR336" s="28"/>
      <c r="AS336" s="28"/>
      <c r="AT336" s="28"/>
    </row>
    <row r="337" spans="1:47" ht="12.95" customHeight="1">
      <c r="A337" s="28"/>
      <c r="B337" s="29"/>
      <c r="C337" s="28"/>
      <c r="D337" s="28"/>
      <c r="Z337" s="28"/>
      <c r="AA337" s="28"/>
      <c r="AB337" s="28"/>
      <c r="AC337" s="28"/>
      <c r="AD337" s="28"/>
      <c r="AF337" s="29"/>
      <c r="AM337" s="28"/>
      <c r="AN337" s="28"/>
      <c r="AO337" s="28"/>
      <c r="AP337" s="28"/>
      <c r="AQ337" s="28"/>
      <c r="AR337" s="28"/>
      <c r="AS337" s="28"/>
      <c r="AT337" s="28"/>
    </row>
    <row r="338" spans="1:47" ht="12.95" customHeight="1">
      <c r="A338" s="28"/>
      <c r="B338" s="29"/>
      <c r="C338" s="28"/>
      <c r="D338" s="28"/>
      <c r="Z338" s="28"/>
      <c r="AA338" s="28"/>
      <c r="AB338" s="28"/>
      <c r="AC338" s="28"/>
      <c r="AD338" s="28"/>
      <c r="AF338" s="29"/>
      <c r="AM338" s="28"/>
      <c r="AN338" s="28"/>
      <c r="AO338" s="28"/>
      <c r="AP338" s="28"/>
      <c r="AQ338" s="28"/>
      <c r="AR338" s="28"/>
      <c r="AS338" s="28"/>
      <c r="AT338" s="28"/>
    </row>
    <row r="339" spans="1:47" ht="12.95" customHeight="1">
      <c r="A339" s="28"/>
      <c r="B339" s="29"/>
      <c r="C339" s="28"/>
      <c r="D339" s="28"/>
      <c r="Z339" s="28"/>
      <c r="AA339" s="28"/>
      <c r="AB339" s="28"/>
      <c r="AC339" s="28"/>
      <c r="AD339" s="28"/>
      <c r="AF339" s="29"/>
      <c r="AM339" s="28"/>
      <c r="AN339" s="28"/>
      <c r="AO339" s="28"/>
      <c r="AP339" s="28"/>
      <c r="AQ339" s="28"/>
      <c r="AR339" s="28"/>
      <c r="AS339" s="28"/>
      <c r="AT339" s="28"/>
    </row>
    <row r="340" spans="1:47" ht="12.95" customHeight="1">
      <c r="A340" s="28"/>
      <c r="B340" s="29"/>
      <c r="C340" s="28"/>
      <c r="D340" s="28"/>
      <c r="Z340" s="28"/>
      <c r="AA340" s="28"/>
      <c r="AB340" s="28"/>
      <c r="AC340" s="28"/>
      <c r="AD340" s="28"/>
      <c r="AF340" s="29"/>
      <c r="AM340" s="28"/>
      <c r="AN340" s="28"/>
      <c r="AO340" s="28"/>
      <c r="AP340" s="28"/>
      <c r="AQ340" s="28"/>
      <c r="AR340" s="28"/>
      <c r="AS340" s="28"/>
      <c r="AT340" s="28"/>
    </row>
    <row r="341" spans="1:47" ht="12.95" customHeight="1">
      <c r="A341" s="28"/>
      <c r="B341" s="29"/>
      <c r="C341" s="28"/>
      <c r="D341" s="28"/>
      <c r="Z341" s="28"/>
      <c r="AA341" s="28"/>
      <c r="AB341" s="28"/>
      <c r="AC341" s="28"/>
      <c r="AD341" s="28"/>
      <c r="AF341" s="29"/>
      <c r="AM341" s="28"/>
      <c r="AN341" s="28"/>
      <c r="AO341" s="28"/>
      <c r="AP341" s="28"/>
      <c r="AQ341" s="28"/>
      <c r="AR341" s="28"/>
      <c r="AS341" s="28"/>
      <c r="AT341" s="28"/>
    </row>
    <row r="342" spans="1:47" ht="12.95" customHeight="1">
      <c r="A342" s="28"/>
      <c r="B342" s="29"/>
      <c r="C342" s="28"/>
      <c r="D342" s="28"/>
      <c r="Z342" s="28"/>
      <c r="AA342" s="28"/>
      <c r="AB342" s="28"/>
      <c r="AC342" s="28"/>
      <c r="AD342" s="28"/>
      <c r="AF342" s="29"/>
      <c r="AM342" s="28"/>
      <c r="AN342" s="28"/>
      <c r="AO342" s="28"/>
      <c r="AP342" s="28"/>
      <c r="AQ342" s="28"/>
      <c r="AR342" s="28"/>
      <c r="AS342" s="28"/>
      <c r="AT342" s="28"/>
    </row>
    <row r="343" spans="1:47" ht="12.95" customHeight="1">
      <c r="A343" s="28"/>
      <c r="B343" s="29"/>
      <c r="C343" s="28"/>
      <c r="D343" s="28"/>
      <c r="Z343" s="28"/>
      <c r="AA343" s="28"/>
      <c r="AB343" s="28"/>
      <c r="AC343" s="28"/>
      <c r="AD343" s="28"/>
      <c r="AF343" s="29"/>
      <c r="AM343" s="28"/>
      <c r="AN343" s="28"/>
      <c r="AO343" s="28"/>
      <c r="AP343" s="28"/>
      <c r="AQ343" s="28"/>
      <c r="AR343" s="28"/>
      <c r="AS343" s="28"/>
      <c r="AT343" s="28"/>
    </row>
    <row r="344" spans="1:47" ht="12.95" customHeight="1">
      <c r="A344" s="28"/>
      <c r="B344" s="29"/>
      <c r="C344" s="28"/>
      <c r="D344" s="28"/>
      <c r="Z344" s="28"/>
      <c r="AA344" s="28"/>
      <c r="AB344" s="28"/>
      <c r="AC344" s="28"/>
      <c r="AD344" s="28"/>
      <c r="AF344" s="29"/>
      <c r="AM344" s="28"/>
      <c r="AN344" s="28"/>
      <c r="AO344" s="28"/>
      <c r="AP344" s="28"/>
      <c r="AQ344" s="28"/>
      <c r="AR344" s="28"/>
      <c r="AS344" s="28"/>
      <c r="AT344" s="28"/>
    </row>
    <row r="345" spans="1:47" ht="12.95" customHeight="1">
      <c r="A345" s="28"/>
      <c r="B345" s="29"/>
      <c r="C345" s="28"/>
      <c r="D345" s="28"/>
      <c r="Z345" s="28"/>
      <c r="AA345" s="28"/>
      <c r="AB345" s="28"/>
      <c r="AC345" s="28"/>
      <c r="AD345" s="28"/>
      <c r="AF345" s="29"/>
      <c r="AM345" s="28"/>
      <c r="AN345" s="28"/>
      <c r="AO345" s="28"/>
      <c r="AP345" s="28"/>
      <c r="AQ345" s="28"/>
      <c r="AR345" s="28"/>
      <c r="AS345" s="28"/>
      <c r="AT345" s="28"/>
    </row>
    <row r="346" spans="1:47" ht="12.95" customHeight="1">
      <c r="A346" s="28"/>
      <c r="B346" s="29"/>
      <c r="C346" s="28"/>
      <c r="D346" s="28"/>
      <c r="Z346" s="28"/>
      <c r="AA346" s="28"/>
      <c r="AB346" s="28"/>
      <c r="AC346" s="28"/>
      <c r="AD346" s="28"/>
      <c r="AF346" s="29"/>
      <c r="AM346" s="28"/>
      <c r="AN346" s="28"/>
      <c r="AO346" s="28"/>
      <c r="AP346" s="28"/>
      <c r="AQ346" s="28"/>
      <c r="AR346" s="28"/>
      <c r="AS346" s="28"/>
      <c r="AT346" s="28"/>
    </row>
    <row r="347" spans="1:47" ht="12.95" customHeight="1">
      <c r="A347" s="28"/>
      <c r="B347" s="29"/>
      <c r="C347" s="28"/>
      <c r="D347" s="28"/>
      <c r="Z347" s="28"/>
      <c r="AA347" s="28"/>
      <c r="AB347" s="28"/>
      <c r="AC347" s="28"/>
      <c r="AD347" s="28"/>
      <c r="AF347" s="29"/>
      <c r="AM347" s="28"/>
      <c r="AN347" s="28"/>
      <c r="AO347" s="28"/>
      <c r="AP347" s="28"/>
      <c r="AQ347" s="28"/>
      <c r="AR347" s="28"/>
      <c r="AS347" s="28"/>
      <c r="AT347" s="28"/>
    </row>
    <row r="348" spans="1:47" ht="12.95" customHeight="1">
      <c r="A348" s="28"/>
      <c r="B348" s="29"/>
      <c r="C348" s="28"/>
      <c r="D348" s="28"/>
      <c r="Z348" s="28"/>
      <c r="AA348" s="28"/>
      <c r="AB348" s="28"/>
      <c r="AC348" s="28"/>
      <c r="AD348" s="28"/>
      <c r="AF348" s="29"/>
      <c r="AM348" s="28"/>
      <c r="AN348" s="28"/>
      <c r="AO348" s="28"/>
      <c r="AP348" s="28"/>
      <c r="AQ348" s="28"/>
      <c r="AR348" s="28"/>
      <c r="AS348" s="28"/>
      <c r="AT348" s="28"/>
    </row>
    <row r="349" spans="1:47" ht="12.95" customHeight="1">
      <c r="A349" s="28"/>
      <c r="B349" s="29"/>
      <c r="C349" s="28"/>
      <c r="D349" s="28"/>
      <c r="Z349" s="28"/>
      <c r="AA349" s="28"/>
      <c r="AB349" s="28"/>
      <c r="AC349" s="28"/>
      <c r="AD349" s="28"/>
      <c r="AF349" s="29"/>
      <c r="AM349" s="28"/>
      <c r="AN349" s="28"/>
      <c r="AO349" s="28"/>
      <c r="AP349" s="28"/>
      <c r="AQ349" s="28"/>
      <c r="AR349" s="28"/>
      <c r="AS349" s="28"/>
      <c r="AT349" s="28"/>
    </row>
    <row r="350" spans="1:47" ht="12.95" customHeight="1">
      <c r="A350" s="28"/>
      <c r="B350" s="29"/>
      <c r="C350" s="28"/>
      <c r="D350" s="28"/>
      <c r="Z350" s="28"/>
      <c r="AA350" s="28"/>
      <c r="AB350" s="28"/>
      <c r="AC350" s="28"/>
      <c r="AD350" s="28"/>
      <c r="AF350" s="29"/>
      <c r="AM350" s="28"/>
      <c r="AN350" s="28"/>
      <c r="AO350" s="28"/>
      <c r="AP350" s="28"/>
      <c r="AQ350" s="28"/>
      <c r="AR350" s="28"/>
      <c r="AS350" s="28"/>
      <c r="AT350" s="28"/>
    </row>
    <row r="351" spans="1:47" ht="12.95" customHeight="1">
      <c r="A351" s="28"/>
      <c r="B351" s="29"/>
      <c r="C351" s="28"/>
      <c r="D351" s="28"/>
      <c r="Z351" s="28"/>
      <c r="AA351" s="28"/>
      <c r="AB351" s="28"/>
      <c r="AC351" s="28"/>
      <c r="AD351" s="28"/>
      <c r="AF351" s="29"/>
      <c r="AM351" s="28"/>
      <c r="AN351" s="28"/>
      <c r="AO351" s="28"/>
      <c r="AP351" s="28"/>
      <c r="AQ351" s="28"/>
      <c r="AR351" s="28"/>
      <c r="AS351" s="28"/>
      <c r="AT351" s="28"/>
      <c r="AU351" s="28"/>
    </row>
    <row r="352" spans="1:47" ht="12.95" customHeight="1">
      <c r="A352" s="28"/>
      <c r="B352" s="29"/>
      <c r="C352" s="28"/>
      <c r="D352" s="28"/>
      <c r="Z352" s="28"/>
      <c r="AA352" s="28"/>
      <c r="AB352" s="28"/>
      <c r="AC352" s="28"/>
      <c r="AD352" s="28"/>
      <c r="AF352" s="29"/>
      <c r="AM352" s="28"/>
      <c r="AN352" s="28"/>
      <c r="AO352" s="28"/>
      <c r="AP352" s="28"/>
      <c r="AQ352" s="28"/>
      <c r="AR352" s="28"/>
      <c r="AS352" s="28"/>
      <c r="AT352" s="28"/>
    </row>
    <row r="353" spans="1:63" ht="12.95" customHeight="1">
      <c r="A353" s="28"/>
      <c r="B353" s="29"/>
      <c r="C353" s="28"/>
      <c r="D353" s="28"/>
      <c r="Z353" s="28"/>
      <c r="AA353" s="28"/>
      <c r="AB353" s="28"/>
      <c r="AC353" s="28"/>
      <c r="AD353" s="28"/>
      <c r="AF353" s="29"/>
      <c r="AM353" s="28"/>
      <c r="AN353" s="28"/>
      <c r="AO353" s="28"/>
      <c r="AP353" s="28"/>
      <c r="AQ353" s="28"/>
      <c r="AR353" s="28"/>
      <c r="AS353" s="28"/>
      <c r="AT353" s="28"/>
    </row>
    <row r="354" spans="1:63" ht="12.95" customHeight="1">
      <c r="A354" s="28"/>
      <c r="B354" s="29"/>
      <c r="C354" s="28"/>
      <c r="D354" s="28"/>
      <c r="Z354" s="28"/>
      <c r="AA354" s="28"/>
      <c r="AB354" s="28"/>
      <c r="AC354" s="28"/>
      <c r="AD354" s="28"/>
      <c r="AF354" s="29"/>
      <c r="AM354" s="28"/>
      <c r="AN354" s="28"/>
      <c r="AO354" s="28"/>
      <c r="AP354" s="28"/>
      <c r="AQ354" s="28"/>
      <c r="AR354" s="28"/>
      <c r="AS354" s="28"/>
      <c r="AT354" s="28"/>
    </row>
    <row r="355" spans="1:63" ht="12.95" customHeight="1">
      <c r="A355" s="28"/>
      <c r="B355" s="29"/>
      <c r="C355" s="28"/>
      <c r="D355" s="28"/>
      <c r="Z355" s="28"/>
      <c r="AA355" s="28"/>
      <c r="AB355" s="28"/>
      <c r="AC355" s="28"/>
      <c r="AD355" s="28"/>
      <c r="AF355" s="29"/>
      <c r="AM355" s="28"/>
      <c r="AN355" s="28"/>
      <c r="AO355" s="28"/>
      <c r="AP355" s="28"/>
      <c r="AQ355" s="28"/>
      <c r="AR355" s="28"/>
      <c r="AS355" s="28"/>
      <c r="AT355" s="28"/>
    </row>
    <row r="356" spans="1:63" ht="12.95" customHeight="1">
      <c r="A356" s="28"/>
      <c r="B356" s="29"/>
      <c r="C356" s="28"/>
      <c r="D356" s="28"/>
      <c r="Z356" s="28"/>
      <c r="AA356" s="28"/>
      <c r="AB356" s="28"/>
      <c r="AC356" s="28"/>
      <c r="AD356" s="28"/>
      <c r="AF356" s="29"/>
      <c r="AM356" s="28"/>
      <c r="AN356" s="28"/>
      <c r="AO356" s="28"/>
      <c r="AP356" s="28"/>
      <c r="AQ356" s="28"/>
      <c r="AR356" s="28"/>
      <c r="AS356" s="28"/>
      <c r="AT356" s="28"/>
    </row>
    <row r="357" spans="1:63" ht="12.95" customHeight="1">
      <c r="A357" s="28"/>
      <c r="B357" s="29"/>
      <c r="C357" s="28"/>
      <c r="D357" s="28"/>
      <c r="Z357" s="28"/>
      <c r="AA357" s="28"/>
      <c r="AB357" s="28"/>
      <c r="AC357" s="28"/>
      <c r="AD357" s="28"/>
      <c r="AF357" s="29"/>
      <c r="AM357" s="28"/>
      <c r="AN357" s="28"/>
      <c r="AO357" s="28"/>
      <c r="AP357" s="28"/>
      <c r="AQ357" s="28"/>
      <c r="AR357" s="28"/>
      <c r="AS357" s="28"/>
      <c r="AT357" s="28"/>
    </row>
    <row r="358" spans="1:63" ht="12.95" customHeight="1">
      <c r="A358" s="28"/>
      <c r="B358" s="29"/>
      <c r="C358" s="28"/>
      <c r="D358" s="28"/>
      <c r="Z358" s="28"/>
      <c r="AA358" s="28"/>
      <c r="AB358" s="28"/>
      <c r="AC358" s="28"/>
      <c r="AD358" s="28"/>
      <c r="AF358" s="29"/>
      <c r="AM358" s="28"/>
      <c r="AN358" s="28"/>
      <c r="AO358" s="28"/>
      <c r="AP358" s="28"/>
      <c r="AQ358" s="28"/>
      <c r="AR358" s="28"/>
      <c r="AS358" s="28"/>
      <c r="AT358" s="28"/>
    </row>
    <row r="359" spans="1:63" ht="12.95" customHeight="1">
      <c r="A359" s="28"/>
      <c r="B359" s="29"/>
      <c r="C359" s="28"/>
      <c r="D359" s="28"/>
      <c r="Z359" s="28"/>
      <c r="AA359" s="28"/>
      <c r="AB359" s="28"/>
      <c r="AC359" s="28"/>
      <c r="AD359" s="28"/>
      <c r="AF359" s="29"/>
      <c r="AM359" s="28"/>
      <c r="AN359" s="28"/>
      <c r="AO359" s="28"/>
      <c r="AP359" s="28"/>
      <c r="AQ359" s="28"/>
      <c r="AR359" s="28"/>
      <c r="AS359" s="28"/>
      <c r="AT359" s="28"/>
    </row>
    <row r="360" spans="1:63" ht="12.95" customHeight="1">
      <c r="A360" s="28"/>
      <c r="B360" s="29"/>
      <c r="C360" s="28"/>
      <c r="D360" s="28"/>
      <c r="Z360" s="28"/>
      <c r="AA360" s="28"/>
      <c r="AB360" s="28"/>
      <c r="AC360" s="28"/>
      <c r="AD360" s="28"/>
      <c r="AF360" s="29"/>
      <c r="AM360" s="28"/>
      <c r="AN360" s="28"/>
      <c r="AO360" s="28"/>
      <c r="AP360" s="28"/>
      <c r="AQ360" s="28"/>
      <c r="AR360" s="28"/>
      <c r="AS360" s="28"/>
      <c r="AT360" s="28"/>
    </row>
    <row r="361" spans="1:63" ht="12.95" customHeight="1">
      <c r="A361" s="28"/>
      <c r="B361" s="29"/>
      <c r="C361" s="28"/>
      <c r="D361" s="28"/>
      <c r="Z361" s="28"/>
      <c r="AA361" s="28"/>
      <c r="AB361" s="28"/>
      <c r="AC361" s="28"/>
      <c r="AD361" s="28"/>
      <c r="AF361" s="29"/>
      <c r="AM361" s="28"/>
      <c r="AN361" s="28"/>
      <c r="AO361" s="28"/>
      <c r="AP361" s="28"/>
      <c r="AQ361" s="28"/>
      <c r="AR361" s="28"/>
      <c r="AS361" s="28"/>
      <c r="AT361" s="28"/>
    </row>
    <row r="362" spans="1:63" ht="12.95" customHeight="1">
      <c r="A362" s="28"/>
      <c r="B362" s="29"/>
      <c r="C362" s="28"/>
      <c r="D362" s="28"/>
      <c r="Z362" s="28"/>
      <c r="AA362" s="28"/>
      <c r="AB362" s="28"/>
      <c r="AC362" s="28"/>
      <c r="AD362" s="28"/>
      <c r="AF362" s="29"/>
      <c r="AM362" s="28"/>
      <c r="AN362" s="28"/>
      <c r="AO362" s="28"/>
      <c r="AP362" s="28"/>
      <c r="AQ362" s="28"/>
      <c r="AR362" s="28"/>
      <c r="AS362" s="28"/>
      <c r="AT362" s="28"/>
    </row>
    <row r="363" spans="1:63" ht="12.95" customHeight="1">
      <c r="A363" s="28"/>
      <c r="B363" s="29"/>
      <c r="C363" s="28"/>
      <c r="D363" s="28"/>
      <c r="Z363" s="28"/>
      <c r="AA363" s="28"/>
      <c r="AB363" s="28"/>
      <c r="AC363" s="28"/>
      <c r="AD363" s="28"/>
      <c r="AF363" s="29"/>
      <c r="AM363" s="28"/>
      <c r="AN363" s="28"/>
      <c r="AO363" s="28"/>
      <c r="AP363" s="28"/>
      <c r="AQ363" s="28"/>
      <c r="AR363" s="28"/>
      <c r="AS363" s="28"/>
      <c r="AT363" s="28"/>
    </row>
    <row r="364" spans="1:63" ht="12.95" customHeight="1">
      <c r="A364" s="28"/>
      <c r="B364" s="29"/>
      <c r="C364" s="28"/>
      <c r="D364" s="28"/>
      <c r="Z364" s="28"/>
      <c r="AA364" s="28"/>
      <c r="AB364" s="28"/>
      <c r="AC364" s="28"/>
      <c r="AD364" s="28"/>
      <c r="AF364" s="29"/>
      <c r="AM364" s="28"/>
      <c r="AN364" s="28"/>
      <c r="AO364" s="28"/>
      <c r="AP364" s="28"/>
      <c r="AQ364" s="28"/>
      <c r="AR364" s="28"/>
      <c r="AS364" s="28"/>
      <c r="AT364" s="28"/>
    </row>
    <row r="365" spans="1:63" ht="12.95" customHeight="1">
      <c r="A365" s="28"/>
      <c r="B365" s="29"/>
      <c r="C365" s="28"/>
      <c r="D365" s="28"/>
      <c r="Z365" s="28"/>
      <c r="AA365" s="28"/>
      <c r="AB365" s="28"/>
      <c r="AC365" s="28"/>
      <c r="AD365" s="28"/>
      <c r="AF365" s="29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</row>
    <row r="366" spans="1:63" ht="12.95" customHeight="1">
      <c r="A366" s="28"/>
      <c r="B366" s="29"/>
      <c r="C366" s="28"/>
      <c r="D366" s="28"/>
      <c r="Z366" s="28"/>
      <c r="AA366" s="28"/>
      <c r="AB366" s="28"/>
      <c r="AC366" s="28"/>
      <c r="AD366" s="28"/>
      <c r="AF366" s="29"/>
      <c r="AM366" s="28"/>
      <c r="AN366" s="28"/>
      <c r="AO366" s="28"/>
      <c r="AP366" s="28"/>
      <c r="AQ366" s="28"/>
      <c r="AR366" s="28"/>
      <c r="AS366" s="28"/>
      <c r="AT366" s="28"/>
    </row>
    <row r="367" spans="1:63" ht="12.95" customHeight="1">
      <c r="A367" s="28"/>
      <c r="B367" s="29"/>
      <c r="C367" s="28"/>
      <c r="D367" s="28"/>
      <c r="Z367" s="28"/>
      <c r="AA367" s="28"/>
      <c r="AB367" s="28"/>
      <c r="AC367" s="28"/>
      <c r="AD367" s="28"/>
      <c r="AF367" s="29"/>
      <c r="AM367" s="28"/>
      <c r="AN367" s="28"/>
      <c r="AO367" s="28"/>
      <c r="AP367" s="28"/>
      <c r="AQ367" s="28"/>
      <c r="AR367" s="28"/>
      <c r="AS367" s="28"/>
      <c r="AT367" s="28"/>
    </row>
    <row r="368" spans="1:63" ht="12.95" customHeight="1">
      <c r="A368" s="28"/>
      <c r="B368" s="29"/>
      <c r="C368" s="28"/>
      <c r="D368" s="28"/>
      <c r="Z368" s="28"/>
      <c r="AA368" s="28"/>
      <c r="AB368" s="28"/>
      <c r="AC368" s="28"/>
      <c r="AD368" s="28"/>
      <c r="AF368" s="29"/>
      <c r="AM368" s="28"/>
      <c r="AN368" s="28"/>
      <c r="AO368" s="28"/>
      <c r="AP368" s="28"/>
      <c r="AQ368" s="28"/>
      <c r="AR368" s="28"/>
      <c r="AS368" s="28"/>
      <c r="AT368" s="28"/>
    </row>
    <row r="369" spans="1:46" ht="12.95" customHeight="1">
      <c r="A369" s="28"/>
      <c r="B369" s="29"/>
      <c r="C369" s="28"/>
      <c r="D369" s="28"/>
      <c r="Z369" s="28"/>
      <c r="AA369" s="28"/>
      <c r="AB369" s="28"/>
      <c r="AC369" s="28"/>
      <c r="AD369" s="28"/>
      <c r="AF369" s="29"/>
      <c r="AM369" s="28"/>
      <c r="AN369" s="28"/>
      <c r="AO369" s="28"/>
      <c r="AP369" s="28"/>
      <c r="AQ369" s="28"/>
      <c r="AR369" s="28"/>
      <c r="AS369" s="28"/>
      <c r="AT369" s="28"/>
    </row>
    <row r="370" spans="1:46" ht="12.95" customHeight="1">
      <c r="A370" s="28"/>
      <c r="B370" s="29"/>
      <c r="C370" s="28"/>
      <c r="D370" s="28"/>
      <c r="Z370" s="28"/>
      <c r="AA370" s="28"/>
      <c r="AB370" s="28"/>
      <c r="AC370" s="28"/>
      <c r="AD370" s="28"/>
      <c r="AF370" s="29"/>
      <c r="AM370" s="28"/>
      <c r="AN370" s="28"/>
      <c r="AO370" s="28"/>
      <c r="AP370" s="28"/>
      <c r="AQ370" s="28"/>
      <c r="AR370" s="28"/>
      <c r="AS370" s="28"/>
      <c r="AT370" s="28"/>
    </row>
    <row r="371" spans="1:46" ht="12.95" customHeight="1">
      <c r="A371" s="28"/>
      <c r="B371" s="29"/>
      <c r="C371" s="28"/>
      <c r="D371" s="28"/>
      <c r="Z371" s="28"/>
      <c r="AA371" s="28"/>
      <c r="AB371" s="28"/>
      <c r="AC371" s="28"/>
      <c r="AD371" s="28"/>
      <c r="AF371" s="29"/>
      <c r="AM371" s="28"/>
      <c r="AN371" s="28"/>
      <c r="AO371" s="28"/>
      <c r="AP371" s="28"/>
      <c r="AQ371" s="28"/>
      <c r="AR371" s="28"/>
      <c r="AS371" s="28"/>
      <c r="AT371" s="28"/>
    </row>
    <row r="372" spans="1:46" ht="12.95" customHeight="1">
      <c r="A372" s="28"/>
      <c r="B372" s="29"/>
      <c r="C372" s="28"/>
      <c r="D372" s="28"/>
      <c r="Z372" s="28"/>
      <c r="AA372" s="28"/>
      <c r="AB372" s="28"/>
      <c r="AC372" s="28"/>
      <c r="AD372" s="28"/>
      <c r="AF372" s="29"/>
      <c r="AM372" s="28"/>
      <c r="AN372" s="28"/>
      <c r="AO372" s="28"/>
      <c r="AP372" s="28"/>
      <c r="AQ372" s="28"/>
      <c r="AR372" s="28"/>
      <c r="AS372" s="28"/>
      <c r="AT372" s="28"/>
    </row>
    <row r="373" spans="1:46" ht="12.95" customHeight="1">
      <c r="A373" s="28"/>
      <c r="B373" s="29"/>
      <c r="C373" s="28"/>
      <c r="D373" s="28"/>
      <c r="Z373" s="28"/>
      <c r="AA373" s="28"/>
      <c r="AB373" s="28"/>
      <c r="AC373" s="28"/>
      <c r="AD373" s="28"/>
      <c r="AF373" s="29"/>
      <c r="AM373" s="28"/>
      <c r="AN373" s="28"/>
      <c r="AO373" s="28"/>
      <c r="AP373" s="28"/>
      <c r="AQ373" s="28"/>
      <c r="AR373" s="28"/>
      <c r="AS373" s="28"/>
      <c r="AT373" s="28"/>
    </row>
    <row r="374" spans="1:46" ht="12.95" customHeight="1">
      <c r="A374" s="28"/>
      <c r="B374" s="29"/>
      <c r="C374" s="28"/>
      <c r="D374" s="28"/>
      <c r="Z374" s="28"/>
      <c r="AA374" s="28"/>
      <c r="AB374" s="28"/>
      <c r="AC374" s="28"/>
      <c r="AD374" s="28"/>
      <c r="AF374" s="29"/>
      <c r="AM374" s="28"/>
      <c r="AN374" s="28"/>
      <c r="AO374" s="28"/>
      <c r="AP374" s="28"/>
      <c r="AQ374" s="28"/>
      <c r="AR374" s="28"/>
      <c r="AS374" s="28"/>
      <c r="AT374" s="28"/>
    </row>
    <row r="375" spans="1:46" ht="12.95" customHeight="1">
      <c r="A375" s="28"/>
      <c r="B375" s="29"/>
      <c r="C375" s="28"/>
      <c r="D375" s="28"/>
      <c r="Z375" s="28"/>
      <c r="AA375" s="28"/>
      <c r="AB375" s="28"/>
      <c r="AC375" s="28"/>
      <c r="AD375" s="28"/>
      <c r="AF375" s="29"/>
      <c r="AM375" s="28"/>
      <c r="AN375" s="28"/>
      <c r="AO375" s="28"/>
      <c r="AP375" s="28"/>
      <c r="AQ375" s="28"/>
      <c r="AR375" s="28"/>
      <c r="AS375" s="28"/>
      <c r="AT375" s="28"/>
    </row>
    <row r="376" spans="1:46" ht="12.95" customHeight="1">
      <c r="A376" s="28"/>
      <c r="B376" s="29"/>
      <c r="C376" s="28"/>
      <c r="D376" s="28"/>
      <c r="Z376" s="28"/>
      <c r="AA376" s="28"/>
      <c r="AB376" s="28"/>
      <c r="AC376" s="28"/>
      <c r="AD376" s="28"/>
      <c r="AF376" s="29"/>
      <c r="AM376" s="28"/>
      <c r="AN376" s="28"/>
      <c r="AO376" s="28"/>
      <c r="AP376" s="28"/>
      <c r="AQ376" s="28"/>
      <c r="AR376" s="28"/>
      <c r="AS376" s="28"/>
      <c r="AT376" s="28"/>
    </row>
    <row r="377" spans="1:46" ht="12.95" customHeight="1">
      <c r="A377" s="28"/>
      <c r="B377" s="29"/>
      <c r="C377" s="28"/>
      <c r="D377" s="28"/>
      <c r="Z377" s="28"/>
      <c r="AA377" s="28"/>
      <c r="AB377" s="28"/>
      <c r="AC377" s="28"/>
      <c r="AD377" s="28"/>
      <c r="AF377" s="29"/>
      <c r="AM377" s="28"/>
      <c r="AN377" s="28"/>
      <c r="AO377" s="28"/>
      <c r="AP377" s="28"/>
      <c r="AQ377" s="28"/>
      <c r="AR377" s="28"/>
      <c r="AS377" s="28"/>
      <c r="AT377" s="28"/>
    </row>
    <row r="378" spans="1:46" ht="12.95" customHeight="1">
      <c r="A378" s="28"/>
      <c r="B378" s="29"/>
      <c r="C378" s="28"/>
      <c r="D378" s="28"/>
      <c r="Z378" s="28"/>
      <c r="AA378" s="28"/>
      <c r="AB378" s="28"/>
      <c r="AC378" s="28"/>
      <c r="AD378" s="28"/>
      <c r="AF378" s="29"/>
      <c r="AM378" s="28"/>
      <c r="AN378" s="28"/>
      <c r="AO378" s="28"/>
      <c r="AP378" s="28"/>
      <c r="AQ378" s="28"/>
      <c r="AR378" s="28"/>
      <c r="AS378" s="28"/>
      <c r="AT378" s="28"/>
    </row>
    <row r="379" spans="1:46" ht="12.95" customHeight="1">
      <c r="A379" s="28"/>
      <c r="B379" s="29"/>
      <c r="C379" s="28"/>
      <c r="D379" s="28"/>
      <c r="Z379" s="28"/>
      <c r="AA379" s="28"/>
      <c r="AB379" s="28"/>
      <c r="AC379" s="28"/>
      <c r="AD379" s="28"/>
      <c r="AF379" s="29"/>
      <c r="AM379" s="28"/>
      <c r="AN379" s="28"/>
      <c r="AO379" s="28"/>
      <c r="AP379" s="28"/>
      <c r="AQ379" s="28"/>
      <c r="AR379" s="28"/>
      <c r="AS379" s="28"/>
      <c r="AT379" s="28"/>
    </row>
    <row r="380" spans="1:46" ht="12.95" customHeight="1">
      <c r="A380" s="28"/>
      <c r="B380" s="29"/>
      <c r="C380" s="28"/>
      <c r="D380" s="28"/>
      <c r="Z380" s="28"/>
      <c r="AA380" s="28"/>
      <c r="AB380" s="28"/>
      <c r="AC380" s="28"/>
      <c r="AD380" s="28"/>
      <c r="AF380" s="29"/>
      <c r="AM380" s="28"/>
      <c r="AN380" s="28"/>
      <c r="AO380" s="28"/>
      <c r="AP380" s="28"/>
      <c r="AQ380" s="28"/>
      <c r="AR380" s="28"/>
      <c r="AS380" s="28"/>
      <c r="AT380" s="28"/>
    </row>
    <row r="381" spans="1:46" ht="12.95" customHeight="1">
      <c r="A381" s="28"/>
      <c r="B381" s="29"/>
      <c r="C381" s="28"/>
      <c r="D381" s="28"/>
      <c r="Z381" s="28"/>
      <c r="AA381" s="28"/>
      <c r="AB381" s="28"/>
      <c r="AC381" s="28"/>
      <c r="AD381" s="28"/>
      <c r="AF381" s="29"/>
      <c r="AM381" s="28"/>
      <c r="AN381" s="28"/>
      <c r="AO381" s="28"/>
      <c r="AP381" s="28"/>
      <c r="AQ381" s="28"/>
      <c r="AR381" s="28"/>
      <c r="AS381" s="28"/>
      <c r="AT381" s="28"/>
    </row>
    <row r="382" spans="1:46" ht="12.95" customHeight="1">
      <c r="A382" s="28"/>
      <c r="B382" s="29"/>
      <c r="C382" s="28"/>
      <c r="D382" s="28"/>
      <c r="Z382" s="28"/>
      <c r="AA382" s="28"/>
      <c r="AB382" s="28"/>
      <c r="AC382" s="28"/>
      <c r="AD382" s="28"/>
      <c r="AF382" s="29"/>
      <c r="AM382" s="28"/>
      <c r="AN382" s="28"/>
      <c r="AO382" s="28"/>
      <c r="AP382" s="28"/>
      <c r="AQ382" s="28"/>
      <c r="AR382" s="28"/>
      <c r="AS382" s="28"/>
      <c r="AT382" s="28"/>
    </row>
    <row r="383" spans="1:46" ht="12.95" customHeight="1">
      <c r="A383" s="28"/>
      <c r="B383" s="29"/>
      <c r="C383" s="28"/>
      <c r="D383" s="28"/>
      <c r="Z383" s="28"/>
      <c r="AA383" s="28"/>
      <c r="AB383" s="28"/>
      <c r="AC383" s="28"/>
      <c r="AD383" s="28"/>
      <c r="AF383" s="29"/>
      <c r="AM383" s="28"/>
      <c r="AN383" s="28"/>
      <c r="AO383" s="28"/>
      <c r="AP383" s="28"/>
      <c r="AQ383" s="28"/>
      <c r="AR383" s="28"/>
      <c r="AS383" s="28"/>
      <c r="AT383" s="28"/>
    </row>
    <row r="384" spans="1:46" ht="12.95" customHeight="1">
      <c r="A384" s="28"/>
      <c r="B384" s="29"/>
      <c r="C384" s="28"/>
      <c r="D384" s="28"/>
      <c r="Z384" s="28"/>
      <c r="AA384" s="28"/>
      <c r="AB384" s="28"/>
      <c r="AC384" s="28"/>
      <c r="AD384" s="28"/>
      <c r="AF384" s="29"/>
      <c r="AM384" s="28"/>
      <c r="AN384" s="28"/>
      <c r="AO384" s="28"/>
      <c r="AP384" s="28"/>
      <c r="AQ384" s="28"/>
      <c r="AR384" s="28"/>
      <c r="AS384" s="28"/>
      <c r="AT384" s="28"/>
    </row>
    <row r="385" spans="1:63" ht="12.95" customHeight="1">
      <c r="A385" s="28"/>
      <c r="B385" s="29"/>
      <c r="C385" s="28"/>
      <c r="D385" s="28"/>
      <c r="Z385" s="28"/>
      <c r="AA385" s="28"/>
      <c r="AB385" s="28"/>
      <c r="AC385" s="28"/>
      <c r="AD385" s="28"/>
      <c r="AF385" s="29"/>
      <c r="AM385" s="28"/>
      <c r="AN385" s="28"/>
      <c r="AO385" s="28"/>
      <c r="AP385" s="28"/>
      <c r="AQ385" s="28"/>
      <c r="AR385" s="28"/>
      <c r="AS385" s="28"/>
      <c r="AT385" s="28"/>
    </row>
    <row r="386" spans="1:63" ht="12.95" customHeight="1">
      <c r="A386" s="28"/>
      <c r="B386" s="29"/>
      <c r="C386" s="28"/>
      <c r="D386" s="28"/>
      <c r="Z386" s="28"/>
      <c r="AA386" s="28"/>
      <c r="AB386" s="28"/>
      <c r="AC386" s="28"/>
      <c r="AD386" s="28"/>
      <c r="AF386" s="29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</row>
    <row r="387" spans="1:63" ht="12.95" customHeight="1">
      <c r="A387" s="28"/>
      <c r="B387" s="29"/>
      <c r="C387" s="28"/>
      <c r="D387" s="28"/>
      <c r="Z387" s="28"/>
      <c r="AA387" s="28"/>
      <c r="AB387" s="28"/>
      <c r="AC387" s="28"/>
      <c r="AD387" s="28"/>
      <c r="AF387" s="29"/>
      <c r="AM387" s="28"/>
      <c r="AN387" s="28"/>
      <c r="AO387" s="28"/>
      <c r="AP387" s="28"/>
      <c r="AQ387" s="28"/>
      <c r="AR387" s="28"/>
      <c r="AS387" s="28"/>
      <c r="AT387" s="28"/>
    </row>
    <row r="388" spans="1:63" ht="12.95" customHeight="1">
      <c r="A388" s="28"/>
      <c r="B388" s="29"/>
      <c r="C388" s="28"/>
      <c r="D388" s="28"/>
      <c r="Z388" s="28"/>
      <c r="AA388" s="28"/>
      <c r="AB388" s="28"/>
      <c r="AC388" s="28"/>
      <c r="AD388" s="28"/>
      <c r="AF388" s="29"/>
      <c r="AM388" s="28"/>
      <c r="AN388" s="28"/>
      <c r="AO388" s="28"/>
      <c r="AP388" s="28"/>
      <c r="AQ388" s="28"/>
      <c r="AR388" s="28"/>
      <c r="AS388" s="28"/>
      <c r="AT388" s="28"/>
      <c r="AU388" s="28"/>
    </row>
    <row r="389" spans="1:63" ht="12.95" customHeight="1">
      <c r="A389" s="28"/>
      <c r="B389" s="29"/>
      <c r="C389" s="28"/>
      <c r="D389" s="28"/>
      <c r="Z389" s="28"/>
      <c r="AA389" s="28"/>
      <c r="AB389" s="28"/>
      <c r="AC389" s="28"/>
      <c r="AD389" s="28"/>
      <c r="AF389" s="29"/>
      <c r="AM389" s="28"/>
      <c r="AN389" s="28"/>
      <c r="AO389" s="28"/>
      <c r="AP389" s="28"/>
      <c r="AQ389" s="28"/>
      <c r="AR389" s="28"/>
      <c r="AS389" s="28"/>
      <c r="AT389" s="28"/>
    </row>
    <row r="390" spans="1:63" ht="12.95" customHeight="1">
      <c r="A390" s="28"/>
      <c r="B390" s="29"/>
      <c r="C390" s="28"/>
      <c r="D390" s="28"/>
      <c r="Z390" s="28"/>
      <c r="AA390" s="28"/>
      <c r="AB390" s="28"/>
      <c r="AC390" s="28"/>
      <c r="AD390" s="28"/>
      <c r="AF390" s="29"/>
      <c r="AM390" s="28"/>
      <c r="AN390" s="28"/>
      <c r="AO390" s="28"/>
      <c r="AP390" s="28"/>
      <c r="AQ390" s="28"/>
      <c r="AR390" s="28"/>
      <c r="AS390" s="28"/>
      <c r="AT390" s="28"/>
    </row>
    <row r="391" spans="1:63" ht="12.95" customHeight="1">
      <c r="A391" s="28"/>
      <c r="B391" s="29"/>
      <c r="C391" s="28"/>
      <c r="D391" s="28"/>
      <c r="Z391" s="28"/>
      <c r="AA391" s="28"/>
      <c r="AB391" s="28"/>
      <c r="AC391" s="28"/>
      <c r="AD391" s="28"/>
      <c r="AF391" s="29"/>
      <c r="AM391" s="28"/>
      <c r="AN391" s="28"/>
      <c r="AO391" s="28"/>
      <c r="AP391" s="28"/>
      <c r="AQ391" s="28"/>
      <c r="AR391" s="28"/>
      <c r="AS391" s="28"/>
      <c r="AT391" s="28"/>
    </row>
    <row r="392" spans="1:63" ht="12.95" customHeight="1">
      <c r="A392" s="28"/>
      <c r="B392" s="29"/>
      <c r="C392" s="28"/>
      <c r="D392" s="28"/>
      <c r="Z392" s="28"/>
      <c r="AA392" s="28"/>
      <c r="AB392" s="28"/>
      <c r="AC392" s="28"/>
      <c r="AD392" s="28"/>
      <c r="AF392" s="29"/>
      <c r="AM392" s="28"/>
      <c r="AN392" s="28"/>
      <c r="AO392" s="28"/>
      <c r="AP392" s="28"/>
      <c r="AQ392" s="28"/>
      <c r="AR392" s="28"/>
      <c r="AS392" s="28"/>
      <c r="AT392" s="28"/>
    </row>
    <row r="393" spans="1:63" ht="12.95" customHeight="1">
      <c r="A393" s="28"/>
      <c r="B393" s="29"/>
      <c r="C393" s="28"/>
      <c r="D393" s="28"/>
      <c r="Z393" s="28"/>
      <c r="AA393" s="28"/>
      <c r="AB393" s="28"/>
      <c r="AC393" s="28"/>
      <c r="AD393" s="28"/>
      <c r="AF393" s="29"/>
      <c r="AM393" s="28"/>
      <c r="AN393" s="28"/>
      <c r="AO393" s="28"/>
      <c r="AP393" s="28"/>
      <c r="AQ393" s="28"/>
      <c r="AR393" s="28"/>
      <c r="AS393" s="28"/>
      <c r="AT393" s="28"/>
    </row>
    <row r="394" spans="1:63" ht="12.95" customHeight="1">
      <c r="A394" s="28"/>
      <c r="B394" s="29"/>
      <c r="C394" s="28"/>
      <c r="D394" s="28"/>
      <c r="Z394" s="28"/>
      <c r="AA394" s="28"/>
      <c r="AB394" s="28"/>
      <c r="AC394" s="28"/>
      <c r="AD394" s="28"/>
      <c r="AF394" s="29"/>
      <c r="AM394" s="28"/>
      <c r="AN394" s="28"/>
      <c r="AO394" s="28"/>
      <c r="AP394" s="28"/>
      <c r="AQ394" s="28"/>
      <c r="AR394" s="28"/>
      <c r="AS394" s="28"/>
      <c r="AT394" s="28"/>
    </row>
    <row r="395" spans="1:63" ht="12.95" customHeight="1">
      <c r="A395" s="28"/>
      <c r="B395" s="29"/>
      <c r="C395" s="28"/>
      <c r="D395" s="28"/>
      <c r="Z395" s="28"/>
      <c r="AA395" s="28"/>
      <c r="AB395" s="28"/>
      <c r="AC395" s="28"/>
      <c r="AD395" s="28"/>
      <c r="AF395" s="29"/>
      <c r="AM395" s="28"/>
      <c r="AN395" s="28"/>
      <c r="AO395" s="28"/>
      <c r="AP395" s="28"/>
      <c r="AQ395" s="28"/>
      <c r="AR395" s="28"/>
      <c r="AS395" s="28"/>
      <c r="AT395" s="28"/>
    </row>
    <row r="396" spans="1:63" ht="12.95" customHeight="1">
      <c r="A396" s="28"/>
      <c r="B396" s="29"/>
      <c r="C396" s="28"/>
      <c r="D396" s="28"/>
      <c r="Z396" s="28"/>
      <c r="AA396" s="28"/>
      <c r="AB396" s="28"/>
      <c r="AC396" s="28"/>
      <c r="AD396" s="28"/>
      <c r="AF396" s="29"/>
      <c r="AM396" s="28"/>
      <c r="AN396" s="28"/>
      <c r="AO396" s="28"/>
      <c r="AP396" s="28"/>
      <c r="AQ396" s="28"/>
      <c r="AR396" s="28"/>
      <c r="AS396" s="28"/>
      <c r="AT396" s="28"/>
    </row>
    <row r="397" spans="1:63" ht="12.95" customHeight="1">
      <c r="A397" s="28"/>
      <c r="B397" s="29"/>
      <c r="C397" s="28"/>
      <c r="D397" s="28"/>
      <c r="Z397" s="28"/>
      <c r="AA397" s="28"/>
      <c r="AB397" s="28"/>
      <c r="AC397" s="28"/>
      <c r="AD397" s="28"/>
      <c r="AF397" s="29"/>
      <c r="AM397" s="28"/>
      <c r="AN397" s="28"/>
      <c r="AO397" s="28"/>
      <c r="AP397" s="28"/>
      <c r="AQ397" s="28"/>
      <c r="AR397" s="28"/>
      <c r="AS397" s="28"/>
      <c r="AT397" s="28"/>
    </row>
    <row r="398" spans="1:63" ht="12.95" customHeight="1">
      <c r="A398" s="28"/>
      <c r="B398" s="29"/>
      <c r="C398" s="28"/>
      <c r="D398" s="28"/>
      <c r="Z398" s="28"/>
      <c r="AA398" s="28"/>
      <c r="AB398" s="28"/>
      <c r="AC398" s="28"/>
      <c r="AD398" s="28"/>
      <c r="AF398" s="29"/>
      <c r="AM398" s="28"/>
      <c r="AN398" s="28"/>
      <c r="AO398" s="28"/>
      <c r="AP398" s="28"/>
      <c r="AQ398" s="28"/>
      <c r="AR398" s="28"/>
      <c r="AS398" s="28"/>
      <c r="AT398" s="28"/>
    </row>
    <row r="399" spans="1:63" ht="12.95" customHeight="1">
      <c r="A399" s="28"/>
      <c r="B399" s="29"/>
      <c r="C399" s="28"/>
      <c r="D399" s="28"/>
      <c r="Z399" s="28"/>
      <c r="AA399" s="28"/>
      <c r="AB399" s="28"/>
      <c r="AC399" s="28"/>
      <c r="AD399" s="28"/>
      <c r="AF399" s="29"/>
      <c r="AM399" s="28"/>
      <c r="AN399" s="28"/>
      <c r="AO399" s="28"/>
      <c r="AP399" s="28"/>
      <c r="AQ399" s="28"/>
      <c r="AR399" s="28"/>
      <c r="AS399" s="28"/>
      <c r="AT399" s="28"/>
    </row>
    <row r="400" spans="1:63" ht="12.95" customHeight="1">
      <c r="A400" s="28"/>
      <c r="B400" s="29"/>
      <c r="C400" s="28"/>
      <c r="D400" s="28"/>
      <c r="Z400" s="28"/>
      <c r="AA400" s="28"/>
      <c r="AB400" s="28"/>
      <c r="AC400" s="28"/>
      <c r="AD400" s="28"/>
      <c r="AF400" s="29"/>
      <c r="AM400" s="28"/>
      <c r="AN400" s="28"/>
      <c r="AO400" s="28"/>
      <c r="AP400" s="28"/>
      <c r="AQ400" s="28"/>
      <c r="AR400" s="28"/>
      <c r="AS400" s="28"/>
      <c r="AT400" s="28"/>
    </row>
    <row r="401" spans="1:63" ht="12.95" customHeight="1">
      <c r="A401" s="28"/>
      <c r="B401" s="29"/>
      <c r="C401" s="28"/>
      <c r="D401" s="28"/>
      <c r="Z401" s="28"/>
      <c r="AA401" s="28"/>
      <c r="AB401" s="28"/>
      <c r="AC401" s="28"/>
      <c r="AD401" s="28"/>
      <c r="AF401" s="29"/>
      <c r="AM401" s="28"/>
      <c r="AN401" s="28"/>
      <c r="AO401" s="28"/>
      <c r="AP401" s="28"/>
      <c r="AQ401" s="28"/>
      <c r="AR401" s="28"/>
      <c r="AS401" s="28"/>
      <c r="AT401" s="28"/>
    </row>
    <row r="402" spans="1:63" ht="12.95" customHeight="1">
      <c r="A402" s="28"/>
      <c r="B402" s="29"/>
      <c r="C402" s="28"/>
      <c r="D402" s="28"/>
      <c r="Z402" s="28"/>
      <c r="AA402" s="28"/>
      <c r="AB402" s="28"/>
      <c r="AC402" s="28"/>
      <c r="AD402" s="28"/>
      <c r="AF402" s="29"/>
      <c r="AM402" s="28"/>
      <c r="AN402" s="28"/>
      <c r="AO402" s="28"/>
      <c r="AP402" s="28"/>
      <c r="AQ402" s="28"/>
      <c r="AR402" s="28"/>
      <c r="AS402" s="28"/>
      <c r="AT402" s="28"/>
    </row>
    <row r="403" spans="1:63" ht="12.95" customHeight="1">
      <c r="A403" s="28"/>
      <c r="B403" s="29"/>
      <c r="C403" s="28"/>
      <c r="D403" s="28"/>
      <c r="Z403" s="28"/>
      <c r="AA403" s="28"/>
      <c r="AB403" s="28"/>
      <c r="AC403" s="28"/>
      <c r="AD403" s="28"/>
      <c r="AF403" s="29"/>
      <c r="AM403" s="28"/>
      <c r="AN403" s="28"/>
      <c r="AO403" s="28"/>
      <c r="AP403" s="28"/>
      <c r="AQ403" s="28"/>
      <c r="AR403" s="28"/>
      <c r="AS403" s="28"/>
      <c r="AT403" s="28"/>
    </row>
    <row r="404" spans="1:63" ht="12.95" customHeight="1">
      <c r="A404" s="28"/>
      <c r="B404" s="29"/>
      <c r="C404" s="28"/>
      <c r="D404" s="28"/>
      <c r="Z404" s="28"/>
      <c r="AA404" s="28"/>
      <c r="AB404" s="28"/>
      <c r="AC404" s="28"/>
      <c r="AD404" s="28"/>
      <c r="AF404" s="29"/>
      <c r="AM404" s="28"/>
      <c r="AN404" s="28"/>
      <c r="AO404" s="28"/>
      <c r="AP404" s="28"/>
      <c r="AQ404" s="28"/>
      <c r="AR404" s="28"/>
      <c r="AS404" s="28"/>
      <c r="AT404" s="28"/>
    </row>
    <row r="405" spans="1:63" ht="12.95" customHeight="1">
      <c r="A405" s="28"/>
      <c r="B405" s="29"/>
      <c r="C405" s="28"/>
      <c r="D405" s="28"/>
      <c r="Z405" s="28"/>
      <c r="AA405" s="28"/>
      <c r="AB405" s="28"/>
      <c r="AC405" s="28"/>
      <c r="AD405" s="28"/>
      <c r="AF405" s="29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</row>
    <row r="406" spans="1:63" ht="12.95" customHeight="1">
      <c r="A406" s="28"/>
      <c r="B406" s="29"/>
      <c r="C406" s="28"/>
      <c r="D406" s="28"/>
      <c r="Z406" s="28"/>
      <c r="AA406" s="28"/>
      <c r="AB406" s="28"/>
      <c r="AC406" s="28"/>
      <c r="AD406" s="28"/>
      <c r="AF406" s="29"/>
      <c r="AM406" s="28"/>
      <c r="AN406" s="28"/>
      <c r="AO406" s="28"/>
      <c r="AP406" s="28"/>
      <c r="AQ406" s="28"/>
      <c r="AR406" s="28"/>
      <c r="AS406" s="28"/>
      <c r="AT406" s="28"/>
      <c r="AU406" s="28"/>
    </row>
    <row r="407" spans="1:63" ht="12.95" customHeight="1">
      <c r="A407" s="28"/>
      <c r="B407" s="29"/>
      <c r="C407" s="28"/>
      <c r="D407" s="28"/>
      <c r="Z407" s="28"/>
      <c r="AA407" s="28"/>
      <c r="AB407" s="28"/>
      <c r="AC407" s="28"/>
      <c r="AD407" s="28"/>
      <c r="AF407" s="29"/>
      <c r="AM407" s="28"/>
      <c r="AN407" s="28"/>
      <c r="AO407" s="28"/>
      <c r="AP407" s="28"/>
      <c r="AQ407" s="28"/>
      <c r="AR407" s="28"/>
      <c r="AS407" s="28"/>
      <c r="AT407" s="28"/>
      <c r="AU407" s="28"/>
      <c r="AW407" s="28"/>
    </row>
    <row r="408" spans="1:63" ht="12.95" customHeight="1">
      <c r="A408" s="28"/>
      <c r="B408" s="29"/>
      <c r="C408" s="28"/>
      <c r="D408" s="28"/>
      <c r="Z408" s="28"/>
      <c r="AA408" s="28"/>
      <c r="AB408" s="28"/>
      <c r="AC408" s="28"/>
      <c r="AD408" s="28"/>
      <c r="AF408" s="29"/>
      <c r="AM408" s="28"/>
      <c r="AN408" s="28"/>
      <c r="AO408" s="28"/>
      <c r="AP408" s="28"/>
      <c r="AQ408" s="28"/>
      <c r="AR408" s="28"/>
      <c r="AS408" s="28"/>
      <c r="AT408" s="28"/>
    </row>
    <row r="409" spans="1:63" ht="12.95" customHeight="1">
      <c r="A409" s="28"/>
      <c r="B409" s="29"/>
      <c r="C409" s="28"/>
      <c r="D409" s="28"/>
      <c r="Z409" s="28"/>
      <c r="AA409" s="28"/>
      <c r="AB409" s="28"/>
      <c r="AC409" s="28"/>
      <c r="AD409" s="28"/>
      <c r="AF409" s="29"/>
      <c r="AM409" s="28"/>
      <c r="AN409" s="28"/>
      <c r="AO409" s="28"/>
      <c r="AP409" s="28"/>
      <c r="AQ409" s="28"/>
      <c r="AR409" s="28"/>
      <c r="AS409" s="28"/>
      <c r="AT409" s="28"/>
    </row>
    <row r="410" spans="1:63" ht="12.95" customHeight="1">
      <c r="A410" s="28"/>
      <c r="B410" s="29"/>
      <c r="C410" s="28"/>
      <c r="D410" s="28"/>
      <c r="Z410" s="28"/>
      <c r="AA410" s="28"/>
      <c r="AB410" s="28"/>
      <c r="AC410" s="28"/>
      <c r="AD410" s="28"/>
      <c r="AF410" s="29"/>
      <c r="AM410" s="28"/>
      <c r="AN410" s="28"/>
      <c r="AO410" s="28"/>
      <c r="AP410" s="28"/>
      <c r="AQ410" s="28"/>
      <c r="AR410" s="28"/>
      <c r="AS410" s="28"/>
      <c r="AT410" s="28"/>
    </row>
    <row r="411" spans="1:63" ht="12.95" customHeight="1">
      <c r="A411" s="28"/>
      <c r="B411" s="29"/>
      <c r="C411" s="28"/>
      <c r="D411" s="28"/>
      <c r="Z411" s="28"/>
      <c r="AA411" s="28"/>
      <c r="AB411" s="28"/>
      <c r="AC411" s="28"/>
      <c r="AD411" s="28"/>
      <c r="AF411" s="29"/>
      <c r="AM411" s="28"/>
      <c r="AN411" s="28"/>
      <c r="AO411" s="28"/>
      <c r="AP411" s="28"/>
      <c r="AQ411" s="28"/>
      <c r="AR411" s="28"/>
      <c r="AS411" s="28"/>
      <c r="AT411" s="28"/>
      <c r="AU411" s="28"/>
    </row>
    <row r="412" spans="1:63" ht="12.95" customHeight="1">
      <c r="A412" s="28"/>
      <c r="B412" s="29"/>
      <c r="C412" s="28"/>
      <c r="D412" s="28"/>
      <c r="Z412" s="28"/>
      <c r="AA412" s="28"/>
      <c r="AB412" s="28"/>
      <c r="AC412" s="28"/>
      <c r="AD412" s="28"/>
      <c r="AF412" s="29"/>
      <c r="AM412" s="28"/>
      <c r="AN412" s="28"/>
      <c r="AO412" s="28"/>
      <c r="AP412" s="28"/>
      <c r="AQ412" s="28"/>
      <c r="AR412" s="28"/>
      <c r="AS412" s="28"/>
      <c r="AT412" s="28"/>
    </row>
    <row r="413" spans="1:63" ht="12.95" customHeight="1">
      <c r="A413" s="28"/>
      <c r="B413" s="29"/>
      <c r="C413" s="28"/>
      <c r="D413" s="28"/>
      <c r="Z413" s="28"/>
      <c r="AA413" s="28"/>
      <c r="AB413" s="28"/>
      <c r="AC413" s="28"/>
      <c r="AD413" s="28"/>
      <c r="AF413" s="29"/>
      <c r="AM413" s="28"/>
      <c r="AN413" s="28"/>
      <c r="AO413" s="28"/>
      <c r="AP413" s="28"/>
      <c r="AQ413" s="28"/>
      <c r="AR413" s="28"/>
      <c r="AS413" s="28"/>
      <c r="AT413" s="28"/>
    </row>
    <row r="414" spans="1:63" ht="12.95" customHeight="1">
      <c r="A414" s="28"/>
      <c r="B414" s="29"/>
      <c r="C414" s="28"/>
      <c r="D414" s="28"/>
      <c r="Z414" s="28"/>
      <c r="AA414" s="28"/>
      <c r="AB414" s="28"/>
      <c r="AC414" s="28"/>
      <c r="AD414" s="28"/>
      <c r="AF414" s="29"/>
      <c r="AM414" s="28"/>
      <c r="AN414" s="28"/>
      <c r="AO414" s="28"/>
      <c r="AP414" s="28"/>
      <c r="AQ414" s="28"/>
      <c r="AR414" s="28"/>
      <c r="AS414" s="28"/>
      <c r="AT414" s="28"/>
    </row>
    <row r="415" spans="1:63" ht="12.95" customHeight="1">
      <c r="A415" s="28"/>
      <c r="B415" s="29"/>
      <c r="C415" s="28"/>
      <c r="D415" s="28"/>
      <c r="Z415" s="28"/>
      <c r="AA415" s="28"/>
      <c r="AB415" s="28"/>
      <c r="AC415" s="28"/>
      <c r="AD415" s="28"/>
      <c r="AF415" s="29"/>
      <c r="AM415" s="28"/>
      <c r="AN415" s="28"/>
      <c r="AO415" s="28"/>
      <c r="AP415" s="28"/>
      <c r="AQ415" s="28"/>
      <c r="AR415" s="28"/>
      <c r="AS415" s="28"/>
      <c r="AT415" s="28"/>
    </row>
    <row r="416" spans="1:63" ht="12.95" customHeight="1">
      <c r="A416" s="28"/>
      <c r="B416" s="29"/>
      <c r="C416" s="28"/>
      <c r="D416" s="28"/>
      <c r="Z416" s="28"/>
      <c r="AA416" s="28"/>
      <c r="AB416" s="28"/>
      <c r="AC416" s="28"/>
      <c r="AD416" s="28"/>
      <c r="AF416" s="29"/>
      <c r="AM416" s="28"/>
      <c r="AN416" s="28"/>
      <c r="AO416" s="28"/>
      <c r="AP416" s="28"/>
      <c r="AQ416" s="28"/>
      <c r="AR416" s="28"/>
      <c r="AS416" s="28"/>
      <c r="AT416" s="28"/>
    </row>
    <row r="417" spans="1:46" ht="12.95" customHeight="1">
      <c r="A417" s="28"/>
      <c r="B417" s="29"/>
      <c r="C417" s="28"/>
      <c r="D417" s="28"/>
      <c r="Z417" s="28"/>
      <c r="AA417" s="28"/>
      <c r="AB417" s="28"/>
      <c r="AC417" s="28"/>
      <c r="AD417" s="28"/>
      <c r="AF417" s="29"/>
      <c r="AM417" s="28"/>
      <c r="AN417" s="28"/>
      <c r="AO417" s="28"/>
      <c r="AP417" s="28"/>
      <c r="AQ417" s="28"/>
      <c r="AR417" s="28"/>
      <c r="AS417" s="28"/>
      <c r="AT417" s="28"/>
    </row>
    <row r="418" spans="1:46" ht="12.95" customHeight="1">
      <c r="A418" s="28"/>
      <c r="B418" s="29"/>
      <c r="C418" s="28"/>
      <c r="D418" s="28"/>
      <c r="Z418" s="28"/>
      <c r="AA418" s="28"/>
      <c r="AB418" s="28"/>
      <c r="AC418" s="28"/>
      <c r="AD418" s="28"/>
      <c r="AF418" s="29"/>
      <c r="AM418" s="28"/>
      <c r="AN418" s="28"/>
      <c r="AO418" s="28"/>
      <c r="AP418" s="28"/>
      <c r="AQ418" s="28"/>
      <c r="AR418" s="28"/>
      <c r="AS418" s="28"/>
      <c r="AT418" s="28"/>
    </row>
    <row r="419" spans="1:46" ht="12.95" customHeight="1">
      <c r="A419" s="28"/>
      <c r="B419" s="29"/>
      <c r="C419" s="28"/>
      <c r="D419" s="28"/>
      <c r="Z419" s="28"/>
      <c r="AA419" s="28"/>
      <c r="AB419" s="28"/>
      <c r="AC419" s="28"/>
      <c r="AD419" s="28"/>
      <c r="AF419" s="29"/>
      <c r="AM419" s="28"/>
      <c r="AN419" s="28"/>
      <c r="AO419" s="28"/>
      <c r="AP419" s="28"/>
      <c r="AQ419" s="28"/>
      <c r="AR419" s="28"/>
      <c r="AS419" s="28"/>
      <c r="AT419" s="28"/>
    </row>
    <row r="420" spans="1:46" ht="12.95" customHeight="1">
      <c r="A420" s="28"/>
      <c r="B420" s="29"/>
      <c r="C420" s="28"/>
      <c r="D420" s="28"/>
      <c r="Z420" s="28"/>
      <c r="AA420" s="28"/>
      <c r="AB420" s="28"/>
      <c r="AC420" s="28"/>
      <c r="AD420" s="28"/>
      <c r="AF420" s="29"/>
      <c r="AM420" s="28"/>
      <c r="AN420" s="28"/>
      <c r="AO420" s="28"/>
      <c r="AP420" s="28"/>
      <c r="AQ420" s="28"/>
      <c r="AR420" s="28"/>
      <c r="AS420" s="28"/>
      <c r="AT420" s="28"/>
    </row>
    <row r="421" spans="1:46" ht="12.95" customHeight="1">
      <c r="A421" s="28"/>
      <c r="B421" s="29"/>
      <c r="C421" s="28"/>
      <c r="D421" s="28"/>
      <c r="Z421" s="28"/>
      <c r="AA421" s="28"/>
      <c r="AB421" s="28"/>
      <c r="AC421" s="28"/>
      <c r="AD421" s="28"/>
      <c r="AF421" s="29"/>
      <c r="AM421" s="28"/>
      <c r="AN421" s="28"/>
      <c r="AO421" s="28"/>
      <c r="AP421" s="28"/>
      <c r="AQ421" s="28"/>
      <c r="AR421" s="28"/>
      <c r="AS421" s="28"/>
      <c r="AT421" s="28"/>
    </row>
    <row r="422" spans="1:46" ht="12.95" customHeight="1">
      <c r="A422" s="28"/>
      <c r="B422" s="29"/>
      <c r="C422" s="28"/>
      <c r="D422" s="28"/>
      <c r="Z422" s="28"/>
      <c r="AA422" s="28"/>
      <c r="AB422" s="28"/>
      <c r="AC422" s="28"/>
      <c r="AD422" s="28"/>
      <c r="AF422" s="29"/>
      <c r="AM422" s="28"/>
      <c r="AN422" s="28"/>
      <c r="AO422" s="28"/>
      <c r="AP422" s="28"/>
      <c r="AQ422" s="28"/>
      <c r="AR422" s="28"/>
      <c r="AS422" s="28"/>
      <c r="AT422" s="28"/>
    </row>
    <row r="423" spans="1:46" ht="12.95" customHeight="1">
      <c r="A423" s="28"/>
      <c r="B423" s="29"/>
      <c r="C423" s="28"/>
      <c r="D423" s="28"/>
      <c r="Z423" s="28"/>
      <c r="AA423" s="28"/>
      <c r="AB423" s="28"/>
      <c r="AC423" s="28"/>
      <c r="AD423" s="28"/>
      <c r="AF423" s="29"/>
      <c r="AM423" s="28"/>
      <c r="AN423" s="28"/>
      <c r="AO423" s="28"/>
      <c r="AP423" s="28"/>
      <c r="AQ423" s="28"/>
      <c r="AR423" s="28"/>
      <c r="AS423" s="28"/>
      <c r="AT423" s="28"/>
    </row>
    <row r="424" spans="1:46" ht="12.95" customHeight="1">
      <c r="A424" s="28"/>
      <c r="B424" s="29"/>
      <c r="C424" s="28"/>
      <c r="D424" s="28"/>
      <c r="Z424" s="28"/>
      <c r="AA424" s="28"/>
      <c r="AB424" s="28"/>
      <c r="AC424" s="28"/>
      <c r="AD424" s="28"/>
      <c r="AF424" s="29"/>
      <c r="AM424" s="28"/>
      <c r="AN424" s="28"/>
      <c r="AO424" s="28"/>
      <c r="AP424" s="28"/>
      <c r="AQ424" s="28"/>
      <c r="AR424" s="28"/>
      <c r="AS424" s="28"/>
      <c r="AT424" s="28"/>
    </row>
    <row r="425" spans="1:46" ht="12.95" customHeight="1">
      <c r="A425" s="28"/>
      <c r="B425" s="29"/>
      <c r="C425" s="28"/>
      <c r="D425" s="28"/>
      <c r="Z425" s="28"/>
      <c r="AA425" s="28"/>
      <c r="AB425" s="28"/>
      <c r="AC425" s="28"/>
      <c r="AD425" s="28"/>
      <c r="AF425" s="29"/>
      <c r="AM425" s="28"/>
      <c r="AN425" s="28"/>
      <c r="AO425" s="28"/>
      <c r="AP425" s="28"/>
      <c r="AQ425" s="28"/>
      <c r="AR425" s="28"/>
      <c r="AS425" s="28"/>
      <c r="AT425" s="28"/>
    </row>
    <row r="426" spans="1:46" ht="12.95" customHeight="1">
      <c r="A426" s="28"/>
      <c r="B426" s="29"/>
      <c r="C426" s="28"/>
      <c r="D426" s="28"/>
      <c r="Z426" s="28"/>
      <c r="AA426" s="28"/>
      <c r="AB426" s="28"/>
      <c r="AC426" s="28"/>
      <c r="AD426" s="28"/>
      <c r="AF426" s="29"/>
      <c r="AM426" s="28"/>
      <c r="AN426" s="28"/>
      <c r="AO426" s="28"/>
      <c r="AP426" s="28"/>
      <c r="AQ426" s="28"/>
      <c r="AR426" s="28"/>
      <c r="AS426" s="28"/>
      <c r="AT426" s="28"/>
    </row>
    <row r="427" spans="1:46" ht="12.95" customHeight="1">
      <c r="A427" s="28"/>
      <c r="B427" s="29"/>
      <c r="C427" s="28"/>
      <c r="D427" s="28"/>
      <c r="Z427" s="28"/>
      <c r="AA427" s="28"/>
      <c r="AB427" s="28"/>
      <c r="AC427" s="28"/>
      <c r="AD427" s="28"/>
      <c r="AF427" s="29"/>
      <c r="AM427" s="28"/>
      <c r="AN427" s="28"/>
      <c r="AO427" s="28"/>
      <c r="AP427" s="28"/>
      <c r="AQ427" s="28"/>
      <c r="AR427" s="28"/>
      <c r="AS427" s="28"/>
      <c r="AT427" s="28"/>
    </row>
    <row r="428" spans="1:46" ht="12.95" customHeight="1">
      <c r="A428" s="28"/>
      <c r="B428" s="29"/>
      <c r="C428" s="28"/>
      <c r="D428" s="28"/>
      <c r="Z428" s="28"/>
      <c r="AA428" s="28"/>
      <c r="AB428" s="28"/>
      <c r="AC428" s="28"/>
      <c r="AD428" s="28"/>
      <c r="AF428" s="29"/>
      <c r="AM428" s="28"/>
      <c r="AN428" s="28"/>
      <c r="AO428" s="28"/>
      <c r="AP428" s="28"/>
      <c r="AQ428" s="28"/>
      <c r="AR428" s="28"/>
      <c r="AS428" s="28"/>
      <c r="AT428" s="28"/>
    </row>
    <row r="429" spans="1:46" ht="12.95" customHeight="1">
      <c r="A429" s="28"/>
      <c r="B429" s="29"/>
      <c r="C429" s="28"/>
      <c r="D429" s="28"/>
      <c r="Z429" s="28"/>
      <c r="AA429" s="28"/>
      <c r="AB429" s="28"/>
      <c r="AC429" s="28"/>
      <c r="AD429" s="28"/>
      <c r="AF429" s="29"/>
      <c r="AM429" s="28"/>
      <c r="AN429" s="28"/>
      <c r="AO429" s="28"/>
      <c r="AP429" s="28"/>
      <c r="AQ429" s="28"/>
      <c r="AR429" s="28"/>
      <c r="AS429" s="28"/>
      <c r="AT429" s="28"/>
    </row>
    <row r="430" spans="1:46" ht="12.95" customHeight="1">
      <c r="A430" s="28"/>
      <c r="B430" s="29"/>
      <c r="C430" s="28"/>
      <c r="D430" s="28"/>
      <c r="Z430" s="28"/>
      <c r="AA430" s="28"/>
      <c r="AB430" s="28"/>
      <c r="AC430" s="28"/>
      <c r="AD430" s="28"/>
      <c r="AF430" s="29"/>
      <c r="AM430" s="28"/>
      <c r="AN430" s="28"/>
      <c r="AO430" s="28"/>
      <c r="AP430" s="28"/>
      <c r="AQ430" s="28"/>
      <c r="AR430" s="28"/>
      <c r="AS430" s="28"/>
      <c r="AT430" s="28"/>
    </row>
    <row r="431" spans="1:46" ht="12.95" customHeight="1">
      <c r="A431" s="28"/>
      <c r="B431" s="29"/>
      <c r="C431" s="28"/>
      <c r="D431" s="28"/>
      <c r="Z431" s="28"/>
      <c r="AA431" s="28"/>
      <c r="AB431" s="28"/>
      <c r="AC431" s="28"/>
      <c r="AD431" s="28"/>
      <c r="AF431" s="29"/>
      <c r="AM431" s="28"/>
      <c r="AN431" s="28"/>
      <c r="AO431" s="28"/>
      <c r="AP431" s="28"/>
      <c r="AQ431" s="28"/>
      <c r="AR431" s="28"/>
      <c r="AS431" s="28"/>
      <c r="AT431" s="28"/>
    </row>
    <row r="432" spans="1:46" ht="12.95" customHeight="1">
      <c r="A432" s="28"/>
      <c r="B432" s="29"/>
      <c r="C432" s="28"/>
      <c r="D432" s="28"/>
      <c r="Z432" s="28"/>
      <c r="AA432" s="28"/>
      <c r="AB432" s="28"/>
      <c r="AC432" s="28"/>
      <c r="AD432" s="28"/>
      <c r="AF432" s="29"/>
      <c r="AM432" s="28"/>
      <c r="AN432" s="28"/>
      <c r="AO432" s="28"/>
      <c r="AP432" s="28"/>
      <c r="AQ432" s="28"/>
      <c r="AR432" s="28"/>
      <c r="AS432" s="28"/>
      <c r="AT432" s="28"/>
    </row>
    <row r="433" spans="1:46" ht="12.95" customHeight="1">
      <c r="A433" s="28"/>
      <c r="B433" s="29"/>
      <c r="C433" s="28"/>
      <c r="D433" s="28"/>
      <c r="Z433" s="28"/>
      <c r="AA433" s="28"/>
      <c r="AB433" s="28"/>
      <c r="AC433" s="28"/>
      <c r="AD433" s="28"/>
      <c r="AF433" s="29"/>
      <c r="AM433" s="28"/>
      <c r="AN433" s="28"/>
      <c r="AO433" s="28"/>
      <c r="AP433" s="28"/>
      <c r="AQ433" s="28"/>
      <c r="AR433" s="28"/>
      <c r="AS433" s="28"/>
      <c r="AT433" s="28"/>
    </row>
    <row r="434" spans="1:46" ht="12.95" customHeight="1">
      <c r="A434" s="28"/>
      <c r="B434" s="29"/>
      <c r="C434" s="28"/>
      <c r="D434" s="28"/>
      <c r="Z434" s="28"/>
      <c r="AA434" s="28"/>
      <c r="AB434" s="28"/>
      <c r="AC434" s="28"/>
      <c r="AD434" s="28"/>
      <c r="AF434" s="29"/>
      <c r="AM434" s="28"/>
      <c r="AN434" s="28"/>
      <c r="AO434" s="28"/>
      <c r="AP434" s="28"/>
      <c r="AQ434" s="28"/>
      <c r="AR434" s="28"/>
      <c r="AS434" s="28"/>
      <c r="AT434" s="28"/>
    </row>
    <row r="435" spans="1:46" ht="12.95" customHeight="1">
      <c r="A435" s="28"/>
      <c r="B435" s="29"/>
      <c r="C435" s="28"/>
      <c r="D435" s="28"/>
      <c r="Z435" s="28"/>
      <c r="AA435" s="28"/>
      <c r="AB435" s="28"/>
      <c r="AC435" s="28"/>
      <c r="AD435" s="28"/>
      <c r="AF435" s="29"/>
      <c r="AM435" s="28"/>
      <c r="AN435" s="28"/>
      <c r="AO435" s="28"/>
      <c r="AP435" s="28"/>
      <c r="AQ435" s="28"/>
      <c r="AR435" s="28"/>
      <c r="AS435" s="28"/>
      <c r="AT435" s="28"/>
    </row>
    <row r="436" spans="1:46" ht="12.95" customHeight="1">
      <c r="A436" s="28"/>
      <c r="B436" s="29"/>
      <c r="C436" s="28"/>
      <c r="D436" s="28"/>
      <c r="Z436" s="28"/>
      <c r="AA436" s="28"/>
      <c r="AB436" s="28"/>
      <c r="AC436" s="28"/>
      <c r="AD436" s="28"/>
      <c r="AF436" s="29"/>
      <c r="AM436" s="28"/>
      <c r="AN436" s="28"/>
      <c r="AO436" s="28"/>
      <c r="AP436" s="28"/>
      <c r="AQ436" s="28"/>
      <c r="AR436" s="28"/>
      <c r="AS436" s="28"/>
      <c r="AT436" s="28"/>
    </row>
    <row r="437" spans="1:46" ht="12.95" customHeight="1">
      <c r="A437" s="28"/>
      <c r="B437" s="29"/>
      <c r="C437" s="28"/>
      <c r="D437" s="28"/>
      <c r="Z437" s="28"/>
      <c r="AA437" s="28"/>
      <c r="AB437" s="28"/>
      <c r="AC437" s="28"/>
      <c r="AD437" s="28"/>
      <c r="AF437" s="29"/>
      <c r="AM437" s="28"/>
      <c r="AN437" s="28"/>
      <c r="AO437" s="28"/>
      <c r="AP437" s="28"/>
      <c r="AQ437" s="28"/>
      <c r="AR437" s="28"/>
      <c r="AS437" s="28"/>
      <c r="AT437" s="28"/>
    </row>
    <row r="438" spans="1:46" ht="12.95" customHeight="1">
      <c r="A438" s="28"/>
      <c r="B438" s="29"/>
      <c r="C438" s="28"/>
      <c r="D438" s="28"/>
      <c r="Z438" s="28"/>
      <c r="AA438" s="28"/>
      <c r="AB438" s="28"/>
      <c r="AC438" s="28"/>
      <c r="AD438" s="28"/>
      <c r="AF438" s="29"/>
      <c r="AM438" s="28"/>
      <c r="AN438" s="28"/>
      <c r="AO438" s="28"/>
      <c r="AP438" s="28"/>
      <c r="AQ438" s="28"/>
      <c r="AR438" s="28"/>
      <c r="AS438" s="28"/>
      <c r="AT438" s="28"/>
    </row>
    <row r="439" spans="1:46" ht="12.95" customHeight="1">
      <c r="A439" s="28"/>
      <c r="B439" s="29"/>
      <c r="C439" s="28"/>
      <c r="D439" s="28"/>
      <c r="Z439" s="28"/>
      <c r="AA439" s="28"/>
      <c r="AB439" s="28"/>
      <c r="AC439" s="28"/>
      <c r="AD439" s="28"/>
      <c r="AF439" s="29"/>
      <c r="AM439" s="28"/>
      <c r="AN439" s="28"/>
      <c r="AO439" s="28"/>
      <c r="AP439" s="28"/>
      <c r="AQ439" s="28"/>
      <c r="AR439" s="28"/>
      <c r="AS439" s="28"/>
      <c r="AT439" s="28"/>
    </row>
    <row r="440" spans="1:46" ht="12.95" customHeight="1">
      <c r="A440" s="28"/>
      <c r="B440" s="29"/>
      <c r="C440" s="28"/>
      <c r="D440" s="28"/>
      <c r="Z440" s="28"/>
      <c r="AA440" s="28"/>
      <c r="AB440" s="28"/>
      <c r="AC440" s="28"/>
      <c r="AD440" s="28"/>
      <c r="AF440" s="29"/>
      <c r="AM440" s="28"/>
      <c r="AN440" s="28"/>
      <c r="AO440" s="28"/>
      <c r="AP440" s="28"/>
      <c r="AQ440" s="28"/>
      <c r="AR440" s="28"/>
      <c r="AS440" s="28"/>
      <c r="AT440" s="28"/>
    </row>
    <row r="441" spans="1:46" ht="12.95" customHeight="1">
      <c r="A441" s="28"/>
      <c r="B441" s="29"/>
      <c r="C441" s="28"/>
      <c r="D441" s="28"/>
      <c r="Z441" s="28"/>
      <c r="AA441" s="28"/>
      <c r="AB441" s="28"/>
      <c r="AC441" s="28"/>
      <c r="AD441" s="28"/>
      <c r="AF441" s="29"/>
      <c r="AM441" s="28"/>
      <c r="AN441" s="28"/>
      <c r="AO441" s="28"/>
      <c r="AP441" s="28"/>
      <c r="AQ441" s="28"/>
      <c r="AR441" s="28"/>
      <c r="AS441" s="28"/>
      <c r="AT441" s="28"/>
    </row>
    <row r="442" spans="1:46" ht="12.95" customHeight="1">
      <c r="A442" s="28"/>
      <c r="B442" s="29"/>
      <c r="C442" s="28"/>
      <c r="D442" s="28"/>
      <c r="Z442" s="28"/>
      <c r="AA442" s="28"/>
      <c r="AB442" s="28"/>
      <c r="AC442" s="28"/>
      <c r="AD442" s="28"/>
      <c r="AF442" s="29"/>
      <c r="AM442" s="28"/>
      <c r="AN442" s="28"/>
      <c r="AO442" s="28"/>
      <c r="AP442" s="28"/>
      <c r="AQ442" s="28"/>
      <c r="AR442" s="28"/>
      <c r="AS442" s="28"/>
      <c r="AT442" s="28"/>
    </row>
    <row r="443" spans="1:46" ht="12.95" customHeight="1">
      <c r="A443" s="28"/>
      <c r="B443" s="29"/>
      <c r="C443" s="28"/>
      <c r="D443" s="28"/>
      <c r="Z443" s="28"/>
      <c r="AA443" s="28"/>
      <c r="AB443" s="28"/>
      <c r="AC443" s="28"/>
      <c r="AD443" s="28"/>
      <c r="AF443" s="29"/>
      <c r="AM443" s="28"/>
      <c r="AN443" s="28"/>
      <c r="AO443" s="28"/>
      <c r="AP443" s="28"/>
      <c r="AQ443" s="28"/>
      <c r="AR443" s="28"/>
      <c r="AS443" s="28"/>
      <c r="AT443" s="28"/>
    </row>
    <row r="444" spans="1:46" ht="12.95" customHeight="1">
      <c r="A444" s="28"/>
      <c r="B444" s="29"/>
      <c r="C444" s="28"/>
      <c r="D444" s="28"/>
      <c r="Z444" s="28"/>
      <c r="AA444" s="28"/>
      <c r="AB444" s="28"/>
      <c r="AC444" s="28"/>
      <c r="AD444" s="28"/>
      <c r="AF444" s="29"/>
      <c r="AM444" s="28"/>
      <c r="AN444" s="28"/>
      <c r="AO444" s="28"/>
      <c r="AP444" s="28"/>
      <c r="AQ444" s="28"/>
      <c r="AR444" s="28"/>
      <c r="AS444" s="28"/>
      <c r="AT444" s="28"/>
    </row>
    <row r="445" spans="1:46" ht="12.95" customHeight="1">
      <c r="A445" s="28"/>
      <c r="B445" s="29"/>
      <c r="C445" s="28"/>
      <c r="D445" s="28"/>
      <c r="Z445" s="28"/>
      <c r="AA445" s="28"/>
      <c r="AB445" s="28"/>
      <c r="AC445" s="28"/>
      <c r="AD445" s="28"/>
      <c r="AF445" s="29"/>
      <c r="AM445" s="28"/>
      <c r="AN445" s="28"/>
      <c r="AO445" s="28"/>
      <c r="AP445" s="28"/>
      <c r="AQ445" s="28"/>
      <c r="AR445" s="28"/>
      <c r="AS445" s="28"/>
      <c r="AT445" s="28"/>
    </row>
    <row r="446" spans="1:46" ht="12.95" customHeight="1">
      <c r="A446" s="28"/>
      <c r="B446" s="29"/>
      <c r="C446" s="28"/>
      <c r="D446" s="28"/>
      <c r="Z446" s="28"/>
      <c r="AA446" s="28"/>
      <c r="AB446" s="28"/>
      <c r="AC446" s="28"/>
      <c r="AD446" s="28"/>
      <c r="AF446" s="29"/>
      <c r="AM446" s="28"/>
      <c r="AN446" s="28"/>
      <c r="AO446" s="28"/>
      <c r="AP446" s="28"/>
      <c r="AQ446" s="28"/>
      <c r="AR446" s="28"/>
      <c r="AS446" s="28"/>
      <c r="AT446" s="28"/>
    </row>
    <row r="447" spans="1:46" ht="12.95" customHeight="1">
      <c r="A447" s="28"/>
      <c r="B447" s="29"/>
      <c r="C447" s="28"/>
      <c r="D447" s="28"/>
      <c r="Z447" s="28"/>
      <c r="AA447" s="28"/>
      <c r="AB447" s="28"/>
      <c r="AC447" s="28"/>
      <c r="AD447" s="28"/>
      <c r="AF447" s="29"/>
      <c r="AM447" s="28"/>
      <c r="AN447" s="28"/>
      <c r="AO447" s="28"/>
      <c r="AP447" s="28"/>
      <c r="AQ447" s="28"/>
      <c r="AR447" s="28"/>
      <c r="AS447" s="28"/>
      <c r="AT447" s="28"/>
    </row>
    <row r="448" spans="1:46" ht="12.95" customHeight="1">
      <c r="A448" s="28"/>
      <c r="B448" s="29"/>
      <c r="C448" s="28"/>
      <c r="D448" s="28"/>
      <c r="Z448" s="28"/>
      <c r="AA448" s="28"/>
      <c r="AB448" s="28"/>
      <c r="AC448" s="28"/>
      <c r="AD448" s="28"/>
      <c r="AF448" s="29"/>
      <c r="AM448" s="28"/>
      <c r="AN448" s="28"/>
      <c r="AO448" s="28"/>
      <c r="AP448" s="28"/>
      <c r="AQ448" s="28"/>
      <c r="AR448" s="28"/>
      <c r="AS448" s="28"/>
      <c r="AT448" s="28"/>
    </row>
    <row r="449" spans="1:46" ht="12.95" customHeight="1">
      <c r="A449" s="28"/>
      <c r="B449" s="29"/>
      <c r="C449" s="28"/>
      <c r="D449" s="28"/>
      <c r="Z449" s="28"/>
      <c r="AA449" s="28"/>
      <c r="AB449" s="28"/>
      <c r="AC449" s="28"/>
      <c r="AD449" s="28"/>
      <c r="AF449" s="29"/>
      <c r="AM449" s="28"/>
      <c r="AN449" s="28"/>
      <c r="AO449" s="28"/>
      <c r="AP449" s="28"/>
      <c r="AQ449" s="28"/>
      <c r="AR449" s="28"/>
      <c r="AS449" s="28"/>
      <c r="AT449" s="28"/>
    </row>
    <row r="450" spans="1:46" ht="12.95" customHeight="1">
      <c r="A450" s="28"/>
      <c r="B450" s="29"/>
      <c r="C450" s="28"/>
      <c r="D450" s="28"/>
      <c r="Z450" s="28"/>
      <c r="AA450" s="28"/>
      <c r="AB450" s="28"/>
      <c r="AC450" s="28"/>
      <c r="AD450" s="28"/>
      <c r="AF450" s="29"/>
      <c r="AM450" s="28"/>
      <c r="AN450" s="28"/>
      <c r="AO450" s="28"/>
      <c r="AP450" s="28"/>
      <c r="AQ450" s="28"/>
      <c r="AR450" s="28"/>
      <c r="AS450" s="28"/>
      <c r="AT450" s="28"/>
    </row>
    <row r="451" spans="1:46" ht="12.95" customHeight="1">
      <c r="A451" s="28"/>
      <c r="B451" s="29"/>
      <c r="C451" s="28"/>
      <c r="D451" s="28"/>
      <c r="Z451" s="28"/>
      <c r="AA451" s="28"/>
      <c r="AB451" s="28"/>
      <c r="AC451" s="28"/>
      <c r="AD451" s="28"/>
      <c r="AF451" s="29"/>
      <c r="AM451" s="28"/>
      <c r="AN451" s="28"/>
      <c r="AO451" s="28"/>
      <c r="AP451" s="28"/>
      <c r="AQ451" s="28"/>
      <c r="AR451" s="28"/>
      <c r="AS451" s="28"/>
      <c r="AT451" s="28"/>
    </row>
    <row r="452" spans="1:46" ht="12.95" customHeight="1">
      <c r="A452" s="28"/>
      <c r="B452" s="29"/>
      <c r="C452" s="28"/>
      <c r="D452" s="28"/>
      <c r="Z452" s="28"/>
      <c r="AA452" s="28"/>
      <c r="AB452" s="28"/>
      <c r="AC452" s="28"/>
      <c r="AD452" s="28"/>
      <c r="AF452" s="29"/>
      <c r="AM452" s="28"/>
      <c r="AN452" s="28"/>
      <c r="AO452" s="28"/>
      <c r="AP452" s="28"/>
      <c r="AQ452" s="28"/>
      <c r="AR452" s="28"/>
      <c r="AS452" s="28"/>
      <c r="AT452" s="28"/>
    </row>
    <row r="453" spans="1:46" ht="12.95" customHeight="1">
      <c r="A453" s="28"/>
      <c r="B453" s="29"/>
      <c r="C453" s="28"/>
      <c r="D453" s="28"/>
      <c r="Z453" s="28"/>
      <c r="AA453" s="28"/>
      <c r="AB453" s="28"/>
      <c r="AC453" s="28"/>
      <c r="AD453" s="28"/>
      <c r="AF453" s="29"/>
      <c r="AM453" s="28"/>
      <c r="AN453" s="28"/>
      <c r="AO453" s="28"/>
      <c r="AP453" s="28"/>
      <c r="AQ453" s="28"/>
      <c r="AR453" s="28"/>
      <c r="AS453" s="28"/>
      <c r="AT453" s="28"/>
    </row>
    <row r="454" spans="1:46" ht="12.95" customHeight="1">
      <c r="A454" s="28"/>
      <c r="B454" s="29"/>
      <c r="C454" s="28"/>
      <c r="D454" s="28"/>
      <c r="Z454" s="28"/>
      <c r="AA454" s="28"/>
      <c r="AB454" s="28"/>
      <c r="AC454" s="28"/>
      <c r="AD454" s="28"/>
      <c r="AF454" s="29"/>
      <c r="AM454" s="28"/>
      <c r="AN454" s="28"/>
      <c r="AO454" s="28"/>
      <c r="AP454" s="28"/>
      <c r="AQ454" s="28"/>
      <c r="AR454" s="28"/>
      <c r="AS454" s="28"/>
      <c r="AT454" s="28"/>
    </row>
    <row r="455" spans="1:46" ht="12.95" customHeight="1">
      <c r="A455" s="28"/>
      <c r="B455" s="29"/>
      <c r="C455" s="28"/>
      <c r="D455" s="28"/>
      <c r="Z455" s="28"/>
      <c r="AA455" s="28"/>
      <c r="AB455" s="28"/>
      <c r="AC455" s="28"/>
      <c r="AD455" s="28"/>
      <c r="AF455" s="29"/>
      <c r="AM455" s="28"/>
      <c r="AN455" s="28"/>
      <c r="AO455" s="28"/>
      <c r="AP455" s="28"/>
      <c r="AQ455" s="28"/>
      <c r="AR455" s="28"/>
      <c r="AS455" s="28"/>
      <c r="AT455" s="28"/>
    </row>
    <row r="456" spans="1:46" ht="12.95" customHeight="1">
      <c r="A456" s="28"/>
      <c r="B456" s="29"/>
      <c r="C456" s="28"/>
      <c r="D456" s="28"/>
      <c r="Z456" s="28"/>
      <c r="AA456" s="28"/>
      <c r="AB456" s="28"/>
      <c r="AC456" s="28"/>
      <c r="AD456" s="28"/>
      <c r="AF456" s="29"/>
      <c r="AM456" s="28"/>
      <c r="AN456" s="28"/>
      <c r="AO456" s="28"/>
      <c r="AP456" s="28"/>
      <c r="AQ456" s="28"/>
      <c r="AR456" s="28"/>
      <c r="AS456" s="28"/>
      <c r="AT456" s="28"/>
    </row>
    <row r="457" spans="1:46" ht="12.95" customHeight="1">
      <c r="A457" s="28"/>
      <c r="B457" s="29"/>
      <c r="C457" s="28"/>
      <c r="D457" s="28"/>
      <c r="Z457" s="28"/>
      <c r="AA457" s="28"/>
      <c r="AB457" s="28"/>
      <c r="AC457" s="28"/>
      <c r="AD457" s="28"/>
      <c r="AF457" s="29"/>
      <c r="AM457" s="28"/>
      <c r="AN457" s="28"/>
      <c r="AO457" s="28"/>
      <c r="AP457" s="28"/>
      <c r="AQ457" s="28"/>
      <c r="AR457" s="28"/>
      <c r="AS457" s="28"/>
      <c r="AT457" s="28"/>
    </row>
    <row r="458" spans="1:46" ht="12.95" customHeight="1">
      <c r="A458" s="28"/>
      <c r="B458" s="29"/>
      <c r="C458" s="28"/>
      <c r="D458" s="28"/>
      <c r="Z458" s="28"/>
      <c r="AA458" s="28"/>
      <c r="AB458" s="28"/>
      <c r="AC458" s="28"/>
      <c r="AD458" s="28"/>
      <c r="AF458" s="29"/>
      <c r="AM458" s="28"/>
      <c r="AN458" s="28"/>
      <c r="AO458" s="28"/>
      <c r="AP458" s="28"/>
      <c r="AQ458" s="28"/>
      <c r="AR458" s="28"/>
      <c r="AS458" s="28"/>
      <c r="AT458" s="28"/>
    </row>
    <row r="459" spans="1:46" ht="12.95" customHeight="1">
      <c r="A459" s="28"/>
      <c r="B459" s="29"/>
      <c r="C459" s="28"/>
      <c r="D459" s="28"/>
      <c r="Z459" s="28"/>
      <c r="AA459" s="28"/>
      <c r="AB459" s="28"/>
      <c r="AC459" s="28"/>
      <c r="AD459" s="28"/>
      <c r="AF459" s="29"/>
      <c r="AM459" s="28"/>
      <c r="AN459" s="28"/>
      <c r="AO459" s="28"/>
      <c r="AP459" s="28"/>
      <c r="AQ459" s="28"/>
      <c r="AR459" s="28"/>
      <c r="AS459" s="28"/>
      <c r="AT459" s="28"/>
    </row>
    <row r="460" spans="1:46" ht="12.95" customHeight="1">
      <c r="A460" s="28"/>
      <c r="B460" s="29"/>
      <c r="C460" s="28"/>
      <c r="D460" s="28"/>
      <c r="Z460" s="28"/>
      <c r="AA460" s="28"/>
      <c r="AB460" s="28"/>
      <c r="AC460" s="28"/>
      <c r="AD460" s="28"/>
      <c r="AF460" s="29"/>
      <c r="AM460" s="28"/>
      <c r="AN460" s="28"/>
      <c r="AO460" s="28"/>
      <c r="AP460" s="28"/>
      <c r="AQ460" s="28"/>
      <c r="AR460" s="28"/>
      <c r="AS460" s="28"/>
      <c r="AT460" s="28"/>
    </row>
    <row r="461" spans="1:46" ht="12.95" customHeight="1">
      <c r="A461" s="28"/>
      <c r="B461" s="29"/>
      <c r="C461" s="28"/>
      <c r="D461" s="28"/>
      <c r="Z461" s="28"/>
      <c r="AA461" s="28"/>
      <c r="AB461" s="28"/>
      <c r="AC461" s="28"/>
      <c r="AD461" s="28"/>
      <c r="AF461" s="29"/>
      <c r="AM461" s="28"/>
      <c r="AN461" s="28"/>
      <c r="AO461" s="28"/>
      <c r="AP461" s="28"/>
      <c r="AQ461" s="28"/>
      <c r="AR461" s="28"/>
      <c r="AS461" s="28"/>
      <c r="AT461" s="28"/>
    </row>
    <row r="462" spans="1:46" ht="12.95" customHeight="1">
      <c r="A462" s="28"/>
      <c r="B462" s="29"/>
      <c r="C462" s="28"/>
      <c r="D462" s="28"/>
      <c r="Z462" s="28"/>
      <c r="AA462" s="28"/>
      <c r="AB462" s="28"/>
      <c r="AC462" s="28"/>
      <c r="AD462" s="28"/>
      <c r="AF462" s="29"/>
      <c r="AM462" s="28"/>
      <c r="AN462" s="28"/>
      <c r="AO462" s="28"/>
      <c r="AP462" s="28"/>
      <c r="AQ462" s="28"/>
      <c r="AR462" s="28"/>
      <c r="AS462" s="28"/>
      <c r="AT462" s="28"/>
    </row>
    <row r="463" spans="1:46" ht="12.95" customHeight="1">
      <c r="A463" s="28"/>
      <c r="B463" s="29"/>
      <c r="C463" s="28"/>
      <c r="D463" s="28"/>
      <c r="Z463" s="28"/>
      <c r="AA463" s="28"/>
      <c r="AB463" s="28"/>
      <c r="AC463" s="28"/>
      <c r="AD463" s="28"/>
      <c r="AF463" s="29"/>
      <c r="AM463" s="28"/>
      <c r="AN463" s="28"/>
      <c r="AO463" s="28"/>
      <c r="AP463" s="28"/>
      <c r="AQ463" s="28"/>
      <c r="AR463" s="28"/>
      <c r="AS463" s="28"/>
      <c r="AT463" s="28"/>
    </row>
    <row r="464" spans="1:46" ht="12.95" customHeight="1">
      <c r="A464" s="28"/>
      <c r="B464" s="29"/>
      <c r="C464" s="28"/>
      <c r="D464" s="28"/>
      <c r="Z464" s="28"/>
      <c r="AA464" s="28"/>
      <c r="AB464" s="28"/>
      <c r="AC464" s="28"/>
      <c r="AD464" s="28"/>
      <c r="AF464" s="29"/>
      <c r="AM464" s="28"/>
      <c r="AN464" s="28"/>
      <c r="AO464" s="28"/>
      <c r="AP464" s="28"/>
      <c r="AQ464" s="28"/>
      <c r="AR464" s="28"/>
      <c r="AS464" s="28"/>
      <c r="AT464" s="28"/>
    </row>
    <row r="465" spans="1:49" ht="12.95" customHeight="1">
      <c r="A465" s="28"/>
      <c r="B465" s="29"/>
      <c r="C465" s="28"/>
      <c r="D465" s="28"/>
      <c r="Z465" s="28"/>
      <c r="AA465" s="28"/>
      <c r="AB465" s="28"/>
      <c r="AC465" s="28"/>
      <c r="AD465" s="28"/>
      <c r="AF465" s="29"/>
      <c r="AM465" s="28"/>
      <c r="AN465" s="28"/>
      <c r="AO465" s="28"/>
      <c r="AP465" s="28"/>
      <c r="AQ465" s="28"/>
      <c r="AR465" s="28"/>
      <c r="AS465" s="28"/>
      <c r="AT465" s="28"/>
    </row>
    <row r="466" spans="1:49" ht="12.95" customHeight="1">
      <c r="A466" s="28"/>
      <c r="B466" s="29"/>
      <c r="C466" s="28"/>
      <c r="D466" s="28"/>
      <c r="Z466" s="28"/>
      <c r="AA466" s="28"/>
      <c r="AB466" s="28"/>
      <c r="AC466" s="28"/>
      <c r="AD466" s="28"/>
      <c r="AF466" s="29"/>
      <c r="AM466" s="28"/>
      <c r="AN466" s="28"/>
      <c r="AO466" s="28"/>
      <c r="AP466" s="28"/>
      <c r="AQ466" s="28"/>
      <c r="AR466" s="28"/>
      <c r="AS466" s="28"/>
      <c r="AT466" s="28"/>
    </row>
    <row r="467" spans="1:49" ht="12.95" customHeight="1">
      <c r="A467" s="28"/>
      <c r="B467" s="29"/>
      <c r="C467" s="28"/>
      <c r="D467" s="28"/>
      <c r="Z467" s="28"/>
      <c r="AA467" s="28"/>
      <c r="AB467" s="28"/>
      <c r="AC467" s="28"/>
      <c r="AD467" s="28"/>
      <c r="AF467" s="29"/>
      <c r="AM467" s="28"/>
      <c r="AN467" s="28"/>
      <c r="AO467" s="28"/>
      <c r="AP467" s="28"/>
      <c r="AQ467" s="28"/>
      <c r="AR467" s="28"/>
      <c r="AS467" s="28"/>
      <c r="AT467" s="28"/>
    </row>
    <row r="468" spans="1:49" ht="12.95" customHeight="1">
      <c r="A468" s="28"/>
      <c r="B468" s="29"/>
      <c r="C468" s="28"/>
      <c r="D468" s="28"/>
      <c r="Z468" s="28"/>
      <c r="AA468" s="28"/>
      <c r="AB468" s="28"/>
      <c r="AC468" s="28"/>
      <c r="AD468" s="28"/>
      <c r="AF468" s="29"/>
      <c r="AM468" s="28"/>
      <c r="AN468" s="28"/>
      <c r="AO468" s="28"/>
      <c r="AP468" s="28"/>
      <c r="AQ468" s="28"/>
      <c r="AR468" s="28"/>
      <c r="AS468" s="28"/>
      <c r="AT468" s="28"/>
    </row>
    <row r="469" spans="1:49" ht="12.95" customHeight="1">
      <c r="A469" s="28"/>
      <c r="B469" s="29"/>
      <c r="C469" s="28"/>
      <c r="D469" s="28"/>
      <c r="Z469" s="28"/>
      <c r="AA469" s="28"/>
      <c r="AB469" s="28"/>
      <c r="AC469" s="28"/>
      <c r="AD469" s="28"/>
      <c r="AF469" s="29"/>
      <c r="AM469" s="28"/>
      <c r="AN469" s="28"/>
      <c r="AO469" s="28"/>
      <c r="AP469" s="28"/>
      <c r="AQ469" s="28"/>
      <c r="AR469" s="28"/>
      <c r="AS469" s="28"/>
      <c r="AT469" s="28"/>
      <c r="AU469" s="28"/>
      <c r="AW469" s="28"/>
    </row>
    <row r="470" spans="1:49" ht="12.95" customHeight="1">
      <c r="A470" s="28"/>
      <c r="B470" s="29"/>
      <c r="C470" s="28"/>
      <c r="D470" s="28"/>
      <c r="Z470" s="28"/>
      <c r="AA470" s="28"/>
      <c r="AB470" s="28"/>
      <c r="AC470" s="28"/>
      <c r="AD470" s="28"/>
      <c r="AF470" s="29"/>
      <c r="AM470" s="28"/>
      <c r="AN470" s="28"/>
      <c r="AO470" s="28"/>
      <c r="AP470" s="28"/>
      <c r="AQ470" s="28"/>
      <c r="AR470" s="28"/>
      <c r="AS470" s="28"/>
      <c r="AT470" s="28"/>
    </row>
    <row r="471" spans="1:49" ht="12.95" customHeight="1">
      <c r="A471" s="28"/>
      <c r="B471" s="29"/>
      <c r="C471" s="28"/>
      <c r="D471" s="28"/>
      <c r="Z471" s="28"/>
      <c r="AA471" s="28"/>
      <c r="AB471" s="28"/>
      <c r="AC471" s="28"/>
      <c r="AD471" s="28"/>
      <c r="AF471" s="29"/>
      <c r="AM471" s="28"/>
      <c r="AN471" s="28"/>
      <c r="AO471" s="28"/>
      <c r="AP471" s="28"/>
      <c r="AQ471" s="28"/>
      <c r="AR471" s="28"/>
      <c r="AS471" s="28"/>
      <c r="AT471" s="28"/>
    </row>
    <row r="472" spans="1:49" ht="12.95" customHeight="1">
      <c r="A472" s="28"/>
      <c r="B472" s="29"/>
      <c r="C472" s="28"/>
      <c r="D472" s="28"/>
      <c r="Z472" s="28"/>
      <c r="AA472" s="28"/>
      <c r="AB472" s="28"/>
      <c r="AC472" s="28"/>
      <c r="AD472" s="28"/>
      <c r="AF472" s="29"/>
      <c r="AM472" s="28"/>
      <c r="AN472" s="28"/>
      <c r="AO472" s="28"/>
      <c r="AP472" s="28"/>
      <c r="AQ472" s="28"/>
      <c r="AR472" s="28"/>
      <c r="AS472" s="28"/>
      <c r="AT472" s="28"/>
    </row>
    <row r="473" spans="1:49" ht="12.95" customHeight="1">
      <c r="A473" s="28"/>
      <c r="B473" s="29"/>
      <c r="C473" s="28"/>
      <c r="D473" s="28"/>
      <c r="Z473" s="28"/>
      <c r="AA473" s="28"/>
      <c r="AB473" s="28"/>
      <c r="AC473" s="28"/>
      <c r="AD473" s="28"/>
      <c r="AF473" s="29"/>
      <c r="AM473" s="28"/>
      <c r="AN473" s="28"/>
      <c r="AO473" s="28"/>
      <c r="AP473" s="28"/>
      <c r="AQ473" s="28"/>
      <c r="AR473" s="28"/>
      <c r="AS473" s="28"/>
      <c r="AT473" s="28"/>
    </row>
    <row r="474" spans="1:49" ht="12.95" customHeight="1">
      <c r="A474" s="28"/>
      <c r="B474" s="29"/>
      <c r="C474" s="28"/>
      <c r="D474" s="28"/>
      <c r="Z474" s="28"/>
      <c r="AA474" s="28"/>
      <c r="AB474" s="28"/>
      <c r="AC474" s="28"/>
      <c r="AD474" s="28"/>
      <c r="AF474" s="29"/>
      <c r="AM474" s="28"/>
      <c r="AN474" s="28"/>
      <c r="AO474" s="28"/>
      <c r="AP474" s="28"/>
      <c r="AQ474" s="28"/>
      <c r="AR474" s="28"/>
      <c r="AS474" s="28"/>
      <c r="AT474" s="28"/>
    </row>
    <row r="475" spans="1:49" ht="12.95" customHeight="1">
      <c r="A475" s="28"/>
      <c r="B475" s="29"/>
      <c r="C475" s="28"/>
      <c r="D475" s="28"/>
      <c r="Z475" s="28"/>
      <c r="AA475" s="28"/>
      <c r="AB475" s="28"/>
      <c r="AC475" s="28"/>
      <c r="AD475" s="28"/>
      <c r="AF475" s="29"/>
      <c r="AM475" s="28"/>
      <c r="AN475" s="28"/>
      <c r="AO475" s="28"/>
      <c r="AP475" s="28"/>
      <c r="AQ475" s="28"/>
      <c r="AR475" s="28"/>
      <c r="AS475" s="28"/>
      <c r="AT475" s="28"/>
    </row>
    <row r="476" spans="1:49" ht="12.95" customHeight="1">
      <c r="A476" s="28"/>
      <c r="B476" s="29"/>
      <c r="C476" s="28"/>
      <c r="D476" s="28"/>
      <c r="Z476" s="28"/>
      <c r="AA476" s="28"/>
      <c r="AB476" s="28"/>
      <c r="AC476" s="28"/>
      <c r="AD476" s="28"/>
      <c r="AF476" s="29"/>
      <c r="AM476" s="28"/>
      <c r="AN476" s="28"/>
      <c r="AO476" s="28"/>
      <c r="AP476" s="28"/>
      <c r="AQ476" s="28"/>
      <c r="AR476" s="28"/>
      <c r="AS476" s="28"/>
      <c r="AT476" s="28"/>
    </row>
    <row r="477" spans="1:49" ht="12.95" customHeight="1">
      <c r="A477" s="28"/>
      <c r="B477" s="29"/>
      <c r="C477" s="28"/>
      <c r="D477" s="28"/>
      <c r="Z477" s="28"/>
      <c r="AA477" s="28"/>
      <c r="AB477" s="28"/>
      <c r="AC477" s="28"/>
      <c r="AD477" s="28"/>
      <c r="AF477" s="29"/>
      <c r="AM477" s="28"/>
      <c r="AN477" s="28"/>
      <c r="AO477" s="28"/>
      <c r="AP477" s="28"/>
      <c r="AQ477" s="28"/>
      <c r="AR477" s="28"/>
      <c r="AS477" s="28"/>
      <c r="AT477" s="28"/>
    </row>
    <row r="478" spans="1:49" ht="12.95" customHeight="1">
      <c r="A478" s="28"/>
      <c r="B478" s="29"/>
      <c r="C478" s="28"/>
      <c r="D478" s="28"/>
      <c r="Z478" s="28"/>
      <c r="AA478" s="28"/>
      <c r="AB478" s="28"/>
      <c r="AC478" s="28"/>
      <c r="AD478" s="28"/>
      <c r="AF478" s="29"/>
      <c r="AM478" s="28"/>
      <c r="AN478" s="28"/>
      <c r="AO478" s="28"/>
      <c r="AP478" s="28"/>
      <c r="AQ478" s="28"/>
      <c r="AR478" s="28"/>
      <c r="AS478" s="28"/>
      <c r="AT478" s="28"/>
    </row>
    <row r="479" spans="1:49" ht="12.95" customHeight="1">
      <c r="A479" s="28"/>
      <c r="B479" s="29"/>
      <c r="C479" s="28"/>
      <c r="D479" s="28"/>
      <c r="Z479" s="28"/>
      <c r="AA479" s="28"/>
      <c r="AB479" s="28"/>
      <c r="AC479" s="28"/>
      <c r="AD479" s="28"/>
      <c r="AF479" s="29"/>
      <c r="AM479" s="28"/>
      <c r="AN479" s="28"/>
      <c r="AO479" s="28"/>
      <c r="AP479" s="28"/>
      <c r="AQ479" s="28"/>
      <c r="AR479" s="28"/>
      <c r="AS479" s="28"/>
      <c r="AT479" s="28"/>
    </row>
    <row r="480" spans="1:49" ht="12.95" customHeight="1">
      <c r="A480" s="28"/>
      <c r="B480" s="29"/>
      <c r="C480" s="28"/>
      <c r="D480" s="28"/>
      <c r="Z480" s="28"/>
      <c r="AA480" s="28"/>
      <c r="AB480" s="28"/>
      <c r="AC480" s="28"/>
      <c r="AD480" s="28"/>
      <c r="AF480" s="29"/>
      <c r="AM480" s="28"/>
      <c r="AN480" s="28"/>
      <c r="AO480" s="28"/>
      <c r="AP480" s="28"/>
      <c r="AQ480" s="28"/>
      <c r="AR480" s="28"/>
      <c r="AS480" s="28"/>
      <c r="AT480" s="28"/>
    </row>
    <row r="481" spans="1:63" ht="12.95" customHeight="1">
      <c r="A481" s="28"/>
      <c r="B481" s="29"/>
      <c r="C481" s="28"/>
      <c r="D481" s="28"/>
      <c r="Z481" s="28"/>
      <c r="AA481" s="28"/>
      <c r="AB481" s="28"/>
      <c r="AC481" s="28"/>
      <c r="AD481" s="28"/>
      <c r="AF481" s="29"/>
      <c r="AM481" s="28"/>
      <c r="AN481" s="28"/>
      <c r="AO481" s="28"/>
      <c r="AP481" s="28"/>
      <c r="AQ481" s="28"/>
      <c r="AR481" s="28"/>
      <c r="AS481" s="28"/>
      <c r="AT481" s="28"/>
    </row>
    <row r="482" spans="1:63" ht="12.95" customHeight="1">
      <c r="A482" s="28"/>
      <c r="B482" s="29"/>
      <c r="C482" s="28"/>
      <c r="D482" s="28"/>
      <c r="Z482" s="28"/>
      <c r="AA482" s="28"/>
      <c r="AB482" s="28"/>
      <c r="AC482" s="28"/>
      <c r="AD482" s="28"/>
      <c r="AF482" s="29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</row>
    <row r="483" spans="1:63" ht="12.95" customHeight="1">
      <c r="A483" s="28"/>
      <c r="B483" s="29"/>
      <c r="C483" s="28"/>
      <c r="D483" s="28"/>
      <c r="Z483" s="28"/>
      <c r="AA483" s="28"/>
      <c r="AB483" s="28"/>
      <c r="AC483" s="28"/>
      <c r="AD483" s="28"/>
      <c r="AF483" s="29"/>
      <c r="AM483" s="28"/>
      <c r="AN483" s="28"/>
      <c r="AO483" s="28"/>
      <c r="AP483" s="28"/>
      <c r="AQ483" s="28"/>
      <c r="AR483" s="28"/>
      <c r="AS483" s="28"/>
      <c r="AT483" s="28"/>
    </row>
    <row r="484" spans="1:63" ht="12.95" customHeight="1">
      <c r="A484" s="28"/>
      <c r="B484" s="29"/>
      <c r="C484" s="28"/>
      <c r="D484" s="28"/>
      <c r="Z484" s="28"/>
      <c r="AA484" s="28"/>
      <c r="AB484" s="28"/>
      <c r="AC484" s="28"/>
      <c r="AD484" s="28"/>
      <c r="AF484" s="29"/>
      <c r="AM484" s="28"/>
      <c r="AN484" s="28"/>
      <c r="AO484" s="28"/>
      <c r="AP484" s="28"/>
      <c r="AQ484" s="28"/>
      <c r="AR484" s="28"/>
      <c r="AS484" s="28"/>
      <c r="AT484" s="28"/>
    </row>
    <row r="485" spans="1:63" ht="12.95" customHeight="1">
      <c r="A485" s="28"/>
      <c r="B485" s="29"/>
      <c r="C485" s="28"/>
      <c r="D485" s="28"/>
      <c r="Z485" s="28"/>
      <c r="AA485" s="28"/>
      <c r="AB485" s="28"/>
      <c r="AC485" s="28"/>
      <c r="AD485" s="28"/>
      <c r="AF485" s="29"/>
      <c r="AM485" s="28"/>
      <c r="AN485" s="28"/>
      <c r="AO485" s="28"/>
      <c r="AP485" s="28"/>
      <c r="AQ485" s="28"/>
      <c r="AR485" s="28"/>
      <c r="AS485" s="28"/>
      <c r="AT485" s="28"/>
    </row>
    <row r="486" spans="1:63" ht="12.95" customHeight="1">
      <c r="A486" s="28"/>
      <c r="B486" s="29"/>
      <c r="C486" s="28"/>
      <c r="D486" s="28"/>
      <c r="Z486" s="28"/>
      <c r="AA486" s="28"/>
      <c r="AB486" s="28"/>
      <c r="AC486" s="28"/>
      <c r="AD486" s="28"/>
      <c r="AF486" s="29"/>
      <c r="AM486" s="28"/>
      <c r="AN486" s="28"/>
      <c r="AO486" s="28"/>
      <c r="AP486" s="28"/>
      <c r="AQ486" s="28"/>
      <c r="AR486" s="28"/>
      <c r="AS486" s="28"/>
      <c r="AT486" s="28"/>
    </row>
    <row r="487" spans="1:63" ht="12.95" customHeight="1">
      <c r="A487" s="28"/>
      <c r="B487" s="29"/>
      <c r="C487" s="28"/>
      <c r="D487" s="28"/>
      <c r="Z487" s="28"/>
      <c r="AA487" s="28"/>
      <c r="AB487" s="28"/>
      <c r="AC487" s="28"/>
      <c r="AD487" s="28"/>
      <c r="AF487" s="29"/>
      <c r="AM487" s="28"/>
      <c r="AN487" s="28"/>
      <c r="AO487" s="28"/>
      <c r="AP487" s="28"/>
      <c r="AQ487" s="28"/>
      <c r="AR487" s="28"/>
      <c r="AS487" s="28"/>
      <c r="AT487" s="28"/>
    </row>
    <row r="488" spans="1:63" ht="12.95" customHeight="1">
      <c r="A488" s="28"/>
      <c r="B488" s="29"/>
      <c r="C488" s="28"/>
      <c r="D488" s="28"/>
      <c r="Z488" s="28"/>
      <c r="AA488" s="28"/>
      <c r="AB488" s="28"/>
      <c r="AC488" s="28"/>
      <c r="AD488" s="28"/>
      <c r="AF488" s="29"/>
      <c r="AM488" s="28"/>
      <c r="AN488" s="28"/>
      <c r="AO488" s="28"/>
      <c r="AP488" s="28"/>
      <c r="AQ488" s="28"/>
      <c r="AR488" s="28"/>
      <c r="AS488" s="28"/>
      <c r="AT488" s="28"/>
    </row>
    <row r="489" spans="1:63" ht="12.95" customHeight="1">
      <c r="A489" s="28"/>
      <c r="B489" s="29"/>
      <c r="C489" s="28"/>
      <c r="D489" s="28"/>
      <c r="Z489" s="28"/>
      <c r="AA489" s="28"/>
      <c r="AB489" s="28"/>
      <c r="AC489" s="28"/>
      <c r="AD489" s="28"/>
      <c r="AF489" s="29"/>
      <c r="AM489" s="28"/>
      <c r="AN489" s="28"/>
      <c r="AO489" s="28"/>
      <c r="AP489" s="28"/>
      <c r="AQ489" s="28"/>
      <c r="AR489" s="28"/>
      <c r="AS489" s="28"/>
      <c r="AT489" s="28"/>
    </row>
    <row r="490" spans="1:63" ht="12.95" customHeight="1">
      <c r="A490" s="28"/>
      <c r="B490" s="29"/>
      <c r="C490" s="28"/>
      <c r="D490" s="28"/>
      <c r="Z490" s="28"/>
      <c r="AA490" s="28"/>
      <c r="AB490" s="28"/>
      <c r="AC490" s="28"/>
      <c r="AD490" s="28"/>
      <c r="AF490" s="29"/>
      <c r="AM490" s="28"/>
      <c r="AN490" s="28"/>
      <c r="AO490" s="28"/>
      <c r="AP490" s="28"/>
      <c r="AQ490" s="28"/>
      <c r="AR490" s="28"/>
      <c r="AS490" s="28"/>
      <c r="AT490" s="28"/>
    </row>
    <row r="491" spans="1:63" ht="12.95" customHeight="1">
      <c r="A491" s="28"/>
      <c r="B491" s="29"/>
      <c r="C491" s="28"/>
      <c r="D491" s="28"/>
      <c r="Z491" s="28"/>
      <c r="AA491" s="28"/>
      <c r="AB491" s="28"/>
      <c r="AC491" s="28"/>
      <c r="AD491" s="28"/>
      <c r="AF491" s="29"/>
      <c r="AM491" s="28"/>
      <c r="AN491" s="28"/>
      <c r="AO491" s="28"/>
      <c r="AP491" s="28"/>
      <c r="AQ491" s="28"/>
      <c r="AR491" s="28"/>
      <c r="AS491" s="28"/>
      <c r="AT491" s="28"/>
    </row>
    <row r="492" spans="1:63" ht="12.95" customHeight="1">
      <c r="A492" s="28"/>
      <c r="B492" s="29"/>
      <c r="C492" s="28"/>
      <c r="D492" s="28"/>
      <c r="Z492" s="28"/>
      <c r="AA492" s="28"/>
      <c r="AB492" s="28"/>
      <c r="AC492" s="28"/>
      <c r="AD492" s="28"/>
      <c r="AF492" s="29"/>
      <c r="AM492" s="28"/>
      <c r="AN492" s="28"/>
      <c r="AO492" s="28"/>
      <c r="AP492" s="28"/>
      <c r="AQ492" s="28"/>
      <c r="AR492" s="28"/>
      <c r="AS492" s="28"/>
      <c r="AT492" s="28"/>
    </row>
    <row r="493" spans="1:63" ht="12.95" customHeight="1">
      <c r="A493" s="28"/>
      <c r="B493" s="29"/>
      <c r="C493" s="28"/>
      <c r="D493" s="28"/>
      <c r="Z493" s="28"/>
      <c r="AA493" s="28"/>
      <c r="AB493" s="28"/>
      <c r="AC493" s="28"/>
      <c r="AD493" s="28"/>
      <c r="AF493" s="29"/>
      <c r="AM493" s="28"/>
      <c r="AN493" s="28"/>
      <c r="AO493" s="28"/>
      <c r="AP493" s="28"/>
      <c r="AQ493" s="28"/>
      <c r="AR493" s="28"/>
      <c r="AS493" s="28"/>
      <c r="AT493" s="28"/>
    </row>
    <row r="494" spans="1:63" ht="12.95" customHeight="1">
      <c r="A494" s="28"/>
      <c r="B494" s="29"/>
      <c r="C494" s="28"/>
      <c r="D494" s="28"/>
      <c r="Z494" s="28"/>
      <c r="AA494" s="28"/>
      <c r="AB494" s="28"/>
      <c r="AC494" s="28"/>
      <c r="AD494" s="28"/>
      <c r="AF494" s="29"/>
      <c r="AM494" s="28"/>
      <c r="AN494" s="28"/>
      <c r="AO494" s="28"/>
      <c r="AP494" s="28"/>
      <c r="AQ494" s="28"/>
      <c r="AR494" s="28"/>
      <c r="AS494" s="28"/>
      <c r="AT494" s="28"/>
    </row>
    <row r="495" spans="1:63" ht="12.95" customHeight="1">
      <c r="A495" s="28"/>
      <c r="B495" s="29"/>
      <c r="C495" s="28"/>
      <c r="D495" s="28"/>
      <c r="Z495" s="28"/>
      <c r="AA495" s="28"/>
      <c r="AB495" s="28"/>
      <c r="AC495" s="28"/>
      <c r="AD495" s="28"/>
      <c r="AF495" s="29"/>
      <c r="AM495" s="28"/>
      <c r="AN495" s="28"/>
      <c r="AO495" s="28"/>
      <c r="AP495" s="28"/>
      <c r="AQ495" s="28"/>
      <c r="AR495" s="28"/>
      <c r="AS495" s="28"/>
      <c r="AT495" s="28"/>
    </row>
    <row r="496" spans="1:63" ht="12.95" customHeight="1">
      <c r="A496" s="28"/>
      <c r="B496" s="29"/>
      <c r="C496" s="28"/>
      <c r="D496" s="28"/>
      <c r="Z496" s="28"/>
      <c r="AA496" s="28"/>
      <c r="AB496" s="28"/>
      <c r="AC496" s="28"/>
      <c r="AD496" s="28"/>
      <c r="AF496" s="29"/>
      <c r="AM496" s="28"/>
      <c r="AN496" s="28"/>
      <c r="AO496" s="28"/>
      <c r="AP496" s="28"/>
      <c r="AQ496" s="28"/>
      <c r="AR496" s="28"/>
      <c r="AS496" s="28"/>
      <c r="AT496" s="28"/>
    </row>
    <row r="497" spans="1:47" ht="12.95" customHeight="1">
      <c r="A497" s="28"/>
      <c r="B497" s="29"/>
      <c r="C497" s="28"/>
      <c r="D497" s="28"/>
      <c r="Z497" s="28"/>
      <c r="AA497" s="28"/>
      <c r="AB497" s="28"/>
      <c r="AC497" s="28"/>
      <c r="AD497" s="28"/>
      <c r="AF497" s="29"/>
      <c r="AM497" s="28"/>
      <c r="AN497" s="28"/>
      <c r="AO497" s="28"/>
      <c r="AP497" s="28"/>
      <c r="AQ497" s="28"/>
      <c r="AR497" s="28"/>
      <c r="AS497" s="28"/>
      <c r="AT497" s="28"/>
    </row>
    <row r="498" spans="1:47" ht="12.95" customHeight="1">
      <c r="A498" s="28"/>
      <c r="B498" s="29"/>
      <c r="C498" s="28"/>
      <c r="D498" s="28"/>
      <c r="Z498" s="28"/>
      <c r="AA498" s="28"/>
      <c r="AB498" s="28"/>
      <c r="AC498" s="28"/>
      <c r="AD498" s="28"/>
      <c r="AF498" s="29"/>
      <c r="AM498" s="28"/>
      <c r="AN498" s="28"/>
      <c r="AO498" s="28"/>
      <c r="AP498" s="28"/>
      <c r="AQ498" s="28"/>
      <c r="AR498" s="28"/>
      <c r="AS498" s="28"/>
      <c r="AT498" s="28"/>
    </row>
    <row r="499" spans="1:47" ht="12.95" customHeight="1">
      <c r="A499" s="28"/>
      <c r="B499" s="29"/>
      <c r="C499" s="28"/>
      <c r="D499" s="28"/>
      <c r="Z499" s="28"/>
      <c r="AA499" s="28"/>
      <c r="AB499" s="28"/>
      <c r="AC499" s="28"/>
      <c r="AD499" s="28"/>
      <c r="AF499" s="29"/>
      <c r="AM499" s="28"/>
      <c r="AN499" s="28"/>
      <c r="AO499" s="28"/>
      <c r="AP499" s="28"/>
      <c r="AQ499" s="28"/>
      <c r="AR499" s="28"/>
      <c r="AS499" s="28"/>
      <c r="AT499" s="28"/>
    </row>
    <row r="500" spans="1:47" ht="12.95" customHeight="1">
      <c r="A500" s="28"/>
      <c r="B500" s="29"/>
      <c r="C500" s="28"/>
      <c r="D500" s="28"/>
      <c r="Z500" s="28"/>
      <c r="AA500" s="28"/>
      <c r="AB500" s="28"/>
      <c r="AC500" s="28"/>
      <c r="AD500" s="28"/>
      <c r="AF500" s="29"/>
      <c r="AM500" s="28"/>
      <c r="AN500" s="28"/>
      <c r="AO500" s="28"/>
      <c r="AP500" s="28"/>
      <c r="AQ500" s="28"/>
      <c r="AR500" s="28"/>
      <c r="AS500" s="28"/>
      <c r="AT500" s="28"/>
    </row>
    <row r="501" spans="1:47" ht="12.95" customHeight="1">
      <c r="A501" s="28"/>
      <c r="B501" s="29"/>
      <c r="C501" s="28"/>
      <c r="D501" s="28"/>
      <c r="Z501" s="28"/>
      <c r="AA501" s="28"/>
      <c r="AB501" s="28"/>
      <c r="AC501" s="28"/>
      <c r="AD501" s="28"/>
      <c r="AF501" s="29"/>
      <c r="AM501" s="28"/>
      <c r="AN501" s="28"/>
      <c r="AO501" s="28"/>
      <c r="AP501" s="28"/>
      <c r="AQ501" s="28"/>
      <c r="AR501" s="28"/>
      <c r="AS501" s="28"/>
      <c r="AT501" s="28"/>
    </row>
    <row r="502" spans="1:47" ht="12.95" customHeight="1">
      <c r="A502" s="28"/>
      <c r="B502" s="29"/>
      <c r="C502" s="28"/>
      <c r="D502" s="28"/>
      <c r="Z502" s="28"/>
      <c r="AA502" s="28"/>
      <c r="AB502" s="28"/>
      <c r="AC502" s="28"/>
      <c r="AD502" s="28"/>
      <c r="AF502" s="29"/>
      <c r="AM502" s="28"/>
      <c r="AN502" s="28"/>
      <c r="AO502" s="28"/>
      <c r="AP502" s="28"/>
      <c r="AQ502" s="28"/>
      <c r="AR502" s="28"/>
      <c r="AS502" s="28"/>
      <c r="AT502" s="28"/>
    </row>
    <row r="503" spans="1:47" ht="12.95" customHeight="1">
      <c r="A503" s="28"/>
      <c r="B503" s="29"/>
      <c r="C503" s="28"/>
      <c r="D503" s="28"/>
      <c r="Z503" s="28"/>
      <c r="AA503" s="28"/>
      <c r="AB503" s="28"/>
      <c r="AC503" s="28"/>
      <c r="AD503" s="28"/>
      <c r="AF503" s="29"/>
      <c r="AM503" s="28"/>
      <c r="AN503" s="28"/>
      <c r="AO503" s="28"/>
      <c r="AP503" s="28"/>
      <c r="AQ503" s="28"/>
      <c r="AR503" s="28"/>
      <c r="AS503" s="28"/>
      <c r="AT503" s="28"/>
    </row>
    <row r="504" spans="1:47" ht="12.95" customHeight="1">
      <c r="A504" s="28"/>
      <c r="B504" s="29"/>
      <c r="C504" s="28"/>
      <c r="D504" s="28"/>
      <c r="Z504" s="28"/>
      <c r="AA504" s="28"/>
      <c r="AB504" s="28"/>
      <c r="AC504" s="28"/>
      <c r="AD504" s="28"/>
      <c r="AF504" s="29"/>
      <c r="AM504" s="28"/>
      <c r="AN504" s="28"/>
      <c r="AO504" s="28"/>
      <c r="AP504" s="28"/>
      <c r="AQ504" s="28"/>
      <c r="AR504" s="28"/>
      <c r="AS504" s="28"/>
      <c r="AT504" s="28"/>
    </row>
    <row r="505" spans="1:47" ht="12.95" customHeight="1">
      <c r="A505" s="28"/>
      <c r="B505" s="29"/>
      <c r="C505" s="28"/>
      <c r="D505" s="28"/>
      <c r="Z505" s="28"/>
      <c r="AA505" s="28"/>
      <c r="AB505" s="28"/>
      <c r="AC505" s="28"/>
      <c r="AD505" s="28"/>
      <c r="AF505" s="29"/>
      <c r="AM505" s="28"/>
      <c r="AN505" s="28"/>
      <c r="AO505" s="28"/>
      <c r="AP505" s="28"/>
      <c r="AQ505" s="28"/>
      <c r="AR505" s="28"/>
      <c r="AS505" s="28"/>
      <c r="AT505" s="28"/>
    </row>
    <row r="506" spans="1:47" ht="12.95" customHeight="1">
      <c r="A506" s="28"/>
      <c r="B506" s="29"/>
      <c r="C506" s="28"/>
      <c r="D506" s="28"/>
      <c r="Z506" s="28"/>
      <c r="AA506" s="28"/>
      <c r="AB506" s="28"/>
      <c r="AC506" s="28"/>
      <c r="AD506" s="28"/>
      <c r="AF506" s="29"/>
      <c r="AM506" s="28"/>
      <c r="AN506" s="28"/>
      <c r="AO506" s="28"/>
      <c r="AP506" s="28"/>
      <c r="AQ506" s="28"/>
      <c r="AR506" s="28"/>
      <c r="AS506" s="28"/>
      <c r="AT506" s="28"/>
    </row>
    <row r="507" spans="1:47" ht="12.95" customHeight="1">
      <c r="A507" s="28"/>
      <c r="B507" s="29"/>
      <c r="C507" s="28"/>
      <c r="D507" s="28"/>
      <c r="Z507" s="28"/>
      <c r="AA507" s="28"/>
      <c r="AB507" s="28"/>
      <c r="AC507" s="28"/>
      <c r="AD507" s="28"/>
      <c r="AF507" s="29"/>
      <c r="AM507" s="28"/>
      <c r="AN507" s="28"/>
      <c r="AO507" s="28"/>
      <c r="AP507" s="28"/>
      <c r="AQ507" s="28"/>
      <c r="AR507" s="28"/>
      <c r="AS507" s="28"/>
      <c r="AT507" s="28"/>
    </row>
    <row r="508" spans="1:47" ht="12.95" customHeight="1">
      <c r="A508" s="28"/>
      <c r="B508" s="29"/>
      <c r="C508" s="28"/>
      <c r="D508" s="28"/>
      <c r="Z508" s="28"/>
      <c r="AA508" s="28"/>
      <c r="AB508" s="28"/>
      <c r="AC508" s="28"/>
      <c r="AD508" s="28"/>
      <c r="AF508" s="29"/>
      <c r="AM508" s="28"/>
      <c r="AN508" s="28"/>
      <c r="AO508" s="28"/>
      <c r="AP508" s="28"/>
      <c r="AQ508" s="28"/>
      <c r="AR508" s="28"/>
      <c r="AS508" s="28"/>
      <c r="AT508" s="28"/>
    </row>
    <row r="509" spans="1:47" ht="12.95" customHeight="1">
      <c r="A509" s="28"/>
      <c r="B509" s="29"/>
      <c r="C509" s="28"/>
      <c r="D509" s="28"/>
      <c r="Z509" s="28"/>
      <c r="AA509" s="28"/>
      <c r="AB509" s="28"/>
      <c r="AC509" s="28"/>
      <c r="AD509" s="28"/>
      <c r="AF509" s="29"/>
      <c r="AM509" s="28"/>
      <c r="AN509" s="28"/>
      <c r="AO509" s="28"/>
      <c r="AP509" s="28"/>
      <c r="AQ509" s="28"/>
      <c r="AR509" s="28"/>
      <c r="AS509" s="28"/>
      <c r="AT509" s="28"/>
    </row>
    <row r="510" spans="1:47" ht="12.95" customHeight="1">
      <c r="A510" s="28"/>
      <c r="B510" s="29"/>
      <c r="C510" s="28"/>
      <c r="D510" s="28"/>
      <c r="Z510" s="28"/>
      <c r="AA510" s="28"/>
      <c r="AB510" s="28"/>
      <c r="AC510" s="28"/>
      <c r="AD510" s="28"/>
      <c r="AF510" s="29"/>
      <c r="AM510" s="28"/>
      <c r="AN510" s="28"/>
      <c r="AO510" s="28"/>
      <c r="AP510" s="28"/>
      <c r="AQ510" s="28"/>
      <c r="AR510" s="28"/>
      <c r="AS510" s="28"/>
      <c r="AT510" s="28"/>
    </row>
    <row r="511" spans="1:47" ht="12.95" customHeight="1">
      <c r="A511" s="28"/>
      <c r="B511" s="29"/>
      <c r="C511" s="28"/>
      <c r="D511" s="28"/>
      <c r="Z511" s="28"/>
      <c r="AA511" s="28"/>
      <c r="AB511" s="28"/>
      <c r="AC511" s="28"/>
      <c r="AD511" s="28"/>
      <c r="AF511" s="29"/>
      <c r="AM511" s="28"/>
      <c r="AN511" s="28"/>
      <c r="AO511" s="28"/>
      <c r="AP511" s="28"/>
      <c r="AQ511" s="28"/>
      <c r="AR511" s="28"/>
      <c r="AS511" s="28"/>
      <c r="AT511" s="28"/>
    </row>
    <row r="512" spans="1:47" ht="12.95" customHeight="1">
      <c r="A512" s="28"/>
      <c r="B512" s="29"/>
      <c r="C512" s="28"/>
      <c r="D512" s="28"/>
      <c r="Z512" s="28"/>
      <c r="AA512" s="28"/>
      <c r="AB512" s="28"/>
      <c r="AC512" s="28"/>
      <c r="AD512" s="28"/>
      <c r="AF512" s="29"/>
      <c r="AM512" s="28"/>
      <c r="AN512" s="28"/>
      <c r="AO512" s="28"/>
      <c r="AP512" s="28"/>
      <c r="AQ512" s="28"/>
      <c r="AR512" s="28"/>
      <c r="AS512" s="28"/>
      <c r="AT512" s="28"/>
      <c r="AU512" s="28"/>
    </row>
    <row r="513" spans="1:63" ht="12.95" customHeight="1">
      <c r="A513" s="28"/>
      <c r="B513" s="29"/>
      <c r="C513" s="28"/>
      <c r="D513" s="28"/>
      <c r="Z513" s="28"/>
      <c r="AA513" s="28"/>
      <c r="AB513" s="28"/>
      <c r="AC513" s="28"/>
      <c r="AD513" s="28"/>
      <c r="AF513" s="29"/>
      <c r="AM513" s="28"/>
      <c r="AN513" s="28"/>
      <c r="AO513" s="28"/>
      <c r="AP513" s="28"/>
      <c r="AQ513" s="28"/>
      <c r="AR513" s="28"/>
      <c r="AS513" s="28"/>
      <c r="AT513" s="28"/>
    </row>
    <row r="514" spans="1:63" ht="12.95" customHeight="1">
      <c r="A514" s="28"/>
      <c r="B514" s="29"/>
      <c r="C514" s="28"/>
      <c r="D514" s="28"/>
      <c r="Z514" s="28"/>
      <c r="AA514" s="28"/>
      <c r="AB514" s="28"/>
      <c r="AC514" s="28"/>
      <c r="AD514" s="28"/>
      <c r="AF514" s="29"/>
      <c r="AM514" s="28"/>
      <c r="AN514" s="28"/>
      <c r="AO514" s="28"/>
      <c r="AP514" s="28"/>
      <c r="AQ514" s="28"/>
      <c r="AR514" s="28"/>
      <c r="AS514" s="28"/>
      <c r="AT514" s="28"/>
    </row>
    <row r="515" spans="1:63" ht="12.95" customHeight="1">
      <c r="A515" s="28"/>
      <c r="B515" s="29"/>
      <c r="C515" s="28"/>
      <c r="D515" s="28"/>
      <c r="Z515" s="28"/>
      <c r="AA515" s="28"/>
      <c r="AB515" s="28"/>
      <c r="AC515" s="28"/>
      <c r="AD515" s="28"/>
      <c r="AF515" s="29"/>
      <c r="AM515" s="28"/>
      <c r="AN515" s="28"/>
      <c r="AO515" s="28"/>
      <c r="AP515" s="28"/>
      <c r="AQ515" s="28"/>
      <c r="AR515" s="28"/>
      <c r="AS515" s="28"/>
      <c r="AT515" s="28"/>
      <c r="AU515" s="28"/>
    </row>
    <row r="516" spans="1:63" ht="12.95" customHeight="1">
      <c r="A516" s="28"/>
      <c r="B516" s="29"/>
      <c r="C516" s="28"/>
      <c r="D516" s="28"/>
      <c r="Z516" s="28"/>
      <c r="AA516" s="28"/>
      <c r="AB516" s="28"/>
      <c r="AC516" s="28"/>
      <c r="AD516" s="28"/>
      <c r="AF516" s="29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</row>
    <row r="517" spans="1:63" ht="12.95" customHeight="1">
      <c r="A517" s="28"/>
      <c r="B517" s="29"/>
      <c r="C517" s="28"/>
      <c r="D517" s="28"/>
      <c r="Z517" s="28"/>
      <c r="AA517" s="28"/>
      <c r="AB517" s="28"/>
      <c r="AC517" s="28"/>
      <c r="AD517" s="28"/>
      <c r="AF517" s="29"/>
      <c r="AM517" s="28"/>
      <c r="AN517" s="28"/>
      <c r="AO517" s="28"/>
      <c r="AP517" s="28"/>
      <c r="AQ517" s="28"/>
      <c r="AR517" s="28"/>
      <c r="AS517" s="28"/>
      <c r="AT517" s="28"/>
    </row>
    <row r="518" spans="1:63" ht="12.95" customHeight="1">
      <c r="A518" s="28"/>
      <c r="B518" s="29"/>
      <c r="C518" s="28"/>
      <c r="D518" s="28"/>
      <c r="Z518" s="28"/>
      <c r="AA518" s="28"/>
      <c r="AB518" s="28"/>
      <c r="AC518" s="28"/>
      <c r="AD518" s="28"/>
      <c r="AF518" s="29"/>
      <c r="AM518" s="28"/>
      <c r="AN518" s="28"/>
      <c r="AO518" s="28"/>
      <c r="AP518" s="28"/>
      <c r="AQ518" s="28"/>
      <c r="AR518" s="28"/>
      <c r="AS518" s="28"/>
      <c r="AT518" s="28"/>
    </row>
    <row r="519" spans="1:63" ht="12.95" customHeight="1">
      <c r="A519" s="28"/>
      <c r="B519" s="29"/>
      <c r="C519" s="28"/>
      <c r="D519" s="28"/>
      <c r="Z519" s="28"/>
      <c r="AA519" s="28"/>
      <c r="AB519" s="28"/>
      <c r="AC519" s="28"/>
      <c r="AD519" s="28"/>
      <c r="AF519" s="29"/>
      <c r="AM519" s="28"/>
      <c r="AN519" s="28"/>
      <c r="AO519" s="28"/>
      <c r="AP519" s="28"/>
      <c r="AQ519" s="28"/>
      <c r="AR519" s="28"/>
      <c r="AS519" s="28"/>
      <c r="AT519" s="28"/>
    </row>
    <row r="520" spans="1:63" ht="12.95" customHeight="1">
      <c r="A520" s="28"/>
      <c r="B520" s="29"/>
      <c r="C520" s="28"/>
      <c r="D520" s="28"/>
      <c r="Z520" s="28"/>
      <c r="AA520" s="28"/>
      <c r="AB520" s="28"/>
      <c r="AC520" s="28"/>
      <c r="AD520" s="28"/>
      <c r="AF520" s="29"/>
      <c r="AM520" s="28"/>
      <c r="AN520" s="28"/>
      <c r="AO520" s="28"/>
      <c r="AP520" s="28"/>
      <c r="AQ520" s="28"/>
      <c r="AR520" s="28"/>
      <c r="AS520" s="28"/>
      <c r="AT520" s="28"/>
    </row>
    <row r="521" spans="1:63" ht="12.95" customHeight="1">
      <c r="A521" s="28"/>
      <c r="B521" s="29"/>
      <c r="C521" s="28"/>
      <c r="D521" s="28"/>
      <c r="Z521" s="28"/>
      <c r="AA521" s="28"/>
      <c r="AB521" s="28"/>
      <c r="AC521" s="28"/>
      <c r="AD521" s="28"/>
      <c r="AF521" s="29"/>
      <c r="AM521" s="28"/>
      <c r="AN521" s="28"/>
      <c r="AO521" s="28"/>
      <c r="AP521" s="28"/>
      <c r="AQ521" s="28"/>
      <c r="AR521" s="28"/>
      <c r="AS521" s="28"/>
      <c r="AT521" s="28"/>
    </row>
    <row r="522" spans="1:63" ht="12.95" customHeight="1">
      <c r="A522" s="28"/>
      <c r="B522" s="29"/>
      <c r="C522" s="28"/>
      <c r="D522" s="28"/>
      <c r="Z522" s="28"/>
      <c r="AA522" s="28"/>
      <c r="AB522" s="28"/>
      <c r="AC522" s="28"/>
      <c r="AD522" s="28"/>
      <c r="AF522" s="29"/>
      <c r="AM522" s="28"/>
      <c r="AN522" s="28"/>
      <c r="AO522" s="28"/>
      <c r="AP522" s="28"/>
      <c r="AQ522" s="28"/>
      <c r="AR522" s="28"/>
      <c r="AS522" s="28"/>
      <c r="AT522" s="28"/>
    </row>
    <row r="523" spans="1:63" ht="12.95" customHeight="1">
      <c r="A523" s="28"/>
      <c r="B523" s="29"/>
      <c r="C523" s="28"/>
      <c r="D523" s="28"/>
      <c r="Z523" s="28"/>
      <c r="AA523" s="28"/>
      <c r="AB523" s="28"/>
      <c r="AC523" s="28"/>
      <c r="AD523" s="28"/>
      <c r="AF523" s="29"/>
      <c r="AM523" s="28"/>
      <c r="AN523" s="28"/>
      <c r="AO523" s="28"/>
      <c r="AP523" s="28"/>
      <c r="AQ523" s="28"/>
      <c r="AR523" s="28"/>
      <c r="AS523" s="28"/>
      <c r="AT523" s="28"/>
    </row>
    <row r="524" spans="1:63" ht="12.95" customHeight="1">
      <c r="A524" s="28"/>
      <c r="B524" s="29"/>
      <c r="C524" s="28"/>
      <c r="D524" s="28"/>
      <c r="Z524" s="28"/>
      <c r="AA524" s="28"/>
      <c r="AB524" s="28"/>
      <c r="AC524" s="28"/>
      <c r="AD524" s="28"/>
      <c r="AF524" s="29"/>
      <c r="AM524" s="28"/>
      <c r="AN524" s="28"/>
      <c r="AO524" s="28"/>
      <c r="AP524" s="28"/>
      <c r="AQ524" s="28"/>
      <c r="AR524" s="28"/>
      <c r="AS524" s="28"/>
      <c r="AT524" s="28"/>
    </row>
    <row r="525" spans="1:63" ht="12.95" customHeight="1">
      <c r="A525" s="28"/>
      <c r="B525" s="29"/>
      <c r="C525" s="28"/>
      <c r="D525" s="28"/>
      <c r="Z525" s="28"/>
      <c r="AA525" s="28"/>
      <c r="AB525" s="28"/>
      <c r="AC525" s="28"/>
      <c r="AD525" s="28"/>
      <c r="AF525" s="29"/>
      <c r="AM525" s="28"/>
      <c r="AN525" s="28"/>
      <c r="AO525" s="28"/>
      <c r="AP525" s="28"/>
      <c r="AQ525" s="28"/>
      <c r="AR525" s="28"/>
      <c r="AS525" s="28"/>
      <c r="AT525" s="28"/>
      <c r="AU525" s="28"/>
      <c r="AW525" s="28"/>
    </row>
    <row r="526" spans="1:63" ht="12.95" customHeight="1">
      <c r="A526" s="28"/>
      <c r="B526" s="29"/>
      <c r="C526" s="28"/>
      <c r="D526" s="28"/>
      <c r="Z526" s="28"/>
      <c r="AA526" s="28"/>
      <c r="AB526" s="28"/>
      <c r="AC526" s="28"/>
      <c r="AD526" s="28"/>
      <c r="AF526" s="29"/>
      <c r="AM526" s="28"/>
      <c r="AN526" s="28"/>
      <c r="AO526" s="28"/>
      <c r="AP526" s="28"/>
      <c r="AQ526" s="28"/>
      <c r="AR526" s="28"/>
      <c r="AS526" s="28"/>
      <c r="AT526" s="28"/>
    </row>
    <row r="527" spans="1:63" ht="12.95" customHeight="1">
      <c r="A527" s="28"/>
      <c r="B527" s="29"/>
      <c r="C527" s="28"/>
      <c r="D527" s="28"/>
      <c r="Z527" s="28"/>
      <c r="AA527" s="28"/>
      <c r="AB527" s="28"/>
      <c r="AC527" s="28"/>
      <c r="AD527" s="28"/>
      <c r="AF527" s="29"/>
      <c r="AM527" s="28"/>
      <c r="AN527" s="28"/>
      <c r="AO527" s="28"/>
      <c r="AP527" s="28"/>
      <c r="AQ527" s="28"/>
      <c r="AR527" s="28"/>
      <c r="AS527" s="28"/>
      <c r="AT527" s="28"/>
    </row>
    <row r="528" spans="1:63" ht="12.95" customHeight="1">
      <c r="A528" s="28"/>
      <c r="B528" s="29"/>
      <c r="C528" s="28"/>
      <c r="D528" s="28"/>
      <c r="Z528" s="28"/>
      <c r="AA528" s="28"/>
      <c r="AB528" s="28"/>
      <c r="AC528" s="28"/>
      <c r="AD528" s="28"/>
      <c r="AF528" s="29"/>
      <c r="AM528" s="28"/>
      <c r="AN528" s="28"/>
      <c r="AO528" s="28"/>
      <c r="AP528" s="28"/>
      <c r="AQ528" s="28"/>
      <c r="AR528" s="28"/>
      <c r="AS528" s="28"/>
      <c r="AT528" s="28"/>
    </row>
    <row r="529" spans="1:63" ht="12.95" customHeight="1">
      <c r="A529" s="28"/>
      <c r="B529" s="29"/>
      <c r="C529" s="28"/>
      <c r="D529" s="28"/>
      <c r="Z529" s="28"/>
      <c r="AA529" s="28"/>
      <c r="AB529" s="28"/>
      <c r="AC529" s="28"/>
      <c r="AD529" s="28"/>
      <c r="AF529" s="29"/>
      <c r="AM529" s="28"/>
      <c r="AN529" s="28"/>
      <c r="AO529" s="28"/>
      <c r="AP529" s="28"/>
      <c r="AQ529" s="28"/>
      <c r="AR529" s="28"/>
      <c r="AS529" s="28"/>
      <c r="AT529" s="28"/>
    </row>
    <row r="530" spans="1:63" ht="12.95" customHeight="1">
      <c r="A530" s="28"/>
      <c r="B530" s="29"/>
      <c r="C530" s="28"/>
      <c r="D530" s="28"/>
      <c r="Z530" s="28"/>
      <c r="AA530" s="28"/>
      <c r="AB530" s="28"/>
      <c r="AC530" s="28"/>
      <c r="AD530" s="28"/>
      <c r="AF530" s="29"/>
      <c r="AM530" s="28"/>
      <c r="AN530" s="28"/>
      <c r="AO530" s="28"/>
      <c r="AP530" s="28"/>
      <c r="AQ530" s="28"/>
      <c r="AR530" s="28"/>
      <c r="AS530" s="28"/>
      <c r="AT530" s="28"/>
    </row>
    <row r="531" spans="1:63" ht="12.95" customHeight="1">
      <c r="A531" s="28"/>
      <c r="B531" s="29"/>
      <c r="C531" s="28"/>
      <c r="D531" s="28"/>
      <c r="Z531" s="28"/>
      <c r="AA531" s="28"/>
      <c r="AB531" s="28"/>
      <c r="AC531" s="28"/>
      <c r="AD531" s="28"/>
      <c r="AF531" s="29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</row>
    <row r="532" spans="1:63" ht="12.95" customHeight="1">
      <c r="A532" s="28"/>
      <c r="B532" s="29"/>
      <c r="C532" s="28"/>
      <c r="D532" s="28"/>
      <c r="Z532" s="28"/>
      <c r="AA532" s="28"/>
      <c r="AB532" s="28"/>
      <c r="AC532" s="28"/>
      <c r="AD532" s="28"/>
      <c r="AF532" s="29"/>
      <c r="AM532" s="28"/>
      <c r="AN532" s="28"/>
      <c r="AO532" s="28"/>
      <c r="AP532" s="28"/>
      <c r="AQ532" s="28"/>
      <c r="AR532" s="28"/>
      <c r="AS532" s="28"/>
      <c r="AT532" s="28"/>
    </row>
    <row r="533" spans="1:63" ht="12.95" customHeight="1">
      <c r="A533" s="28"/>
      <c r="B533" s="29"/>
      <c r="C533" s="28"/>
      <c r="D533" s="28"/>
      <c r="Z533" s="28"/>
      <c r="AA533" s="28"/>
      <c r="AB533" s="28"/>
      <c r="AC533" s="28"/>
      <c r="AD533" s="28"/>
      <c r="AF533" s="29"/>
      <c r="AM533" s="28"/>
      <c r="AN533" s="28"/>
      <c r="AO533" s="28"/>
      <c r="AP533" s="28"/>
      <c r="AQ533" s="28"/>
      <c r="AR533" s="28"/>
      <c r="AS533" s="28"/>
      <c r="AT533" s="28"/>
    </row>
    <row r="534" spans="1:63" ht="12.95" customHeight="1">
      <c r="A534" s="28"/>
      <c r="B534" s="29"/>
      <c r="C534" s="28"/>
      <c r="D534" s="28"/>
      <c r="Z534" s="28"/>
      <c r="AA534" s="28"/>
      <c r="AB534" s="28"/>
      <c r="AC534" s="28"/>
      <c r="AD534" s="28"/>
      <c r="AF534" s="29"/>
      <c r="AM534" s="28"/>
      <c r="AN534" s="28"/>
      <c r="AO534" s="28"/>
      <c r="AP534" s="28"/>
      <c r="AQ534" s="28"/>
      <c r="AR534" s="28"/>
      <c r="AS534" s="28"/>
      <c r="AT534" s="28"/>
    </row>
    <row r="535" spans="1:63" ht="12.95" customHeight="1">
      <c r="A535" s="28"/>
      <c r="B535" s="29"/>
      <c r="C535" s="28"/>
      <c r="D535" s="28"/>
      <c r="Z535" s="28"/>
      <c r="AA535" s="28"/>
      <c r="AB535" s="28"/>
      <c r="AC535" s="28"/>
      <c r="AD535" s="28"/>
      <c r="AF535" s="29"/>
      <c r="AM535" s="28"/>
      <c r="AN535" s="28"/>
      <c r="AO535" s="28"/>
      <c r="AP535" s="28"/>
      <c r="AQ535" s="28"/>
      <c r="AR535" s="28"/>
      <c r="AS535" s="28"/>
      <c r="AT535" s="28"/>
    </row>
    <row r="536" spans="1:63" ht="12.95" customHeight="1">
      <c r="A536" s="28"/>
      <c r="B536" s="29"/>
      <c r="C536" s="28"/>
      <c r="D536" s="28"/>
      <c r="Z536" s="28"/>
      <c r="AA536" s="28"/>
      <c r="AB536" s="28"/>
      <c r="AC536" s="28"/>
      <c r="AD536" s="28"/>
      <c r="AF536" s="29"/>
      <c r="AM536" s="28"/>
      <c r="AN536" s="28"/>
      <c r="AO536" s="28"/>
      <c r="AP536" s="28"/>
      <c r="AQ536" s="28"/>
      <c r="AR536" s="28"/>
      <c r="AS536" s="28"/>
      <c r="AT536" s="28"/>
    </row>
    <row r="537" spans="1:63" ht="12.95" customHeight="1">
      <c r="A537" s="28"/>
      <c r="B537" s="29"/>
      <c r="C537" s="28"/>
      <c r="D537" s="28"/>
      <c r="Z537" s="28"/>
      <c r="AA537" s="28"/>
      <c r="AB537" s="28"/>
      <c r="AC537" s="28"/>
      <c r="AD537" s="28"/>
      <c r="AF537" s="29"/>
      <c r="AM537" s="28"/>
      <c r="AN537" s="28"/>
      <c r="AO537" s="28"/>
      <c r="AP537" s="28"/>
      <c r="AQ537" s="28"/>
      <c r="AR537" s="28"/>
      <c r="AS537" s="28"/>
      <c r="AT537" s="28"/>
    </row>
    <row r="538" spans="1:63" ht="12.95" customHeight="1">
      <c r="A538" s="28"/>
      <c r="B538" s="29"/>
      <c r="C538" s="28"/>
      <c r="D538" s="28"/>
      <c r="Z538" s="28"/>
      <c r="AA538" s="28"/>
      <c r="AB538" s="28"/>
      <c r="AC538" s="28"/>
      <c r="AD538" s="28"/>
      <c r="AF538" s="29"/>
      <c r="AM538" s="28"/>
      <c r="AN538" s="28"/>
      <c r="AO538" s="28"/>
      <c r="AP538" s="28"/>
      <c r="AQ538" s="28"/>
      <c r="AR538" s="28"/>
      <c r="AS538" s="28"/>
      <c r="AT538" s="28"/>
    </row>
    <row r="539" spans="1:63" ht="12.95" customHeight="1">
      <c r="A539" s="28"/>
      <c r="B539" s="29"/>
      <c r="C539" s="28"/>
      <c r="D539" s="28"/>
      <c r="Z539" s="28"/>
      <c r="AA539" s="28"/>
      <c r="AB539" s="28"/>
      <c r="AC539" s="28"/>
      <c r="AD539" s="28"/>
      <c r="AF539" s="29"/>
      <c r="AM539" s="28"/>
      <c r="AN539" s="28"/>
      <c r="AO539" s="28"/>
      <c r="AP539" s="28"/>
      <c r="AQ539" s="28"/>
      <c r="AR539" s="28"/>
      <c r="AS539" s="28"/>
      <c r="AT539" s="28"/>
    </row>
    <row r="540" spans="1:63" ht="12.95" customHeight="1">
      <c r="A540" s="28"/>
      <c r="B540" s="29"/>
      <c r="C540" s="28"/>
      <c r="D540" s="28"/>
      <c r="Z540" s="28"/>
      <c r="AA540" s="28"/>
      <c r="AB540" s="28"/>
      <c r="AC540" s="28"/>
      <c r="AD540" s="28"/>
      <c r="AF540" s="29"/>
      <c r="AM540" s="28"/>
      <c r="AN540" s="28"/>
      <c r="AO540" s="28"/>
      <c r="AP540" s="28"/>
      <c r="AQ540" s="28"/>
      <c r="AR540" s="28"/>
      <c r="AS540" s="28"/>
      <c r="AT540" s="28"/>
    </row>
    <row r="541" spans="1:63" ht="12.95" customHeight="1">
      <c r="A541" s="28"/>
      <c r="B541" s="29"/>
      <c r="C541" s="28"/>
      <c r="D541" s="28"/>
      <c r="Z541" s="28"/>
      <c r="AA541" s="28"/>
      <c r="AB541" s="28"/>
      <c r="AC541" s="28"/>
      <c r="AD541" s="28"/>
      <c r="AF541" s="29"/>
      <c r="AM541" s="28"/>
      <c r="AN541" s="28"/>
      <c r="AO541" s="28"/>
      <c r="AP541" s="28"/>
      <c r="AQ541" s="28"/>
      <c r="AR541" s="28"/>
      <c r="AS541" s="28"/>
      <c r="AT541" s="28"/>
    </row>
    <row r="542" spans="1:63" ht="12.95" customHeight="1">
      <c r="A542" s="28"/>
      <c r="B542" s="29"/>
      <c r="C542" s="28"/>
      <c r="D542" s="28"/>
      <c r="Z542" s="28"/>
      <c r="AA542" s="28"/>
      <c r="AB542" s="28"/>
      <c r="AC542" s="28"/>
      <c r="AD542" s="28"/>
      <c r="AF542" s="29"/>
      <c r="AM542" s="28"/>
      <c r="AN542" s="28"/>
      <c r="AO542" s="28"/>
      <c r="AP542" s="28"/>
      <c r="AQ542" s="28"/>
      <c r="AR542" s="28"/>
      <c r="AS542" s="28"/>
      <c r="AT542" s="28"/>
    </row>
    <row r="543" spans="1:63" ht="12.95" customHeight="1">
      <c r="A543" s="28"/>
      <c r="B543" s="29"/>
      <c r="C543" s="28"/>
      <c r="D543" s="28"/>
      <c r="Z543" s="28"/>
      <c r="AA543" s="28"/>
      <c r="AB543" s="28"/>
      <c r="AC543" s="28"/>
      <c r="AD543" s="28"/>
      <c r="AF543" s="29"/>
      <c r="AM543" s="28"/>
      <c r="AN543" s="28"/>
      <c r="AO543" s="28"/>
      <c r="AP543" s="28"/>
      <c r="AQ543" s="28"/>
      <c r="AR543" s="28"/>
      <c r="AS543" s="28"/>
      <c r="AT543" s="28"/>
    </row>
    <row r="544" spans="1:63" ht="12.95" customHeight="1">
      <c r="A544" s="28"/>
      <c r="B544" s="29"/>
      <c r="C544" s="28"/>
      <c r="D544" s="28"/>
      <c r="Z544" s="28"/>
      <c r="AA544" s="28"/>
      <c r="AB544" s="28"/>
      <c r="AC544" s="28"/>
      <c r="AD544" s="28"/>
      <c r="AF544" s="29"/>
      <c r="AM544" s="28"/>
      <c r="AN544" s="28"/>
      <c r="AO544" s="28"/>
      <c r="AP544" s="28"/>
      <c r="AQ544" s="28"/>
      <c r="AR544" s="28"/>
      <c r="AS544" s="28"/>
      <c r="AT544" s="28"/>
    </row>
    <row r="545" spans="1:47" ht="12.95" customHeight="1">
      <c r="A545" s="28"/>
      <c r="B545" s="29"/>
      <c r="C545" s="28"/>
      <c r="D545" s="28"/>
      <c r="Z545" s="28"/>
      <c r="AA545" s="28"/>
      <c r="AB545" s="28"/>
      <c r="AC545" s="28"/>
      <c r="AD545" s="28"/>
      <c r="AF545" s="29"/>
      <c r="AM545" s="28"/>
      <c r="AN545" s="28"/>
      <c r="AO545" s="28"/>
      <c r="AP545" s="28"/>
      <c r="AQ545" s="28"/>
      <c r="AR545" s="28"/>
      <c r="AS545" s="28"/>
      <c r="AT545" s="28"/>
    </row>
    <row r="546" spans="1:47" ht="12.95" customHeight="1">
      <c r="A546" s="28"/>
      <c r="B546" s="29"/>
      <c r="C546" s="28"/>
      <c r="D546" s="28"/>
      <c r="Z546" s="28"/>
      <c r="AA546" s="28"/>
      <c r="AB546" s="28"/>
      <c r="AC546" s="28"/>
      <c r="AD546" s="28"/>
      <c r="AF546" s="29"/>
      <c r="AM546" s="28"/>
      <c r="AN546" s="28"/>
      <c r="AO546" s="28"/>
      <c r="AP546" s="28"/>
      <c r="AQ546" s="28"/>
      <c r="AR546" s="28"/>
      <c r="AS546" s="28"/>
      <c r="AT546" s="28"/>
    </row>
    <row r="547" spans="1:47" ht="12.95" customHeight="1">
      <c r="A547" s="28"/>
      <c r="B547" s="29"/>
      <c r="C547" s="28"/>
      <c r="D547" s="28"/>
      <c r="Z547" s="28"/>
      <c r="AA547" s="28"/>
      <c r="AB547" s="28"/>
      <c r="AC547" s="28"/>
      <c r="AD547" s="28"/>
      <c r="AF547" s="29"/>
      <c r="AM547" s="28"/>
      <c r="AN547" s="28"/>
      <c r="AO547" s="28"/>
      <c r="AP547" s="28"/>
      <c r="AQ547" s="28"/>
      <c r="AR547" s="28"/>
      <c r="AS547" s="28"/>
      <c r="AT547" s="28"/>
    </row>
    <row r="548" spans="1:47" ht="12.95" customHeight="1">
      <c r="A548" s="28"/>
      <c r="B548" s="29"/>
      <c r="C548" s="28"/>
      <c r="D548" s="28"/>
      <c r="Z548" s="28"/>
      <c r="AA548" s="28"/>
      <c r="AB548" s="28"/>
      <c r="AC548" s="28"/>
      <c r="AD548" s="28"/>
      <c r="AF548" s="29"/>
      <c r="AM548" s="28"/>
      <c r="AN548" s="28"/>
      <c r="AO548" s="28"/>
      <c r="AP548" s="28"/>
      <c r="AQ548" s="28"/>
      <c r="AR548" s="28"/>
      <c r="AS548" s="28"/>
      <c r="AT548" s="28"/>
    </row>
    <row r="549" spans="1:47" ht="12.95" customHeight="1">
      <c r="A549" s="28"/>
      <c r="B549" s="29"/>
      <c r="C549" s="28"/>
      <c r="D549" s="28"/>
      <c r="Z549" s="28"/>
      <c r="AA549" s="28"/>
      <c r="AB549" s="28"/>
      <c r="AC549" s="28"/>
      <c r="AD549" s="28"/>
      <c r="AF549" s="29"/>
      <c r="AM549" s="28"/>
      <c r="AN549" s="28"/>
      <c r="AO549" s="28"/>
      <c r="AP549" s="28"/>
      <c r="AQ549" s="28"/>
      <c r="AR549" s="28"/>
      <c r="AS549" s="28"/>
      <c r="AT549" s="28"/>
    </row>
    <row r="550" spans="1:47" ht="12.95" customHeight="1">
      <c r="A550" s="28"/>
      <c r="B550" s="29"/>
      <c r="C550" s="28"/>
      <c r="D550" s="28"/>
      <c r="Z550" s="28"/>
      <c r="AA550" s="28"/>
      <c r="AB550" s="28"/>
      <c r="AC550" s="28"/>
      <c r="AD550" s="28"/>
      <c r="AF550" s="29"/>
      <c r="AM550" s="28"/>
      <c r="AN550" s="28"/>
      <c r="AO550" s="28"/>
      <c r="AP550" s="28"/>
      <c r="AQ550" s="28"/>
      <c r="AR550" s="28"/>
      <c r="AS550" s="28"/>
      <c r="AT550" s="28"/>
    </row>
    <row r="551" spans="1:47" ht="12.95" customHeight="1">
      <c r="A551" s="28"/>
      <c r="B551" s="29"/>
      <c r="C551" s="28"/>
      <c r="D551" s="28"/>
      <c r="Z551" s="28"/>
      <c r="AA551" s="28"/>
      <c r="AB551" s="28"/>
      <c r="AC551" s="28"/>
      <c r="AD551" s="28"/>
      <c r="AF551" s="29"/>
      <c r="AM551" s="28"/>
      <c r="AN551" s="28"/>
      <c r="AO551" s="28"/>
      <c r="AP551" s="28"/>
      <c r="AQ551" s="28"/>
      <c r="AR551" s="28"/>
      <c r="AS551" s="28"/>
      <c r="AT551" s="28"/>
    </row>
    <row r="552" spans="1:47" ht="12.95" customHeight="1">
      <c r="A552" s="28"/>
      <c r="B552" s="29"/>
      <c r="C552" s="28"/>
      <c r="D552" s="28"/>
      <c r="Z552" s="28"/>
      <c r="AA552" s="28"/>
      <c r="AB552" s="28"/>
      <c r="AC552" s="28"/>
      <c r="AD552" s="28"/>
      <c r="AF552" s="29"/>
      <c r="AM552" s="28"/>
      <c r="AN552" s="28"/>
      <c r="AO552" s="28"/>
      <c r="AP552" s="28"/>
      <c r="AQ552" s="28"/>
      <c r="AR552" s="28"/>
      <c r="AS552" s="28"/>
      <c r="AT552" s="28"/>
    </row>
    <row r="553" spans="1:47" ht="12.95" customHeight="1">
      <c r="A553" s="28"/>
      <c r="B553" s="29"/>
      <c r="C553" s="28"/>
      <c r="D553" s="28"/>
      <c r="Z553" s="28"/>
      <c r="AA553" s="28"/>
      <c r="AB553" s="28"/>
      <c r="AC553" s="28"/>
      <c r="AD553" s="28"/>
      <c r="AF553" s="29"/>
      <c r="AM553" s="28"/>
      <c r="AN553" s="28"/>
      <c r="AO553" s="28"/>
      <c r="AP553" s="28"/>
      <c r="AQ553" s="28"/>
      <c r="AR553" s="28"/>
      <c r="AS553" s="28"/>
      <c r="AT553" s="28"/>
    </row>
    <row r="554" spans="1:47" ht="12.95" customHeight="1">
      <c r="A554" s="28"/>
      <c r="B554" s="29"/>
      <c r="C554" s="28"/>
      <c r="D554" s="28"/>
      <c r="Z554" s="28"/>
      <c r="AA554" s="28"/>
      <c r="AB554" s="28"/>
      <c r="AC554" s="28"/>
      <c r="AD554" s="28"/>
      <c r="AF554" s="29"/>
      <c r="AM554" s="28"/>
      <c r="AN554" s="28"/>
      <c r="AO554" s="28"/>
      <c r="AP554" s="28"/>
      <c r="AQ554" s="28"/>
      <c r="AR554" s="28"/>
      <c r="AS554" s="28"/>
      <c r="AT554" s="28"/>
    </row>
    <row r="555" spans="1:47" ht="12.95" customHeight="1">
      <c r="A555" s="28"/>
      <c r="B555" s="29"/>
      <c r="C555" s="28"/>
      <c r="D555" s="28"/>
      <c r="Z555" s="28"/>
      <c r="AA555" s="28"/>
      <c r="AB555" s="28"/>
      <c r="AC555" s="28"/>
      <c r="AD555" s="28"/>
      <c r="AF555" s="29"/>
      <c r="AM555" s="28"/>
      <c r="AN555" s="28"/>
      <c r="AO555" s="28"/>
      <c r="AP555" s="28"/>
      <c r="AQ555" s="28"/>
      <c r="AR555" s="28"/>
      <c r="AS555" s="28"/>
      <c r="AT555" s="28"/>
    </row>
    <row r="556" spans="1:47" ht="12.95" customHeight="1">
      <c r="A556" s="28"/>
      <c r="B556" s="29"/>
      <c r="C556" s="28"/>
      <c r="D556" s="28"/>
      <c r="Z556" s="28"/>
      <c r="AA556" s="28"/>
      <c r="AB556" s="28"/>
      <c r="AC556" s="28"/>
      <c r="AD556" s="28"/>
      <c r="AF556" s="29"/>
      <c r="AM556" s="28"/>
      <c r="AN556" s="28"/>
      <c r="AO556" s="28"/>
      <c r="AP556" s="28"/>
      <c r="AQ556" s="28"/>
      <c r="AR556" s="28"/>
      <c r="AS556" s="28"/>
      <c r="AT556" s="28"/>
      <c r="AU556" s="28"/>
    </row>
    <row r="557" spans="1:47" ht="12.95" customHeight="1">
      <c r="A557" s="28"/>
      <c r="B557" s="29"/>
      <c r="C557" s="28"/>
      <c r="D557" s="28"/>
      <c r="Z557" s="28"/>
      <c r="AA557" s="28"/>
      <c r="AB557" s="28"/>
      <c r="AC557" s="28"/>
      <c r="AD557" s="28"/>
      <c r="AF557" s="29"/>
      <c r="AM557" s="28"/>
      <c r="AN557" s="28"/>
      <c r="AO557" s="28"/>
      <c r="AP557" s="28"/>
      <c r="AQ557" s="28"/>
      <c r="AR557" s="28"/>
      <c r="AS557" s="28"/>
      <c r="AT557" s="28"/>
    </row>
    <row r="558" spans="1:47" ht="12.95" customHeight="1">
      <c r="A558" s="28"/>
      <c r="B558" s="29"/>
      <c r="C558" s="28"/>
      <c r="D558" s="28"/>
      <c r="Z558" s="28"/>
      <c r="AA558" s="28"/>
      <c r="AB558" s="28"/>
      <c r="AC558" s="28"/>
      <c r="AD558" s="28"/>
      <c r="AF558" s="29"/>
      <c r="AM558" s="28"/>
      <c r="AN558" s="28"/>
      <c r="AO558" s="28"/>
      <c r="AP558" s="28"/>
      <c r="AQ558" s="28"/>
      <c r="AR558" s="28"/>
      <c r="AS558" s="28"/>
      <c r="AT558" s="28"/>
    </row>
    <row r="559" spans="1:47" ht="12.95" customHeight="1">
      <c r="A559" s="28"/>
      <c r="B559" s="29"/>
      <c r="C559" s="28"/>
      <c r="D559" s="28"/>
      <c r="Z559" s="28"/>
      <c r="AA559" s="28"/>
      <c r="AB559" s="28"/>
      <c r="AC559" s="28"/>
      <c r="AD559" s="28"/>
      <c r="AF559" s="29"/>
      <c r="AM559" s="28"/>
      <c r="AN559" s="28"/>
      <c r="AO559" s="28"/>
      <c r="AP559" s="28"/>
      <c r="AQ559" s="28"/>
      <c r="AR559" s="28"/>
      <c r="AS559" s="28"/>
      <c r="AT559" s="28"/>
    </row>
    <row r="560" spans="1:47" ht="12.95" customHeight="1">
      <c r="A560" s="28"/>
      <c r="B560" s="29"/>
      <c r="C560" s="28"/>
      <c r="D560" s="28"/>
      <c r="Z560" s="28"/>
      <c r="AA560" s="28"/>
      <c r="AB560" s="28"/>
      <c r="AC560" s="28"/>
      <c r="AD560" s="28"/>
      <c r="AF560" s="29"/>
      <c r="AM560" s="28"/>
      <c r="AN560" s="28"/>
      <c r="AO560" s="28"/>
      <c r="AP560" s="28"/>
      <c r="AQ560" s="28"/>
      <c r="AR560" s="28"/>
      <c r="AS560" s="28"/>
      <c r="AT560" s="28"/>
    </row>
    <row r="561" spans="1:47" ht="12.95" customHeight="1">
      <c r="A561" s="28"/>
      <c r="B561" s="29"/>
      <c r="C561" s="28"/>
      <c r="D561" s="28"/>
      <c r="Z561" s="28"/>
      <c r="AA561" s="28"/>
      <c r="AB561" s="28"/>
      <c r="AC561" s="28"/>
      <c r="AD561" s="28"/>
      <c r="AF561" s="29"/>
      <c r="AM561" s="28"/>
      <c r="AN561" s="28"/>
      <c r="AO561" s="28"/>
      <c r="AP561" s="28"/>
      <c r="AQ561" s="28"/>
      <c r="AR561" s="28"/>
      <c r="AS561" s="28"/>
      <c r="AT561" s="28"/>
    </row>
    <row r="562" spans="1:47" ht="12.95" customHeight="1">
      <c r="A562" s="28"/>
      <c r="B562" s="29"/>
      <c r="C562" s="28"/>
      <c r="D562" s="28"/>
      <c r="Z562" s="28"/>
      <c r="AA562" s="28"/>
      <c r="AB562" s="28"/>
      <c r="AC562" s="28"/>
      <c r="AD562" s="28"/>
      <c r="AF562" s="29"/>
      <c r="AM562" s="28"/>
      <c r="AN562" s="28"/>
      <c r="AO562" s="28"/>
      <c r="AP562" s="28"/>
      <c r="AQ562" s="28"/>
      <c r="AR562" s="28"/>
      <c r="AS562" s="28"/>
      <c r="AT562" s="28"/>
    </row>
    <row r="563" spans="1:47" ht="12.95" customHeight="1">
      <c r="A563" s="28"/>
      <c r="B563" s="29"/>
      <c r="C563" s="28"/>
      <c r="D563" s="28"/>
      <c r="Z563" s="28"/>
      <c r="AA563" s="28"/>
      <c r="AB563" s="28"/>
      <c r="AC563" s="28"/>
      <c r="AD563" s="28"/>
      <c r="AF563" s="29"/>
      <c r="AM563" s="28"/>
      <c r="AN563" s="28"/>
      <c r="AO563" s="28"/>
      <c r="AP563" s="28"/>
      <c r="AQ563" s="28"/>
      <c r="AR563" s="28"/>
      <c r="AS563" s="28"/>
      <c r="AT563" s="28"/>
    </row>
    <row r="564" spans="1:47" ht="12.95" customHeight="1">
      <c r="A564" s="28"/>
      <c r="B564" s="29"/>
      <c r="C564" s="28"/>
      <c r="D564" s="28"/>
      <c r="Z564" s="28"/>
      <c r="AA564" s="28"/>
      <c r="AB564" s="28"/>
      <c r="AC564" s="28"/>
      <c r="AD564" s="28"/>
      <c r="AF564" s="29"/>
      <c r="AM564" s="28"/>
      <c r="AN564" s="28"/>
      <c r="AO564" s="28"/>
      <c r="AP564" s="28"/>
      <c r="AQ564" s="28"/>
      <c r="AR564" s="28"/>
      <c r="AS564" s="28"/>
      <c r="AT564" s="28"/>
    </row>
    <row r="565" spans="1:47" ht="12.95" customHeight="1">
      <c r="A565" s="28"/>
      <c r="B565" s="29"/>
      <c r="C565" s="28"/>
      <c r="D565" s="28"/>
      <c r="Z565" s="28"/>
      <c r="AA565" s="28"/>
      <c r="AB565" s="28"/>
      <c r="AC565" s="28"/>
      <c r="AD565" s="28"/>
      <c r="AF565" s="29"/>
      <c r="AM565" s="28"/>
      <c r="AN565" s="28"/>
      <c r="AO565" s="28"/>
      <c r="AP565" s="28"/>
      <c r="AQ565" s="28"/>
      <c r="AR565" s="28"/>
      <c r="AS565" s="28"/>
      <c r="AT565" s="28"/>
    </row>
    <row r="566" spans="1:47" ht="12.95" customHeight="1">
      <c r="A566" s="28"/>
      <c r="B566" s="29"/>
      <c r="C566" s="28"/>
      <c r="D566" s="28"/>
      <c r="Z566" s="28"/>
      <c r="AA566" s="28"/>
      <c r="AB566" s="28"/>
      <c r="AC566" s="28"/>
      <c r="AD566" s="28"/>
      <c r="AF566" s="29"/>
      <c r="AM566" s="28"/>
      <c r="AN566" s="28"/>
      <c r="AO566" s="28"/>
      <c r="AP566" s="28"/>
      <c r="AQ566" s="28"/>
      <c r="AR566" s="28"/>
      <c r="AS566" s="28"/>
      <c r="AT566" s="28"/>
    </row>
    <row r="567" spans="1:47" ht="12.95" customHeight="1">
      <c r="A567" s="28"/>
      <c r="B567" s="29"/>
      <c r="C567" s="28"/>
      <c r="D567" s="28"/>
      <c r="Z567" s="28"/>
      <c r="AA567" s="28"/>
      <c r="AB567" s="28"/>
      <c r="AC567" s="28"/>
      <c r="AD567" s="28"/>
      <c r="AF567" s="29"/>
      <c r="AM567" s="28"/>
      <c r="AN567" s="28"/>
      <c r="AO567" s="28"/>
      <c r="AP567" s="28"/>
      <c r="AQ567" s="28"/>
      <c r="AR567" s="28"/>
      <c r="AS567" s="28"/>
      <c r="AT567" s="28"/>
    </row>
    <row r="568" spans="1:47" ht="12.95" customHeight="1">
      <c r="A568" s="28"/>
      <c r="B568" s="29"/>
      <c r="C568" s="28"/>
      <c r="D568" s="28"/>
      <c r="Z568" s="28"/>
      <c r="AA568" s="28"/>
      <c r="AB568" s="28"/>
      <c r="AC568" s="28"/>
      <c r="AD568" s="28"/>
      <c r="AF568" s="29"/>
      <c r="AM568" s="28"/>
      <c r="AN568" s="28"/>
      <c r="AO568" s="28"/>
      <c r="AP568" s="28"/>
      <c r="AQ568" s="28"/>
      <c r="AR568" s="28"/>
      <c r="AS568" s="28"/>
      <c r="AT568" s="28"/>
    </row>
    <row r="569" spans="1:47" ht="12.95" customHeight="1">
      <c r="A569" s="28"/>
      <c r="B569" s="29"/>
      <c r="C569" s="28"/>
      <c r="D569" s="28"/>
      <c r="Z569" s="28"/>
      <c r="AA569" s="28"/>
      <c r="AB569" s="28"/>
      <c r="AC569" s="28"/>
      <c r="AD569" s="28"/>
      <c r="AF569" s="29"/>
      <c r="AM569" s="28"/>
      <c r="AN569" s="28"/>
      <c r="AO569" s="28"/>
      <c r="AP569" s="28"/>
      <c r="AQ569" s="28"/>
      <c r="AR569" s="28"/>
      <c r="AS569" s="28"/>
      <c r="AT569" s="28"/>
    </row>
    <row r="570" spans="1:47" ht="12.95" customHeight="1">
      <c r="A570" s="28"/>
      <c r="B570" s="29"/>
      <c r="C570" s="28"/>
      <c r="D570" s="28"/>
      <c r="Z570" s="28"/>
      <c r="AA570" s="28"/>
      <c r="AB570" s="28"/>
      <c r="AC570" s="28"/>
      <c r="AD570" s="28"/>
      <c r="AF570" s="29"/>
      <c r="AM570" s="28"/>
      <c r="AN570" s="28"/>
      <c r="AO570" s="28"/>
      <c r="AP570" s="28"/>
      <c r="AQ570" s="28"/>
      <c r="AR570" s="28"/>
      <c r="AS570" s="28"/>
      <c r="AT570" s="28"/>
    </row>
    <row r="571" spans="1:47" ht="12.95" customHeight="1">
      <c r="A571" s="28"/>
      <c r="B571" s="29"/>
      <c r="C571" s="28"/>
      <c r="D571" s="28"/>
      <c r="Z571" s="28"/>
      <c r="AA571" s="28"/>
      <c r="AB571" s="28"/>
      <c r="AC571" s="28"/>
      <c r="AD571" s="28"/>
      <c r="AF571" s="29"/>
      <c r="AM571" s="28"/>
      <c r="AN571" s="28"/>
      <c r="AO571" s="28"/>
      <c r="AP571" s="28"/>
      <c r="AQ571" s="28"/>
      <c r="AR571" s="28"/>
      <c r="AS571" s="28"/>
      <c r="AT571" s="28"/>
    </row>
    <row r="572" spans="1:47" ht="12.95" customHeight="1">
      <c r="A572" s="28"/>
      <c r="B572" s="29"/>
      <c r="C572" s="28"/>
      <c r="D572" s="28"/>
      <c r="Z572" s="28"/>
      <c r="AA572" s="28"/>
      <c r="AB572" s="28"/>
      <c r="AC572" s="28"/>
      <c r="AD572" s="28"/>
      <c r="AF572" s="29"/>
      <c r="AM572" s="28"/>
      <c r="AN572" s="28"/>
      <c r="AO572" s="28"/>
      <c r="AP572" s="28"/>
      <c r="AQ572" s="28"/>
      <c r="AR572" s="28"/>
      <c r="AS572" s="28"/>
      <c r="AT572" s="28"/>
    </row>
    <row r="573" spans="1:47" ht="12.95" customHeight="1">
      <c r="A573" s="28"/>
      <c r="B573" s="29"/>
      <c r="C573" s="28"/>
      <c r="D573" s="28"/>
      <c r="Z573" s="28"/>
      <c r="AA573" s="28"/>
      <c r="AB573" s="28"/>
      <c r="AC573" s="28"/>
      <c r="AD573" s="28"/>
      <c r="AF573" s="29"/>
      <c r="AM573" s="28"/>
      <c r="AN573" s="28"/>
      <c r="AO573" s="28"/>
      <c r="AP573" s="28"/>
      <c r="AQ573" s="28"/>
      <c r="AR573" s="28"/>
      <c r="AS573" s="28"/>
      <c r="AT573" s="28"/>
    </row>
    <row r="574" spans="1:47" ht="12.95" customHeight="1">
      <c r="A574" s="28"/>
      <c r="B574" s="29"/>
      <c r="C574" s="28"/>
      <c r="D574" s="28"/>
      <c r="Z574" s="28"/>
      <c r="AA574" s="28"/>
      <c r="AB574" s="28"/>
      <c r="AC574" s="28"/>
      <c r="AD574" s="28"/>
      <c r="AF574" s="29"/>
      <c r="AM574" s="28"/>
      <c r="AN574" s="28"/>
      <c r="AO574" s="28"/>
      <c r="AP574" s="28"/>
      <c r="AQ574" s="28"/>
      <c r="AR574" s="28"/>
      <c r="AS574" s="28"/>
      <c r="AT574" s="28"/>
    </row>
    <row r="575" spans="1:47" ht="12.95" customHeight="1">
      <c r="A575" s="28"/>
      <c r="B575" s="29"/>
      <c r="C575" s="28"/>
      <c r="D575" s="28"/>
      <c r="Z575" s="28"/>
      <c r="AA575" s="28"/>
      <c r="AB575" s="28"/>
      <c r="AC575" s="28"/>
      <c r="AD575" s="28"/>
      <c r="AF575" s="29"/>
      <c r="AM575" s="28"/>
      <c r="AN575" s="28"/>
      <c r="AO575" s="28"/>
      <c r="AP575" s="28"/>
      <c r="AQ575" s="28"/>
      <c r="AR575" s="28"/>
      <c r="AS575" s="28"/>
      <c r="AT575" s="28"/>
    </row>
    <row r="576" spans="1:47" ht="12.95" customHeight="1">
      <c r="A576" s="28"/>
      <c r="B576" s="29"/>
      <c r="C576" s="28"/>
      <c r="D576" s="28"/>
      <c r="Z576" s="28"/>
      <c r="AA576" s="28"/>
      <c r="AB576" s="28"/>
      <c r="AC576" s="28"/>
      <c r="AD576" s="28"/>
      <c r="AF576" s="29"/>
      <c r="AM576" s="28"/>
      <c r="AN576" s="28"/>
      <c r="AO576" s="28"/>
      <c r="AP576" s="28"/>
      <c r="AQ576" s="28"/>
      <c r="AR576" s="28"/>
      <c r="AS576" s="28"/>
      <c r="AT576" s="28"/>
      <c r="AU576" s="28"/>
    </row>
    <row r="577" spans="1:49" ht="12.95" customHeight="1">
      <c r="A577" s="28"/>
      <c r="B577" s="29"/>
      <c r="C577" s="28"/>
      <c r="D577" s="28"/>
      <c r="Z577" s="28"/>
      <c r="AA577" s="28"/>
      <c r="AB577" s="28"/>
      <c r="AC577" s="28"/>
      <c r="AD577" s="28"/>
      <c r="AF577" s="29"/>
      <c r="AM577" s="28"/>
      <c r="AN577" s="28"/>
      <c r="AO577" s="28"/>
      <c r="AP577" s="28"/>
      <c r="AQ577" s="28"/>
      <c r="AR577" s="28"/>
      <c r="AS577" s="28"/>
      <c r="AT577" s="28"/>
    </row>
    <row r="578" spans="1:49" ht="12.95" customHeight="1">
      <c r="A578" s="28"/>
      <c r="B578" s="29"/>
      <c r="C578" s="28"/>
      <c r="D578" s="28"/>
      <c r="Z578" s="28"/>
      <c r="AA578" s="28"/>
      <c r="AB578" s="28"/>
      <c r="AC578" s="28"/>
      <c r="AD578" s="28"/>
      <c r="AF578" s="29"/>
      <c r="AM578" s="28"/>
      <c r="AN578" s="28"/>
      <c r="AO578" s="28"/>
      <c r="AP578" s="28"/>
      <c r="AQ578" s="28"/>
      <c r="AR578" s="28"/>
      <c r="AS578" s="28"/>
      <c r="AT578" s="28"/>
    </row>
    <row r="579" spans="1:49" ht="12.95" customHeight="1">
      <c r="A579" s="28"/>
      <c r="B579" s="29"/>
      <c r="C579" s="28"/>
      <c r="D579" s="28"/>
      <c r="Z579" s="28"/>
      <c r="AA579" s="28"/>
      <c r="AB579" s="28"/>
      <c r="AC579" s="28"/>
      <c r="AD579" s="28"/>
      <c r="AF579" s="29"/>
      <c r="AM579" s="28"/>
      <c r="AN579" s="28"/>
      <c r="AO579" s="28"/>
      <c r="AP579" s="28"/>
      <c r="AQ579" s="28"/>
      <c r="AR579" s="28"/>
      <c r="AS579" s="28"/>
      <c r="AT579" s="28"/>
    </row>
    <row r="580" spans="1:49" ht="12.95" customHeight="1">
      <c r="A580" s="28"/>
      <c r="B580" s="29"/>
      <c r="C580" s="28"/>
      <c r="D580" s="28"/>
      <c r="Z580" s="28"/>
      <c r="AA580" s="28"/>
      <c r="AB580" s="28"/>
      <c r="AC580" s="28"/>
      <c r="AD580" s="28"/>
      <c r="AF580" s="29"/>
      <c r="AM580" s="28"/>
      <c r="AN580" s="28"/>
      <c r="AO580" s="28"/>
      <c r="AP580" s="28"/>
      <c r="AQ580" s="28"/>
      <c r="AR580" s="28"/>
      <c r="AS580" s="28"/>
      <c r="AT580" s="28"/>
    </row>
    <row r="581" spans="1:49" ht="12.95" customHeight="1">
      <c r="A581" s="28"/>
      <c r="B581" s="29"/>
      <c r="C581" s="28"/>
      <c r="D581" s="28"/>
      <c r="Z581" s="28"/>
      <c r="AA581" s="28"/>
      <c r="AB581" s="28"/>
      <c r="AC581" s="28"/>
      <c r="AD581" s="28"/>
      <c r="AF581" s="29"/>
      <c r="AM581" s="28"/>
      <c r="AN581" s="28"/>
      <c r="AO581" s="28"/>
      <c r="AP581" s="28"/>
      <c r="AQ581" s="28"/>
      <c r="AR581" s="28"/>
      <c r="AS581" s="28"/>
      <c r="AT581" s="28"/>
    </row>
    <row r="582" spans="1:49" ht="12.95" customHeight="1">
      <c r="A582" s="28"/>
      <c r="B582" s="29"/>
      <c r="C582" s="28"/>
      <c r="D582" s="28"/>
      <c r="Z582" s="28"/>
      <c r="AA582" s="28"/>
      <c r="AB582" s="28"/>
      <c r="AC582" s="28"/>
      <c r="AD582" s="28"/>
      <c r="AF582" s="29"/>
      <c r="AM582" s="28"/>
      <c r="AN582" s="28"/>
      <c r="AO582" s="28"/>
      <c r="AP582" s="28"/>
      <c r="AQ582" s="28"/>
      <c r="AR582" s="28"/>
      <c r="AS582" s="28"/>
      <c r="AT582" s="28"/>
    </row>
    <row r="583" spans="1:49" ht="12.95" customHeight="1">
      <c r="A583" s="28"/>
      <c r="B583" s="29"/>
      <c r="C583" s="28"/>
      <c r="D583" s="28"/>
      <c r="Z583" s="28"/>
      <c r="AA583" s="28"/>
      <c r="AB583" s="28"/>
      <c r="AC583" s="28"/>
      <c r="AD583" s="28"/>
      <c r="AF583" s="29"/>
      <c r="AM583" s="28"/>
      <c r="AN583" s="28"/>
      <c r="AO583" s="28"/>
      <c r="AP583" s="28"/>
      <c r="AQ583" s="28"/>
      <c r="AR583" s="28"/>
      <c r="AS583" s="28"/>
      <c r="AT583" s="28"/>
    </row>
    <row r="584" spans="1:49" ht="12.95" customHeight="1">
      <c r="A584" s="28"/>
      <c r="B584" s="29"/>
      <c r="C584" s="28"/>
      <c r="D584" s="28"/>
      <c r="Z584" s="28"/>
      <c r="AA584" s="28"/>
      <c r="AB584" s="28"/>
      <c r="AC584" s="28"/>
      <c r="AD584" s="28"/>
      <c r="AF584" s="29"/>
      <c r="AM584" s="28"/>
      <c r="AN584" s="28"/>
      <c r="AO584" s="28"/>
      <c r="AP584" s="28"/>
      <c r="AQ584" s="28"/>
      <c r="AR584" s="28"/>
      <c r="AS584" s="28"/>
      <c r="AT584" s="28"/>
    </row>
    <row r="585" spans="1:49" ht="12.95" customHeight="1">
      <c r="A585" s="28"/>
      <c r="B585" s="29"/>
      <c r="C585" s="28"/>
      <c r="D585" s="28"/>
      <c r="Z585" s="28"/>
      <c r="AA585" s="28"/>
      <c r="AB585" s="28"/>
      <c r="AC585" s="28"/>
      <c r="AD585" s="28"/>
      <c r="AF585" s="29"/>
      <c r="AM585" s="28"/>
      <c r="AN585" s="28"/>
      <c r="AO585" s="28"/>
      <c r="AP585" s="28"/>
      <c r="AQ585" s="28"/>
      <c r="AR585" s="28"/>
      <c r="AS585" s="28"/>
      <c r="AT585" s="28"/>
    </row>
    <row r="586" spans="1:49" ht="12.95" customHeight="1">
      <c r="A586" s="28"/>
      <c r="B586" s="29"/>
      <c r="C586" s="28"/>
      <c r="D586" s="28"/>
      <c r="Z586" s="28"/>
      <c r="AA586" s="28"/>
      <c r="AB586" s="28"/>
      <c r="AC586" s="28"/>
      <c r="AD586" s="28"/>
      <c r="AF586" s="29"/>
      <c r="AM586" s="28"/>
      <c r="AN586" s="28"/>
      <c r="AO586" s="28"/>
      <c r="AP586" s="28"/>
      <c r="AQ586" s="28"/>
      <c r="AR586" s="28"/>
      <c r="AS586" s="28"/>
      <c r="AT586" s="28"/>
    </row>
    <row r="587" spans="1:49" ht="12.95" customHeight="1">
      <c r="A587" s="28"/>
      <c r="B587" s="29"/>
      <c r="C587" s="28"/>
      <c r="D587" s="28"/>
      <c r="Z587" s="28"/>
      <c r="AA587" s="28"/>
      <c r="AB587" s="28"/>
      <c r="AC587" s="28"/>
      <c r="AD587" s="28"/>
      <c r="AF587" s="29"/>
      <c r="AM587" s="28"/>
      <c r="AN587" s="28"/>
      <c r="AO587" s="28"/>
      <c r="AP587" s="28"/>
      <c r="AQ587" s="28"/>
      <c r="AR587" s="28"/>
      <c r="AS587" s="28"/>
      <c r="AT587" s="28"/>
    </row>
    <row r="588" spans="1:49" ht="12.95" customHeight="1">
      <c r="A588" s="28"/>
      <c r="B588" s="29"/>
      <c r="C588" s="28"/>
      <c r="D588" s="28"/>
      <c r="Z588" s="28"/>
      <c r="AA588" s="28"/>
      <c r="AB588" s="28"/>
      <c r="AC588" s="28"/>
      <c r="AD588" s="28"/>
      <c r="AF588" s="29"/>
      <c r="AM588" s="28"/>
      <c r="AN588" s="28"/>
      <c r="AO588" s="28"/>
      <c r="AP588" s="28"/>
      <c r="AQ588" s="28"/>
      <c r="AR588" s="28"/>
      <c r="AS588" s="28"/>
      <c r="AT588" s="28"/>
      <c r="AU588" s="28"/>
    </row>
    <row r="589" spans="1:49" ht="12.95" customHeight="1">
      <c r="A589" s="28"/>
      <c r="B589" s="29"/>
      <c r="C589" s="28"/>
      <c r="D589" s="28"/>
      <c r="Z589" s="28"/>
      <c r="AA589" s="28"/>
      <c r="AB589" s="28"/>
      <c r="AC589" s="28"/>
      <c r="AD589" s="28"/>
      <c r="AF589" s="29"/>
      <c r="AM589" s="28"/>
      <c r="AN589" s="28"/>
      <c r="AO589" s="28"/>
      <c r="AP589" s="28"/>
      <c r="AQ589" s="28"/>
      <c r="AR589" s="28"/>
      <c r="AS589" s="28"/>
      <c r="AT589" s="28"/>
      <c r="AU589" s="28"/>
    </row>
    <row r="590" spans="1:49" ht="12.95" customHeight="1">
      <c r="A590" s="28"/>
      <c r="B590" s="29"/>
      <c r="C590" s="28"/>
      <c r="D590" s="28"/>
      <c r="Z590" s="28"/>
      <c r="AA590" s="28"/>
      <c r="AB590" s="28"/>
      <c r="AC590" s="28"/>
      <c r="AD590" s="28"/>
      <c r="AF590" s="29"/>
      <c r="AM590" s="28"/>
      <c r="AN590" s="28"/>
      <c r="AO590" s="28"/>
      <c r="AP590" s="28"/>
      <c r="AQ590" s="28"/>
      <c r="AR590" s="28"/>
      <c r="AS590" s="28"/>
      <c r="AT590" s="28"/>
      <c r="AU590" s="28"/>
      <c r="AW590" s="28"/>
    </row>
    <row r="591" spans="1:49" ht="12.95" customHeight="1">
      <c r="A591" s="28"/>
      <c r="B591" s="29"/>
      <c r="C591" s="28"/>
      <c r="D591" s="28"/>
      <c r="Z591" s="28"/>
      <c r="AA591" s="28"/>
      <c r="AB591" s="28"/>
      <c r="AC591" s="28"/>
      <c r="AD591" s="28"/>
      <c r="AF591" s="29"/>
      <c r="AM591" s="28"/>
      <c r="AN591" s="28"/>
      <c r="AO591" s="28"/>
      <c r="AP591" s="28"/>
      <c r="AQ591" s="28"/>
      <c r="AR591" s="28"/>
      <c r="AS591" s="28"/>
      <c r="AT591" s="28"/>
      <c r="AU591" s="28"/>
    </row>
    <row r="592" spans="1:49" ht="12.95" customHeight="1">
      <c r="A592" s="28"/>
      <c r="B592" s="29"/>
      <c r="C592" s="28"/>
      <c r="D592" s="28"/>
      <c r="Z592" s="28"/>
      <c r="AA592" s="28"/>
      <c r="AB592" s="28"/>
      <c r="AC592" s="28"/>
      <c r="AD592" s="28"/>
      <c r="AF592" s="29"/>
      <c r="AM592" s="28"/>
      <c r="AN592" s="28"/>
      <c r="AO592" s="28"/>
      <c r="AP592" s="28"/>
      <c r="AQ592" s="28"/>
      <c r="AR592" s="28"/>
      <c r="AS592" s="28"/>
      <c r="AT592" s="28"/>
    </row>
    <row r="593" spans="1:63" ht="12.95" customHeight="1">
      <c r="A593" s="28"/>
      <c r="B593" s="29"/>
      <c r="C593" s="28"/>
      <c r="D593" s="28"/>
      <c r="Z593" s="28"/>
      <c r="AA593" s="28"/>
      <c r="AB593" s="28"/>
      <c r="AC593" s="28"/>
      <c r="AD593" s="28"/>
      <c r="AF593" s="29"/>
      <c r="AM593" s="28"/>
      <c r="AN593" s="28"/>
      <c r="AO593" s="28"/>
      <c r="AP593" s="28"/>
      <c r="AQ593" s="28"/>
      <c r="AR593" s="28"/>
      <c r="AS593" s="28"/>
      <c r="AT593" s="28"/>
    </row>
    <row r="594" spans="1:63" ht="12.95" customHeight="1">
      <c r="A594" s="28"/>
      <c r="B594" s="29"/>
      <c r="C594" s="28"/>
      <c r="D594" s="28"/>
      <c r="Z594" s="28"/>
      <c r="AA594" s="28"/>
      <c r="AB594" s="28"/>
      <c r="AC594" s="28"/>
      <c r="AD594" s="28"/>
      <c r="AF594" s="29"/>
      <c r="AM594" s="28"/>
      <c r="AN594" s="28"/>
      <c r="AO594" s="28"/>
      <c r="AP594" s="28"/>
      <c r="AQ594" s="28"/>
      <c r="AR594" s="28"/>
      <c r="AS594" s="28"/>
      <c r="AT594" s="28"/>
    </row>
    <row r="595" spans="1:63" ht="12.95" customHeight="1">
      <c r="A595" s="28"/>
      <c r="B595" s="29"/>
      <c r="C595" s="28"/>
      <c r="D595" s="28"/>
      <c r="Z595" s="28"/>
      <c r="AA595" s="28"/>
      <c r="AB595" s="28"/>
      <c r="AC595" s="28"/>
      <c r="AD595" s="28"/>
      <c r="AF595" s="29"/>
      <c r="AM595" s="28"/>
      <c r="AN595" s="28"/>
      <c r="AO595" s="28"/>
      <c r="AP595" s="28"/>
      <c r="AQ595" s="28"/>
      <c r="AR595" s="28"/>
      <c r="AS595" s="28"/>
      <c r="AT595" s="28"/>
    </row>
    <row r="596" spans="1:63" ht="12.95" customHeight="1">
      <c r="A596" s="28"/>
      <c r="B596" s="29"/>
      <c r="C596" s="28"/>
      <c r="D596" s="28"/>
      <c r="Z596" s="28"/>
      <c r="AA596" s="28"/>
      <c r="AB596" s="28"/>
      <c r="AC596" s="28"/>
      <c r="AD596" s="28"/>
      <c r="AF596" s="29"/>
      <c r="AM596" s="28"/>
      <c r="AN596" s="28"/>
      <c r="AO596" s="28"/>
      <c r="AP596" s="28"/>
      <c r="AQ596" s="28"/>
      <c r="AR596" s="28"/>
      <c r="AS596" s="28"/>
      <c r="AT596" s="28"/>
    </row>
    <row r="597" spans="1:63" ht="12.95" customHeight="1">
      <c r="A597" s="28"/>
      <c r="B597" s="29"/>
      <c r="C597" s="28"/>
      <c r="D597" s="28"/>
      <c r="Z597" s="28"/>
      <c r="AA597" s="28"/>
      <c r="AB597" s="28"/>
      <c r="AC597" s="28"/>
      <c r="AD597" s="28"/>
      <c r="AF597" s="29"/>
      <c r="AM597" s="28"/>
      <c r="AN597" s="28"/>
      <c r="AO597" s="28"/>
      <c r="AP597" s="28"/>
      <c r="AQ597" s="28"/>
      <c r="AR597" s="28"/>
      <c r="AS597" s="28"/>
      <c r="AT597" s="28"/>
    </row>
    <row r="598" spans="1:63" ht="12.95" customHeight="1">
      <c r="A598" s="28"/>
      <c r="B598" s="29"/>
      <c r="C598" s="28"/>
      <c r="D598" s="28"/>
      <c r="Z598" s="28"/>
      <c r="AA598" s="28"/>
      <c r="AB598" s="28"/>
      <c r="AC598" s="28"/>
      <c r="AD598" s="28"/>
      <c r="AF598" s="29"/>
      <c r="AM598" s="28"/>
      <c r="AN598" s="28"/>
      <c r="AO598" s="28"/>
      <c r="AP598" s="28"/>
      <c r="AQ598" s="28"/>
      <c r="AR598" s="28"/>
      <c r="AS598" s="28"/>
      <c r="AT598" s="28"/>
    </row>
    <row r="599" spans="1:63" ht="12.95" customHeight="1">
      <c r="A599" s="28"/>
      <c r="B599" s="29"/>
      <c r="C599" s="28"/>
      <c r="D599" s="28"/>
      <c r="Z599" s="28"/>
      <c r="AA599" s="28"/>
      <c r="AB599" s="28"/>
      <c r="AC599" s="28"/>
      <c r="AD599" s="28"/>
      <c r="AF599" s="29"/>
      <c r="AM599" s="28"/>
      <c r="AN599" s="28"/>
      <c r="AO599" s="28"/>
      <c r="AP599" s="28"/>
      <c r="AQ599" s="28"/>
      <c r="AR599" s="28"/>
      <c r="AS599" s="28"/>
      <c r="AT599" s="28"/>
    </row>
    <row r="600" spans="1:63" ht="12.95" customHeight="1">
      <c r="A600" s="28"/>
      <c r="B600" s="29"/>
      <c r="C600" s="28"/>
      <c r="D600" s="28"/>
      <c r="Z600" s="28"/>
      <c r="AA600" s="28"/>
      <c r="AB600" s="28"/>
      <c r="AC600" s="28"/>
      <c r="AD600" s="28"/>
      <c r="AF600" s="29"/>
      <c r="AM600" s="28"/>
      <c r="AN600" s="28"/>
      <c r="AO600" s="28"/>
      <c r="AP600" s="28"/>
      <c r="AQ600" s="28"/>
      <c r="AR600" s="28"/>
      <c r="AS600" s="28"/>
      <c r="AT600" s="28"/>
    </row>
    <row r="601" spans="1:63" ht="12.95" customHeight="1">
      <c r="A601" s="28"/>
      <c r="B601" s="29"/>
      <c r="C601" s="28"/>
      <c r="D601" s="28"/>
      <c r="Z601" s="28"/>
      <c r="AA601" s="28"/>
      <c r="AB601" s="28"/>
      <c r="AC601" s="28"/>
      <c r="AD601" s="28"/>
      <c r="AF601" s="29"/>
      <c r="AM601" s="28"/>
      <c r="AN601" s="28"/>
      <c r="AO601" s="28"/>
      <c r="AP601" s="28"/>
      <c r="AQ601" s="28"/>
      <c r="AR601" s="28"/>
      <c r="AS601" s="28"/>
      <c r="AT601" s="28"/>
    </row>
    <row r="602" spans="1:63" ht="12.95" customHeight="1">
      <c r="A602" s="28"/>
      <c r="B602" s="29"/>
      <c r="C602" s="28"/>
      <c r="D602" s="28"/>
      <c r="Z602" s="28"/>
      <c r="AA602" s="28"/>
      <c r="AB602" s="28"/>
      <c r="AC602" s="28"/>
      <c r="AD602" s="28"/>
      <c r="AF602" s="29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</row>
    <row r="603" spans="1:63" ht="12.95" customHeight="1">
      <c r="A603" s="28"/>
      <c r="B603" s="29"/>
      <c r="C603" s="28"/>
      <c r="D603" s="28"/>
      <c r="Z603" s="28"/>
      <c r="AA603" s="28"/>
      <c r="AB603" s="28"/>
      <c r="AC603" s="28"/>
      <c r="AD603" s="28"/>
      <c r="AF603" s="29"/>
      <c r="AM603" s="28"/>
      <c r="AN603" s="28"/>
      <c r="AO603" s="28"/>
      <c r="AP603" s="28"/>
      <c r="AQ603" s="28"/>
      <c r="AR603" s="28"/>
      <c r="AS603" s="28"/>
      <c r="AT603" s="28"/>
    </row>
    <row r="604" spans="1:63" ht="12.95" customHeight="1">
      <c r="A604" s="28"/>
      <c r="B604" s="29"/>
      <c r="C604" s="28"/>
      <c r="D604" s="28"/>
      <c r="Z604" s="28"/>
      <c r="AA604" s="28"/>
      <c r="AB604" s="28"/>
      <c r="AC604" s="28"/>
      <c r="AD604" s="28"/>
      <c r="AF604" s="29"/>
      <c r="AM604" s="28"/>
      <c r="AN604" s="28"/>
      <c r="AO604" s="28"/>
      <c r="AP604" s="28"/>
      <c r="AQ604" s="28"/>
      <c r="AR604" s="28"/>
      <c r="AS604" s="28"/>
      <c r="AT604" s="28"/>
    </row>
    <row r="605" spans="1:63" ht="12.95" customHeight="1">
      <c r="A605" s="28"/>
      <c r="B605" s="29"/>
      <c r="C605" s="28"/>
      <c r="D605" s="28"/>
      <c r="Z605" s="28"/>
      <c r="AA605" s="28"/>
      <c r="AB605" s="28"/>
      <c r="AC605" s="28"/>
      <c r="AD605" s="28"/>
      <c r="AF605" s="29"/>
      <c r="AM605" s="28"/>
      <c r="AN605" s="28"/>
      <c r="AO605" s="28"/>
      <c r="AP605" s="28"/>
      <c r="AQ605" s="28"/>
      <c r="AR605" s="28"/>
      <c r="AS605" s="28"/>
      <c r="AT605" s="28"/>
    </row>
    <row r="606" spans="1:63" ht="12.95" customHeight="1">
      <c r="A606" s="28"/>
      <c r="B606" s="29"/>
      <c r="C606" s="28"/>
      <c r="D606" s="28"/>
      <c r="Z606" s="28"/>
      <c r="AA606" s="28"/>
      <c r="AB606" s="28"/>
      <c r="AC606" s="28"/>
      <c r="AD606" s="28"/>
      <c r="AF606" s="29"/>
      <c r="AM606" s="28"/>
      <c r="AN606" s="28"/>
      <c r="AO606" s="28"/>
      <c r="AP606" s="28"/>
      <c r="AQ606" s="28"/>
      <c r="AR606" s="28"/>
      <c r="AS606" s="28"/>
      <c r="AT606" s="28"/>
    </row>
    <row r="607" spans="1:63" ht="12.95" customHeight="1">
      <c r="A607" s="28"/>
      <c r="B607" s="29"/>
      <c r="C607" s="28"/>
      <c r="D607" s="28"/>
      <c r="Z607" s="28"/>
      <c r="AA607" s="28"/>
      <c r="AB607" s="28"/>
      <c r="AC607" s="28"/>
      <c r="AD607" s="28"/>
      <c r="AF607" s="29"/>
      <c r="AM607" s="28"/>
      <c r="AN607" s="28"/>
      <c r="AO607" s="28"/>
      <c r="AP607" s="28"/>
      <c r="AQ607" s="28"/>
      <c r="AR607" s="28"/>
      <c r="AS607" s="28"/>
      <c r="AT607" s="28"/>
    </row>
    <row r="608" spans="1:63" ht="12.95" customHeight="1">
      <c r="A608" s="28"/>
      <c r="B608" s="29"/>
      <c r="C608" s="28"/>
      <c r="D608" s="28"/>
      <c r="Z608" s="28"/>
      <c r="AA608" s="28"/>
      <c r="AB608" s="28"/>
      <c r="AC608" s="28"/>
      <c r="AD608" s="28"/>
      <c r="AF608" s="29"/>
      <c r="AM608" s="28"/>
      <c r="AN608" s="28"/>
      <c r="AO608" s="28"/>
      <c r="AP608" s="28"/>
      <c r="AQ608" s="28"/>
      <c r="AR608" s="28"/>
      <c r="AS608" s="28"/>
      <c r="AT608" s="28"/>
    </row>
    <row r="609" spans="1:63" ht="12.95" customHeight="1">
      <c r="A609" s="28"/>
      <c r="B609" s="29"/>
      <c r="C609" s="28"/>
      <c r="D609" s="28"/>
      <c r="Z609" s="28"/>
      <c r="AA609" s="28"/>
      <c r="AB609" s="28"/>
      <c r="AC609" s="28"/>
      <c r="AD609" s="28"/>
      <c r="AF609" s="29"/>
      <c r="AM609" s="28"/>
      <c r="AN609" s="28"/>
      <c r="AO609" s="28"/>
      <c r="AP609" s="28"/>
      <c r="AQ609" s="28"/>
      <c r="AR609" s="28"/>
      <c r="AS609" s="28"/>
      <c r="AT609" s="28"/>
    </row>
    <row r="610" spans="1:63" ht="12.95" customHeight="1">
      <c r="A610" s="28"/>
      <c r="B610" s="29"/>
      <c r="C610" s="28"/>
      <c r="D610" s="28"/>
      <c r="Z610" s="28"/>
      <c r="AA610" s="28"/>
      <c r="AB610" s="28"/>
      <c r="AC610" s="28"/>
      <c r="AD610" s="28"/>
      <c r="AF610" s="29"/>
      <c r="AM610" s="28"/>
      <c r="AN610" s="28"/>
      <c r="AO610" s="28"/>
      <c r="AP610" s="28"/>
      <c r="AQ610" s="28"/>
      <c r="AR610" s="28"/>
      <c r="AS610" s="28"/>
      <c r="AT610" s="28"/>
    </row>
    <row r="611" spans="1:63" ht="12.95" customHeight="1">
      <c r="A611" s="28"/>
      <c r="B611" s="29"/>
      <c r="C611" s="28"/>
      <c r="D611" s="28"/>
      <c r="Z611" s="28"/>
      <c r="AA611" s="28"/>
      <c r="AB611" s="28"/>
      <c r="AC611" s="28"/>
      <c r="AD611" s="28"/>
      <c r="AF611" s="29"/>
      <c r="AM611" s="28"/>
      <c r="AN611" s="28"/>
      <c r="AO611" s="28"/>
      <c r="AP611" s="28"/>
      <c r="AQ611" s="28"/>
      <c r="AR611" s="28"/>
      <c r="AS611" s="28"/>
      <c r="AT611" s="28"/>
      <c r="AU611" s="28"/>
    </row>
    <row r="612" spans="1:63" ht="12.95" customHeight="1">
      <c r="A612" s="28"/>
      <c r="B612" s="29"/>
      <c r="C612" s="28"/>
      <c r="D612" s="28"/>
      <c r="Z612" s="28"/>
      <c r="AA612" s="28"/>
      <c r="AB612" s="28"/>
      <c r="AC612" s="28"/>
      <c r="AD612" s="28"/>
      <c r="AF612" s="29"/>
      <c r="AM612" s="28"/>
      <c r="AN612" s="28"/>
      <c r="AO612" s="28"/>
      <c r="AP612" s="28"/>
      <c r="AQ612" s="28"/>
      <c r="AR612" s="28"/>
      <c r="AS612" s="28"/>
      <c r="AT612" s="28"/>
    </row>
    <row r="613" spans="1:63" ht="12.95" customHeight="1">
      <c r="A613" s="28"/>
      <c r="B613" s="29"/>
      <c r="C613" s="28"/>
      <c r="D613" s="28"/>
      <c r="Z613" s="28"/>
      <c r="AA613" s="28"/>
      <c r="AB613" s="28"/>
      <c r="AC613" s="28"/>
      <c r="AD613" s="28"/>
      <c r="AF613" s="29"/>
      <c r="AM613" s="28"/>
      <c r="AN613" s="28"/>
      <c r="AO613" s="28"/>
      <c r="AP613" s="28"/>
      <c r="AQ613" s="28"/>
      <c r="AR613" s="28"/>
      <c r="AS613" s="28"/>
      <c r="AT613" s="28"/>
    </row>
    <row r="614" spans="1:63" ht="12.95" customHeight="1">
      <c r="A614" s="28"/>
      <c r="B614" s="29"/>
      <c r="C614" s="28"/>
      <c r="D614" s="28"/>
      <c r="Z614" s="28"/>
      <c r="AA614" s="28"/>
      <c r="AB614" s="28"/>
      <c r="AC614" s="28"/>
      <c r="AD614" s="28"/>
      <c r="AF614" s="29"/>
      <c r="AM614" s="28"/>
      <c r="AN614" s="28"/>
      <c r="AO614" s="28"/>
      <c r="AP614" s="28"/>
      <c r="AQ614" s="28"/>
      <c r="AR614" s="28"/>
      <c r="AS614" s="28"/>
      <c r="AT614" s="28"/>
    </row>
    <row r="615" spans="1:63" ht="12.95" customHeight="1">
      <c r="A615" s="28"/>
      <c r="B615" s="29"/>
      <c r="C615" s="28"/>
      <c r="D615" s="28"/>
      <c r="Z615" s="28"/>
      <c r="AA615" s="28"/>
      <c r="AB615" s="28"/>
      <c r="AC615" s="28"/>
      <c r="AD615" s="28"/>
      <c r="AF615" s="29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</row>
    <row r="616" spans="1:63" ht="12.95" customHeight="1">
      <c r="A616" s="28"/>
      <c r="B616" s="29"/>
      <c r="C616" s="28"/>
      <c r="D616" s="28"/>
      <c r="Z616" s="28"/>
      <c r="AA616" s="28"/>
      <c r="AB616" s="28"/>
      <c r="AC616" s="28"/>
      <c r="AD616" s="28"/>
      <c r="AF616" s="29"/>
      <c r="AM616" s="28"/>
      <c r="AN616" s="28"/>
      <c r="AO616" s="28"/>
      <c r="AP616" s="28"/>
      <c r="AQ616" s="28"/>
      <c r="AR616" s="28"/>
      <c r="AS616" s="28"/>
      <c r="AT616" s="28"/>
    </row>
    <row r="617" spans="1:63" ht="12.95" customHeight="1">
      <c r="A617" s="28"/>
      <c r="B617" s="29"/>
      <c r="C617" s="28"/>
      <c r="D617" s="28"/>
      <c r="Z617" s="28"/>
      <c r="AA617" s="28"/>
      <c r="AB617" s="28"/>
      <c r="AC617" s="28"/>
      <c r="AD617" s="28"/>
      <c r="AF617" s="29"/>
      <c r="AM617" s="28"/>
      <c r="AN617" s="28"/>
      <c r="AO617" s="28"/>
      <c r="AP617" s="28"/>
      <c r="AQ617" s="28"/>
      <c r="AR617" s="28"/>
      <c r="AS617" s="28"/>
      <c r="AT617" s="28"/>
    </row>
    <row r="618" spans="1:63" ht="12.95" customHeight="1">
      <c r="A618" s="28"/>
      <c r="B618" s="29"/>
      <c r="C618" s="28"/>
      <c r="D618" s="28"/>
      <c r="Z618" s="28"/>
      <c r="AA618" s="28"/>
      <c r="AB618" s="28"/>
      <c r="AC618" s="28"/>
      <c r="AD618" s="28"/>
      <c r="AF618" s="29"/>
      <c r="AM618" s="28"/>
      <c r="AN618" s="28"/>
      <c r="AO618" s="28"/>
      <c r="AP618" s="28"/>
      <c r="AQ618" s="28"/>
      <c r="AR618" s="28"/>
      <c r="AS618" s="28"/>
      <c r="AT618" s="28"/>
    </row>
    <row r="619" spans="1:63" ht="12.95" customHeight="1">
      <c r="A619" s="28"/>
      <c r="B619" s="29"/>
      <c r="C619" s="28"/>
      <c r="D619" s="28"/>
      <c r="Z619" s="28"/>
      <c r="AA619" s="28"/>
      <c r="AB619" s="28"/>
      <c r="AC619" s="28"/>
      <c r="AD619" s="28"/>
      <c r="AF619" s="29"/>
      <c r="AM619" s="28"/>
      <c r="AN619" s="28"/>
      <c r="AO619" s="28"/>
      <c r="AP619" s="28"/>
      <c r="AQ619" s="28"/>
      <c r="AR619" s="28"/>
      <c r="AS619" s="28"/>
      <c r="AT619" s="28"/>
    </row>
    <row r="620" spans="1:63" ht="12.95" customHeight="1">
      <c r="A620" s="28"/>
      <c r="B620" s="29"/>
      <c r="C620" s="28"/>
      <c r="D620" s="28"/>
      <c r="Z620" s="28"/>
      <c r="AA620" s="28"/>
      <c r="AB620" s="28"/>
      <c r="AC620" s="28"/>
      <c r="AD620" s="28"/>
      <c r="AF620" s="29"/>
      <c r="AM620" s="28"/>
      <c r="AN620" s="28"/>
      <c r="AO620" s="28"/>
      <c r="AP620" s="28"/>
      <c r="AQ620" s="28"/>
      <c r="AR620" s="28"/>
      <c r="AS620" s="28"/>
      <c r="AT620" s="28"/>
    </row>
    <row r="621" spans="1:63" ht="12.95" customHeight="1">
      <c r="A621" s="28"/>
      <c r="B621" s="29"/>
      <c r="C621" s="28"/>
      <c r="D621" s="28"/>
      <c r="Z621" s="28"/>
      <c r="AA621" s="28"/>
      <c r="AB621" s="28"/>
      <c r="AC621" s="28"/>
      <c r="AD621" s="28"/>
      <c r="AF621" s="29"/>
      <c r="AM621" s="28"/>
      <c r="AN621" s="28"/>
      <c r="AO621" s="28"/>
      <c r="AP621" s="28"/>
      <c r="AQ621" s="28"/>
      <c r="AR621" s="28"/>
      <c r="AS621" s="28"/>
      <c r="AT621" s="28"/>
    </row>
    <row r="622" spans="1:63" ht="12.95" customHeight="1">
      <c r="A622" s="28"/>
      <c r="B622" s="29"/>
      <c r="C622" s="28"/>
      <c r="D622" s="28"/>
      <c r="Z622" s="28"/>
      <c r="AA622" s="28"/>
      <c r="AB622" s="28"/>
      <c r="AC622" s="28"/>
      <c r="AD622" s="28"/>
      <c r="AF622" s="29"/>
      <c r="AM622" s="28"/>
      <c r="AN622" s="28"/>
      <c r="AO622" s="28"/>
      <c r="AP622" s="28"/>
      <c r="AQ622" s="28"/>
      <c r="AR622" s="28"/>
      <c r="AS622" s="28"/>
      <c r="AT622" s="28"/>
    </row>
    <row r="623" spans="1:63" ht="12.95" customHeight="1">
      <c r="A623" s="28"/>
      <c r="B623" s="29"/>
      <c r="C623" s="28"/>
      <c r="D623" s="28"/>
      <c r="Z623" s="28"/>
      <c r="AA623" s="28"/>
      <c r="AB623" s="28"/>
      <c r="AC623" s="28"/>
      <c r="AD623" s="28"/>
      <c r="AF623" s="29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</row>
    <row r="624" spans="1:63" ht="12.95" customHeight="1">
      <c r="A624" s="28"/>
      <c r="B624" s="29"/>
      <c r="C624" s="28"/>
      <c r="D624" s="28"/>
      <c r="Z624" s="28"/>
      <c r="AA624" s="28"/>
      <c r="AB624" s="28"/>
      <c r="AC624" s="28"/>
      <c r="AD624" s="28"/>
      <c r="AF624" s="29"/>
      <c r="AM624" s="28"/>
      <c r="AN624" s="28"/>
      <c r="AO624" s="28"/>
      <c r="AP624" s="28"/>
      <c r="AQ624" s="28"/>
      <c r="AR624" s="28"/>
      <c r="AS624" s="28"/>
      <c r="AT624" s="28"/>
    </row>
    <row r="625" spans="1:47" ht="12.95" customHeight="1">
      <c r="A625" s="28"/>
      <c r="B625" s="29"/>
      <c r="C625" s="28"/>
      <c r="D625" s="28"/>
      <c r="Z625" s="28"/>
      <c r="AA625" s="28"/>
      <c r="AB625" s="28"/>
      <c r="AC625" s="28"/>
      <c r="AD625" s="28"/>
      <c r="AF625" s="29"/>
      <c r="AM625" s="28"/>
      <c r="AN625" s="28"/>
      <c r="AO625" s="28"/>
      <c r="AP625" s="28"/>
      <c r="AQ625" s="28"/>
      <c r="AR625" s="28"/>
      <c r="AS625" s="28"/>
      <c r="AT625" s="28"/>
    </row>
    <row r="626" spans="1:47" ht="12.95" customHeight="1">
      <c r="A626" s="28"/>
      <c r="B626" s="29"/>
      <c r="C626" s="28"/>
      <c r="D626" s="28"/>
      <c r="Z626" s="28"/>
      <c r="AA626" s="28"/>
      <c r="AB626" s="28"/>
      <c r="AC626" s="28"/>
      <c r="AD626" s="28"/>
      <c r="AF626" s="29"/>
      <c r="AM626" s="28"/>
      <c r="AN626" s="28"/>
      <c r="AO626" s="28"/>
      <c r="AP626" s="28"/>
      <c r="AQ626" s="28"/>
      <c r="AR626" s="28"/>
      <c r="AS626" s="28"/>
      <c r="AT626" s="28"/>
    </row>
    <row r="627" spans="1:47" ht="12.95" customHeight="1">
      <c r="A627" s="28"/>
      <c r="B627" s="29"/>
      <c r="C627" s="28"/>
      <c r="D627" s="28"/>
      <c r="Z627" s="28"/>
      <c r="AA627" s="28"/>
      <c r="AB627" s="28"/>
      <c r="AC627" s="28"/>
      <c r="AD627" s="28"/>
      <c r="AF627" s="29"/>
      <c r="AM627" s="28"/>
      <c r="AN627" s="28"/>
      <c r="AO627" s="28"/>
      <c r="AP627" s="28"/>
      <c r="AQ627" s="28"/>
      <c r="AR627" s="28"/>
      <c r="AS627" s="28"/>
      <c r="AT627" s="28"/>
    </row>
    <row r="628" spans="1:47" ht="12.95" customHeight="1">
      <c r="A628" s="28"/>
      <c r="B628" s="29"/>
      <c r="C628" s="28"/>
      <c r="D628" s="28"/>
      <c r="Z628" s="28"/>
      <c r="AA628" s="28"/>
      <c r="AB628" s="28"/>
      <c r="AC628" s="28"/>
      <c r="AD628" s="28"/>
      <c r="AF628" s="29"/>
      <c r="AM628" s="28"/>
      <c r="AN628" s="28"/>
      <c r="AO628" s="28"/>
      <c r="AP628" s="28"/>
      <c r="AQ628" s="28"/>
      <c r="AR628" s="28"/>
      <c r="AS628" s="28"/>
      <c r="AT628" s="28"/>
    </row>
    <row r="629" spans="1:47" ht="12.95" customHeight="1">
      <c r="A629" s="28"/>
      <c r="B629" s="29"/>
      <c r="C629" s="28"/>
      <c r="D629" s="28"/>
      <c r="Z629" s="28"/>
      <c r="AA629" s="28"/>
      <c r="AB629" s="28"/>
      <c r="AC629" s="28"/>
      <c r="AD629" s="28"/>
      <c r="AF629" s="29"/>
      <c r="AM629" s="28"/>
      <c r="AN629" s="28"/>
      <c r="AO629" s="28"/>
      <c r="AP629" s="28"/>
      <c r="AQ629" s="28"/>
      <c r="AR629" s="28"/>
      <c r="AS629" s="28"/>
      <c r="AT629" s="28"/>
    </row>
    <row r="630" spans="1:47" ht="12.95" customHeight="1">
      <c r="A630" s="28"/>
      <c r="B630" s="29"/>
      <c r="C630" s="28"/>
      <c r="D630" s="28"/>
      <c r="Z630" s="28"/>
      <c r="AA630" s="28"/>
      <c r="AB630" s="28"/>
      <c r="AC630" s="28"/>
      <c r="AD630" s="28"/>
      <c r="AF630" s="29"/>
      <c r="AM630" s="28"/>
      <c r="AN630" s="28"/>
      <c r="AO630" s="28"/>
      <c r="AP630" s="28"/>
      <c r="AQ630" s="28"/>
      <c r="AR630" s="28"/>
      <c r="AS630" s="28"/>
      <c r="AT630" s="28"/>
    </row>
    <row r="631" spans="1:47" ht="12.95" customHeight="1">
      <c r="A631" s="28"/>
      <c r="B631" s="29"/>
      <c r="C631" s="28"/>
      <c r="D631" s="28"/>
      <c r="Z631" s="28"/>
      <c r="AA631" s="28"/>
      <c r="AB631" s="28"/>
      <c r="AC631" s="28"/>
      <c r="AD631" s="28"/>
      <c r="AF631" s="29"/>
      <c r="AM631" s="28"/>
      <c r="AN631" s="28"/>
      <c r="AO631" s="28"/>
      <c r="AP631" s="28"/>
      <c r="AQ631" s="28"/>
      <c r="AR631" s="28"/>
      <c r="AS631" s="28"/>
      <c r="AT631" s="28"/>
    </row>
    <row r="632" spans="1:47" ht="12.95" customHeight="1">
      <c r="A632" s="28"/>
      <c r="B632" s="29"/>
      <c r="C632" s="28"/>
      <c r="D632" s="28"/>
      <c r="Z632" s="28"/>
      <c r="AA632" s="28"/>
      <c r="AB632" s="28"/>
      <c r="AC632" s="28"/>
      <c r="AD632" s="28"/>
      <c r="AF632" s="29"/>
      <c r="AM632" s="28"/>
      <c r="AN632" s="28"/>
      <c r="AO632" s="28"/>
      <c r="AP632" s="28"/>
      <c r="AQ632" s="28"/>
      <c r="AR632" s="28"/>
      <c r="AS632" s="28"/>
      <c r="AT632" s="28"/>
    </row>
    <row r="633" spans="1:47" ht="12.95" customHeight="1">
      <c r="A633" s="28"/>
      <c r="B633" s="29"/>
      <c r="C633" s="28"/>
      <c r="D633" s="28"/>
      <c r="Z633" s="28"/>
      <c r="AA633" s="28"/>
      <c r="AB633" s="28"/>
      <c r="AC633" s="28"/>
      <c r="AD633" s="28"/>
      <c r="AF633" s="29"/>
      <c r="AM633" s="28"/>
      <c r="AN633" s="28"/>
      <c r="AO633" s="28"/>
      <c r="AP633" s="28"/>
      <c r="AQ633" s="28"/>
      <c r="AR633" s="28"/>
      <c r="AS633" s="28"/>
      <c r="AT633" s="28"/>
    </row>
    <row r="634" spans="1:47" ht="12.95" customHeight="1">
      <c r="A634" s="28"/>
      <c r="B634" s="29"/>
      <c r="C634" s="28"/>
      <c r="D634" s="28"/>
      <c r="Z634" s="28"/>
      <c r="AA634" s="28"/>
      <c r="AB634" s="28"/>
      <c r="AC634" s="28"/>
      <c r="AD634" s="28"/>
      <c r="AF634" s="29"/>
      <c r="AM634" s="28"/>
      <c r="AN634" s="28"/>
      <c r="AO634" s="28"/>
      <c r="AP634" s="28"/>
      <c r="AQ634" s="28"/>
      <c r="AR634" s="28"/>
      <c r="AS634" s="28"/>
      <c r="AT634" s="28"/>
    </row>
    <row r="635" spans="1:47" ht="12.95" customHeight="1">
      <c r="A635" s="28"/>
      <c r="B635" s="29"/>
      <c r="C635" s="28"/>
      <c r="D635" s="28"/>
      <c r="Z635" s="28"/>
      <c r="AA635" s="28"/>
      <c r="AB635" s="28"/>
      <c r="AC635" s="28"/>
      <c r="AD635" s="28"/>
      <c r="AF635" s="29"/>
      <c r="AM635" s="28"/>
      <c r="AN635" s="28"/>
      <c r="AO635" s="28"/>
      <c r="AP635" s="28"/>
      <c r="AQ635" s="28"/>
      <c r="AR635" s="28"/>
      <c r="AS635" s="28"/>
      <c r="AT635" s="28"/>
    </row>
    <row r="636" spans="1:47" ht="12.95" customHeight="1">
      <c r="A636" s="28"/>
      <c r="B636" s="29"/>
      <c r="C636" s="28"/>
      <c r="D636" s="28"/>
      <c r="Z636" s="28"/>
      <c r="AA636" s="28"/>
      <c r="AB636" s="28"/>
      <c r="AC636" s="28"/>
      <c r="AD636" s="28"/>
      <c r="AF636" s="29"/>
      <c r="AM636" s="28"/>
      <c r="AN636" s="28"/>
      <c r="AO636" s="28"/>
      <c r="AP636" s="28"/>
      <c r="AQ636" s="28"/>
      <c r="AR636" s="28"/>
      <c r="AS636" s="28"/>
      <c r="AT636" s="28"/>
    </row>
    <row r="637" spans="1:47" ht="12.95" customHeight="1">
      <c r="A637" s="28"/>
      <c r="B637" s="29"/>
      <c r="C637" s="28"/>
      <c r="D637" s="28"/>
      <c r="Z637" s="28"/>
      <c r="AA637" s="28"/>
      <c r="AB637" s="28"/>
      <c r="AC637" s="28"/>
      <c r="AD637" s="28"/>
      <c r="AF637" s="29"/>
      <c r="AM637" s="28"/>
      <c r="AN637" s="28"/>
      <c r="AO637" s="28"/>
      <c r="AP637" s="28"/>
      <c r="AQ637" s="28"/>
      <c r="AR637" s="28"/>
      <c r="AS637" s="28"/>
      <c r="AT637" s="28"/>
      <c r="AU637" s="28"/>
    </row>
    <row r="638" spans="1:47" ht="12.95" customHeight="1">
      <c r="A638" s="28"/>
      <c r="B638" s="29"/>
      <c r="C638" s="28"/>
      <c r="D638" s="28"/>
      <c r="Z638" s="28"/>
      <c r="AA638" s="28"/>
      <c r="AB638" s="28"/>
      <c r="AC638" s="28"/>
      <c r="AD638" s="28"/>
      <c r="AF638" s="29"/>
      <c r="AM638" s="28"/>
      <c r="AN638" s="28"/>
      <c r="AO638" s="28"/>
      <c r="AP638" s="28"/>
      <c r="AQ638" s="28"/>
      <c r="AR638" s="28"/>
      <c r="AS638" s="28"/>
      <c r="AT638" s="28"/>
    </row>
    <row r="639" spans="1:47" ht="12.95" customHeight="1">
      <c r="A639" s="28"/>
      <c r="B639" s="29"/>
      <c r="C639" s="28"/>
      <c r="D639" s="28"/>
      <c r="Z639" s="28"/>
      <c r="AA639" s="28"/>
      <c r="AB639" s="28"/>
      <c r="AC639" s="28"/>
      <c r="AD639" s="28"/>
      <c r="AF639" s="29"/>
      <c r="AM639" s="28"/>
      <c r="AN639" s="28"/>
      <c r="AO639" s="28"/>
      <c r="AP639" s="28"/>
      <c r="AQ639" s="28"/>
      <c r="AR639" s="28"/>
      <c r="AS639" s="28"/>
      <c r="AT639" s="28"/>
    </row>
    <row r="640" spans="1:47" ht="12.95" customHeight="1">
      <c r="A640" s="28"/>
      <c r="B640" s="29"/>
      <c r="C640" s="28"/>
      <c r="D640" s="28"/>
      <c r="Z640" s="28"/>
      <c r="AA640" s="28"/>
      <c r="AB640" s="28"/>
      <c r="AC640" s="28"/>
      <c r="AD640" s="28"/>
      <c r="AF640" s="29"/>
      <c r="AM640" s="28"/>
      <c r="AN640" s="28"/>
      <c r="AO640" s="28"/>
      <c r="AP640" s="28"/>
      <c r="AQ640" s="28"/>
      <c r="AR640" s="28"/>
      <c r="AS640" s="28"/>
      <c r="AT640" s="28"/>
    </row>
    <row r="641" spans="1:63" ht="12.95" customHeight="1">
      <c r="A641" s="28"/>
      <c r="B641" s="29"/>
      <c r="C641" s="28"/>
      <c r="D641" s="28"/>
      <c r="Z641" s="28"/>
      <c r="AA641" s="28"/>
      <c r="AB641" s="28"/>
      <c r="AC641" s="28"/>
      <c r="AD641" s="28"/>
      <c r="AF641" s="29"/>
      <c r="AM641" s="28"/>
      <c r="AN641" s="28"/>
      <c r="AO641" s="28"/>
      <c r="AP641" s="28"/>
      <c r="AQ641" s="28"/>
      <c r="AR641" s="28"/>
      <c r="AS641" s="28"/>
      <c r="AT641" s="28"/>
    </row>
    <row r="642" spans="1:63" ht="12.95" customHeight="1">
      <c r="A642" s="28"/>
      <c r="B642" s="29"/>
      <c r="C642" s="28"/>
      <c r="D642" s="28"/>
      <c r="Z642" s="28"/>
      <c r="AA642" s="28"/>
      <c r="AB642" s="28"/>
      <c r="AC642" s="28"/>
      <c r="AD642" s="28"/>
      <c r="AF642" s="29"/>
      <c r="AM642" s="28"/>
      <c r="AN642" s="28"/>
      <c r="AO642" s="28"/>
      <c r="AP642" s="28"/>
      <c r="AQ642" s="28"/>
      <c r="AR642" s="28"/>
      <c r="AS642" s="28"/>
      <c r="AT642" s="28"/>
    </row>
    <row r="643" spans="1:63" ht="12.95" customHeight="1">
      <c r="A643" s="28"/>
      <c r="B643" s="29"/>
      <c r="C643" s="28"/>
      <c r="D643" s="28"/>
      <c r="Z643" s="28"/>
      <c r="AA643" s="28"/>
      <c r="AB643" s="28"/>
      <c r="AC643" s="28"/>
      <c r="AD643" s="28"/>
      <c r="AF643" s="29"/>
      <c r="AM643" s="28"/>
      <c r="AN643" s="28"/>
      <c r="AO643" s="28"/>
      <c r="AP643" s="28"/>
      <c r="AQ643" s="28"/>
      <c r="AR643" s="28"/>
      <c r="AS643" s="28"/>
      <c r="AT643" s="28"/>
    </row>
    <row r="644" spans="1:63" ht="12.95" customHeight="1">
      <c r="A644" s="28"/>
      <c r="B644" s="29"/>
      <c r="C644" s="28"/>
      <c r="D644" s="28"/>
      <c r="Z644" s="28"/>
      <c r="AA644" s="28"/>
      <c r="AB644" s="28"/>
      <c r="AC644" s="28"/>
      <c r="AD644" s="28"/>
      <c r="AF644" s="29"/>
      <c r="AM644" s="28"/>
      <c r="AN644" s="28"/>
      <c r="AO644" s="28"/>
      <c r="AP644" s="28"/>
      <c r="AQ644" s="28"/>
      <c r="AR644" s="28"/>
      <c r="AS644" s="28"/>
      <c r="AT644" s="28"/>
    </row>
    <row r="645" spans="1:63" ht="12.95" customHeight="1">
      <c r="A645" s="28"/>
      <c r="B645" s="29"/>
      <c r="C645" s="28"/>
      <c r="D645" s="28"/>
      <c r="Z645" s="28"/>
      <c r="AA645" s="28"/>
      <c r="AB645" s="28"/>
      <c r="AC645" s="28"/>
      <c r="AD645" s="28"/>
      <c r="AF645" s="29"/>
      <c r="AM645" s="28"/>
      <c r="AN645" s="28"/>
      <c r="AO645" s="28"/>
      <c r="AP645" s="28"/>
      <c r="AQ645" s="28"/>
      <c r="AR645" s="28"/>
      <c r="AS645" s="28"/>
      <c r="AT645" s="28"/>
    </row>
    <row r="646" spans="1:63" ht="12.95" customHeight="1">
      <c r="A646" s="28"/>
      <c r="B646" s="29"/>
      <c r="C646" s="28"/>
      <c r="D646" s="28"/>
      <c r="Z646" s="28"/>
      <c r="AA646" s="28"/>
      <c r="AB646" s="28"/>
      <c r="AC646" s="28"/>
      <c r="AD646" s="28"/>
      <c r="AF646" s="29"/>
      <c r="AM646" s="28"/>
      <c r="AN646" s="28"/>
      <c r="AO646" s="28"/>
      <c r="AP646" s="28"/>
      <c r="AQ646" s="28"/>
      <c r="AR646" s="28"/>
      <c r="AS646" s="28"/>
      <c r="AT646" s="28"/>
    </row>
    <row r="647" spans="1:63" ht="12.95" customHeight="1">
      <c r="A647" s="28"/>
      <c r="B647" s="29"/>
      <c r="C647" s="28"/>
      <c r="D647" s="28"/>
      <c r="Z647" s="28"/>
      <c r="AA647" s="28"/>
      <c r="AB647" s="28"/>
      <c r="AC647" s="28"/>
      <c r="AD647" s="28"/>
      <c r="AF647" s="29"/>
      <c r="AM647" s="28"/>
      <c r="AN647" s="28"/>
      <c r="AO647" s="28"/>
      <c r="AP647" s="28"/>
      <c r="AQ647" s="28"/>
      <c r="AR647" s="28"/>
      <c r="AS647" s="28"/>
      <c r="AT647" s="28"/>
    </row>
    <row r="648" spans="1:63" ht="12.95" customHeight="1">
      <c r="A648" s="28"/>
      <c r="B648" s="29"/>
      <c r="C648" s="28"/>
      <c r="D648" s="28"/>
      <c r="Z648" s="28"/>
      <c r="AA648" s="28"/>
      <c r="AB648" s="28"/>
      <c r="AC648" s="28"/>
      <c r="AD648" s="28"/>
      <c r="AF648" s="29"/>
      <c r="AM648" s="28"/>
      <c r="AN648" s="28"/>
      <c r="AO648" s="28"/>
      <c r="AP648" s="28"/>
      <c r="AQ648" s="28"/>
      <c r="AR648" s="28"/>
      <c r="AS648" s="28"/>
      <c r="AT648" s="28"/>
    </row>
    <row r="649" spans="1:63" ht="12.95" customHeight="1">
      <c r="A649" s="28"/>
      <c r="B649" s="29"/>
      <c r="C649" s="28"/>
      <c r="D649" s="28"/>
      <c r="Z649" s="28"/>
      <c r="AA649" s="28"/>
      <c r="AB649" s="28"/>
      <c r="AC649" s="28"/>
      <c r="AD649" s="28"/>
      <c r="AF649" s="29"/>
      <c r="AM649" s="28"/>
      <c r="AN649" s="28"/>
      <c r="AO649" s="28"/>
      <c r="AP649" s="28"/>
      <c r="AQ649" s="28"/>
      <c r="AR649" s="28"/>
      <c r="AS649" s="28"/>
      <c r="AT649" s="28"/>
    </row>
    <row r="650" spans="1:63" ht="12.95" customHeight="1">
      <c r="A650" s="28"/>
      <c r="B650" s="29"/>
      <c r="C650" s="28"/>
      <c r="D650" s="28"/>
      <c r="Z650" s="28"/>
      <c r="AA650" s="28"/>
      <c r="AB650" s="28"/>
      <c r="AC650" s="28"/>
      <c r="AD650" s="28"/>
      <c r="AF650" s="29"/>
      <c r="AM650" s="28"/>
      <c r="AN650" s="28"/>
      <c r="AO650" s="28"/>
      <c r="AP650" s="28"/>
      <c r="AQ650" s="28"/>
      <c r="AR650" s="28"/>
      <c r="AS650" s="28"/>
      <c r="AT650" s="28"/>
    </row>
    <row r="651" spans="1:63" ht="12.95" customHeight="1">
      <c r="A651" s="28"/>
      <c r="B651" s="29"/>
      <c r="C651" s="28"/>
      <c r="D651" s="28"/>
      <c r="Z651" s="28"/>
      <c r="AA651" s="28"/>
      <c r="AB651" s="28"/>
      <c r="AC651" s="28"/>
      <c r="AD651" s="28"/>
      <c r="AF651" s="29"/>
      <c r="AM651" s="28"/>
      <c r="AN651" s="28"/>
      <c r="AO651" s="28"/>
      <c r="AP651" s="28"/>
      <c r="AQ651" s="28"/>
      <c r="AR651" s="28"/>
      <c r="AS651" s="28"/>
      <c r="AT651" s="28"/>
    </row>
    <row r="652" spans="1:63" ht="12.95" customHeight="1">
      <c r="A652" s="28"/>
      <c r="B652" s="29"/>
      <c r="C652" s="28"/>
      <c r="D652" s="28"/>
      <c r="Z652" s="28"/>
      <c r="AA652" s="28"/>
      <c r="AB652" s="28"/>
      <c r="AC652" s="28"/>
      <c r="AD652" s="28"/>
      <c r="AF652" s="29"/>
      <c r="AM652" s="28"/>
      <c r="AN652" s="28"/>
      <c r="AO652" s="28"/>
      <c r="AP652" s="28"/>
      <c r="AQ652" s="28"/>
      <c r="AR652" s="28"/>
      <c r="AS652" s="28"/>
      <c r="AT652" s="28"/>
    </row>
    <row r="653" spans="1:63" ht="12.95" customHeight="1">
      <c r="A653" s="28"/>
      <c r="B653" s="29"/>
      <c r="C653" s="28"/>
      <c r="D653" s="28"/>
      <c r="Z653" s="28"/>
      <c r="AA653" s="28"/>
      <c r="AB653" s="28"/>
      <c r="AC653" s="28"/>
      <c r="AD653" s="28"/>
      <c r="AF653" s="29"/>
      <c r="AM653" s="28"/>
      <c r="AN653" s="28"/>
      <c r="AO653" s="28"/>
      <c r="AP653" s="28"/>
      <c r="AQ653" s="28"/>
      <c r="AR653" s="28"/>
      <c r="AS653" s="28"/>
      <c r="AT653" s="28"/>
    </row>
    <row r="654" spans="1:63" ht="12.95" customHeight="1">
      <c r="A654" s="28"/>
      <c r="B654" s="29"/>
      <c r="C654" s="28"/>
      <c r="D654" s="28"/>
      <c r="Z654" s="28"/>
      <c r="AA654" s="28"/>
      <c r="AB654" s="28"/>
      <c r="AC654" s="28"/>
      <c r="AD654" s="28"/>
      <c r="AF654" s="29"/>
      <c r="AM654" s="28"/>
      <c r="AN654" s="28"/>
      <c r="AO654" s="28"/>
      <c r="AP654" s="28"/>
      <c r="AQ654" s="28"/>
      <c r="AR654" s="28"/>
      <c r="AS654" s="28"/>
      <c r="AT654" s="28"/>
    </row>
    <row r="655" spans="1:63" ht="12.95" customHeight="1">
      <c r="A655" s="28"/>
      <c r="B655" s="29"/>
      <c r="C655" s="28"/>
      <c r="D655" s="28"/>
      <c r="Z655" s="28"/>
      <c r="AA655" s="28"/>
      <c r="AB655" s="28"/>
      <c r="AC655" s="28"/>
      <c r="AD655" s="28"/>
      <c r="AF655" s="29"/>
      <c r="AM655" s="28"/>
      <c r="AN655" s="28"/>
      <c r="AO655" s="28"/>
      <c r="AP655" s="28"/>
      <c r="AQ655" s="28"/>
      <c r="AR655" s="28"/>
      <c r="AS655" s="28"/>
      <c r="AT655" s="28"/>
    </row>
    <row r="656" spans="1:63" ht="12.95" customHeight="1">
      <c r="A656" s="28"/>
      <c r="B656" s="29"/>
      <c r="C656" s="28"/>
      <c r="D656" s="28"/>
      <c r="Z656" s="28"/>
      <c r="AA656" s="28"/>
      <c r="AB656" s="28"/>
      <c r="AC656" s="28"/>
      <c r="AD656" s="28"/>
      <c r="AF656" s="29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</row>
    <row r="657" spans="1:63" ht="12.95" customHeight="1">
      <c r="A657" s="28"/>
      <c r="B657" s="29"/>
      <c r="C657" s="28"/>
      <c r="D657" s="28"/>
      <c r="Z657" s="28"/>
      <c r="AA657" s="28"/>
      <c r="AB657" s="28"/>
      <c r="AC657" s="28"/>
      <c r="AD657" s="28"/>
      <c r="AF657" s="29"/>
      <c r="AM657" s="28"/>
      <c r="AN657" s="28"/>
      <c r="AO657" s="28"/>
      <c r="AP657" s="28"/>
      <c r="AQ657" s="28"/>
      <c r="AR657" s="28"/>
      <c r="AS657" s="28"/>
      <c r="AT657" s="28"/>
    </row>
    <row r="658" spans="1:63" ht="12.95" customHeight="1">
      <c r="A658" s="28"/>
      <c r="B658" s="29"/>
      <c r="C658" s="28"/>
      <c r="D658" s="28"/>
      <c r="Z658" s="28"/>
      <c r="AA658" s="28"/>
      <c r="AB658" s="28"/>
      <c r="AC658" s="28"/>
      <c r="AD658" s="28"/>
      <c r="AF658" s="29"/>
      <c r="AM658" s="28"/>
      <c r="AN658" s="28"/>
      <c r="AO658" s="28"/>
      <c r="AP658" s="28"/>
      <c r="AQ658" s="28"/>
      <c r="AR658" s="28"/>
      <c r="AS658" s="28"/>
      <c r="AT658" s="28"/>
    </row>
    <row r="659" spans="1:63" ht="12.95" customHeight="1">
      <c r="A659" s="28"/>
      <c r="B659" s="29"/>
      <c r="C659" s="28"/>
      <c r="D659" s="28"/>
      <c r="Z659" s="28"/>
      <c r="AA659" s="28"/>
      <c r="AB659" s="28"/>
      <c r="AC659" s="28"/>
      <c r="AD659" s="28"/>
      <c r="AF659" s="29"/>
      <c r="AM659" s="28"/>
      <c r="AN659" s="28"/>
      <c r="AO659" s="28"/>
      <c r="AP659" s="28"/>
      <c r="AQ659" s="28"/>
      <c r="AR659" s="28"/>
      <c r="AS659" s="28"/>
      <c r="AT659" s="28"/>
    </row>
    <row r="660" spans="1:63" ht="12.95" customHeight="1">
      <c r="A660" s="28"/>
      <c r="B660" s="29"/>
      <c r="C660" s="28"/>
      <c r="D660" s="28"/>
      <c r="Z660" s="28"/>
      <c r="AA660" s="28"/>
      <c r="AB660" s="28"/>
      <c r="AC660" s="28"/>
      <c r="AD660" s="28"/>
      <c r="AF660" s="29"/>
      <c r="AM660" s="28"/>
      <c r="AN660" s="28"/>
      <c r="AO660" s="28"/>
      <c r="AP660" s="28"/>
      <c r="AQ660" s="28"/>
      <c r="AR660" s="28"/>
      <c r="AS660" s="28"/>
      <c r="AT660" s="28"/>
    </row>
    <row r="661" spans="1:63" ht="12.95" customHeight="1">
      <c r="A661" s="28"/>
      <c r="B661" s="29"/>
      <c r="C661" s="28"/>
      <c r="D661" s="28"/>
      <c r="Z661" s="28"/>
      <c r="AA661" s="28"/>
      <c r="AB661" s="28"/>
      <c r="AC661" s="28"/>
      <c r="AD661" s="28"/>
      <c r="AF661" s="29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</row>
    <row r="662" spans="1:63" ht="12.95" customHeight="1">
      <c r="A662" s="28"/>
      <c r="B662" s="29"/>
      <c r="C662" s="28"/>
      <c r="D662" s="28"/>
      <c r="Z662" s="28"/>
      <c r="AA662" s="28"/>
      <c r="AB662" s="28"/>
      <c r="AC662" s="28"/>
      <c r="AD662" s="28"/>
      <c r="AF662" s="29"/>
      <c r="AM662" s="28"/>
      <c r="AN662" s="28"/>
      <c r="AO662" s="28"/>
      <c r="AP662" s="28"/>
      <c r="AQ662" s="28"/>
      <c r="AR662" s="28"/>
      <c r="AS662" s="28"/>
      <c r="AT662" s="28"/>
    </row>
    <row r="663" spans="1:63" ht="12.95" customHeight="1">
      <c r="A663" s="28"/>
      <c r="B663" s="29"/>
      <c r="C663" s="28"/>
      <c r="D663" s="28"/>
      <c r="Z663" s="28"/>
      <c r="AA663" s="28"/>
      <c r="AB663" s="28"/>
      <c r="AC663" s="28"/>
      <c r="AD663" s="28"/>
      <c r="AF663" s="29"/>
      <c r="AM663" s="28"/>
      <c r="AN663" s="28"/>
      <c r="AO663" s="28"/>
      <c r="AP663" s="28"/>
      <c r="AQ663" s="28"/>
      <c r="AR663" s="28"/>
      <c r="AS663" s="28"/>
      <c r="AT663" s="28"/>
    </row>
    <row r="664" spans="1:63" ht="12.95" customHeight="1">
      <c r="A664" s="28"/>
      <c r="B664" s="29"/>
      <c r="C664" s="28"/>
      <c r="D664" s="28"/>
      <c r="Z664" s="28"/>
      <c r="AA664" s="28"/>
      <c r="AB664" s="28"/>
      <c r="AC664" s="28"/>
      <c r="AD664" s="28"/>
      <c r="AF664" s="29"/>
      <c r="AM664" s="28"/>
      <c r="AN664" s="28"/>
      <c r="AO664" s="28"/>
      <c r="AP664" s="28"/>
      <c r="AQ664" s="28"/>
      <c r="AR664" s="28"/>
      <c r="AS664" s="28"/>
      <c r="AT664" s="28"/>
    </row>
    <row r="665" spans="1:63" ht="12.95" customHeight="1">
      <c r="A665" s="28"/>
      <c r="B665" s="29"/>
      <c r="C665" s="28"/>
      <c r="D665" s="28"/>
      <c r="Z665" s="28"/>
      <c r="AA665" s="28"/>
      <c r="AB665" s="28"/>
      <c r="AC665" s="28"/>
      <c r="AD665" s="28"/>
      <c r="AF665" s="29"/>
      <c r="AM665" s="28"/>
      <c r="AN665" s="28"/>
      <c r="AO665" s="28"/>
      <c r="AP665" s="28"/>
      <c r="AQ665" s="28"/>
      <c r="AR665" s="28"/>
      <c r="AS665" s="28"/>
      <c r="AT665" s="28"/>
    </row>
    <row r="666" spans="1:63" ht="12.95" customHeight="1">
      <c r="A666" s="28"/>
      <c r="B666" s="29"/>
      <c r="C666" s="28"/>
      <c r="D666" s="28"/>
      <c r="Z666" s="28"/>
      <c r="AA666" s="28"/>
      <c r="AB666" s="28"/>
      <c r="AC666" s="28"/>
      <c r="AD666" s="28"/>
      <c r="AF666" s="29"/>
      <c r="AM666" s="28"/>
      <c r="AN666" s="28"/>
      <c r="AO666" s="28"/>
      <c r="AP666" s="28"/>
      <c r="AQ666" s="28"/>
      <c r="AR666" s="28"/>
      <c r="AS666" s="28"/>
      <c r="AT666" s="28"/>
      <c r="AU666" s="28"/>
      <c r="AW666" s="28"/>
    </row>
    <row r="667" spans="1:63" ht="12.95" customHeight="1">
      <c r="A667" s="28"/>
      <c r="B667" s="29"/>
      <c r="C667" s="28"/>
      <c r="D667" s="28"/>
      <c r="Z667" s="28"/>
      <c r="AA667" s="28"/>
      <c r="AB667" s="28"/>
      <c r="AC667" s="28"/>
      <c r="AD667" s="28"/>
      <c r="AF667" s="29"/>
      <c r="AM667" s="28"/>
      <c r="AN667" s="28"/>
      <c r="AO667" s="28"/>
      <c r="AP667" s="28"/>
      <c r="AQ667" s="28"/>
      <c r="AR667" s="28"/>
      <c r="AS667" s="28"/>
      <c r="AT667" s="28"/>
    </row>
    <row r="668" spans="1:63" ht="12.95" customHeight="1">
      <c r="A668" s="28"/>
      <c r="B668" s="29"/>
      <c r="C668" s="28"/>
      <c r="D668" s="28"/>
      <c r="Z668" s="28"/>
      <c r="AA668" s="28"/>
      <c r="AB668" s="28"/>
      <c r="AC668" s="28"/>
      <c r="AD668" s="28"/>
      <c r="AF668" s="29"/>
      <c r="AM668" s="28"/>
      <c r="AN668" s="28"/>
      <c r="AO668" s="28"/>
      <c r="AP668" s="28"/>
      <c r="AQ668" s="28"/>
      <c r="AR668" s="28"/>
      <c r="AS668" s="28"/>
      <c r="AT668" s="28"/>
    </row>
    <row r="669" spans="1:63" ht="12.95" customHeight="1">
      <c r="A669" s="28"/>
      <c r="B669" s="29"/>
      <c r="C669" s="28"/>
      <c r="D669" s="28"/>
      <c r="Z669" s="28"/>
      <c r="AA669" s="28"/>
      <c r="AB669" s="28"/>
      <c r="AC669" s="28"/>
      <c r="AD669" s="28"/>
      <c r="AF669" s="29"/>
      <c r="AM669" s="28"/>
      <c r="AN669" s="28"/>
      <c r="AO669" s="28"/>
      <c r="AP669" s="28"/>
      <c r="AQ669" s="28"/>
      <c r="AR669" s="28"/>
      <c r="AS669" s="28"/>
      <c r="AT669" s="28"/>
    </row>
    <row r="670" spans="1:63" ht="12.95" customHeight="1">
      <c r="A670" s="28"/>
      <c r="B670" s="29"/>
      <c r="C670" s="28"/>
      <c r="D670" s="28"/>
      <c r="Z670" s="28"/>
      <c r="AA670" s="28"/>
      <c r="AB670" s="28"/>
      <c r="AC670" s="28"/>
      <c r="AD670" s="28"/>
      <c r="AF670" s="29"/>
      <c r="AM670" s="28"/>
      <c r="AN670" s="28"/>
      <c r="AO670" s="28"/>
      <c r="AP670" s="28"/>
      <c r="AQ670" s="28"/>
      <c r="AR670" s="28"/>
      <c r="AS670" s="28"/>
      <c r="AT670" s="28"/>
    </row>
    <row r="671" spans="1:63" ht="12.95" customHeight="1">
      <c r="A671" s="28"/>
      <c r="B671" s="29"/>
      <c r="C671" s="28"/>
      <c r="D671" s="28"/>
      <c r="Z671" s="28"/>
      <c r="AA671" s="28"/>
      <c r="AB671" s="28"/>
      <c r="AC671" s="28"/>
      <c r="AD671" s="28"/>
      <c r="AF671" s="29"/>
      <c r="AM671" s="28"/>
      <c r="AN671" s="28"/>
      <c r="AO671" s="28"/>
      <c r="AP671" s="28"/>
      <c r="AQ671" s="28"/>
      <c r="AR671" s="28"/>
      <c r="AS671" s="28"/>
      <c r="AT671" s="28"/>
    </row>
    <row r="672" spans="1:63" ht="12.95" customHeight="1">
      <c r="A672" s="28"/>
      <c r="B672" s="29"/>
      <c r="C672" s="28"/>
      <c r="D672" s="28"/>
      <c r="Z672" s="28"/>
      <c r="AA672" s="28"/>
      <c r="AB672" s="28"/>
      <c r="AC672" s="28"/>
      <c r="AD672" s="28"/>
      <c r="AF672" s="29"/>
      <c r="AM672" s="28"/>
      <c r="AN672" s="28"/>
      <c r="AO672" s="28"/>
      <c r="AP672" s="28"/>
      <c r="AQ672" s="28"/>
      <c r="AR672" s="28"/>
      <c r="AS672" s="28"/>
      <c r="AT672" s="28"/>
    </row>
    <row r="673" spans="1:63" ht="12.95" customHeight="1">
      <c r="A673" s="28"/>
      <c r="B673" s="29"/>
      <c r="C673" s="28"/>
      <c r="D673" s="28"/>
      <c r="Z673" s="28"/>
      <c r="AA673" s="28"/>
      <c r="AB673" s="28"/>
      <c r="AC673" s="28"/>
      <c r="AD673" s="28"/>
      <c r="AF673" s="29"/>
      <c r="AM673" s="28"/>
      <c r="AN673" s="28"/>
      <c r="AO673" s="28"/>
      <c r="AP673" s="28"/>
      <c r="AQ673" s="28"/>
      <c r="AR673" s="28"/>
      <c r="AS673" s="28"/>
      <c r="AT673" s="28"/>
    </row>
    <row r="674" spans="1:63" ht="12.95" customHeight="1">
      <c r="A674" s="28"/>
      <c r="B674" s="29"/>
      <c r="C674" s="28"/>
      <c r="D674" s="28"/>
      <c r="Z674" s="28"/>
      <c r="AA674" s="28"/>
      <c r="AB674" s="28"/>
      <c r="AC674" s="28"/>
      <c r="AD674" s="28"/>
      <c r="AF674" s="29"/>
      <c r="AM674" s="28"/>
      <c r="AN674" s="28"/>
      <c r="AO674" s="28"/>
      <c r="AP674" s="28"/>
      <c r="AQ674" s="28"/>
      <c r="AR674" s="28"/>
      <c r="AS674" s="28"/>
      <c r="AT674" s="28"/>
    </row>
    <row r="675" spans="1:63" ht="12.95" customHeight="1">
      <c r="A675" s="28"/>
      <c r="B675" s="29"/>
      <c r="C675" s="28"/>
      <c r="D675" s="28"/>
      <c r="Z675" s="28"/>
      <c r="AA675" s="28"/>
      <c r="AB675" s="28"/>
      <c r="AC675" s="28"/>
      <c r="AD675" s="28"/>
      <c r="AF675" s="29"/>
      <c r="AM675" s="28"/>
      <c r="AN675" s="28"/>
      <c r="AO675" s="28"/>
      <c r="AP675" s="28"/>
      <c r="AQ675" s="28"/>
      <c r="AR675" s="28"/>
      <c r="AS675" s="28"/>
      <c r="AT675" s="28"/>
    </row>
    <row r="676" spans="1:63" ht="12.95" customHeight="1">
      <c r="A676" s="28"/>
      <c r="B676" s="29"/>
      <c r="C676" s="28"/>
      <c r="D676" s="28"/>
      <c r="Z676" s="28"/>
      <c r="AA676" s="28"/>
      <c r="AB676" s="28"/>
      <c r="AC676" s="28"/>
      <c r="AD676" s="28"/>
      <c r="AF676" s="29"/>
      <c r="AM676" s="28"/>
      <c r="AN676" s="28"/>
      <c r="AO676" s="28"/>
      <c r="AP676" s="28"/>
      <c r="AQ676" s="28"/>
      <c r="AR676" s="28"/>
      <c r="AS676" s="28"/>
      <c r="AT676" s="28"/>
    </row>
    <row r="677" spans="1:63" ht="12.95" customHeight="1">
      <c r="A677" s="28"/>
      <c r="B677" s="29"/>
      <c r="C677" s="28"/>
      <c r="D677" s="28"/>
      <c r="Z677" s="28"/>
      <c r="AA677" s="28"/>
      <c r="AB677" s="28"/>
      <c r="AC677" s="28"/>
      <c r="AD677" s="28"/>
      <c r="AF677" s="29"/>
      <c r="AM677" s="28"/>
      <c r="AN677" s="28"/>
      <c r="AO677" s="28"/>
      <c r="AP677" s="28"/>
      <c r="AQ677" s="28"/>
      <c r="AR677" s="28"/>
      <c r="AS677" s="28"/>
      <c r="AT677" s="28"/>
    </row>
    <row r="678" spans="1:63" ht="12.95" customHeight="1">
      <c r="A678" s="28"/>
      <c r="B678" s="29"/>
      <c r="C678" s="28"/>
      <c r="D678" s="28"/>
      <c r="Z678" s="28"/>
      <c r="AA678" s="28"/>
      <c r="AB678" s="28"/>
      <c r="AC678" s="28"/>
      <c r="AD678" s="28"/>
      <c r="AF678" s="29"/>
      <c r="AM678" s="28"/>
      <c r="AN678" s="28"/>
      <c r="AO678" s="28"/>
      <c r="AP678" s="28"/>
      <c r="AQ678" s="28"/>
      <c r="AR678" s="28"/>
      <c r="AS678" s="28"/>
      <c r="AT678" s="28"/>
    </row>
    <row r="679" spans="1:63" ht="12.95" customHeight="1">
      <c r="A679" s="28"/>
      <c r="B679" s="29"/>
      <c r="C679" s="28"/>
      <c r="D679" s="28"/>
      <c r="Z679" s="28"/>
      <c r="AA679" s="28"/>
      <c r="AB679" s="28"/>
      <c r="AC679" s="28"/>
      <c r="AD679" s="28"/>
      <c r="AF679" s="29"/>
      <c r="AM679" s="28"/>
      <c r="AN679" s="28"/>
      <c r="AO679" s="28"/>
      <c r="AP679" s="28"/>
      <c r="AQ679" s="28"/>
      <c r="AR679" s="28"/>
      <c r="AS679" s="28"/>
      <c r="AT679" s="28"/>
    </row>
    <row r="680" spans="1:63" ht="12.95" customHeight="1">
      <c r="A680" s="28"/>
      <c r="B680" s="29"/>
      <c r="C680" s="28"/>
      <c r="D680" s="28"/>
      <c r="Z680" s="28"/>
      <c r="AA680" s="28"/>
      <c r="AB680" s="28"/>
      <c r="AC680" s="28"/>
      <c r="AD680" s="28"/>
      <c r="AF680" s="29"/>
      <c r="AM680" s="28"/>
      <c r="AN680" s="28"/>
      <c r="AO680" s="28"/>
      <c r="AP680" s="28"/>
      <c r="AQ680" s="28"/>
      <c r="AR680" s="28"/>
      <c r="AS680" s="28"/>
      <c r="AT680" s="28"/>
    </row>
    <row r="681" spans="1:63" ht="12.95" customHeight="1">
      <c r="A681" s="28"/>
      <c r="B681" s="29"/>
      <c r="C681" s="28"/>
      <c r="D681" s="28"/>
      <c r="Z681" s="28"/>
      <c r="AA681" s="28"/>
      <c r="AB681" s="28"/>
      <c r="AC681" s="28"/>
      <c r="AD681" s="28"/>
      <c r="AF681" s="29"/>
      <c r="AM681" s="28"/>
      <c r="AN681" s="28"/>
      <c r="AO681" s="28"/>
      <c r="AP681" s="28"/>
      <c r="AQ681" s="28"/>
      <c r="AR681" s="28"/>
      <c r="AS681" s="28"/>
      <c r="AT681" s="28"/>
    </row>
    <row r="682" spans="1:63" ht="12.95" customHeight="1">
      <c r="A682" s="28"/>
      <c r="B682" s="29"/>
      <c r="C682" s="28"/>
      <c r="D682" s="28"/>
      <c r="Z682" s="28"/>
      <c r="AA682" s="28"/>
      <c r="AB682" s="28"/>
      <c r="AC682" s="28"/>
      <c r="AD682" s="28"/>
      <c r="AF682" s="29"/>
      <c r="AM682" s="28"/>
      <c r="AN682" s="28"/>
      <c r="AO682" s="28"/>
      <c r="AP682" s="28"/>
      <c r="AQ682" s="28"/>
      <c r="AR682" s="28"/>
      <c r="AS682" s="28"/>
      <c r="AT682" s="28"/>
    </row>
    <row r="683" spans="1:63" ht="12.95" customHeight="1">
      <c r="A683" s="28"/>
      <c r="B683" s="29"/>
      <c r="C683" s="28"/>
      <c r="D683" s="28"/>
      <c r="Z683" s="28"/>
      <c r="AA683" s="28"/>
      <c r="AB683" s="28"/>
      <c r="AC683" s="28"/>
      <c r="AD683" s="28"/>
      <c r="AF683" s="29"/>
      <c r="AM683" s="28"/>
      <c r="AN683" s="28"/>
      <c r="AO683" s="28"/>
      <c r="AP683" s="28"/>
      <c r="AQ683" s="28"/>
      <c r="AR683" s="28"/>
      <c r="AS683" s="28"/>
      <c r="AT683" s="28"/>
    </row>
    <row r="684" spans="1:63" ht="12.95" customHeight="1">
      <c r="A684" s="28"/>
      <c r="B684" s="29"/>
      <c r="C684" s="28"/>
      <c r="D684" s="28"/>
      <c r="Z684" s="28"/>
      <c r="AA684" s="28"/>
      <c r="AB684" s="28"/>
      <c r="AC684" s="28"/>
      <c r="AD684" s="28"/>
      <c r="AF684" s="29"/>
      <c r="AM684" s="28"/>
      <c r="AN684" s="28"/>
      <c r="AO684" s="28"/>
      <c r="AP684" s="28"/>
      <c r="AQ684" s="28"/>
      <c r="AR684" s="28"/>
      <c r="AS684" s="28"/>
      <c r="AT684" s="28"/>
    </row>
    <row r="685" spans="1:63" ht="12.95" customHeight="1">
      <c r="A685" s="28"/>
      <c r="B685" s="29"/>
      <c r="C685" s="28"/>
      <c r="D685" s="28"/>
      <c r="Z685" s="28"/>
      <c r="AA685" s="28"/>
      <c r="AB685" s="28"/>
      <c r="AC685" s="28"/>
      <c r="AD685" s="28"/>
      <c r="AF685" s="29"/>
      <c r="AM685" s="28"/>
      <c r="AN685" s="28"/>
      <c r="AO685" s="28"/>
      <c r="AP685" s="28"/>
      <c r="AQ685" s="28"/>
      <c r="AR685" s="28"/>
      <c r="AS685" s="28"/>
      <c r="AT685" s="28"/>
    </row>
    <row r="686" spans="1:63" ht="12.95" customHeight="1">
      <c r="A686" s="28"/>
      <c r="B686" s="29"/>
      <c r="C686" s="28"/>
      <c r="D686" s="28"/>
      <c r="Z686" s="28"/>
      <c r="AA686" s="28"/>
      <c r="AB686" s="28"/>
      <c r="AC686" s="28"/>
      <c r="AD686" s="28"/>
      <c r="AF686" s="29"/>
      <c r="AM686" s="28"/>
      <c r="AN686" s="28"/>
      <c r="AO686" s="28"/>
      <c r="AP686" s="28"/>
      <c r="AQ686" s="28"/>
      <c r="AR686" s="28"/>
      <c r="AS686" s="28"/>
      <c r="AT686" s="28"/>
    </row>
    <row r="687" spans="1:63" ht="12.95" customHeight="1">
      <c r="A687" s="28"/>
      <c r="B687" s="29"/>
      <c r="C687" s="28"/>
      <c r="D687" s="28"/>
      <c r="Z687" s="28"/>
      <c r="AA687" s="28"/>
      <c r="AB687" s="28"/>
      <c r="AC687" s="28"/>
      <c r="AD687" s="28"/>
      <c r="AF687" s="29"/>
      <c r="AM687" s="28"/>
      <c r="AN687" s="28"/>
      <c r="AO687" s="28"/>
      <c r="AP687" s="28"/>
      <c r="AQ687" s="28"/>
      <c r="AR687" s="28"/>
      <c r="AS687" s="28"/>
      <c r="AT687" s="28"/>
    </row>
    <row r="688" spans="1:63" ht="12.95" customHeight="1">
      <c r="A688" s="28"/>
      <c r="B688" s="29"/>
      <c r="C688" s="28"/>
      <c r="D688" s="28"/>
      <c r="Z688" s="28"/>
      <c r="AA688" s="28"/>
      <c r="AB688" s="28"/>
      <c r="AC688" s="28"/>
      <c r="AD688" s="28"/>
      <c r="AF688" s="29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</row>
    <row r="689" spans="1:46" ht="12.95" customHeight="1">
      <c r="A689" s="28"/>
      <c r="B689" s="29"/>
      <c r="C689" s="28"/>
      <c r="D689" s="28"/>
      <c r="Z689" s="28"/>
      <c r="AA689" s="28"/>
      <c r="AB689" s="28"/>
      <c r="AC689" s="28"/>
      <c r="AD689" s="28"/>
      <c r="AF689" s="29"/>
      <c r="AM689" s="28"/>
      <c r="AN689" s="28"/>
      <c r="AO689" s="28"/>
      <c r="AP689" s="28"/>
      <c r="AQ689" s="28"/>
      <c r="AR689" s="28"/>
      <c r="AS689" s="28"/>
      <c r="AT689" s="28"/>
    </row>
    <row r="690" spans="1:46" ht="12.95" customHeight="1">
      <c r="A690" s="28"/>
      <c r="B690" s="29"/>
      <c r="C690" s="28"/>
      <c r="D690" s="28"/>
      <c r="Z690" s="28"/>
      <c r="AA690" s="28"/>
      <c r="AB690" s="28"/>
      <c r="AC690" s="28"/>
      <c r="AD690" s="28"/>
      <c r="AF690" s="29"/>
      <c r="AM690" s="28"/>
      <c r="AN690" s="28"/>
      <c r="AO690" s="28"/>
      <c r="AP690" s="28"/>
      <c r="AQ690" s="28"/>
      <c r="AR690" s="28"/>
      <c r="AS690" s="28"/>
      <c r="AT690" s="28"/>
    </row>
    <row r="691" spans="1:46" ht="12.95" customHeight="1">
      <c r="A691" s="28"/>
      <c r="B691" s="29"/>
      <c r="C691" s="28"/>
      <c r="D691" s="28"/>
      <c r="Z691" s="28"/>
      <c r="AA691" s="28"/>
      <c r="AB691" s="28"/>
      <c r="AC691" s="28"/>
      <c r="AD691" s="28"/>
      <c r="AF691" s="29"/>
      <c r="AM691" s="28"/>
      <c r="AN691" s="28"/>
      <c r="AO691" s="28"/>
      <c r="AP691" s="28"/>
      <c r="AQ691" s="28"/>
      <c r="AR691" s="28"/>
      <c r="AS691" s="28"/>
      <c r="AT691" s="28"/>
    </row>
    <row r="692" spans="1:46" ht="12.95" customHeight="1">
      <c r="A692" s="28"/>
      <c r="B692" s="29"/>
      <c r="C692" s="28"/>
      <c r="D692" s="28"/>
      <c r="Z692" s="28"/>
      <c r="AA692" s="28"/>
      <c r="AB692" s="28"/>
      <c r="AC692" s="28"/>
      <c r="AD692" s="28"/>
      <c r="AF692" s="29"/>
      <c r="AM692" s="28"/>
      <c r="AN692" s="28"/>
      <c r="AO692" s="28"/>
      <c r="AP692" s="28"/>
      <c r="AQ692" s="28"/>
      <c r="AR692" s="28"/>
      <c r="AS692" s="28"/>
      <c r="AT692" s="28"/>
    </row>
    <row r="693" spans="1:46" ht="12.95" customHeight="1">
      <c r="A693" s="28"/>
      <c r="B693" s="29"/>
      <c r="C693" s="28"/>
      <c r="D693" s="28"/>
      <c r="Z693" s="28"/>
      <c r="AA693" s="28"/>
      <c r="AB693" s="28"/>
      <c r="AC693" s="28"/>
      <c r="AD693" s="28"/>
      <c r="AF693" s="29"/>
      <c r="AM693" s="28"/>
      <c r="AN693" s="28"/>
      <c r="AO693" s="28"/>
      <c r="AP693" s="28"/>
      <c r="AQ693" s="28"/>
      <c r="AR693" s="28"/>
      <c r="AS693" s="28"/>
      <c r="AT693" s="28"/>
    </row>
    <row r="694" spans="1:46" ht="12.95" customHeight="1">
      <c r="A694" s="28"/>
      <c r="B694" s="29"/>
      <c r="C694" s="28"/>
      <c r="D694" s="28"/>
      <c r="Z694" s="28"/>
      <c r="AA694" s="28"/>
      <c r="AB694" s="28"/>
      <c r="AC694" s="28"/>
      <c r="AD694" s="28"/>
      <c r="AF694" s="29"/>
      <c r="AM694" s="28"/>
      <c r="AN694" s="28"/>
      <c r="AO694" s="28"/>
      <c r="AP694" s="28"/>
      <c r="AQ694" s="28"/>
      <c r="AR694" s="28"/>
      <c r="AS694" s="28"/>
      <c r="AT694" s="28"/>
    </row>
    <row r="695" spans="1:46" ht="12.95" customHeight="1">
      <c r="A695" s="28"/>
      <c r="B695" s="29"/>
      <c r="C695" s="28"/>
      <c r="D695" s="28"/>
      <c r="Z695" s="28"/>
      <c r="AA695" s="28"/>
      <c r="AB695" s="28"/>
      <c r="AC695" s="28"/>
      <c r="AD695" s="28"/>
      <c r="AF695" s="29"/>
      <c r="AM695" s="28"/>
      <c r="AN695" s="28"/>
      <c r="AO695" s="28"/>
      <c r="AP695" s="28"/>
      <c r="AQ695" s="28"/>
      <c r="AR695" s="28"/>
      <c r="AS695" s="28"/>
      <c r="AT695" s="28"/>
    </row>
    <row r="696" spans="1:46" ht="12.95" customHeight="1">
      <c r="A696" s="28"/>
      <c r="B696" s="29"/>
      <c r="C696" s="28"/>
      <c r="D696" s="28"/>
      <c r="Z696" s="28"/>
      <c r="AA696" s="28"/>
      <c r="AB696" s="28"/>
      <c r="AC696" s="28"/>
      <c r="AD696" s="28"/>
      <c r="AF696" s="29"/>
      <c r="AM696" s="28"/>
      <c r="AN696" s="28"/>
      <c r="AO696" s="28"/>
      <c r="AP696" s="28"/>
      <c r="AQ696" s="28"/>
      <c r="AR696" s="28"/>
      <c r="AS696" s="28"/>
      <c r="AT696" s="28"/>
    </row>
    <row r="697" spans="1:46" ht="12.95" customHeight="1">
      <c r="A697" s="28"/>
      <c r="B697" s="29"/>
      <c r="C697" s="28"/>
      <c r="D697" s="28"/>
      <c r="Z697" s="28"/>
      <c r="AA697" s="28"/>
      <c r="AB697" s="28"/>
      <c r="AC697" s="28"/>
      <c r="AD697" s="28"/>
      <c r="AF697" s="29"/>
      <c r="AM697" s="28"/>
      <c r="AN697" s="28"/>
      <c r="AO697" s="28"/>
      <c r="AP697" s="28"/>
      <c r="AQ697" s="28"/>
      <c r="AR697" s="28"/>
      <c r="AS697" s="28"/>
      <c r="AT697" s="28"/>
    </row>
    <row r="698" spans="1:46" ht="12.95" customHeight="1">
      <c r="A698" s="28"/>
      <c r="B698" s="29"/>
      <c r="C698" s="28"/>
      <c r="D698" s="28"/>
      <c r="Z698" s="28"/>
      <c r="AA698" s="28"/>
      <c r="AB698" s="28"/>
      <c r="AC698" s="28"/>
      <c r="AD698" s="28"/>
      <c r="AF698" s="29"/>
      <c r="AM698" s="28"/>
      <c r="AN698" s="28"/>
      <c r="AO698" s="28"/>
      <c r="AP698" s="28"/>
      <c r="AQ698" s="28"/>
      <c r="AR698" s="28"/>
      <c r="AS698" s="28"/>
      <c r="AT698" s="28"/>
    </row>
    <row r="699" spans="1:46" ht="12.95" customHeight="1">
      <c r="A699" s="28"/>
      <c r="B699" s="29"/>
      <c r="C699" s="28"/>
      <c r="D699" s="28"/>
      <c r="Z699" s="28"/>
      <c r="AA699" s="28"/>
      <c r="AB699" s="28"/>
      <c r="AC699" s="28"/>
      <c r="AD699" s="28"/>
      <c r="AF699" s="29"/>
      <c r="AM699" s="28"/>
      <c r="AN699" s="28"/>
      <c r="AO699" s="28"/>
      <c r="AP699" s="28"/>
      <c r="AQ699" s="28"/>
      <c r="AR699" s="28"/>
      <c r="AS699" s="28"/>
      <c r="AT699" s="28"/>
    </row>
    <row r="700" spans="1:46" ht="12.95" customHeight="1">
      <c r="A700" s="28"/>
      <c r="B700" s="29"/>
      <c r="C700" s="28"/>
      <c r="D700" s="28"/>
      <c r="Z700" s="28"/>
      <c r="AA700" s="28"/>
      <c r="AB700" s="28"/>
      <c r="AC700" s="28"/>
      <c r="AD700" s="28"/>
      <c r="AF700" s="29"/>
      <c r="AM700" s="28"/>
      <c r="AN700" s="28"/>
      <c r="AO700" s="28"/>
      <c r="AP700" s="28"/>
      <c r="AQ700" s="28"/>
      <c r="AR700" s="28"/>
      <c r="AS700" s="28"/>
      <c r="AT700" s="28"/>
    </row>
    <row r="701" spans="1:46" ht="12.95" customHeight="1">
      <c r="A701" s="28"/>
      <c r="B701" s="29"/>
      <c r="C701" s="28"/>
      <c r="D701" s="28"/>
      <c r="Z701" s="28"/>
      <c r="AA701" s="28"/>
      <c r="AB701" s="28"/>
      <c r="AC701" s="28"/>
      <c r="AD701" s="28"/>
      <c r="AF701" s="29"/>
      <c r="AM701" s="28"/>
      <c r="AN701" s="28"/>
      <c r="AO701" s="28"/>
      <c r="AP701" s="28"/>
      <c r="AQ701" s="28"/>
      <c r="AR701" s="28"/>
      <c r="AS701" s="28"/>
      <c r="AT701" s="28"/>
    </row>
    <row r="702" spans="1:46" ht="12.95" customHeight="1">
      <c r="A702" s="28"/>
      <c r="B702" s="29"/>
      <c r="C702" s="28"/>
      <c r="D702" s="28"/>
      <c r="Z702" s="28"/>
      <c r="AA702" s="28"/>
      <c r="AB702" s="28"/>
      <c r="AC702" s="28"/>
      <c r="AD702" s="28"/>
      <c r="AF702" s="29"/>
      <c r="AM702" s="28"/>
      <c r="AN702" s="28"/>
      <c r="AO702" s="28"/>
      <c r="AP702" s="28"/>
      <c r="AQ702" s="28"/>
      <c r="AR702" s="28"/>
      <c r="AS702" s="28"/>
      <c r="AT702" s="28"/>
    </row>
    <row r="703" spans="1:46" ht="12.95" customHeight="1">
      <c r="A703" s="28"/>
      <c r="B703" s="29"/>
      <c r="C703" s="28"/>
      <c r="D703" s="28"/>
      <c r="Z703" s="28"/>
      <c r="AA703" s="28"/>
      <c r="AB703" s="28"/>
      <c r="AC703" s="28"/>
      <c r="AD703" s="28"/>
      <c r="AF703" s="29"/>
      <c r="AM703" s="28"/>
      <c r="AN703" s="28"/>
      <c r="AO703" s="28"/>
      <c r="AP703" s="28"/>
      <c r="AQ703" s="28"/>
      <c r="AR703" s="28"/>
      <c r="AS703" s="28"/>
      <c r="AT703" s="28"/>
    </row>
    <row r="704" spans="1:46" ht="12.95" customHeight="1">
      <c r="A704" s="28"/>
      <c r="B704" s="29"/>
      <c r="C704" s="28"/>
      <c r="D704" s="28"/>
      <c r="Z704" s="28"/>
      <c r="AA704" s="28"/>
      <c r="AB704" s="28"/>
      <c r="AC704" s="28"/>
      <c r="AD704" s="28"/>
      <c r="AF704" s="29"/>
      <c r="AM704" s="28"/>
      <c r="AN704" s="28"/>
      <c r="AO704" s="28"/>
      <c r="AP704" s="28"/>
      <c r="AQ704" s="28"/>
      <c r="AR704" s="28"/>
      <c r="AS704" s="28"/>
      <c r="AT704" s="28"/>
    </row>
    <row r="705" spans="1:46" ht="12.95" customHeight="1">
      <c r="A705" s="28"/>
      <c r="B705" s="29"/>
      <c r="C705" s="28"/>
      <c r="D705" s="28"/>
      <c r="Z705" s="28"/>
      <c r="AA705" s="28"/>
      <c r="AB705" s="28"/>
      <c r="AC705" s="28"/>
      <c r="AD705" s="28"/>
      <c r="AF705" s="29"/>
      <c r="AM705" s="28"/>
      <c r="AN705" s="28"/>
      <c r="AO705" s="28"/>
      <c r="AP705" s="28"/>
      <c r="AQ705" s="28"/>
      <c r="AR705" s="28"/>
      <c r="AS705" s="28"/>
      <c r="AT705" s="28"/>
    </row>
    <row r="706" spans="1:46" ht="12.95" customHeight="1">
      <c r="A706" s="28"/>
      <c r="B706" s="29"/>
      <c r="C706" s="28"/>
      <c r="D706" s="28"/>
      <c r="Z706" s="28"/>
      <c r="AA706" s="28"/>
      <c r="AB706" s="28"/>
      <c r="AC706" s="28"/>
      <c r="AD706" s="28"/>
      <c r="AF706" s="29"/>
      <c r="AM706" s="28"/>
      <c r="AN706" s="28"/>
      <c r="AO706" s="28"/>
      <c r="AP706" s="28"/>
      <c r="AQ706" s="28"/>
      <c r="AR706" s="28"/>
      <c r="AS706" s="28"/>
      <c r="AT706" s="28"/>
    </row>
    <row r="707" spans="1:46" ht="12.95" customHeight="1">
      <c r="A707" s="28"/>
      <c r="B707" s="29"/>
      <c r="C707" s="28"/>
      <c r="D707" s="28"/>
      <c r="Z707" s="28"/>
      <c r="AA707" s="28"/>
      <c r="AB707" s="28"/>
      <c r="AC707" s="28"/>
      <c r="AD707" s="28"/>
      <c r="AF707" s="29"/>
      <c r="AM707" s="28"/>
      <c r="AN707" s="28"/>
      <c r="AO707" s="28"/>
      <c r="AP707" s="28"/>
      <c r="AQ707" s="28"/>
      <c r="AR707" s="28"/>
      <c r="AS707" s="28"/>
      <c r="AT707" s="28"/>
    </row>
    <row r="708" spans="1:46" ht="12.95" customHeight="1">
      <c r="A708" s="28"/>
      <c r="B708" s="29"/>
      <c r="C708" s="28"/>
      <c r="D708" s="28"/>
      <c r="Z708" s="28"/>
      <c r="AA708" s="28"/>
      <c r="AB708" s="28"/>
      <c r="AC708" s="28"/>
      <c r="AD708" s="28"/>
      <c r="AF708" s="29"/>
      <c r="AM708" s="28"/>
      <c r="AN708" s="28"/>
      <c r="AO708" s="28"/>
      <c r="AP708" s="28"/>
      <c r="AQ708" s="28"/>
      <c r="AR708" s="28"/>
      <c r="AS708" s="28"/>
      <c r="AT708" s="28"/>
    </row>
    <row r="709" spans="1:46" ht="12.95" customHeight="1">
      <c r="A709" s="28"/>
      <c r="B709" s="29"/>
      <c r="C709" s="28"/>
      <c r="D709" s="28"/>
      <c r="Z709" s="28"/>
      <c r="AA709" s="28"/>
      <c r="AB709" s="28"/>
      <c r="AC709" s="28"/>
      <c r="AD709" s="28"/>
      <c r="AF709" s="29"/>
      <c r="AM709" s="28"/>
      <c r="AN709" s="28"/>
      <c r="AO709" s="28"/>
      <c r="AP709" s="28"/>
      <c r="AQ709" s="28"/>
      <c r="AR709" s="28"/>
      <c r="AS709" s="28"/>
      <c r="AT709" s="28"/>
    </row>
    <row r="710" spans="1:46" ht="12.95" customHeight="1">
      <c r="A710" s="28"/>
      <c r="B710" s="29"/>
      <c r="C710" s="28"/>
      <c r="D710" s="28"/>
      <c r="Z710" s="28"/>
      <c r="AA710" s="28"/>
      <c r="AB710" s="28"/>
      <c r="AC710" s="28"/>
      <c r="AD710" s="28"/>
      <c r="AF710" s="29"/>
      <c r="AM710" s="28"/>
      <c r="AN710" s="28"/>
      <c r="AO710" s="28"/>
      <c r="AP710" s="28"/>
      <c r="AQ710" s="28"/>
      <c r="AR710" s="28"/>
      <c r="AS710" s="28"/>
      <c r="AT710" s="28"/>
    </row>
    <row r="711" spans="1:46" ht="12.95" customHeight="1">
      <c r="A711" s="28"/>
      <c r="B711" s="29"/>
      <c r="C711" s="28"/>
      <c r="D711" s="28"/>
      <c r="Z711" s="28"/>
      <c r="AA711" s="28"/>
      <c r="AB711" s="28"/>
      <c r="AC711" s="28"/>
      <c r="AD711" s="28"/>
      <c r="AF711" s="29"/>
      <c r="AM711" s="28"/>
      <c r="AN711" s="28"/>
      <c r="AO711" s="28"/>
      <c r="AP711" s="28"/>
      <c r="AQ711" s="28"/>
      <c r="AR711" s="28"/>
      <c r="AS711" s="28"/>
      <c r="AT711" s="28"/>
    </row>
    <row r="712" spans="1:46" ht="12.95" customHeight="1">
      <c r="A712" s="28"/>
      <c r="B712" s="29"/>
      <c r="C712" s="28"/>
      <c r="D712" s="28"/>
      <c r="Z712" s="28"/>
      <c r="AA712" s="28"/>
      <c r="AB712" s="28"/>
      <c r="AC712" s="28"/>
      <c r="AD712" s="28"/>
      <c r="AF712" s="29"/>
      <c r="AM712" s="28"/>
      <c r="AN712" s="28"/>
      <c r="AO712" s="28"/>
      <c r="AP712" s="28"/>
      <c r="AQ712" s="28"/>
      <c r="AR712" s="28"/>
      <c r="AS712" s="28"/>
      <c r="AT712" s="28"/>
    </row>
    <row r="713" spans="1:46" ht="12.95" customHeight="1">
      <c r="A713" s="28"/>
      <c r="B713" s="29"/>
      <c r="C713" s="28"/>
      <c r="D713" s="28"/>
      <c r="Z713" s="28"/>
      <c r="AA713" s="28"/>
      <c r="AB713" s="28"/>
      <c r="AC713" s="28"/>
      <c r="AD713" s="28"/>
      <c r="AF713" s="29"/>
      <c r="AM713" s="28"/>
      <c r="AN713" s="28"/>
      <c r="AO713" s="28"/>
      <c r="AP713" s="28"/>
      <c r="AQ713" s="28"/>
      <c r="AR713" s="28"/>
      <c r="AS713" s="28"/>
      <c r="AT713" s="28"/>
    </row>
    <row r="714" spans="1:46" ht="12.95" customHeight="1">
      <c r="A714" s="28"/>
      <c r="B714" s="29"/>
      <c r="C714" s="28"/>
      <c r="D714" s="28"/>
      <c r="Z714" s="28"/>
      <c r="AA714" s="28"/>
      <c r="AB714" s="28"/>
      <c r="AC714" s="28"/>
      <c r="AD714" s="28"/>
      <c r="AF714" s="29"/>
      <c r="AM714" s="28"/>
      <c r="AN714" s="28"/>
      <c r="AO714" s="28"/>
      <c r="AP714" s="28"/>
      <c r="AQ714" s="28"/>
      <c r="AR714" s="28"/>
      <c r="AS714" s="28"/>
      <c r="AT714" s="28"/>
    </row>
    <row r="715" spans="1:46" ht="12.95" customHeight="1">
      <c r="A715" s="28"/>
      <c r="B715" s="29"/>
      <c r="C715" s="28"/>
      <c r="D715" s="28"/>
      <c r="Z715" s="28"/>
      <c r="AA715" s="28"/>
      <c r="AB715" s="28"/>
      <c r="AC715" s="28"/>
      <c r="AD715" s="28"/>
      <c r="AF715" s="29"/>
      <c r="AM715" s="28"/>
      <c r="AN715" s="28"/>
      <c r="AO715" s="28"/>
      <c r="AP715" s="28"/>
      <c r="AQ715" s="28"/>
      <c r="AR715" s="28"/>
      <c r="AS715" s="28"/>
      <c r="AT715" s="28"/>
    </row>
    <row r="716" spans="1:46" ht="12.95" customHeight="1">
      <c r="A716" s="28"/>
      <c r="B716" s="29"/>
      <c r="C716" s="28"/>
      <c r="D716" s="28"/>
      <c r="Z716" s="28"/>
      <c r="AA716" s="28"/>
      <c r="AB716" s="28"/>
      <c r="AC716" s="28"/>
      <c r="AD716" s="28"/>
      <c r="AF716" s="29"/>
      <c r="AM716" s="28"/>
      <c r="AN716" s="28"/>
      <c r="AO716" s="28"/>
      <c r="AP716" s="28"/>
      <c r="AQ716" s="28"/>
      <c r="AR716" s="28"/>
      <c r="AS716" s="28"/>
      <c r="AT716" s="28"/>
    </row>
    <row r="717" spans="1:46" ht="12.95" customHeight="1">
      <c r="A717" s="28"/>
      <c r="B717" s="29"/>
      <c r="C717" s="28"/>
      <c r="D717" s="28"/>
      <c r="Z717" s="28"/>
      <c r="AA717" s="28"/>
      <c r="AB717" s="28"/>
      <c r="AC717" s="28"/>
      <c r="AD717" s="28"/>
      <c r="AF717" s="29"/>
      <c r="AM717" s="28"/>
      <c r="AN717" s="28"/>
      <c r="AO717" s="28"/>
      <c r="AP717" s="28"/>
      <c r="AQ717" s="28"/>
      <c r="AR717" s="28"/>
      <c r="AS717" s="28"/>
      <c r="AT717" s="28"/>
    </row>
    <row r="718" spans="1:46" ht="12.95" customHeight="1">
      <c r="A718" s="28"/>
      <c r="B718" s="29"/>
      <c r="C718" s="28"/>
      <c r="D718" s="28"/>
      <c r="Z718" s="28"/>
      <c r="AA718" s="28"/>
      <c r="AB718" s="28"/>
      <c r="AC718" s="28"/>
      <c r="AD718" s="28"/>
      <c r="AF718" s="29"/>
      <c r="AM718" s="28"/>
      <c r="AN718" s="28"/>
      <c r="AO718" s="28"/>
      <c r="AP718" s="28"/>
      <c r="AQ718" s="28"/>
      <c r="AR718" s="28"/>
      <c r="AS718" s="28"/>
      <c r="AT718" s="28"/>
    </row>
    <row r="719" spans="1:46" ht="12.95" customHeight="1">
      <c r="A719" s="28"/>
      <c r="B719" s="29"/>
      <c r="C719" s="28"/>
      <c r="D719" s="28"/>
      <c r="Z719" s="28"/>
      <c r="AA719" s="28"/>
      <c r="AB719" s="28"/>
      <c r="AC719" s="28"/>
      <c r="AD719" s="28"/>
      <c r="AF719" s="29"/>
      <c r="AM719" s="28"/>
      <c r="AN719" s="28"/>
      <c r="AO719" s="28"/>
      <c r="AP719" s="28"/>
      <c r="AQ719" s="28"/>
      <c r="AR719" s="28"/>
      <c r="AS719" s="28"/>
      <c r="AT719" s="28"/>
    </row>
    <row r="720" spans="1:46" ht="12.95" customHeight="1">
      <c r="A720" s="28"/>
      <c r="B720" s="29"/>
      <c r="C720" s="28"/>
      <c r="D720" s="28"/>
      <c r="Z720" s="28"/>
      <c r="AA720" s="28"/>
      <c r="AB720" s="28"/>
      <c r="AC720" s="28"/>
      <c r="AD720" s="28"/>
      <c r="AF720" s="29"/>
      <c r="AM720" s="28"/>
      <c r="AN720" s="28"/>
      <c r="AO720" s="28"/>
      <c r="AP720" s="28"/>
      <c r="AQ720" s="28"/>
      <c r="AR720" s="28"/>
      <c r="AS720" s="28"/>
      <c r="AT720" s="28"/>
    </row>
    <row r="721" spans="1:63" ht="12.95" customHeight="1">
      <c r="A721" s="28"/>
      <c r="B721" s="29"/>
      <c r="C721" s="28"/>
      <c r="D721" s="28"/>
      <c r="Z721" s="28"/>
      <c r="AA721" s="28"/>
      <c r="AB721" s="28"/>
      <c r="AC721" s="28"/>
      <c r="AD721" s="28"/>
      <c r="AF721" s="29"/>
      <c r="AM721" s="28"/>
      <c r="AN721" s="28"/>
      <c r="AO721" s="28"/>
      <c r="AP721" s="28"/>
      <c r="AQ721" s="28"/>
      <c r="AR721" s="28"/>
      <c r="AS721" s="28"/>
      <c r="AT721" s="28"/>
    </row>
    <row r="722" spans="1:63" ht="12.95" customHeight="1">
      <c r="A722" s="28"/>
      <c r="B722" s="29"/>
      <c r="C722" s="28"/>
      <c r="D722" s="28"/>
      <c r="Z722" s="28"/>
      <c r="AA722" s="28"/>
      <c r="AB722" s="28"/>
      <c r="AC722" s="28"/>
      <c r="AD722" s="28"/>
      <c r="AF722" s="29"/>
      <c r="AM722" s="28"/>
      <c r="AN722" s="28"/>
      <c r="AO722" s="28"/>
      <c r="AP722" s="28"/>
      <c r="AQ722" s="28"/>
      <c r="AR722" s="28"/>
      <c r="AS722" s="28"/>
      <c r="AT722" s="28"/>
    </row>
    <row r="723" spans="1:63" ht="12.95" customHeight="1">
      <c r="A723" s="28"/>
      <c r="B723" s="29"/>
      <c r="C723" s="28"/>
      <c r="D723" s="28"/>
      <c r="Z723" s="28"/>
      <c r="AA723" s="28"/>
      <c r="AB723" s="28"/>
      <c r="AC723" s="28"/>
      <c r="AD723" s="28"/>
      <c r="AF723" s="29"/>
      <c r="AM723" s="28"/>
      <c r="AN723" s="28"/>
      <c r="AO723" s="28"/>
      <c r="AP723" s="28"/>
      <c r="AQ723" s="28"/>
      <c r="AR723" s="28"/>
      <c r="AS723" s="28"/>
      <c r="AT723" s="28"/>
    </row>
    <row r="724" spans="1:63" ht="12.95" customHeight="1">
      <c r="A724" s="28"/>
      <c r="B724" s="29"/>
      <c r="C724" s="28"/>
      <c r="D724" s="28"/>
      <c r="Z724" s="28"/>
      <c r="AA724" s="28"/>
      <c r="AB724" s="28"/>
      <c r="AC724" s="28"/>
      <c r="AD724" s="28"/>
      <c r="AF724" s="29"/>
      <c r="AM724" s="28"/>
      <c r="AN724" s="28"/>
      <c r="AO724" s="28"/>
      <c r="AP724" s="28"/>
      <c r="AQ724" s="28"/>
      <c r="AR724" s="28"/>
      <c r="AS724" s="28"/>
      <c r="AT724" s="28"/>
      <c r="AU724" s="28"/>
    </row>
    <row r="725" spans="1:63" ht="12.95" customHeight="1">
      <c r="A725" s="28"/>
      <c r="B725" s="29"/>
      <c r="C725" s="28"/>
      <c r="D725" s="28"/>
      <c r="Z725" s="28"/>
      <c r="AA725" s="28"/>
      <c r="AB725" s="28"/>
      <c r="AC725" s="28"/>
      <c r="AD725" s="28"/>
      <c r="AF725" s="29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</row>
    <row r="726" spans="1:63" ht="12.95" customHeight="1">
      <c r="A726" s="28"/>
      <c r="B726" s="29"/>
      <c r="C726" s="28"/>
      <c r="D726" s="28"/>
      <c r="Z726" s="28"/>
      <c r="AA726" s="28"/>
      <c r="AB726" s="28"/>
      <c r="AC726" s="28"/>
      <c r="AD726" s="28"/>
      <c r="AF726" s="29"/>
      <c r="AM726" s="28"/>
      <c r="AN726" s="28"/>
      <c r="AO726" s="28"/>
      <c r="AP726" s="28"/>
      <c r="AQ726" s="28"/>
      <c r="AR726" s="28"/>
      <c r="AS726" s="28"/>
      <c r="AT726" s="28"/>
    </row>
    <row r="727" spans="1:63" ht="12.95" customHeight="1">
      <c r="A727" s="28"/>
      <c r="B727" s="29"/>
      <c r="C727" s="28"/>
      <c r="D727" s="28"/>
      <c r="Z727" s="28"/>
      <c r="AA727" s="28"/>
      <c r="AB727" s="28"/>
      <c r="AC727" s="28"/>
      <c r="AD727" s="28"/>
      <c r="AF727" s="29"/>
      <c r="AM727" s="28"/>
      <c r="AN727" s="28"/>
      <c r="AO727" s="28"/>
      <c r="AP727" s="28"/>
      <c r="AQ727" s="28"/>
      <c r="AR727" s="28"/>
      <c r="AS727" s="28"/>
      <c r="AT727" s="28"/>
    </row>
    <row r="728" spans="1:63" ht="12.95" customHeight="1">
      <c r="A728" s="28"/>
      <c r="B728" s="29"/>
      <c r="C728" s="28"/>
      <c r="D728" s="28"/>
      <c r="Z728" s="28"/>
      <c r="AA728" s="28"/>
      <c r="AB728" s="28"/>
      <c r="AC728" s="28"/>
      <c r="AD728" s="28"/>
      <c r="AF728" s="29"/>
      <c r="AM728" s="28"/>
      <c r="AN728" s="28"/>
      <c r="AO728" s="28"/>
      <c r="AP728" s="28"/>
      <c r="AQ728" s="28"/>
      <c r="AR728" s="28"/>
      <c r="AS728" s="28"/>
      <c r="AT728" s="28"/>
    </row>
    <row r="729" spans="1:63" ht="12.95" customHeight="1">
      <c r="A729" s="28"/>
      <c r="B729" s="29"/>
      <c r="C729" s="28"/>
      <c r="D729" s="28"/>
      <c r="Z729" s="28"/>
      <c r="AA729" s="28"/>
      <c r="AB729" s="28"/>
      <c r="AC729" s="28"/>
      <c r="AD729" s="28"/>
      <c r="AF729" s="29"/>
      <c r="AM729" s="28"/>
      <c r="AN729" s="28"/>
      <c r="AO729" s="28"/>
      <c r="AP729" s="28"/>
      <c r="AQ729" s="28"/>
      <c r="AR729" s="28"/>
      <c r="AS729" s="28"/>
      <c r="AT729" s="28"/>
    </row>
    <row r="730" spans="1:63" ht="12.95" customHeight="1">
      <c r="A730" s="28"/>
      <c r="B730" s="29"/>
      <c r="C730" s="28"/>
      <c r="D730" s="28"/>
      <c r="Z730" s="28"/>
      <c r="AA730" s="28"/>
      <c r="AB730" s="28"/>
      <c r="AC730" s="28"/>
      <c r="AD730" s="28"/>
      <c r="AF730" s="29"/>
      <c r="AM730" s="28"/>
      <c r="AN730" s="28"/>
      <c r="AO730" s="28"/>
      <c r="AP730" s="28"/>
      <c r="AQ730" s="28"/>
      <c r="AR730" s="28"/>
      <c r="AS730" s="28"/>
      <c r="AT730" s="28"/>
    </row>
    <row r="731" spans="1:63" ht="12.95" customHeight="1">
      <c r="A731" s="28"/>
      <c r="B731" s="29"/>
      <c r="C731" s="28"/>
      <c r="D731" s="28"/>
      <c r="Z731" s="28"/>
      <c r="AA731" s="28"/>
      <c r="AB731" s="28"/>
      <c r="AC731" s="28"/>
      <c r="AD731" s="28"/>
      <c r="AF731" s="29"/>
      <c r="AM731" s="28"/>
      <c r="AN731" s="28"/>
      <c r="AO731" s="28"/>
      <c r="AP731" s="28"/>
      <c r="AQ731" s="28"/>
      <c r="AR731" s="28"/>
      <c r="AS731" s="28"/>
      <c r="AT731" s="28"/>
    </row>
    <row r="732" spans="1:63" ht="12.95" customHeight="1">
      <c r="A732" s="28"/>
      <c r="B732" s="29"/>
      <c r="C732" s="28"/>
      <c r="D732" s="28"/>
      <c r="Z732" s="28"/>
      <c r="AA732" s="28"/>
      <c r="AB732" s="28"/>
      <c r="AC732" s="28"/>
      <c r="AD732" s="28"/>
      <c r="AF732" s="29"/>
      <c r="AM732" s="28"/>
      <c r="AN732" s="28"/>
      <c r="AO732" s="28"/>
      <c r="AP732" s="28"/>
      <c r="AQ732" s="28"/>
      <c r="AR732" s="28"/>
      <c r="AS732" s="28"/>
      <c r="AT732" s="28"/>
    </row>
    <row r="733" spans="1:63" ht="12.95" customHeight="1">
      <c r="A733" s="28"/>
      <c r="B733" s="29"/>
      <c r="C733" s="28"/>
      <c r="D733" s="28"/>
      <c r="Z733" s="28"/>
      <c r="AA733" s="28"/>
      <c r="AB733" s="28"/>
      <c r="AC733" s="28"/>
      <c r="AD733" s="28"/>
      <c r="AF733" s="29"/>
      <c r="AM733" s="28"/>
      <c r="AN733" s="28"/>
      <c r="AO733" s="28"/>
      <c r="AP733" s="28"/>
      <c r="AQ733" s="28"/>
      <c r="AR733" s="28"/>
      <c r="AS733" s="28"/>
      <c r="AT733" s="28"/>
    </row>
    <row r="734" spans="1:63" ht="12.95" customHeight="1">
      <c r="A734" s="28"/>
      <c r="B734" s="29"/>
      <c r="C734" s="28"/>
      <c r="D734" s="28"/>
      <c r="Z734" s="28"/>
      <c r="AA734" s="28"/>
      <c r="AB734" s="28"/>
      <c r="AC734" s="28"/>
      <c r="AD734" s="28"/>
      <c r="AF734" s="29"/>
      <c r="AM734" s="28"/>
      <c r="AN734" s="28"/>
      <c r="AO734" s="28"/>
      <c r="AP734" s="28"/>
      <c r="AQ734" s="28"/>
      <c r="AR734" s="28"/>
      <c r="AS734" s="28"/>
      <c r="AT734" s="28"/>
    </row>
    <row r="735" spans="1:63" ht="12.95" customHeight="1">
      <c r="A735" s="28"/>
      <c r="B735" s="29"/>
      <c r="C735" s="28"/>
      <c r="D735" s="28"/>
      <c r="Z735" s="28"/>
      <c r="AA735" s="28"/>
      <c r="AB735" s="28"/>
      <c r="AC735" s="28"/>
      <c r="AD735" s="28"/>
      <c r="AF735" s="29"/>
      <c r="AM735" s="28"/>
      <c r="AN735" s="28"/>
      <c r="AO735" s="28"/>
      <c r="AP735" s="28"/>
      <c r="AQ735" s="28"/>
      <c r="AR735" s="28"/>
      <c r="AS735" s="28"/>
      <c r="AT735" s="28"/>
    </row>
    <row r="736" spans="1:63" ht="12.95" customHeight="1">
      <c r="A736" s="28"/>
      <c r="B736" s="29"/>
      <c r="C736" s="28"/>
      <c r="D736" s="28"/>
      <c r="Z736" s="28"/>
      <c r="AA736" s="28"/>
      <c r="AB736" s="28"/>
      <c r="AC736" s="28"/>
      <c r="AD736" s="28"/>
      <c r="AF736" s="29"/>
      <c r="AM736" s="28"/>
      <c r="AN736" s="28"/>
      <c r="AO736" s="28"/>
      <c r="AP736" s="28"/>
      <c r="AQ736" s="28"/>
      <c r="AR736" s="28"/>
      <c r="AS736" s="28"/>
      <c r="AT736" s="28"/>
    </row>
    <row r="737" spans="1:63" ht="12.95" customHeight="1">
      <c r="A737" s="28"/>
      <c r="B737" s="29"/>
      <c r="C737" s="28"/>
      <c r="D737" s="28"/>
      <c r="Z737" s="28"/>
      <c r="AA737" s="28"/>
      <c r="AB737" s="28"/>
      <c r="AC737" s="28"/>
      <c r="AD737" s="28"/>
      <c r="AF737" s="29"/>
      <c r="AM737" s="28"/>
      <c r="AN737" s="28"/>
      <c r="AO737" s="28"/>
      <c r="AP737" s="28"/>
      <c r="AQ737" s="28"/>
      <c r="AR737" s="28"/>
      <c r="AS737" s="28"/>
      <c r="AT737" s="28"/>
    </row>
    <row r="738" spans="1:63" ht="12.95" customHeight="1">
      <c r="A738" s="28"/>
      <c r="B738" s="29"/>
      <c r="C738" s="28"/>
      <c r="D738" s="28"/>
      <c r="Z738" s="28"/>
      <c r="AA738" s="28"/>
      <c r="AB738" s="28"/>
      <c r="AC738" s="28"/>
      <c r="AD738" s="28"/>
      <c r="AF738" s="29"/>
      <c r="AM738" s="28"/>
      <c r="AN738" s="28"/>
      <c r="AO738" s="28"/>
      <c r="AP738" s="28"/>
      <c r="AQ738" s="28"/>
      <c r="AR738" s="28"/>
      <c r="AS738" s="28"/>
      <c r="AT738" s="28"/>
    </row>
    <row r="739" spans="1:63" ht="12.95" customHeight="1">
      <c r="A739" s="28"/>
      <c r="B739" s="29"/>
      <c r="C739" s="28"/>
      <c r="D739" s="28"/>
      <c r="Z739" s="28"/>
      <c r="AA739" s="28"/>
      <c r="AB739" s="28"/>
      <c r="AC739" s="28"/>
      <c r="AD739" s="28"/>
      <c r="AF739" s="29"/>
      <c r="AM739" s="28"/>
      <c r="AN739" s="28"/>
      <c r="AO739" s="28"/>
      <c r="AP739" s="28"/>
      <c r="AQ739" s="28"/>
      <c r="AR739" s="28"/>
      <c r="AS739" s="28"/>
      <c r="AT739" s="28"/>
    </row>
    <row r="740" spans="1:63" ht="12.95" customHeight="1">
      <c r="A740" s="28"/>
      <c r="B740" s="29"/>
      <c r="C740" s="28"/>
      <c r="D740" s="28"/>
      <c r="Z740" s="28"/>
      <c r="AA740" s="28"/>
      <c r="AB740" s="28"/>
      <c r="AC740" s="28"/>
      <c r="AD740" s="28"/>
      <c r="AF740" s="29"/>
      <c r="AM740" s="28"/>
      <c r="AN740" s="28"/>
      <c r="AO740" s="28"/>
      <c r="AP740" s="28"/>
      <c r="AQ740" s="28"/>
      <c r="AR740" s="28"/>
      <c r="AS740" s="28"/>
      <c r="AT740" s="28"/>
    </row>
    <row r="741" spans="1:63" ht="12.95" customHeight="1">
      <c r="A741" s="28"/>
      <c r="B741" s="29"/>
      <c r="C741" s="28"/>
      <c r="D741" s="28"/>
      <c r="Z741" s="28"/>
      <c r="AA741" s="28"/>
      <c r="AB741" s="28"/>
      <c r="AC741" s="28"/>
      <c r="AD741" s="28"/>
      <c r="AF741" s="29"/>
      <c r="AM741" s="28"/>
      <c r="AN741" s="28"/>
      <c r="AO741" s="28"/>
      <c r="AP741" s="28"/>
      <c r="AQ741" s="28"/>
      <c r="AR741" s="28"/>
      <c r="AS741" s="28"/>
      <c r="AT741" s="28"/>
    </row>
    <row r="742" spans="1:63" ht="12.95" customHeight="1">
      <c r="A742" s="28"/>
      <c r="B742" s="29"/>
      <c r="C742" s="28"/>
      <c r="D742" s="28"/>
      <c r="Z742" s="28"/>
      <c r="AA742" s="28"/>
      <c r="AB742" s="28"/>
      <c r="AC742" s="28"/>
      <c r="AD742" s="28"/>
      <c r="AF742" s="29"/>
      <c r="AM742" s="28"/>
      <c r="AN742" s="28"/>
      <c r="AO742" s="28"/>
      <c r="AP742" s="28"/>
      <c r="AQ742" s="28"/>
      <c r="AR742" s="28"/>
      <c r="AS742" s="28"/>
      <c r="AT742" s="28"/>
    </row>
    <row r="743" spans="1:63" ht="12.95" customHeight="1">
      <c r="A743" s="28"/>
      <c r="B743" s="29"/>
      <c r="C743" s="28"/>
      <c r="D743" s="28"/>
      <c r="Z743" s="28"/>
      <c r="AA743" s="28"/>
      <c r="AB743" s="28"/>
      <c r="AC743" s="28"/>
      <c r="AD743" s="28"/>
      <c r="AF743" s="29"/>
      <c r="AM743" s="28"/>
      <c r="AN743" s="28"/>
      <c r="AO743" s="28"/>
      <c r="AP743" s="28"/>
      <c r="AQ743" s="28"/>
      <c r="AR743" s="28"/>
      <c r="AS743" s="28"/>
      <c r="AT743" s="28"/>
    </row>
    <row r="744" spans="1:63" ht="12.95" customHeight="1">
      <c r="A744" s="28"/>
      <c r="B744" s="29"/>
      <c r="C744" s="28"/>
      <c r="D744" s="28"/>
      <c r="Z744" s="28"/>
      <c r="AA744" s="28"/>
      <c r="AB744" s="28"/>
      <c r="AC744" s="28"/>
      <c r="AD744" s="28"/>
      <c r="AF744" s="29"/>
      <c r="AM744" s="28"/>
      <c r="AN744" s="28"/>
      <c r="AO744" s="28"/>
      <c r="AP744" s="28"/>
      <c r="AQ744" s="28"/>
      <c r="AR744" s="28"/>
      <c r="AS744" s="28"/>
      <c r="AT744" s="28"/>
    </row>
    <row r="745" spans="1:63" ht="12.95" customHeight="1">
      <c r="A745" s="28"/>
      <c r="B745" s="29"/>
      <c r="C745" s="28"/>
      <c r="D745" s="28"/>
      <c r="Z745" s="28"/>
      <c r="AA745" s="28"/>
      <c r="AB745" s="28"/>
      <c r="AC745" s="28"/>
      <c r="AD745" s="28"/>
      <c r="AF745" s="29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</row>
    <row r="746" spans="1:63" ht="12.95" customHeight="1">
      <c r="A746" s="28"/>
      <c r="B746" s="29"/>
      <c r="C746" s="28"/>
      <c r="D746" s="28"/>
      <c r="Z746" s="28"/>
      <c r="AA746" s="28"/>
      <c r="AB746" s="28"/>
      <c r="AC746" s="28"/>
      <c r="AD746" s="28"/>
      <c r="AF746" s="29"/>
      <c r="AM746" s="28"/>
      <c r="AN746" s="28"/>
      <c r="AO746" s="28"/>
      <c r="AP746" s="28"/>
      <c r="AQ746" s="28"/>
      <c r="AR746" s="28"/>
      <c r="AS746" s="28"/>
      <c r="AT746" s="28"/>
    </row>
    <row r="747" spans="1:63" ht="12.95" customHeight="1">
      <c r="A747" s="28"/>
      <c r="B747" s="29"/>
      <c r="C747" s="28"/>
      <c r="D747" s="28"/>
      <c r="Z747" s="28"/>
      <c r="AA747" s="28"/>
      <c r="AB747" s="28"/>
      <c r="AC747" s="28"/>
      <c r="AD747" s="28"/>
      <c r="AF747" s="29"/>
      <c r="AM747" s="28"/>
      <c r="AN747" s="28"/>
      <c r="AO747" s="28"/>
      <c r="AP747" s="28"/>
      <c r="AQ747" s="28"/>
      <c r="AR747" s="28"/>
      <c r="AS747" s="28"/>
      <c r="AT747" s="28"/>
    </row>
    <row r="748" spans="1:63" ht="12.95" customHeight="1">
      <c r="A748" s="28"/>
      <c r="B748" s="29"/>
      <c r="C748" s="28"/>
      <c r="D748" s="28"/>
      <c r="Z748" s="28"/>
      <c r="AA748" s="28"/>
      <c r="AB748" s="28"/>
      <c r="AC748" s="28"/>
      <c r="AD748" s="28"/>
      <c r="AF748" s="29"/>
      <c r="AM748" s="28"/>
      <c r="AN748" s="28"/>
      <c r="AO748" s="28"/>
      <c r="AP748" s="28"/>
      <c r="AQ748" s="28"/>
      <c r="AR748" s="28"/>
      <c r="AS748" s="28"/>
      <c r="AT748" s="28"/>
    </row>
    <row r="749" spans="1:63" ht="12.95" customHeight="1">
      <c r="A749" s="28"/>
      <c r="B749" s="29"/>
      <c r="C749" s="28"/>
      <c r="D749" s="28"/>
      <c r="Z749" s="28"/>
      <c r="AA749" s="28"/>
      <c r="AB749" s="28"/>
      <c r="AC749" s="28"/>
      <c r="AD749" s="28"/>
      <c r="AF749" s="29"/>
      <c r="AM749" s="28"/>
      <c r="AN749" s="28"/>
      <c r="AO749" s="28"/>
      <c r="AP749" s="28"/>
      <c r="AQ749" s="28"/>
      <c r="AR749" s="28"/>
      <c r="AS749" s="28"/>
      <c r="AT749" s="28"/>
    </row>
    <row r="750" spans="1:63" ht="12.95" customHeight="1">
      <c r="A750" s="28"/>
      <c r="B750" s="29"/>
      <c r="C750" s="28"/>
      <c r="D750" s="28"/>
      <c r="Z750" s="28"/>
      <c r="AA750" s="28"/>
      <c r="AB750" s="28"/>
      <c r="AC750" s="28"/>
      <c r="AD750" s="28"/>
      <c r="AF750" s="29"/>
      <c r="AM750" s="28"/>
      <c r="AN750" s="28"/>
      <c r="AO750" s="28"/>
      <c r="AP750" s="28"/>
      <c r="AQ750" s="28"/>
      <c r="AR750" s="28"/>
      <c r="AS750" s="28"/>
      <c r="AT750" s="28"/>
    </row>
    <row r="751" spans="1:63" ht="12.95" customHeight="1">
      <c r="A751" s="28"/>
      <c r="B751" s="29"/>
      <c r="C751" s="28"/>
      <c r="D751" s="28"/>
      <c r="Z751" s="28"/>
      <c r="AA751" s="28"/>
      <c r="AB751" s="28"/>
      <c r="AC751" s="28"/>
      <c r="AD751" s="28"/>
      <c r="AF751" s="29"/>
      <c r="AM751" s="28"/>
      <c r="AN751" s="28"/>
      <c r="AO751" s="28"/>
      <c r="AP751" s="28"/>
      <c r="AQ751" s="28"/>
      <c r="AR751" s="28"/>
      <c r="AS751" s="28"/>
      <c r="AT751" s="28"/>
    </row>
    <row r="752" spans="1:63" ht="12.95" customHeight="1">
      <c r="A752" s="28"/>
      <c r="B752" s="29"/>
      <c r="C752" s="28"/>
      <c r="D752" s="28"/>
      <c r="Z752" s="28"/>
      <c r="AA752" s="28"/>
      <c r="AB752" s="28"/>
      <c r="AC752" s="28"/>
      <c r="AD752" s="28"/>
      <c r="AF752" s="29"/>
      <c r="AM752" s="28"/>
      <c r="AN752" s="28"/>
      <c r="AO752" s="28"/>
      <c r="AP752" s="28"/>
      <c r="AQ752" s="28"/>
      <c r="AR752" s="28"/>
      <c r="AS752" s="28"/>
      <c r="AT752" s="28"/>
    </row>
    <row r="753" spans="1:63" ht="12.95" customHeight="1">
      <c r="A753" s="28"/>
      <c r="B753" s="29"/>
      <c r="C753" s="28"/>
      <c r="D753" s="28"/>
      <c r="Z753" s="28"/>
      <c r="AA753" s="28"/>
      <c r="AB753" s="28"/>
      <c r="AC753" s="28"/>
      <c r="AD753" s="28"/>
      <c r="AF753" s="29"/>
      <c r="AM753" s="28"/>
      <c r="AN753" s="28"/>
      <c r="AO753" s="28"/>
      <c r="AP753" s="28"/>
      <c r="AQ753" s="28"/>
      <c r="AR753" s="28"/>
      <c r="AS753" s="28"/>
      <c r="AT753" s="28"/>
    </row>
    <row r="754" spans="1:63" ht="12.95" customHeight="1">
      <c r="A754" s="28"/>
      <c r="B754" s="29"/>
      <c r="C754" s="28"/>
      <c r="D754" s="28"/>
      <c r="Z754" s="28"/>
      <c r="AA754" s="28"/>
      <c r="AB754" s="28"/>
      <c r="AC754" s="28"/>
      <c r="AD754" s="28"/>
      <c r="AF754" s="29"/>
      <c r="AM754" s="28"/>
      <c r="AN754" s="28"/>
      <c r="AO754" s="28"/>
      <c r="AP754" s="28"/>
      <c r="AQ754" s="28"/>
      <c r="AR754" s="28"/>
      <c r="AS754" s="28"/>
      <c r="AT754" s="28"/>
    </row>
    <row r="755" spans="1:63" ht="12.95" customHeight="1">
      <c r="A755" s="28"/>
      <c r="B755" s="29"/>
      <c r="C755" s="28"/>
      <c r="D755" s="28"/>
      <c r="Z755" s="28"/>
      <c r="AA755" s="28"/>
      <c r="AB755" s="28"/>
      <c r="AC755" s="28"/>
      <c r="AD755" s="28"/>
      <c r="AF755" s="29"/>
      <c r="AM755" s="28"/>
      <c r="AN755" s="28"/>
      <c r="AO755" s="28"/>
      <c r="AP755" s="28"/>
      <c r="AQ755" s="28"/>
      <c r="AR755" s="28"/>
      <c r="AS755" s="28"/>
      <c r="AT755" s="28"/>
    </row>
    <row r="756" spans="1:63" ht="12.95" customHeight="1">
      <c r="A756" s="28"/>
      <c r="B756" s="29"/>
      <c r="C756" s="28"/>
      <c r="D756" s="28"/>
      <c r="Z756" s="28"/>
      <c r="AA756" s="28"/>
      <c r="AB756" s="28"/>
      <c r="AC756" s="28"/>
      <c r="AD756" s="28"/>
      <c r="AF756" s="29"/>
      <c r="AM756" s="28"/>
      <c r="AN756" s="28"/>
      <c r="AO756" s="28"/>
      <c r="AP756" s="28"/>
      <c r="AQ756" s="28"/>
      <c r="AR756" s="28"/>
      <c r="AS756" s="28"/>
      <c r="AT756" s="28"/>
      <c r="AU756" s="28"/>
    </row>
    <row r="757" spans="1:63" ht="12.95" customHeight="1">
      <c r="A757" s="28"/>
      <c r="B757" s="29"/>
      <c r="C757" s="28"/>
      <c r="D757" s="28"/>
      <c r="Z757" s="28"/>
      <c r="AA757" s="28"/>
      <c r="AB757" s="28"/>
      <c r="AC757" s="28"/>
      <c r="AD757" s="28"/>
      <c r="AF757" s="29"/>
      <c r="AM757" s="28"/>
      <c r="AN757" s="28"/>
      <c r="AO757" s="28"/>
      <c r="AP757" s="28"/>
      <c r="AQ757" s="28"/>
      <c r="AR757" s="28"/>
      <c r="AS757" s="28"/>
      <c r="AT757" s="28"/>
    </row>
    <row r="758" spans="1:63" ht="12.95" customHeight="1">
      <c r="A758" s="28"/>
      <c r="B758" s="29"/>
      <c r="C758" s="28"/>
      <c r="D758" s="28"/>
      <c r="Z758" s="28"/>
      <c r="AA758" s="28"/>
      <c r="AB758" s="28"/>
      <c r="AC758" s="28"/>
      <c r="AD758" s="28"/>
      <c r="AF758" s="29"/>
      <c r="AM758" s="28"/>
      <c r="AN758" s="28"/>
      <c r="AO758" s="28"/>
      <c r="AP758" s="28"/>
      <c r="AQ758" s="28"/>
      <c r="AR758" s="28"/>
      <c r="AS758" s="28"/>
      <c r="AT758" s="28"/>
    </row>
    <row r="759" spans="1:63" ht="12.95" customHeight="1">
      <c r="A759" s="28"/>
      <c r="B759" s="29"/>
      <c r="C759" s="28"/>
      <c r="D759" s="28"/>
      <c r="Z759" s="28"/>
      <c r="AA759" s="28"/>
      <c r="AB759" s="28"/>
      <c r="AC759" s="28"/>
      <c r="AD759" s="28"/>
      <c r="AF759" s="29"/>
      <c r="AM759" s="28"/>
      <c r="AN759" s="28"/>
      <c r="AO759" s="28"/>
      <c r="AP759" s="28"/>
      <c r="AQ759" s="28"/>
      <c r="AR759" s="28"/>
      <c r="AS759" s="28"/>
      <c r="AT759" s="28"/>
    </row>
    <row r="760" spans="1:63" ht="12.95" customHeight="1">
      <c r="A760" s="28"/>
      <c r="B760" s="29"/>
      <c r="C760" s="28"/>
      <c r="D760" s="28"/>
      <c r="Z760" s="28"/>
      <c r="AA760" s="28"/>
      <c r="AB760" s="28"/>
      <c r="AC760" s="28"/>
      <c r="AD760" s="28"/>
      <c r="AF760" s="29"/>
      <c r="AM760" s="28"/>
      <c r="AN760" s="28"/>
      <c r="AO760" s="28"/>
      <c r="AP760" s="28"/>
      <c r="AQ760" s="28"/>
      <c r="AR760" s="28"/>
      <c r="AS760" s="28"/>
      <c r="AT760" s="28"/>
    </row>
    <row r="761" spans="1:63" ht="12.95" customHeight="1">
      <c r="A761" s="28"/>
      <c r="B761" s="29"/>
      <c r="C761" s="28"/>
      <c r="D761" s="28"/>
      <c r="Z761" s="28"/>
      <c r="AA761" s="28"/>
      <c r="AB761" s="28"/>
      <c r="AC761" s="28"/>
      <c r="AD761" s="28"/>
      <c r="AF761" s="29"/>
      <c r="AM761" s="28"/>
      <c r="AN761" s="28"/>
      <c r="AO761" s="28"/>
      <c r="AP761" s="28"/>
      <c r="AQ761" s="28"/>
      <c r="AR761" s="28"/>
      <c r="AS761" s="28"/>
      <c r="AT761" s="28"/>
    </row>
    <row r="762" spans="1:63" ht="12.95" customHeight="1">
      <c r="A762" s="28"/>
      <c r="B762" s="29"/>
      <c r="C762" s="28"/>
      <c r="D762" s="28"/>
      <c r="Z762" s="28"/>
      <c r="AA762" s="28"/>
      <c r="AB762" s="28"/>
      <c r="AC762" s="28"/>
      <c r="AD762" s="28"/>
      <c r="AF762" s="29"/>
      <c r="AM762" s="28"/>
      <c r="AN762" s="28"/>
      <c r="AO762" s="28"/>
      <c r="AP762" s="28"/>
      <c r="AQ762" s="28"/>
      <c r="AR762" s="28"/>
      <c r="AS762" s="28"/>
      <c r="AT762" s="28"/>
    </row>
    <row r="763" spans="1:63" ht="12.95" customHeight="1">
      <c r="A763" s="28"/>
      <c r="B763" s="29"/>
      <c r="C763" s="28"/>
      <c r="D763" s="28"/>
      <c r="Z763" s="28"/>
      <c r="AA763" s="28"/>
      <c r="AB763" s="28"/>
      <c r="AC763" s="28"/>
      <c r="AD763" s="28"/>
      <c r="AF763" s="29"/>
      <c r="AM763" s="28"/>
      <c r="AN763" s="28"/>
      <c r="AO763" s="28"/>
      <c r="AP763" s="28"/>
      <c r="AQ763" s="28"/>
      <c r="AR763" s="28"/>
      <c r="AS763" s="28"/>
      <c r="AT763" s="28"/>
    </row>
    <row r="764" spans="1:63" ht="12.95" customHeight="1">
      <c r="A764" s="28"/>
      <c r="B764" s="29"/>
      <c r="C764" s="28"/>
      <c r="D764" s="28"/>
      <c r="Z764" s="28"/>
      <c r="AA764" s="28"/>
      <c r="AB764" s="28"/>
      <c r="AC764" s="28"/>
      <c r="AD764" s="28"/>
      <c r="AF764" s="29"/>
      <c r="AM764" s="28"/>
      <c r="AN764" s="28"/>
      <c r="AO764" s="28"/>
      <c r="AP764" s="28"/>
      <c r="AQ764" s="28"/>
      <c r="AR764" s="28"/>
      <c r="AS764" s="28"/>
      <c r="AT764" s="28"/>
    </row>
    <row r="765" spans="1:63" ht="12.95" customHeight="1">
      <c r="A765" s="28"/>
      <c r="B765" s="29"/>
      <c r="C765" s="28"/>
      <c r="D765" s="28"/>
      <c r="Z765" s="28"/>
      <c r="AA765" s="28"/>
      <c r="AB765" s="28"/>
      <c r="AC765" s="28"/>
      <c r="AD765" s="28"/>
      <c r="AF765" s="29"/>
      <c r="AM765" s="28"/>
      <c r="AN765" s="28"/>
      <c r="AO765" s="28"/>
      <c r="AP765" s="28"/>
      <c r="AQ765" s="28"/>
      <c r="AR765" s="28"/>
      <c r="AS765" s="28"/>
      <c r="AT765" s="28"/>
    </row>
    <row r="766" spans="1:63" ht="12.95" customHeight="1">
      <c r="A766" s="28"/>
      <c r="B766" s="29"/>
      <c r="C766" s="28"/>
      <c r="D766" s="28"/>
      <c r="Z766" s="28"/>
      <c r="AA766" s="28"/>
      <c r="AB766" s="28"/>
      <c r="AC766" s="28"/>
      <c r="AD766" s="28"/>
      <c r="AF766" s="29"/>
      <c r="AM766" s="28"/>
      <c r="AN766" s="28"/>
      <c r="AO766" s="28"/>
      <c r="AP766" s="28"/>
      <c r="AQ766" s="28"/>
      <c r="AR766" s="28"/>
      <c r="AS766" s="28"/>
      <c r="AT766" s="28"/>
      <c r="AU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</row>
    <row r="767" spans="1:63" ht="12.95" customHeight="1">
      <c r="A767" s="28"/>
      <c r="B767" s="29"/>
      <c r="C767" s="28"/>
      <c r="D767" s="28"/>
      <c r="Z767" s="28"/>
      <c r="AA767" s="28"/>
      <c r="AB767" s="28"/>
      <c r="AC767" s="28"/>
      <c r="AD767" s="28"/>
      <c r="AF767" s="29"/>
      <c r="AM767" s="28"/>
      <c r="AN767" s="28"/>
      <c r="AO767" s="28"/>
      <c r="AP767" s="28"/>
      <c r="AQ767" s="28"/>
      <c r="AR767" s="28"/>
      <c r="AS767" s="28"/>
      <c r="AT767" s="28"/>
    </row>
    <row r="768" spans="1:63" ht="12.95" customHeight="1">
      <c r="A768" s="28"/>
      <c r="B768" s="29"/>
      <c r="C768" s="28"/>
      <c r="D768" s="28"/>
      <c r="Z768" s="28"/>
      <c r="AA768" s="28"/>
      <c r="AB768" s="28"/>
      <c r="AC768" s="28"/>
      <c r="AD768" s="28"/>
      <c r="AF768" s="29"/>
      <c r="AM768" s="28"/>
      <c r="AN768" s="28"/>
      <c r="AO768" s="28"/>
      <c r="AP768" s="28"/>
      <c r="AQ768" s="28"/>
      <c r="AR768" s="28"/>
      <c r="AS768" s="28"/>
      <c r="AT768" s="28"/>
    </row>
    <row r="769" spans="1:63" ht="12.95" customHeight="1">
      <c r="A769" s="28"/>
      <c r="B769" s="29"/>
      <c r="C769" s="28"/>
      <c r="D769" s="28"/>
      <c r="Z769" s="28"/>
      <c r="AA769" s="28"/>
      <c r="AB769" s="28"/>
      <c r="AC769" s="28"/>
      <c r="AD769" s="28"/>
      <c r="AF769" s="29"/>
      <c r="AM769" s="28"/>
      <c r="AN769" s="28"/>
      <c r="AO769" s="28"/>
      <c r="AP769" s="28"/>
      <c r="AQ769" s="28"/>
      <c r="AR769" s="28"/>
      <c r="AS769" s="28"/>
      <c r="AT769" s="28"/>
    </row>
    <row r="770" spans="1:63" ht="12.95" customHeight="1">
      <c r="A770" s="28"/>
      <c r="B770" s="29"/>
      <c r="C770" s="28"/>
      <c r="D770" s="28"/>
      <c r="Z770" s="28"/>
      <c r="AA770" s="28"/>
      <c r="AB770" s="28"/>
      <c r="AC770" s="28"/>
      <c r="AD770" s="28"/>
      <c r="AF770" s="29"/>
      <c r="AM770" s="28"/>
      <c r="AN770" s="28"/>
      <c r="AO770" s="28"/>
      <c r="AP770" s="28"/>
      <c r="AQ770" s="28"/>
      <c r="AR770" s="28"/>
      <c r="AS770" s="28"/>
      <c r="AT770" s="28"/>
    </row>
    <row r="771" spans="1:63" ht="12.95" customHeight="1">
      <c r="A771" s="28"/>
      <c r="B771" s="29"/>
      <c r="C771" s="28"/>
      <c r="D771" s="28"/>
      <c r="Z771" s="28"/>
      <c r="AA771" s="28"/>
      <c r="AB771" s="28"/>
      <c r="AC771" s="28"/>
      <c r="AD771" s="28"/>
      <c r="AF771" s="29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</row>
    <row r="772" spans="1:63" ht="12.95" customHeight="1">
      <c r="A772" s="28"/>
      <c r="B772" s="29"/>
      <c r="C772" s="28"/>
      <c r="D772" s="28"/>
      <c r="Z772" s="28"/>
      <c r="AA772" s="28"/>
      <c r="AB772" s="28"/>
      <c r="AC772" s="28"/>
      <c r="AD772" s="28"/>
      <c r="AF772" s="29"/>
      <c r="AM772" s="28"/>
      <c r="AN772" s="28"/>
      <c r="AO772" s="28"/>
      <c r="AP772" s="28"/>
      <c r="AQ772" s="28"/>
      <c r="AR772" s="28"/>
      <c r="AS772" s="28"/>
      <c r="AT772" s="28"/>
    </row>
    <row r="773" spans="1:63" ht="12.95" customHeight="1">
      <c r="A773" s="28"/>
      <c r="B773" s="29"/>
      <c r="C773" s="28"/>
      <c r="D773" s="28"/>
      <c r="Z773" s="28"/>
      <c r="AA773" s="28"/>
      <c r="AB773" s="28"/>
      <c r="AC773" s="28"/>
      <c r="AD773" s="28"/>
      <c r="AF773" s="29"/>
      <c r="AM773" s="28"/>
      <c r="AN773" s="28"/>
      <c r="AO773" s="28"/>
      <c r="AP773" s="28"/>
      <c r="AQ773" s="28"/>
      <c r="AR773" s="28"/>
      <c r="AS773" s="28"/>
      <c r="AT773" s="28"/>
    </row>
    <row r="774" spans="1:63" ht="12.95" customHeight="1">
      <c r="A774" s="28"/>
      <c r="B774" s="29"/>
      <c r="C774" s="28"/>
      <c r="D774" s="28"/>
      <c r="Z774" s="28"/>
      <c r="AA774" s="28"/>
      <c r="AB774" s="28"/>
      <c r="AC774" s="28"/>
      <c r="AD774" s="28"/>
      <c r="AF774" s="29"/>
      <c r="AM774" s="28"/>
      <c r="AN774" s="28"/>
      <c r="AO774" s="28"/>
      <c r="AP774" s="28"/>
      <c r="AQ774" s="28"/>
      <c r="AR774" s="28"/>
      <c r="AS774" s="28"/>
      <c r="AT774" s="28"/>
    </row>
    <row r="775" spans="1:63" ht="12.95" customHeight="1">
      <c r="A775" s="28"/>
      <c r="B775" s="29"/>
      <c r="C775" s="28"/>
      <c r="D775" s="28"/>
      <c r="Z775" s="28"/>
      <c r="AA775" s="28"/>
      <c r="AB775" s="28"/>
      <c r="AC775" s="28"/>
      <c r="AD775" s="28"/>
      <c r="AF775" s="29"/>
      <c r="AM775" s="28"/>
      <c r="AN775" s="28"/>
      <c r="AO775" s="28"/>
      <c r="AP775" s="28"/>
      <c r="AQ775" s="28"/>
      <c r="AR775" s="28"/>
      <c r="AS775" s="28"/>
      <c r="AT775" s="28"/>
    </row>
    <row r="776" spans="1:63" ht="12.95" customHeight="1">
      <c r="A776" s="28"/>
      <c r="B776" s="29"/>
      <c r="C776" s="28"/>
      <c r="D776" s="28"/>
      <c r="Z776" s="28"/>
      <c r="AA776" s="28"/>
      <c r="AB776" s="28"/>
      <c r="AC776" s="28"/>
      <c r="AD776" s="28"/>
      <c r="AF776" s="29"/>
      <c r="AM776" s="28"/>
      <c r="AN776" s="28"/>
      <c r="AO776" s="28"/>
      <c r="AP776" s="28"/>
      <c r="AQ776" s="28"/>
      <c r="AR776" s="28"/>
      <c r="AS776" s="28"/>
      <c r="AT776" s="28"/>
    </row>
    <row r="777" spans="1:63" ht="12.95" customHeight="1">
      <c r="A777" s="28"/>
      <c r="B777" s="29"/>
      <c r="C777" s="28"/>
      <c r="D777" s="28"/>
      <c r="Z777" s="28"/>
      <c r="AA777" s="28"/>
      <c r="AB777" s="28"/>
      <c r="AC777" s="28"/>
      <c r="AD777" s="28"/>
      <c r="AF777" s="29"/>
      <c r="AM777" s="28"/>
      <c r="AN777" s="28"/>
      <c r="AO777" s="28"/>
      <c r="AP777" s="28"/>
      <c r="AQ777" s="28"/>
      <c r="AR777" s="28"/>
      <c r="AS777" s="28"/>
      <c r="AT777" s="28"/>
    </row>
    <row r="778" spans="1:63" ht="12.95" customHeight="1">
      <c r="A778" s="28"/>
      <c r="B778" s="29"/>
      <c r="C778" s="28"/>
      <c r="D778" s="28"/>
      <c r="Z778" s="28"/>
      <c r="AA778" s="28"/>
      <c r="AB778" s="28"/>
      <c r="AC778" s="28"/>
      <c r="AD778" s="28"/>
      <c r="AF778" s="29"/>
      <c r="AM778" s="28"/>
      <c r="AN778" s="28"/>
      <c r="AO778" s="28"/>
      <c r="AP778" s="28"/>
      <c r="AQ778" s="28"/>
      <c r="AR778" s="28"/>
      <c r="AS778" s="28"/>
      <c r="AT778" s="28"/>
    </row>
    <row r="779" spans="1:63" ht="12.95" customHeight="1">
      <c r="A779" s="28"/>
      <c r="B779" s="29"/>
      <c r="C779" s="28"/>
      <c r="D779" s="28"/>
      <c r="Z779" s="28"/>
      <c r="AA779" s="28"/>
      <c r="AB779" s="28"/>
      <c r="AC779" s="28"/>
      <c r="AD779" s="28"/>
      <c r="AF779" s="29"/>
      <c r="AM779" s="28"/>
      <c r="AN779" s="28"/>
      <c r="AO779" s="28"/>
      <c r="AP779" s="28"/>
      <c r="AQ779" s="28"/>
      <c r="AR779" s="28"/>
      <c r="AS779" s="28"/>
      <c r="AT779" s="28"/>
    </row>
    <row r="780" spans="1:63" ht="12.95" customHeight="1">
      <c r="A780" s="28"/>
      <c r="B780" s="29"/>
      <c r="C780" s="28"/>
      <c r="D780" s="28"/>
      <c r="Z780" s="28"/>
      <c r="AA780" s="28"/>
      <c r="AB780" s="28"/>
      <c r="AC780" s="28"/>
      <c r="AD780" s="28"/>
      <c r="AF780" s="29"/>
      <c r="AM780" s="28"/>
      <c r="AN780" s="28"/>
      <c r="AO780" s="28"/>
      <c r="AP780" s="28"/>
      <c r="AQ780" s="28"/>
      <c r="AR780" s="28"/>
      <c r="AS780" s="28"/>
      <c r="AT780" s="28"/>
      <c r="AU780" s="28"/>
    </row>
    <row r="781" spans="1:63" ht="12.95" customHeight="1">
      <c r="A781" s="28"/>
      <c r="B781" s="29"/>
      <c r="C781" s="28"/>
      <c r="D781" s="28"/>
      <c r="Z781" s="28"/>
      <c r="AA781" s="28"/>
      <c r="AB781" s="28"/>
      <c r="AC781" s="28"/>
      <c r="AD781" s="28"/>
      <c r="AF781" s="29"/>
      <c r="AM781" s="28"/>
      <c r="AN781" s="28"/>
      <c r="AO781" s="28"/>
      <c r="AP781" s="28"/>
      <c r="AQ781" s="28"/>
      <c r="AR781" s="28"/>
      <c r="AS781" s="28"/>
      <c r="AT781" s="28"/>
    </row>
    <row r="782" spans="1:63" ht="12.95" customHeight="1">
      <c r="A782" s="28"/>
      <c r="B782" s="29"/>
      <c r="C782" s="28"/>
      <c r="D782" s="28"/>
      <c r="Z782" s="28"/>
      <c r="AA782" s="28"/>
      <c r="AB782" s="28"/>
      <c r="AC782" s="28"/>
      <c r="AD782" s="28"/>
      <c r="AF782" s="29"/>
      <c r="AM782" s="28"/>
      <c r="AN782" s="28"/>
      <c r="AO782" s="28"/>
      <c r="AP782" s="28"/>
      <c r="AQ782" s="28"/>
      <c r="AR782" s="28"/>
      <c r="AS782" s="28"/>
      <c r="AT782" s="28"/>
    </row>
    <row r="783" spans="1:63" ht="12.95" customHeight="1">
      <c r="A783" s="28"/>
      <c r="B783" s="29"/>
      <c r="C783" s="28"/>
      <c r="D783" s="28"/>
      <c r="Z783" s="28"/>
      <c r="AA783" s="28"/>
      <c r="AB783" s="28"/>
      <c r="AC783" s="28"/>
      <c r="AD783" s="28"/>
      <c r="AF783" s="29"/>
      <c r="AM783" s="28"/>
      <c r="AN783" s="28"/>
      <c r="AO783" s="28"/>
      <c r="AP783" s="28"/>
      <c r="AQ783" s="28"/>
      <c r="AR783" s="28"/>
      <c r="AS783" s="28"/>
      <c r="AT783" s="28"/>
    </row>
    <row r="784" spans="1:63" ht="12.95" customHeight="1">
      <c r="A784" s="28"/>
      <c r="B784" s="29"/>
      <c r="C784" s="28"/>
      <c r="D784" s="28"/>
      <c r="Z784" s="28"/>
      <c r="AA784" s="28"/>
      <c r="AB784" s="28"/>
      <c r="AC784" s="28"/>
      <c r="AD784" s="28"/>
      <c r="AF784" s="29"/>
      <c r="AM784" s="28"/>
      <c r="AN784" s="28"/>
      <c r="AO784" s="28"/>
      <c r="AP784" s="28"/>
      <c r="AQ784" s="28"/>
      <c r="AR784" s="28"/>
      <c r="AS784" s="28"/>
      <c r="AT784" s="28"/>
    </row>
    <row r="785" spans="1:46" ht="12.95" customHeight="1">
      <c r="A785" s="28"/>
      <c r="B785" s="29"/>
      <c r="C785" s="28"/>
      <c r="D785" s="28"/>
      <c r="Z785" s="28"/>
      <c r="AA785" s="28"/>
      <c r="AB785" s="28"/>
      <c r="AC785" s="28"/>
      <c r="AD785" s="28"/>
      <c r="AF785" s="29"/>
      <c r="AM785" s="28"/>
      <c r="AN785" s="28"/>
      <c r="AO785" s="28"/>
      <c r="AP785" s="28"/>
      <c r="AQ785" s="28"/>
      <c r="AR785" s="28"/>
      <c r="AS785" s="28"/>
      <c r="AT785" s="28"/>
    </row>
    <row r="786" spans="1:46" ht="12.95" customHeight="1">
      <c r="A786" s="28"/>
      <c r="B786" s="29"/>
      <c r="C786" s="28"/>
      <c r="D786" s="28"/>
      <c r="Z786" s="28"/>
      <c r="AA786" s="28"/>
      <c r="AB786" s="28"/>
      <c r="AC786" s="28"/>
      <c r="AD786" s="28"/>
      <c r="AF786" s="29"/>
      <c r="AM786" s="28"/>
      <c r="AN786" s="28"/>
      <c r="AO786" s="28"/>
      <c r="AP786" s="28"/>
      <c r="AQ786" s="28"/>
      <c r="AR786" s="28"/>
      <c r="AS786" s="28"/>
      <c r="AT786" s="28"/>
    </row>
    <row r="787" spans="1:46" ht="12.95" customHeight="1">
      <c r="A787" s="28"/>
      <c r="B787" s="29"/>
      <c r="C787" s="28"/>
      <c r="D787" s="28"/>
      <c r="Z787" s="28"/>
      <c r="AA787" s="28"/>
      <c r="AB787" s="28"/>
      <c r="AC787" s="28"/>
      <c r="AD787" s="28"/>
      <c r="AF787" s="29"/>
      <c r="AM787" s="28"/>
      <c r="AN787" s="28"/>
      <c r="AO787" s="28"/>
      <c r="AP787" s="28"/>
      <c r="AQ787" s="28"/>
      <c r="AR787" s="28"/>
      <c r="AS787" s="28"/>
      <c r="AT787" s="28"/>
    </row>
    <row r="788" spans="1:46" ht="12.95" customHeight="1">
      <c r="A788" s="28"/>
      <c r="B788" s="29"/>
      <c r="C788" s="28"/>
      <c r="D788" s="28"/>
      <c r="Z788" s="28"/>
      <c r="AA788" s="28"/>
      <c r="AB788" s="28"/>
      <c r="AC788" s="28"/>
      <c r="AD788" s="28"/>
      <c r="AF788" s="29"/>
      <c r="AM788" s="28"/>
      <c r="AN788" s="28"/>
      <c r="AO788" s="28"/>
      <c r="AP788" s="28"/>
      <c r="AQ788" s="28"/>
      <c r="AR788" s="28"/>
      <c r="AS788" s="28"/>
      <c r="AT788" s="28"/>
    </row>
    <row r="789" spans="1:46" ht="12.95" customHeight="1">
      <c r="A789" s="28"/>
      <c r="B789" s="29"/>
      <c r="C789" s="28"/>
      <c r="D789" s="28"/>
      <c r="Z789" s="28"/>
      <c r="AA789" s="28"/>
      <c r="AB789" s="28"/>
      <c r="AC789" s="28"/>
      <c r="AD789" s="28"/>
      <c r="AF789" s="29"/>
      <c r="AM789" s="28"/>
      <c r="AN789" s="28"/>
      <c r="AO789" s="28"/>
      <c r="AP789" s="28"/>
      <c r="AQ789" s="28"/>
      <c r="AR789" s="28"/>
      <c r="AS789" s="28"/>
      <c r="AT789" s="28"/>
    </row>
    <row r="790" spans="1:46" ht="12.95" customHeight="1">
      <c r="A790" s="28"/>
      <c r="B790" s="29"/>
      <c r="C790" s="28"/>
      <c r="D790" s="28"/>
      <c r="Z790" s="28"/>
      <c r="AA790" s="28"/>
      <c r="AB790" s="28"/>
      <c r="AC790" s="28"/>
      <c r="AD790" s="28"/>
      <c r="AF790" s="29"/>
      <c r="AM790" s="28"/>
      <c r="AN790" s="28"/>
      <c r="AO790" s="28"/>
      <c r="AP790" s="28"/>
      <c r="AQ790" s="28"/>
      <c r="AR790" s="28"/>
      <c r="AS790" s="28"/>
      <c r="AT790" s="28"/>
    </row>
    <row r="791" spans="1:46" ht="12.95" customHeight="1">
      <c r="A791" s="28"/>
      <c r="B791" s="29"/>
      <c r="C791" s="28"/>
      <c r="D791" s="28"/>
      <c r="Z791" s="28"/>
      <c r="AA791" s="28"/>
      <c r="AB791" s="28"/>
      <c r="AC791" s="28"/>
      <c r="AD791" s="28"/>
      <c r="AF791" s="29"/>
      <c r="AM791" s="28"/>
      <c r="AN791" s="28"/>
      <c r="AO791" s="28"/>
      <c r="AP791" s="28"/>
      <c r="AQ791" s="28"/>
      <c r="AR791" s="28"/>
      <c r="AS791" s="28"/>
      <c r="AT791" s="28"/>
    </row>
    <row r="792" spans="1:46" ht="12.95" customHeight="1">
      <c r="A792" s="28"/>
      <c r="B792" s="29"/>
      <c r="C792" s="28"/>
      <c r="D792" s="28"/>
      <c r="Z792" s="28"/>
      <c r="AA792" s="28"/>
      <c r="AB792" s="28"/>
      <c r="AC792" s="28"/>
      <c r="AD792" s="28"/>
      <c r="AF792" s="29"/>
      <c r="AM792" s="28"/>
      <c r="AN792" s="28"/>
      <c r="AO792" s="28"/>
      <c r="AP792" s="28"/>
      <c r="AQ792" s="28"/>
      <c r="AR792" s="28"/>
      <c r="AS792" s="28"/>
      <c r="AT792" s="28"/>
    </row>
    <row r="793" spans="1:46" ht="12.95" customHeight="1">
      <c r="A793" s="28"/>
      <c r="B793" s="29"/>
      <c r="C793" s="28"/>
      <c r="D793" s="28"/>
      <c r="Z793" s="28"/>
      <c r="AA793" s="28"/>
      <c r="AB793" s="28"/>
      <c r="AC793" s="28"/>
      <c r="AD793" s="28"/>
      <c r="AF793" s="29"/>
      <c r="AM793" s="28"/>
      <c r="AN793" s="28"/>
      <c r="AO793" s="28"/>
      <c r="AP793" s="28"/>
      <c r="AQ793" s="28"/>
      <c r="AR793" s="28"/>
      <c r="AS793" s="28"/>
      <c r="AT793" s="28"/>
    </row>
    <row r="794" spans="1:46" ht="12.95" customHeight="1">
      <c r="A794" s="28"/>
      <c r="B794" s="29"/>
      <c r="C794" s="28"/>
      <c r="D794" s="28"/>
      <c r="Z794" s="28"/>
      <c r="AA794" s="28"/>
      <c r="AB794" s="28"/>
      <c r="AC794" s="28"/>
      <c r="AD794" s="28"/>
      <c r="AF794" s="29"/>
      <c r="AM794" s="28"/>
      <c r="AN794" s="28"/>
      <c r="AO794" s="28"/>
      <c r="AP794" s="28"/>
      <c r="AQ794" s="28"/>
      <c r="AR794" s="28"/>
      <c r="AS794" s="28"/>
      <c r="AT794" s="28"/>
    </row>
    <row r="795" spans="1:46" ht="12.95" customHeight="1">
      <c r="A795" s="28"/>
      <c r="B795" s="29"/>
      <c r="C795" s="28"/>
      <c r="D795" s="28"/>
      <c r="Z795" s="28"/>
      <c r="AA795" s="28"/>
      <c r="AB795" s="28"/>
      <c r="AC795" s="28"/>
      <c r="AD795" s="28"/>
      <c r="AF795" s="29"/>
      <c r="AM795" s="28"/>
      <c r="AN795" s="28"/>
      <c r="AO795" s="28"/>
      <c r="AP795" s="28"/>
      <c r="AQ795" s="28"/>
      <c r="AR795" s="28"/>
      <c r="AS795" s="28"/>
      <c r="AT795" s="28"/>
    </row>
    <row r="796" spans="1:46" ht="12.95" customHeight="1">
      <c r="A796" s="28"/>
      <c r="B796" s="29"/>
      <c r="C796" s="28"/>
      <c r="D796" s="28"/>
      <c r="Z796" s="28"/>
      <c r="AA796" s="28"/>
      <c r="AB796" s="28"/>
      <c r="AC796" s="28"/>
      <c r="AD796" s="28"/>
      <c r="AF796" s="29"/>
      <c r="AM796" s="28"/>
      <c r="AN796" s="28"/>
      <c r="AO796" s="28"/>
      <c r="AP796" s="28"/>
      <c r="AQ796" s="28"/>
      <c r="AR796" s="28"/>
      <c r="AS796" s="28"/>
      <c r="AT796" s="28"/>
    </row>
    <row r="797" spans="1:46" ht="12.95" customHeight="1">
      <c r="A797" s="28"/>
      <c r="B797" s="29"/>
      <c r="C797" s="28"/>
      <c r="D797" s="28"/>
      <c r="Z797" s="28"/>
      <c r="AA797" s="28"/>
      <c r="AB797" s="28"/>
      <c r="AC797" s="28"/>
      <c r="AD797" s="28"/>
      <c r="AF797" s="29"/>
      <c r="AM797" s="28"/>
      <c r="AN797" s="28"/>
      <c r="AO797" s="28"/>
      <c r="AP797" s="28"/>
      <c r="AQ797" s="28"/>
      <c r="AR797" s="28"/>
      <c r="AS797" s="28"/>
      <c r="AT797" s="28"/>
    </row>
    <row r="798" spans="1:46" ht="12.95" customHeight="1">
      <c r="A798" s="28"/>
      <c r="B798" s="29"/>
      <c r="C798" s="28"/>
      <c r="D798" s="28"/>
      <c r="Z798" s="28"/>
      <c r="AA798" s="28"/>
      <c r="AB798" s="28"/>
      <c r="AC798" s="28"/>
      <c r="AD798" s="28"/>
      <c r="AF798" s="29"/>
      <c r="AM798" s="28"/>
      <c r="AN798" s="28"/>
      <c r="AO798" s="28"/>
      <c r="AP798" s="28"/>
      <c r="AQ798" s="28"/>
      <c r="AR798" s="28"/>
      <c r="AS798" s="28"/>
      <c r="AT798" s="28"/>
    </row>
    <row r="799" spans="1:46" ht="12.95" customHeight="1">
      <c r="A799" s="28"/>
      <c r="B799" s="29"/>
      <c r="C799" s="28"/>
      <c r="D799" s="28"/>
      <c r="Z799" s="28"/>
      <c r="AA799" s="28"/>
      <c r="AB799" s="28"/>
      <c r="AC799" s="28"/>
      <c r="AD799" s="28"/>
      <c r="AF799" s="29"/>
      <c r="AM799" s="28"/>
      <c r="AN799" s="28"/>
      <c r="AO799" s="28"/>
      <c r="AP799" s="28"/>
      <c r="AQ799" s="28"/>
      <c r="AR799" s="28"/>
      <c r="AS799" s="28"/>
      <c r="AT799" s="28"/>
    </row>
    <row r="800" spans="1:46" ht="12.95" customHeight="1">
      <c r="A800" s="28"/>
      <c r="B800" s="29"/>
      <c r="C800" s="28"/>
      <c r="D800" s="28"/>
      <c r="Z800" s="28"/>
      <c r="AA800" s="28"/>
      <c r="AB800" s="28"/>
      <c r="AC800" s="28"/>
      <c r="AD800" s="28"/>
      <c r="AF800" s="29"/>
      <c r="AM800" s="28"/>
      <c r="AN800" s="28"/>
      <c r="AO800" s="28"/>
      <c r="AP800" s="28"/>
      <c r="AQ800" s="28"/>
      <c r="AR800" s="28"/>
      <c r="AS800" s="28"/>
      <c r="AT800" s="28"/>
    </row>
    <row r="801" spans="1:46" ht="12.95" customHeight="1">
      <c r="A801" s="28"/>
      <c r="B801" s="29"/>
      <c r="C801" s="28"/>
      <c r="D801" s="28"/>
      <c r="Z801" s="28"/>
      <c r="AA801" s="28"/>
      <c r="AB801" s="28"/>
      <c r="AC801" s="28"/>
      <c r="AD801" s="28"/>
      <c r="AF801" s="29"/>
      <c r="AM801" s="28"/>
      <c r="AN801" s="28"/>
      <c r="AO801" s="28"/>
      <c r="AP801" s="28"/>
      <c r="AQ801" s="28"/>
      <c r="AR801" s="28"/>
      <c r="AS801" s="28"/>
      <c r="AT801" s="28"/>
    </row>
    <row r="802" spans="1:46" ht="12.95" customHeight="1">
      <c r="A802" s="28"/>
      <c r="B802" s="29"/>
      <c r="C802" s="28"/>
      <c r="D802" s="28"/>
      <c r="Z802" s="28"/>
      <c r="AA802" s="28"/>
      <c r="AB802" s="28"/>
      <c r="AC802" s="28"/>
      <c r="AD802" s="28"/>
      <c r="AF802" s="29"/>
      <c r="AM802" s="28"/>
      <c r="AN802" s="28"/>
      <c r="AO802" s="28"/>
      <c r="AP802" s="28"/>
      <c r="AQ802" s="28"/>
      <c r="AR802" s="28"/>
      <c r="AS802" s="28"/>
      <c r="AT802" s="28"/>
    </row>
    <row r="803" spans="1:46" ht="12.95" customHeight="1">
      <c r="A803" s="28"/>
      <c r="B803" s="29"/>
      <c r="C803" s="28"/>
      <c r="D803" s="28"/>
      <c r="Z803" s="28"/>
      <c r="AA803" s="28"/>
      <c r="AB803" s="28"/>
      <c r="AC803" s="28"/>
      <c r="AD803" s="28"/>
      <c r="AF803" s="29"/>
      <c r="AM803" s="28"/>
      <c r="AN803" s="28"/>
      <c r="AO803" s="28"/>
      <c r="AP803" s="28"/>
      <c r="AQ803" s="28"/>
      <c r="AR803" s="28"/>
      <c r="AS803" s="28"/>
      <c r="AT803" s="28"/>
    </row>
    <row r="804" spans="1:46" ht="12.95" customHeight="1">
      <c r="A804" s="28"/>
      <c r="B804" s="29"/>
      <c r="C804" s="28"/>
      <c r="D804" s="28"/>
      <c r="Z804" s="28"/>
      <c r="AA804" s="28"/>
      <c r="AB804" s="28"/>
      <c r="AC804" s="28"/>
      <c r="AD804" s="28"/>
      <c r="AF804" s="29"/>
      <c r="AM804" s="28"/>
      <c r="AN804" s="28"/>
      <c r="AO804" s="28"/>
      <c r="AP804" s="28"/>
      <c r="AQ804" s="28"/>
      <c r="AR804" s="28"/>
      <c r="AS804" s="28"/>
      <c r="AT804" s="28"/>
    </row>
    <row r="805" spans="1:46" ht="12.95" customHeight="1">
      <c r="A805" s="28"/>
      <c r="B805" s="29"/>
      <c r="C805" s="28"/>
      <c r="D805" s="28"/>
      <c r="Z805" s="28"/>
      <c r="AA805" s="28"/>
      <c r="AB805" s="28"/>
      <c r="AC805" s="28"/>
      <c r="AD805" s="28"/>
      <c r="AF805" s="29"/>
      <c r="AM805" s="28"/>
      <c r="AN805" s="28"/>
      <c r="AO805" s="28"/>
      <c r="AP805" s="28"/>
      <c r="AQ805" s="28"/>
      <c r="AR805" s="28"/>
      <c r="AS805" s="28"/>
      <c r="AT805" s="28"/>
    </row>
    <row r="806" spans="1:46" ht="12.95" customHeight="1">
      <c r="A806" s="28"/>
      <c r="B806" s="29"/>
      <c r="C806" s="28"/>
      <c r="D806" s="28"/>
      <c r="Z806" s="28"/>
      <c r="AA806" s="28"/>
      <c r="AB806" s="28"/>
      <c r="AC806" s="28"/>
      <c r="AD806" s="28"/>
      <c r="AF806" s="29"/>
      <c r="AM806" s="28"/>
      <c r="AN806" s="28"/>
      <c r="AO806" s="28"/>
      <c r="AP806" s="28"/>
      <c r="AQ806" s="28"/>
      <c r="AR806" s="28"/>
      <c r="AS806" s="28"/>
      <c r="AT806" s="28"/>
    </row>
    <row r="807" spans="1:46" ht="12.95" customHeight="1">
      <c r="A807" s="28"/>
      <c r="B807" s="29"/>
      <c r="C807" s="28"/>
      <c r="D807" s="28"/>
      <c r="Z807" s="28"/>
      <c r="AA807" s="28"/>
      <c r="AB807" s="28"/>
      <c r="AC807" s="28"/>
      <c r="AD807" s="28"/>
      <c r="AF807" s="29"/>
      <c r="AM807" s="28"/>
      <c r="AN807" s="28"/>
      <c r="AO807" s="28"/>
      <c r="AP807" s="28"/>
      <c r="AQ807" s="28"/>
      <c r="AR807" s="28"/>
      <c r="AS807" s="28"/>
      <c r="AT807" s="28"/>
    </row>
    <row r="808" spans="1:46" ht="12.95" customHeight="1">
      <c r="A808" s="28"/>
      <c r="B808" s="29"/>
      <c r="C808" s="28"/>
      <c r="D808" s="28"/>
      <c r="Z808" s="28"/>
      <c r="AA808" s="28"/>
      <c r="AB808" s="28"/>
      <c r="AC808" s="28"/>
      <c r="AD808" s="28"/>
      <c r="AF808" s="29"/>
      <c r="AM808" s="28"/>
      <c r="AN808" s="28"/>
      <c r="AO808" s="28"/>
      <c r="AP808" s="28"/>
      <c r="AQ808" s="28"/>
      <c r="AR808" s="28"/>
      <c r="AS808" s="28"/>
      <c r="AT808" s="28"/>
    </row>
    <row r="809" spans="1:46" ht="12.95" customHeight="1">
      <c r="A809" s="28"/>
      <c r="B809" s="29"/>
      <c r="C809" s="28"/>
      <c r="D809" s="28"/>
      <c r="Z809" s="28"/>
      <c r="AA809" s="28"/>
      <c r="AB809" s="28"/>
      <c r="AC809" s="28"/>
      <c r="AD809" s="28"/>
      <c r="AF809" s="29"/>
      <c r="AM809" s="28"/>
      <c r="AN809" s="28"/>
      <c r="AO809" s="28"/>
      <c r="AP809" s="28"/>
      <c r="AQ809" s="28"/>
      <c r="AR809" s="28"/>
      <c r="AS809" s="28"/>
      <c r="AT809" s="28"/>
    </row>
    <row r="810" spans="1:46" ht="12.95" customHeight="1">
      <c r="A810" s="28"/>
      <c r="B810" s="29"/>
      <c r="C810" s="28"/>
      <c r="D810" s="28"/>
      <c r="Z810" s="28"/>
      <c r="AA810" s="28"/>
      <c r="AB810" s="28"/>
      <c r="AC810" s="28"/>
      <c r="AD810" s="28"/>
      <c r="AF810" s="29"/>
      <c r="AM810" s="28"/>
      <c r="AN810" s="28"/>
      <c r="AO810" s="28"/>
      <c r="AP810" s="28"/>
      <c r="AQ810" s="28"/>
      <c r="AR810" s="28"/>
      <c r="AS810" s="28"/>
      <c r="AT810" s="28"/>
    </row>
    <row r="811" spans="1:46" ht="12.95" customHeight="1">
      <c r="A811" s="28"/>
      <c r="B811" s="29"/>
      <c r="C811" s="28"/>
      <c r="D811" s="28"/>
      <c r="Z811" s="28"/>
      <c r="AA811" s="28"/>
      <c r="AB811" s="28"/>
      <c r="AC811" s="28"/>
      <c r="AD811" s="28"/>
      <c r="AF811" s="29"/>
      <c r="AM811" s="28"/>
      <c r="AN811" s="28"/>
      <c r="AO811" s="28"/>
      <c r="AP811" s="28"/>
      <c r="AQ811" s="28"/>
      <c r="AR811" s="28"/>
      <c r="AS811" s="28"/>
      <c r="AT811" s="28"/>
    </row>
    <row r="812" spans="1:46" ht="12.95" customHeight="1">
      <c r="A812" s="28"/>
      <c r="B812" s="29"/>
      <c r="C812" s="28"/>
      <c r="D812" s="28"/>
      <c r="Z812" s="28"/>
      <c r="AA812" s="28"/>
      <c r="AB812" s="28"/>
      <c r="AC812" s="28"/>
      <c r="AD812" s="28"/>
      <c r="AF812" s="29"/>
      <c r="AM812" s="28"/>
      <c r="AN812" s="28"/>
      <c r="AO812" s="28"/>
      <c r="AP812" s="28"/>
      <c r="AQ812" s="28"/>
      <c r="AR812" s="28"/>
      <c r="AS812" s="28"/>
      <c r="AT812" s="28"/>
    </row>
    <row r="813" spans="1:46" ht="12.95" customHeight="1">
      <c r="A813" s="28"/>
      <c r="B813" s="29"/>
      <c r="C813" s="28"/>
      <c r="D813" s="28"/>
      <c r="Z813" s="28"/>
      <c r="AA813" s="28"/>
      <c r="AB813" s="28"/>
      <c r="AC813" s="28"/>
      <c r="AD813" s="28"/>
      <c r="AF813" s="29"/>
      <c r="AM813" s="28"/>
      <c r="AN813" s="28"/>
      <c r="AO813" s="28"/>
      <c r="AP813" s="28"/>
      <c r="AQ813" s="28"/>
      <c r="AR813" s="28"/>
      <c r="AS813" s="28"/>
      <c r="AT813" s="28"/>
    </row>
    <row r="814" spans="1:46" ht="12.95" customHeight="1">
      <c r="A814" s="28"/>
      <c r="B814" s="29"/>
      <c r="C814" s="28"/>
      <c r="D814" s="28"/>
      <c r="Z814" s="28"/>
      <c r="AA814" s="28"/>
      <c r="AB814" s="28"/>
      <c r="AC814" s="28"/>
      <c r="AD814" s="28"/>
      <c r="AF814" s="29"/>
      <c r="AM814" s="28"/>
      <c r="AN814" s="28"/>
      <c r="AO814" s="28"/>
      <c r="AP814" s="28"/>
      <c r="AQ814" s="28"/>
      <c r="AR814" s="28"/>
      <c r="AS814" s="28"/>
      <c r="AT814" s="28"/>
    </row>
    <row r="815" spans="1:46" ht="12.95" customHeight="1">
      <c r="A815" s="28"/>
      <c r="B815" s="29"/>
      <c r="C815" s="28"/>
      <c r="D815" s="28"/>
      <c r="Z815" s="28"/>
      <c r="AA815" s="28"/>
      <c r="AB815" s="28"/>
      <c r="AC815" s="28"/>
      <c r="AD815" s="28"/>
      <c r="AF815" s="29"/>
      <c r="AM815" s="28"/>
      <c r="AN815" s="28"/>
      <c r="AO815" s="28"/>
      <c r="AP815" s="28"/>
      <c r="AQ815" s="28"/>
      <c r="AR815" s="28"/>
      <c r="AS815" s="28"/>
      <c r="AT815" s="28"/>
    </row>
    <row r="816" spans="1:46" ht="12.95" customHeight="1">
      <c r="A816" s="28"/>
      <c r="B816" s="29"/>
      <c r="C816" s="28"/>
      <c r="D816" s="28"/>
      <c r="Z816" s="28"/>
      <c r="AA816" s="28"/>
      <c r="AB816" s="28"/>
      <c r="AC816" s="28"/>
      <c r="AD816" s="28"/>
      <c r="AF816" s="29"/>
      <c r="AM816" s="28"/>
      <c r="AN816" s="28"/>
      <c r="AO816" s="28"/>
      <c r="AP816" s="28"/>
      <c r="AQ816" s="28"/>
      <c r="AR816" s="28"/>
      <c r="AS816" s="28"/>
      <c r="AT816" s="28"/>
    </row>
    <row r="817" spans="1:63" ht="12.95" customHeight="1">
      <c r="A817" s="28"/>
      <c r="B817" s="29"/>
      <c r="C817" s="28"/>
      <c r="D817" s="28"/>
      <c r="Z817" s="28"/>
      <c r="AA817" s="28"/>
      <c r="AB817" s="28"/>
      <c r="AC817" s="28"/>
      <c r="AD817" s="28"/>
      <c r="AF817" s="29"/>
      <c r="AM817" s="28"/>
      <c r="AN817" s="28"/>
      <c r="AO817" s="28"/>
      <c r="AP817" s="28"/>
      <c r="AQ817" s="28"/>
      <c r="AR817" s="28"/>
      <c r="AS817" s="28"/>
      <c r="AT817" s="28"/>
    </row>
    <row r="818" spans="1:63" ht="12.95" customHeight="1">
      <c r="A818" s="28"/>
      <c r="B818" s="29"/>
      <c r="C818" s="28"/>
      <c r="D818" s="28"/>
      <c r="Z818" s="28"/>
      <c r="AA818" s="28"/>
      <c r="AB818" s="28"/>
      <c r="AC818" s="28"/>
      <c r="AD818" s="28"/>
      <c r="AF818" s="29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</row>
    <row r="819" spans="1:63" ht="12.95" customHeight="1">
      <c r="A819" s="28"/>
      <c r="B819" s="29"/>
      <c r="C819" s="28"/>
      <c r="D819" s="28"/>
      <c r="Z819" s="28"/>
      <c r="AA819" s="28"/>
      <c r="AB819" s="28"/>
      <c r="AC819" s="28"/>
      <c r="AD819" s="28"/>
      <c r="AF819" s="29"/>
      <c r="AM819" s="28"/>
      <c r="AN819" s="28"/>
      <c r="AO819" s="28"/>
      <c r="AP819" s="28"/>
      <c r="AQ819" s="28"/>
      <c r="AR819" s="28"/>
      <c r="AS819" s="28"/>
      <c r="AT819" s="28"/>
      <c r="AU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</row>
    <row r="820" spans="1:63" ht="12.95" customHeight="1">
      <c r="A820" s="28"/>
      <c r="B820" s="29"/>
      <c r="C820" s="28"/>
      <c r="D820" s="28"/>
      <c r="Z820" s="28"/>
      <c r="AA820" s="28"/>
      <c r="AB820" s="28"/>
      <c r="AC820" s="28"/>
      <c r="AD820" s="28"/>
      <c r="AF820" s="29"/>
      <c r="AM820" s="28"/>
      <c r="AN820" s="28"/>
      <c r="AO820" s="28"/>
      <c r="AP820" s="28"/>
      <c r="AQ820" s="28"/>
      <c r="AR820" s="28"/>
      <c r="AS820" s="28"/>
      <c r="AT820" s="28"/>
    </row>
    <row r="821" spans="1:63" ht="12.95" customHeight="1">
      <c r="A821" s="28"/>
      <c r="B821" s="29"/>
      <c r="C821" s="28"/>
      <c r="D821" s="28"/>
      <c r="Z821" s="28"/>
      <c r="AA821" s="28"/>
      <c r="AB821" s="28"/>
      <c r="AC821" s="28"/>
      <c r="AD821" s="28"/>
      <c r="AF821" s="29"/>
      <c r="AM821" s="28"/>
      <c r="AN821" s="28"/>
      <c r="AO821" s="28"/>
      <c r="AP821" s="28"/>
      <c r="AQ821" s="28"/>
      <c r="AR821" s="28"/>
      <c r="AS821" s="28"/>
      <c r="AT821" s="28"/>
    </row>
    <row r="822" spans="1:63" ht="12.95" customHeight="1">
      <c r="A822" s="28"/>
      <c r="B822" s="29"/>
      <c r="C822" s="28"/>
      <c r="D822" s="28"/>
      <c r="Z822" s="28"/>
      <c r="AA822" s="28"/>
      <c r="AB822" s="28"/>
      <c r="AC822" s="28"/>
      <c r="AD822" s="28"/>
      <c r="AF822" s="29"/>
      <c r="AM822" s="28"/>
      <c r="AN822" s="28"/>
      <c r="AO822" s="28"/>
      <c r="AP822" s="28"/>
      <c r="AQ822" s="28"/>
      <c r="AR822" s="28"/>
      <c r="AS822" s="28"/>
      <c r="AT822" s="28"/>
    </row>
    <row r="823" spans="1:63" ht="12.95" customHeight="1">
      <c r="A823" s="28"/>
      <c r="B823" s="29"/>
      <c r="C823" s="28"/>
      <c r="D823" s="28"/>
      <c r="Z823" s="28"/>
      <c r="AA823" s="28"/>
      <c r="AB823" s="28"/>
      <c r="AC823" s="28"/>
      <c r="AD823" s="28"/>
      <c r="AF823" s="29"/>
      <c r="AM823" s="28"/>
      <c r="AN823" s="28"/>
      <c r="AO823" s="28"/>
      <c r="AP823" s="28"/>
      <c r="AQ823" s="28"/>
      <c r="AR823" s="28"/>
      <c r="AS823" s="28"/>
      <c r="AT823" s="28"/>
    </row>
    <row r="824" spans="1:63" ht="12.95" customHeight="1">
      <c r="A824" s="28"/>
      <c r="B824" s="29"/>
      <c r="C824" s="28"/>
      <c r="D824" s="28"/>
      <c r="Z824" s="28"/>
      <c r="AA824" s="28"/>
      <c r="AB824" s="28"/>
      <c r="AC824" s="28"/>
      <c r="AD824" s="28"/>
      <c r="AF824" s="29"/>
      <c r="AM824" s="28"/>
      <c r="AN824" s="28"/>
      <c r="AO824" s="28"/>
      <c r="AP824" s="28"/>
      <c r="AQ824" s="28"/>
      <c r="AR824" s="28"/>
      <c r="AS824" s="28"/>
      <c r="AT824" s="28"/>
    </row>
    <row r="825" spans="1:63" ht="12.95" customHeight="1">
      <c r="A825" s="28"/>
      <c r="B825" s="29"/>
      <c r="C825" s="28"/>
      <c r="D825" s="28"/>
      <c r="Z825" s="28"/>
      <c r="AA825" s="28"/>
      <c r="AB825" s="28"/>
      <c r="AC825" s="28"/>
      <c r="AD825" s="28"/>
      <c r="AF825" s="29"/>
      <c r="AM825" s="28"/>
      <c r="AN825" s="28"/>
      <c r="AO825" s="28"/>
      <c r="AP825" s="28"/>
      <c r="AQ825" s="28"/>
      <c r="AR825" s="28"/>
      <c r="AS825" s="28"/>
      <c r="AT825" s="28"/>
    </row>
    <row r="826" spans="1:63" ht="12.95" customHeight="1">
      <c r="A826" s="28"/>
      <c r="B826" s="29"/>
      <c r="C826" s="28"/>
      <c r="D826" s="28"/>
      <c r="Z826" s="28"/>
      <c r="AA826" s="28"/>
      <c r="AB826" s="28"/>
      <c r="AC826" s="28"/>
      <c r="AD826" s="28"/>
      <c r="AF826" s="29"/>
      <c r="AM826" s="28"/>
      <c r="AN826" s="28"/>
      <c r="AO826" s="28"/>
      <c r="AP826" s="28"/>
      <c r="AQ826" s="28"/>
      <c r="AR826" s="28"/>
      <c r="AS826" s="28"/>
      <c r="AT826" s="28"/>
    </row>
    <row r="827" spans="1:63" ht="12.95" customHeight="1">
      <c r="A827" s="28"/>
      <c r="B827" s="29"/>
      <c r="C827" s="28"/>
      <c r="D827" s="28"/>
      <c r="Z827" s="28"/>
      <c r="AA827" s="28"/>
      <c r="AB827" s="28"/>
      <c r="AC827" s="28"/>
      <c r="AD827" s="28"/>
      <c r="AF827" s="29"/>
      <c r="AM827" s="28"/>
      <c r="AN827" s="28"/>
      <c r="AO827" s="28"/>
      <c r="AP827" s="28"/>
      <c r="AQ827" s="28"/>
      <c r="AR827" s="28"/>
      <c r="AS827" s="28"/>
      <c r="AT827" s="28"/>
    </row>
    <row r="828" spans="1:63" ht="12.95" customHeight="1">
      <c r="A828" s="28"/>
      <c r="B828" s="29"/>
      <c r="C828" s="28"/>
      <c r="D828" s="28"/>
      <c r="Z828" s="28"/>
      <c r="AA828" s="28"/>
      <c r="AB828" s="28"/>
      <c r="AC828" s="28"/>
      <c r="AD828" s="28"/>
      <c r="AF828" s="29"/>
      <c r="AM828" s="28"/>
      <c r="AN828" s="28"/>
      <c r="AO828" s="28"/>
      <c r="AP828" s="28"/>
      <c r="AQ828" s="28"/>
      <c r="AR828" s="28"/>
      <c r="AS828" s="28"/>
      <c r="AT828" s="28"/>
    </row>
    <row r="829" spans="1:63" ht="12.95" customHeight="1">
      <c r="A829" s="28"/>
      <c r="B829" s="29"/>
      <c r="C829" s="28"/>
      <c r="D829" s="28"/>
      <c r="Z829" s="28"/>
      <c r="AA829" s="28"/>
      <c r="AB829" s="28"/>
      <c r="AC829" s="28"/>
      <c r="AD829" s="28"/>
      <c r="AF829" s="29"/>
      <c r="AM829" s="28"/>
      <c r="AN829" s="28"/>
      <c r="AO829" s="28"/>
      <c r="AP829" s="28"/>
      <c r="AQ829" s="28"/>
      <c r="AR829" s="28"/>
      <c r="AS829" s="28"/>
      <c r="AT829" s="28"/>
    </row>
    <row r="830" spans="1:63" ht="12.95" customHeight="1">
      <c r="A830" s="28"/>
      <c r="B830" s="29"/>
      <c r="C830" s="28"/>
      <c r="D830" s="28"/>
      <c r="Z830" s="28"/>
      <c r="AA830" s="28"/>
      <c r="AB830" s="28"/>
      <c r="AC830" s="28"/>
      <c r="AD830" s="28"/>
      <c r="AF830" s="29"/>
      <c r="AM830" s="28"/>
      <c r="AN830" s="28"/>
      <c r="AO830" s="28"/>
      <c r="AP830" s="28"/>
      <c r="AQ830" s="28"/>
      <c r="AR830" s="28"/>
      <c r="AS830" s="28"/>
      <c r="AT830" s="28"/>
      <c r="AU830" s="28"/>
      <c r="AW830" s="28"/>
    </row>
    <row r="831" spans="1:63" ht="12.95" customHeight="1">
      <c r="A831" s="28"/>
      <c r="B831" s="29"/>
      <c r="C831" s="28"/>
      <c r="D831" s="28"/>
      <c r="Z831" s="28"/>
      <c r="AA831" s="28"/>
      <c r="AB831" s="28"/>
      <c r="AC831" s="28"/>
      <c r="AD831" s="28"/>
      <c r="AF831" s="29"/>
      <c r="AM831" s="28"/>
      <c r="AN831" s="28"/>
      <c r="AO831" s="28"/>
      <c r="AP831" s="28"/>
      <c r="AQ831" s="28"/>
      <c r="AR831" s="28"/>
      <c r="AS831" s="28"/>
      <c r="AT831" s="28"/>
    </row>
    <row r="832" spans="1:63" ht="12.95" customHeight="1">
      <c r="A832" s="28"/>
      <c r="B832" s="29"/>
      <c r="C832" s="28"/>
      <c r="D832" s="28"/>
      <c r="Z832" s="28"/>
      <c r="AA832" s="28"/>
      <c r="AB832" s="28"/>
      <c r="AC832" s="28"/>
      <c r="AD832" s="28"/>
      <c r="AF832" s="29"/>
      <c r="AM832" s="28"/>
      <c r="AN832" s="28"/>
      <c r="AO832" s="28"/>
      <c r="AP832" s="28"/>
      <c r="AQ832" s="28"/>
      <c r="AR832" s="28"/>
      <c r="AS832" s="28"/>
      <c r="AT832" s="28"/>
    </row>
    <row r="833" spans="1:46" ht="12.95" customHeight="1">
      <c r="A833" s="28"/>
      <c r="B833" s="29"/>
      <c r="C833" s="28"/>
      <c r="D833" s="28"/>
      <c r="Z833" s="28"/>
      <c r="AA833" s="28"/>
      <c r="AB833" s="28"/>
      <c r="AC833" s="28"/>
      <c r="AD833" s="28"/>
      <c r="AF833" s="29"/>
      <c r="AM833" s="28"/>
      <c r="AN833" s="28"/>
      <c r="AO833" s="28"/>
      <c r="AP833" s="28"/>
      <c r="AQ833" s="28"/>
      <c r="AR833" s="28"/>
      <c r="AS833" s="28"/>
      <c r="AT833" s="28"/>
    </row>
    <row r="834" spans="1:46" ht="12.95" customHeight="1">
      <c r="A834" s="28"/>
      <c r="B834" s="29"/>
      <c r="C834" s="28"/>
      <c r="D834" s="28"/>
      <c r="Z834" s="28"/>
      <c r="AA834" s="28"/>
      <c r="AB834" s="28"/>
      <c r="AC834" s="28"/>
      <c r="AD834" s="28"/>
      <c r="AF834" s="29"/>
      <c r="AM834" s="28"/>
      <c r="AN834" s="28"/>
      <c r="AO834" s="28"/>
      <c r="AP834" s="28"/>
      <c r="AQ834" s="28"/>
      <c r="AR834" s="28"/>
      <c r="AS834" s="28"/>
      <c r="AT834" s="28"/>
    </row>
    <row r="835" spans="1:46" ht="12.95" customHeight="1">
      <c r="A835" s="28"/>
      <c r="B835" s="29"/>
      <c r="C835" s="28"/>
      <c r="D835" s="28"/>
      <c r="Z835" s="28"/>
      <c r="AA835" s="28"/>
      <c r="AB835" s="28"/>
      <c r="AC835" s="28"/>
      <c r="AD835" s="28"/>
      <c r="AF835" s="29"/>
      <c r="AM835" s="28"/>
      <c r="AN835" s="28"/>
      <c r="AO835" s="28"/>
      <c r="AP835" s="28"/>
      <c r="AQ835" s="28"/>
      <c r="AR835" s="28"/>
      <c r="AS835" s="28"/>
      <c r="AT835" s="28"/>
    </row>
    <row r="836" spans="1:46" ht="12.95" customHeight="1">
      <c r="A836" s="28"/>
      <c r="B836" s="29"/>
      <c r="C836" s="28"/>
      <c r="D836" s="28"/>
      <c r="Z836" s="28"/>
      <c r="AA836" s="28"/>
      <c r="AB836" s="28"/>
      <c r="AC836" s="28"/>
      <c r="AD836" s="28"/>
      <c r="AF836" s="29"/>
      <c r="AM836" s="28"/>
      <c r="AN836" s="28"/>
      <c r="AO836" s="28"/>
      <c r="AP836" s="28"/>
      <c r="AQ836" s="28"/>
      <c r="AR836" s="28"/>
      <c r="AS836" s="28"/>
      <c r="AT836" s="28"/>
    </row>
    <row r="837" spans="1:46" ht="12.95" customHeight="1">
      <c r="A837" s="28"/>
      <c r="B837" s="29"/>
      <c r="C837" s="28"/>
      <c r="D837" s="28"/>
      <c r="Z837" s="28"/>
      <c r="AA837" s="28"/>
      <c r="AB837" s="28"/>
      <c r="AC837" s="28"/>
      <c r="AD837" s="28"/>
      <c r="AF837" s="29"/>
      <c r="AM837" s="28"/>
      <c r="AN837" s="28"/>
      <c r="AO837" s="28"/>
      <c r="AP837" s="28"/>
      <c r="AQ837" s="28"/>
      <c r="AR837" s="28"/>
      <c r="AS837" s="28"/>
      <c r="AT837" s="28"/>
    </row>
    <row r="838" spans="1:46" ht="12.95" customHeight="1">
      <c r="A838" s="28"/>
      <c r="B838" s="29"/>
      <c r="C838" s="28"/>
      <c r="D838" s="28"/>
      <c r="Z838" s="28"/>
      <c r="AA838" s="28"/>
      <c r="AB838" s="28"/>
      <c r="AC838" s="28"/>
      <c r="AD838" s="28"/>
      <c r="AF838" s="29"/>
      <c r="AM838" s="28"/>
      <c r="AN838" s="28"/>
      <c r="AO838" s="28"/>
      <c r="AP838" s="28"/>
      <c r="AQ838" s="28"/>
      <c r="AR838" s="28"/>
      <c r="AS838" s="28"/>
      <c r="AT838" s="28"/>
    </row>
    <row r="839" spans="1:46" ht="12.95" customHeight="1">
      <c r="A839" s="28"/>
      <c r="B839" s="29"/>
      <c r="C839" s="28"/>
      <c r="D839" s="28"/>
      <c r="Z839" s="28"/>
      <c r="AA839" s="28"/>
      <c r="AB839" s="28"/>
      <c r="AC839" s="28"/>
      <c r="AD839" s="28"/>
      <c r="AF839" s="29"/>
      <c r="AM839" s="28"/>
      <c r="AN839" s="28"/>
      <c r="AO839" s="28"/>
      <c r="AP839" s="28"/>
      <c r="AQ839" s="28"/>
      <c r="AR839" s="28"/>
      <c r="AS839" s="28"/>
      <c r="AT839" s="28"/>
    </row>
    <row r="840" spans="1:46" ht="12.95" customHeight="1">
      <c r="A840" s="28"/>
      <c r="B840" s="29"/>
      <c r="C840" s="28"/>
      <c r="D840" s="28"/>
      <c r="Z840" s="28"/>
      <c r="AA840" s="28"/>
      <c r="AB840" s="28"/>
      <c r="AC840" s="28"/>
      <c r="AD840" s="28"/>
      <c r="AF840" s="29"/>
      <c r="AM840" s="28"/>
      <c r="AN840" s="28"/>
      <c r="AO840" s="28"/>
      <c r="AP840" s="28"/>
      <c r="AQ840" s="28"/>
      <c r="AR840" s="28"/>
      <c r="AS840" s="28"/>
      <c r="AT840" s="28"/>
    </row>
    <row r="841" spans="1:46" ht="12.95" customHeight="1">
      <c r="A841" s="28"/>
      <c r="B841" s="29"/>
      <c r="C841" s="28"/>
      <c r="D841" s="28"/>
      <c r="Z841" s="28"/>
      <c r="AA841" s="28"/>
      <c r="AB841" s="28"/>
      <c r="AC841" s="28"/>
      <c r="AD841" s="28"/>
      <c r="AF841" s="29"/>
      <c r="AM841" s="28"/>
      <c r="AN841" s="28"/>
      <c r="AO841" s="28"/>
      <c r="AP841" s="28"/>
      <c r="AQ841" s="28"/>
      <c r="AR841" s="28"/>
      <c r="AS841" s="28"/>
      <c r="AT841" s="28"/>
    </row>
    <row r="842" spans="1:46" ht="12.95" customHeight="1">
      <c r="A842" s="28"/>
      <c r="B842" s="29"/>
      <c r="C842" s="28"/>
      <c r="D842" s="28"/>
      <c r="Z842" s="28"/>
      <c r="AA842" s="28"/>
      <c r="AB842" s="28"/>
      <c r="AC842" s="28"/>
      <c r="AD842" s="28"/>
      <c r="AF842" s="29"/>
      <c r="AM842" s="28"/>
      <c r="AN842" s="28"/>
      <c r="AO842" s="28"/>
      <c r="AP842" s="28"/>
      <c r="AQ842" s="28"/>
      <c r="AR842" s="28"/>
      <c r="AS842" s="28"/>
      <c r="AT842" s="28"/>
    </row>
    <row r="843" spans="1:46" ht="12.95" customHeight="1">
      <c r="A843" s="28"/>
      <c r="B843" s="29"/>
      <c r="C843" s="28"/>
      <c r="D843" s="28"/>
      <c r="Z843" s="28"/>
      <c r="AA843" s="28"/>
      <c r="AB843" s="28"/>
      <c r="AC843" s="28"/>
      <c r="AD843" s="28"/>
      <c r="AF843" s="29"/>
      <c r="AM843" s="28"/>
      <c r="AN843" s="28"/>
      <c r="AO843" s="28"/>
      <c r="AP843" s="28"/>
      <c r="AQ843" s="28"/>
      <c r="AR843" s="28"/>
      <c r="AS843" s="28"/>
      <c r="AT843" s="28"/>
    </row>
    <row r="844" spans="1:46" ht="12.95" customHeight="1">
      <c r="A844" s="28"/>
      <c r="B844" s="29"/>
      <c r="C844" s="28"/>
      <c r="D844" s="28"/>
      <c r="Z844" s="28"/>
      <c r="AA844" s="28"/>
      <c r="AB844" s="28"/>
      <c r="AC844" s="28"/>
      <c r="AD844" s="28"/>
      <c r="AF844" s="29"/>
      <c r="AM844" s="28"/>
      <c r="AN844" s="28"/>
      <c r="AO844" s="28"/>
      <c r="AP844" s="28"/>
      <c r="AQ844" s="28"/>
      <c r="AR844" s="28"/>
      <c r="AS844" s="28"/>
      <c r="AT844" s="28"/>
    </row>
    <row r="845" spans="1:46" ht="12.95" customHeight="1">
      <c r="A845" s="28"/>
      <c r="B845" s="29"/>
      <c r="C845" s="28"/>
      <c r="D845" s="28"/>
      <c r="Z845" s="28"/>
      <c r="AA845" s="28"/>
      <c r="AB845" s="28"/>
      <c r="AC845" s="28"/>
      <c r="AD845" s="28"/>
      <c r="AF845" s="29"/>
      <c r="AM845" s="28"/>
      <c r="AN845" s="28"/>
      <c r="AO845" s="28"/>
      <c r="AP845" s="28"/>
      <c r="AQ845" s="28"/>
      <c r="AR845" s="28"/>
      <c r="AS845" s="28"/>
      <c r="AT845" s="28"/>
    </row>
    <row r="846" spans="1:46" ht="12.95" customHeight="1">
      <c r="A846" s="28"/>
      <c r="B846" s="29"/>
      <c r="C846" s="28"/>
      <c r="D846" s="28"/>
      <c r="Z846" s="28"/>
      <c r="AA846" s="28"/>
      <c r="AB846" s="28"/>
      <c r="AC846" s="28"/>
      <c r="AD846" s="28"/>
      <c r="AF846" s="29"/>
      <c r="AM846" s="28"/>
      <c r="AN846" s="28"/>
      <c r="AO846" s="28"/>
      <c r="AP846" s="28"/>
      <c r="AQ846" s="28"/>
      <c r="AR846" s="28"/>
      <c r="AS846" s="28"/>
      <c r="AT846" s="28"/>
    </row>
    <row r="847" spans="1:46" ht="12.95" customHeight="1">
      <c r="A847" s="28"/>
      <c r="B847" s="29"/>
      <c r="C847" s="28"/>
      <c r="D847" s="28"/>
      <c r="Z847" s="28"/>
      <c r="AA847" s="28"/>
      <c r="AB847" s="28"/>
      <c r="AC847" s="28"/>
      <c r="AD847" s="28"/>
      <c r="AF847" s="29"/>
      <c r="AM847" s="28"/>
      <c r="AN847" s="28"/>
      <c r="AO847" s="28"/>
      <c r="AP847" s="28"/>
      <c r="AQ847" s="28"/>
      <c r="AR847" s="28"/>
      <c r="AS847" s="28"/>
      <c r="AT847" s="28"/>
    </row>
    <row r="848" spans="1:46" ht="12.95" customHeight="1">
      <c r="A848" s="28"/>
      <c r="B848" s="29"/>
      <c r="C848" s="28"/>
      <c r="D848" s="28"/>
      <c r="Z848" s="28"/>
      <c r="AA848" s="28"/>
      <c r="AB848" s="28"/>
      <c r="AC848" s="28"/>
      <c r="AD848" s="28"/>
      <c r="AF848" s="29"/>
      <c r="AM848" s="28"/>
      <c r="AN848" s="28"/>
      <c r="AO848" s="28"/>
      <c r="AP848" s="28"/>
      <c r="AQ848" s="28"/>
      <c r="AR848" s="28"/>
      <c r="AS848" s="28"/>
      <c r="AT848" s="28"/>
    </row>
    <row r="849" spans="1:46" ht="12.95" customHeight="1">
      <c r="A849" s="28"/>
      <c r="B849" s="29"/>
      <c r="C849" s="28"/>
      <c r="D849" s="28"/>
      <c r="Z849" s="28"/>
      <c r="AA849" s="28"/>
      <c r="AB849" s="28"/>
      <c r="AC849" s="28"/>
      <c r="AD849" s="28"/>
      <c r="AF849" s="29"/>
      <c r="AM849" s="28"/>
      <c r="AN849" s="28"/>
      <c r="AO849" s="28"/>
      <c r="AP849" s="28"/>
      <c r="AQ849" s="28"/>
      <c r="AR849" s="28"/>
      <c r="AS849" s="28"/>
      <c r="AT849" s="28"/>
    </row>
    <row r="850" spans="1:46" ht="12.95" customHeight="1">
      <c r="A850" s="28"/>
      <c r="B850" s="29"/>
      <c r="C850" s="28"/>
      <c r="D850" s="28"/>
      <c r="Z850" s="28"/>
      <c r="AA850" s="28"/>
      <c r="AB850" s="28"/>
      <c r="AC850" s="28"/>
      <c r="AD850" s="28"/>
      <c r="AF850" s="29"/>
      <c r="AM850" s="28"/>
      <c r="AN850" s="28"/>
      <c r="AO850" s="28"/>
      <c r="AP850" s="28"/>
      <c r="AQ850" s="28"/>
      <c r="AR850" s="28"/>
      <c r="AS850" s="28"/>
      <c r="AT850" s="28"/>
    </row>
    <row r="851" spans="1:46" ht="12.95" customHeight="1">
      <c r="A851" s="28"/>
      <c r="B851" s="29"/>
      <c r="C851" s="28"/>
      <c r="D851" s="28"/>
      <c r="Z851" s="28"/>
      <c r="AA851" s="28"/>
      <c r="AB851" s="28"/>
      <c r="AC851" s="28"/>
      <c r="AD851" s="28"/>
      <c r="AF851" s="29"/>
      <c r="AM851" s="28"/>
      <c r="AN851" s="28"/>
      <c r="AO851" s="28"/>
      <c r="AP851" s="28"/>
      <c r="AQ851" s="28"/>
      <c r="AR851" s="28"/>
      <c r="AS851" s="28"/>
      <c r="AT851" s="28"/>
    </row>
    <row r="852" spans="1:46" ht="12.95" customHeight="1">
      <c r="A852" s="28"/>
      <c r="B852" s="29"/>
      <c r="C852" s="28"/>
      <c r="D852" s="28"/>
      <c r="Z852" s="28"/>
      <c r="AA852" s="28"/>
      <c r="AB852" s="28"/>
      <c r="AC852" s="28"/>
      <c r="AD852" s="28"/>
      <c r="AF852" s="29"/>
      <c r="AM852" s="28"/>
      <c r="AN852" s="28"/>
      <c r="AO852" s="28"/>
      <c r="AP852" s="28"/>
      <c r="AQ852" s="28"/>
      <c r="AR852" s="28"/>
      <c r="AS852" s="28"/>
      <c r="AT852" s="28"/>
    </row>
    <row r="853" spans="1:46" ht="12.95" customHeight="1">
      <c r="A853" s="28"/>
      <c r="B853" s="29"/>
      <c r="C853" s="28"/>
      <c r="D853" s="28"/>
      <c r="Z853" s="28"/>
      <c r="AA853" s="28"/>
      <c r="AB853" s="28"/>
      <c r="AC853" s="28"/>
      <c r="AD853" s="28"/>
      <c r="AF853" s="29"/>
      <c r="AM853" s="28"/>
      <c r="AN853" s="28"/>
      <c r="AO853" s="28"/>
      <c r="AP853" s="28"/>
      <c r="AQ853" s="28"/>
      <c r="AR853" s="28"/>
      <c r="AS853" s="28"/>
      <c r="AT853" s="28"/>
    </row>
    <row r="854" spans="1:46" ht="12.95" customHeight="1">
      <c r="A854" s="28"/>
      <c r="B854" s="29"/>
      <c r="C854" s="28"/>
      <c r="D854" s="28"/>
      <c r="Z854" s="28"/>
      <c r="AA854" s="28"/>
      <c r="AB854" s="28"/>
      <c r="AC854" s="28"/>
      <c r="AD854" s="28"/>
      <c r="AF854" s="29"/>
      <c r="AM854" s="28"/>
      <c r="AN854" s="28"/>
      <c r="AO854" s="28"/>
      <c r="AP854" s="28"/>
      <c r="AQ854" s="28"/>
      <c r="AR854" s="28"/>
      <c r="AS854" s="28"/>
      <c r="AT854" s="28"/>
    </row>
    <row r="855" spans="1:46" ht="12.95" customHeight="1">
      <c r="A855" s="28"/>
      <c r="B855" s="29"/>
      <c r="C855" s="28"/>
      <c r="D855" s="28"/>
      <c r="Z855" s="28"/>
      <c r="AA855" s="28"/>
      <c r="AB855" s="28"/>
      <c r="AC855" s="28"/>
      <c r="AD855" s="28"/>
      <c r="AF855" s="29"/>
      <c r="AM855" s="28"/>
      <c r="AN855" s="28"/>
      <c r="AO855" s="28"/>
      <c r="AP855" s="28"/>
      <c r="AQ855" s="28"/>
      <c r="AR855" s="28"/>
      <c r="AS855" s="28"/>
      <c r="AT855" s="28"/>
    </row>
    <row r="856" spans="1:46" ht="12.95" customHeight="1">
      <c r="A856" s="28"/>
      <c r="B856" s="29"/>
      <c r="C856" s="28"/>
      <c r="D856" s="28"/>
      <c r="Z856" s="28"/>
      <c r="AA856" s="28"/>
      <c r="AB856" s="28"/>
      <c r="AC856" s="28"/>
      <c r="AD856" s="28"/>
      <c r="AF856" s="29"/>
      <c r="AM856" s="28"/>
      <c r="AN856" s="28"/>
      <c r="AO856" s="28"/>
      <c r="AP856" s="28"/>
      <c r="AQ856" s="28"/>
      <c r="AR856" s="28"/>
      <c r="AS856" s="28"/>
      <c r="AT856" s="28"/>
    </row>
    <row r="857" spans="1:46" ht="12.95" customHeight="1">
      <c r="A857" s="28"/>
      <c r="B857" s="29"/>
      <c r="C857" s="28"/>
      <c r="D857" s="28"/>
      <c r="Z857" s="28"/>
      <c r="AA857" s="28"/>
      <c r="AB857" s="28"/>
      <c r="AC857" s="28"/>
      <c r="AD857" s="28"/>
      <c r="AF857" s="29"/>
      <c r="AM857" s="28"/>
      <c r="AN857" s="28"/>
      <c r="AO857" s="28"/>
      <c r="AP857" s="28"/>
      <c r="AQ857" s="28"/>
      <c r="AR857" s="28"/>
      <c r="AS857" s="28"/>
      <c r="AT857" s="28"/>
    </row>
    <row r="858" spans="1:46" ht="12.95" customHeight="1">
      <c r="A858" s="28"/>
      <c r="B858" s="29"/>
      <c r="C858" s="28"/>
      <c r="D858" s="28"/>
      <c r="Z858" s="28"/>
      <c r="AA858" s="28"/>
      <c r="AB858" s="28"/>
      <c r="AC858" s="28"/>
      <c r="AD858" s="28"/>
      <c r="AF858" s="29"/>
      <c r="AM858" s="28"/>
      <c r="AN858" s="28"/>
      <c r="AO858" s="28"/>
      <c r="AP858" s="28"/>
      <c r="AQ858" s="28"/>
      <c r="AR858" s="28"/>
      <c r="AS858" s="28"/>
      <c r="AT858" s="28"/>
    </row>
    <row r="859" spans="1:46" ht="12.95" customHeight="1">
      <c r="A859" s="28"/>
      <c r="B859" s="29"/>
      <c r="C859" s="28"/>
      <c r="D859" s="28"/>
      <c r="Z859" s="28"/>
      <c r="AA859" s="28"/>
      <c r="AB859" s="28"/>
      <c r="AC859" s="28"/>
      <c r="AD859" s="28"/>
      <c r="AF859" s="29"/>
      <c r="AM859" s="28"/>
      <c r="AN859" s="28"/>
      <c r="AO859" s="28"/>
      <c r="AP859" s="28"/>
      <c r="AQ859" s="28"/>
      <c r="AR859" s="28"/>
      <c r="AS859" s="28"/>
      <c r="AT859" s="28"/>
    </row>
    <row r="860" spans="1:46" ht="12.95" customHeight="1">
      <c r="A860" s="28"/>
      <c r="B860" s="29"/>
      <c r="C860" s="28"/>
      <c r="D860" s="28"/>
      <c r="Z860" s="28"/>
      <c r="AA860" s="28"/>
      <c r="AB860" s="28"/>
      <c r="AC860" s="28"/>
      <c r="AD860" s="28"/>
      <c r="AF860" s="29"/>
      <c r="AM860" s="28"/>
      <c r="AN860" s="28"/>
      <c r="AO860" s="28"/>
      <c r="AP860" s="28"/>
      <c r="AQ860" s="28"/>
      <c r="AR860" s="28"/>
      <c r="AS860" s="28"/>
      <c r="AT860" s="28"/>
    </row>
    <row r="861" spans="1:46" ht="12.95" customHeight="1">
      <c r="A861" s="28"/>
      <c r="B861" s="29"/>
      <c r="C861" s="28"/>
      <c r="D861" s="28"/>
      <c r="Z861" s="28"/>
      <c r="AA861" s="28"/>
      <c r="AB861" s="28"/>
      <c r="AC861" s="28"/>
      <c r="AD861" s="28"/>
      <c r="AF861" s="29"/>
      <c r="AM861" s="28"/>
      <c r="AN861" s="28"/>
      <c r="AO861" s="28"/>
      <c r="AP861" s="28"/>
      <c r="AQ861" s="28"/>
      <c r="AR861" s="28"/>
      <c r="AS861" s="28"/>
      <c r="AT861" s="28"/>
    </row>
    <row r="862" spans="1:46" ht="12.95" customHeight="1">
      <c r="A862" s="28"/>
      <c r="B862" s="29"/>
      <c r="C862" s="28"/>
      <c r="D862" s="28"/>
      <c r="Z862" s="28"/>
      <c r="AA862" s="28"/>
      <c r="AB862" s="28"/>
      <c r="AC862" s="28"/>
      <c r="AD862" s="28"/>
      <c r="AF862" s="29"/>
      <c r="AM862" s="28"/>
      <c r="AN862" s="28"/>
      <c r="AO862" s="28"/>
      <c r="AP862" s="28"/>
      <c r="AQ862" s="28"/>
      <c r="AR862" s="28"/>
      <c r="AS862" s="28"/>
      <c r="AT862" s="28"/>
    </row>
    <row r="863" spans="1:46" ht="12.95" customHeight="1">
      <c r="A863" s="28"/>
      <c r="B863" s="29"/>
      <c r="C863" s="28"/>
      <c r="D863" s="28"/>
      <c r="Z863" s="28"/>
      <c r="AA863" s="28"/>
      <c r="AB863" s="28"/>
      <c r="AC863" s="28"/>
      <c r="AD863" s="28"/>
      <c r="AF863" s="29"/>
      <c r="AM863" s="28"/>
      <c r="AN863" s="28"/>
      <c r="AO863" s="28"/>
      <c r="AP863" s="28"/>
      <c r="AQ863" s="28"/>
      <c r="AR863" s="28"/>
      <c r="AS863" s="28"/>
      <c r="AT863" s="28"/>
    </row>
    <row r="864" spans="1:46" ht="12.95" customHeight="1">
      <c r="A864" s="28"/>
      <c r="B864" s="29"/>
      <c r="C864" s="28"/>
      <c r="D864" s="28"/>
      <c r="Z864" s="28"/>
      <c r="AA864" s="28"/>
      <c r="AB864" s="28"/>
      <c r="AC864" s="28"/>
      <c r="AD864" s="28"/>
      <c r="AF864" s="29"/>
      <c r="AM864" s="28"/>
      <c r="AN864" s="28"/>
      <c r="AO864" s="28"/>
      <c r="AP864" s="28"/>
      <c r="AQ864" s="28"/>
      <c r="AR864" s="28"/>
      <c r="AS864" s="28"/>
      <c r="AT864" s="28"/>
    </row>
    <row r="865" spans="1:46" ht="12.95" customHeight="1">
      <c r="A865" s="28"/>
      <c r="B865" s="29"/>
      <c r="C865" s="28"/>
      <c r="D865" s="28"/>
      <c r="Z865" s="28"/>
      <c r="AA865" s="28"/>
      <c r="AB865" s="28"/>
      <c r="AC865" s="28"/>
      <c r="AD865" s="28"/>
      <c r="AF865" s="29"/>
      <c r="AM865" s="28"/>
      <c r="AN865" s="28"/>
      <c r="AO865" s="28"/>
      <c r="AP865" s="28"/>
      <c r="AQ865" s="28"/>
      <c r="AR865" s="28"/>
      <c r="AS865" s="28"/>
      <c r="AT865" s="28"/>
    </row>
    <row r="866" spans="1:46" ht="12.95" customHeight="1">
      <c r="A866" s="28"/>
      <c r="B866" s="29"/>
      <c r="C866" s="28"/>
      <c r="D866" s="28"/>
      <c r="Z866" s="28"/>
      <c r="AA866" s="28"/>
      <c r="AB866" s="28"/>
      <c r="AC866" s="28"/>
      <c r="AD866" s="28"/>
      <c r="AF866" s="29"/>
      <c r="AM866" s="28"/>
      <c r="AN866" s="28"/>
      <c r="AO866" s="28"/>
      <c r="AP866" s="28"/>
      <c r="AQ866" s="28"/>
      <c r="AR866" s="28"/>
      <c r="AS866" s="28"/>
      <c r="AT866" s="28"/>
    </row>
    <row r="867" spans="1:46" ht="12.95" customHeight="1">
      <c r="A867" s="28"/>
      <c r="B867" s="29"/>
      <c r="C867" s="28"/>
      <c r="D867" s="28"/>
      <c r="Z867" s="28"/>
      <c r="AA867" s="28"/>
      <c r="AB867" s="28"/>
      <c r="AC867" s="28"/>
      <c r="AD867" s="28"/>
      <c r="AF867" s="29"/>
      <c r="AM867" s="28"/>
      <c r="AN867" s="28"/>
      <c r="AO867" s="28"/>
      <c r="AP867" s="28"/>
      <c r="AQ867" s="28"/>
      <c r="AR867" s="28"/>
      <c r="AS867" s="28"/>
      <c r="AT867" s="28"/>
    </row>
    <row r="868" spans="1:46" ht="12.95" customHeight="1">
      <c r="A868" s="28"/>
      <c r="B868" s="29"/>
      <c r="C868" s="28"/>
      <c r="D868" s="28"/>
      <c r="Z868" s="28"/>
      <c r="AA868" s="28"/>
      <c r="AB868" s="28"/>
      <c r="AC868" s="28"/>
      <c r="AD868" s="28"/>
      <c r="AF868" s="29"/>
      <c r="AM868" s="28"/>
      <c r="AN868" s="28"/>
      <c r="AO868" s="28"/>
      <c r="AP868" s="28"/>
      <c r="AQ868" s="28"/>
      <c r="AR868" s="28"/>
      <c r="AS868" s="28"/>
      <c r="AT868" s="28"/>
    </row>
    <row r="869" spans="1:46" ht="12.95" customHeight="1">
      <c r="A869" s="28"/>
      <c r="B869" s="29"/>
      <c r="C869" s="28"/>
      <c r="D869" s="28"/>
      <c r="Z869" s="28"/>
      <c r="AA869" s="28"/>
      <c r="AB869" s="28"/>
      <c r="AC869" s="28"/>
      <c r="AD869" s="28"/>
      <c r="AF869" s="29"/>
      <c r="AM869" s="28"/>
      <c r="AN869" s="28"/>
      <c r="AO869" s="28"/>
      <c r="AP869" s="28"/>
      <c r="AQ869" s="28"/>
      <c r="AR869" s="28"/>
      <c r="AS869" s="28"/>
      <c r="AT869" s="28"/>
    </row>
    <row r="870" spans="1:46" ht="12.95" customHeight="1">
      <c r="A870" s="28"/>
      <c r="B870" s="29"/>
      <c r="C870" s="28"/>
      <c r="D870" s="28"/>
      <c r="Z870" s="28"/>
      <c r="AA870" s="28"/>
      <c r="AB870" s="28"/>
      <c r="AC870" s="28"/>
      <c r="AD870" s="28"/>
      <c r="AF870" s="29"/>
      <c r="AM870" s="28"/>
      <c r="AN870" s="28"/>
      <c r="AO870" s="28"/>
      <c r="AP870" s="28"/>
      <c r="AQ870" s="28"/>
      <c r="AR870" s="28"/>
      <c r="AS870" s="28"/>
      <c r="AT870" s="28"/>
    </row>
    <row r="871" spans="1:46" ht="12.95" customHeight="1">
      <c r="A871" s="28"/>
      <c r="B871" s="29"/>
      <c r="C871" s="28"/>
      <c r="D871" s="28"/>
      <c r="Z871" s="28"/>
      <c r="AA871" s="28"/>
      <c r="AB871" s="28"/>
      <c r="AC871" s="28"/>
      <c r="AD871" s="28"/>
      <c r="AF871" s="29"/>
      <c r="AM871" s="28"/>
      <c r="AN871" s="28"/>
      <c r="AO871" s="28"/>
      <c r="AP871" s="28"/>
      <c r="AQ871" s="28"/>
      <c r="AR871" s="28"/>
      <c r="AS871" s="28"/>
      <c r="AT871" s="28"/>
    </row>
    <row r="872" spans="1:46" ht="12.95" customHeight="1">
      <c r="A872" s="28"/>
      <c r="B872" s="29"/>
      <c r="C872" s="28"/>
      <c r="D872" s="28"/>
      <c r="Z872" s="28"/>
      <c r="AA872" s="28"/>
      <c r="AB872" s="28"/>
      <c r="AC872" s="28"/>
      <c r="AD872" s="28"/>
      <c r="AF872" s="29"/>
      <c r="AM872" s="28"/>
      <c r="AN872" s="28"/>
      <c r="AO872" s="28"/>
      <c r="AP872" s="28"/>
      <c r="AQ872" s="28"/>
      <c r="AR872" s="28"/>
      <c r="AS872" s="28"/>
      <c r="AT872" s="28"/>
    </row>
    <row r="873" spans="1:46" ht="12.95" customHeight="1">
      <c r="A873" s="28"/>
      <c r="B873" s="29"/>
      <c r="C873" s="28"/>
      <c r="D873" s="28"/>
      <c r="Z873" s="28"/>
      <c r="AA873" s="28"/>
      <c r="AB873" s="28"/>
      <c r="AC873" s="28"/>
      <c r="AD873" s="28"/>
      <c r="AF873" s="29"/>
      <c r="AM873" s="28"/>
      <c r="AN873" s="28"/>
      <c r="AO873" s="28"/>
      <c r="AP873" s="28"/>
      <c r="AQ873" s="28"/>
      <c r="AR873" s="28"/>
      <c r="AS873" s="28"/>
      <c r="AT873" s="28"/>
    </row>
    <row r="874" spans="1:46" ht="12.95" customHeight="1">
      <c r="A874" s="28"/>
      <c r="B874" s="29"/>
      <c r="C874" s="28"/>
      <c r="D874" s="28"/>
      <c r="Z874" s="28"/>
      <c r="AA874" s="28"/>
      <c r="AB874" s="28"/>
      <c r="AC874" s="28"/>
      <c r="AD874" s="28"/>
      <c r="AF874" s="29"/>
      <c r="AM874" s="28"/>
      <c r="AN874" s="28"/>
      <c r="AO874" s="28"/>
      <c r="AP874" s="28"/>
      <c r="AQ874" s="28"/>
      <c r="AR874" s="28"/>
      <c r="AS874" s="28"/>
      <c r="AT874" s="28"/>
    </row>
    <row r="875" spans="1:46" ht="12.95" customHeight="1">
      <c r="A875" s="28"/>
      <c r="B875" s="29"/>
      <c r="C875" s="28"/>
      <c r="D875" s="28"/>
      <c r="Z875" s="28"/>
      <c r="AA875" s="28"/>
      <c r="AB875" s="28"/>
      <c r="AC875" s="28"/>
      <c r="AD875" s="28"/>
      <c r="AF875" s="29"/>
      <c r="AM875" s="28"/>
      <c r="AN875" s="28"/>
      <c r="AO875" s="28"/>
      <c r="AP875" s="28"/>
      <c r="AQ875" s="28"/>
      <c r="AR875" s="28"/>
      <c r="AS875" s="28"/>
      <c r="AT875" s="28"/>
    </row>
    <row r="876" spans="1:46" ht="12.95" customHeight="1">
      <c r="A876" s="28"/>
      <c r="B876" s="29"/>
      <c r="C876" s="28"/>
      <c r="D876" s="28"/>
      <c r="Z876" s="28"/>
      <c r="AA876" s="28"/>
      <c r="AB876" s="28"/>
      <c r="AC876" s="28"/>
      <c r="AD876" s="28"/>
      <c r="AF876" s="29"/>
      <c r="AM876" s="28"/>
      <c r="AN876" s="28"/>
      <c r="AO876" s="28"/>
      <c r="AP876" s="28"/>
      <c r="AQ876" s="28"/>
      <c r="AR876" s="28"/>
      <c r="AS876" s="28"/>
      <c r="AT876" s="28"/>
    </row>
    <row r="877" spans="1:46" ht="12.95" customHeight="1">
      <c r="A877" s="28"/>
      <c r="B877" s="29"/>
      <c r="C877" s="28"/>
      <c r="D877" s="28"/>
      <c r="Z877" s="28"/>
      <c r="AA877" s="28"/>
      <c r="AB877" s="28"/>
      <c r="AC877" s="28"/>
      <c r="AD877" s="28"/>
      <c r="AF877" s="29"/>
      <c r="AM877" s="28"/>
      <c r="AN877" s="28"/>
      <c r="AO877" s="28"/>
      <c r="AP877" s="28"/>
      <c r="AQ877" s="28"/>
      <c r="AR877" s="28"/>
      <c r="AS877" s="28"/>
      <c r="AT877" s="28"/>
    </row>
    <row r="878" spans="1:46" ht="12.95" customHeight="1">
      <c r="A878" s="28"/>
      <c r="B878" s="29"/>
      <c r="C878" s="28"/>
      <c r="D878" s="28"/>
      <c r="Z878" s="28"/>
      <c r="AA878" s="28"/>
      <c r="AB878" s="28"/>
      <c r="AC878" s="28"/>
      <c r="AD878" s="28"/>
      <c r="AF878" s="29"/>
      <c r="AM878" s="28"/>
      <c r="AN878" s="28"/>
      <c r="AO878" s="28"/>
      <c r="AP878" s="28"/>
      <c r="AQ878" s="28"/>
      <c r="AR878" s="28"/>
      <c r="AS878" s="28"/>
      <c r="AT878" s="28"/>
    </row>
    <row r="879" spans="1:46" ht="12.95" customHeight="1">
      <c r="A879" s="28"/>
      <c r="B879" s="29"/>
      <c r="C879" s="28"/>
      <c r="D879" s="28"/>
      <c r="Z879" s="28"/>
      <c r="AA879" s="28"/>
      <c r="AB879" s="28"/>
      <c r="AC879" s="28"/>
      <c r="AD879" s="28"/>
      <c r="AF879" s="29"/>
      <c r="AM879" s="28"/>
      <c r="AN879" s="28"/>
      <c r="AO879" s="28"/>
      <c r="AP879" s="28"/>
      <c r="AQ879" s="28"/>
      <c r="AR879" s="28"/>
      <c r="AS879" s="28"/>
      <c r="AT879" s="28"/>
    </row>
    <row r="880" spans="1:46" ht="12.95" customHeight="1">
      <c r="A880" s="28"/>
      <c r="B880" s="29"/>
      <c r="C880" s="28"/>
      <c r="D880" s="28"/>
      <c r="Z880" s="28"/>
      <c r="AA880" s="28"/>
      <c r="AB880" s="28"/>
      <c r="AC880" s="28"/>
      <c r="AD880" s="28"/>
      <c r="AF880" s="29"/>
      <c r="AM880" s="28"/>
      <c r="AN880" s="28"/>
      <c r="AO880" s="28"/>
      <c r="AP880" s="28"/>
      <c r="AQ880" s="28"/>
      <c r="AR880" s="28"/>
      <c r="AS880" s="28"/>
      <c r="AT880" s="28"/>
    </row>
    <row r="881" spans="1:47" ht="12.95" customHeight="1">
      <c r="A881" s="28"/>
      <c r="B881" s="29"/>
      <c r="C881" s="28"/>
      <c r="D881" s="28"/>
      <c r="Z881" s="28"/>
      <c r="AA881" s="28"/>
      <c r="AB881" s="28"/>
      <c r="AC881" s="28"/>
      <c r="AD881" s="28"/>
      <c r="AF881" s="29"/>
      <c r="AM881" s="28"/>
      <c r="AN881" s="28"/>
      <c r="AO881" s="28"/>
      <c r="AP881" s="28"/>
      <c r="AQ881" s="28"/>
      <c r="AR881" s="28"/>
      <c r="AS881" s="28"/>
      <c r="AT881" s="28"/>
    </row>
    <row r="882" spans="1:47" ht="12.95" customHeight="1">
      <c r="A882" s="28"/>
      <c r="B882" s="29"/>
      <c r="C882" s="28"/>
      <c r="D882" s="28"/>
      <c r="Z882" s="28"/>
      <c r="AA882" s="28"/>
      <c r="AB882" s="28"/>
      <c r="AC882" s="28"/>
      <c r="AD882" s="28"/>
      <c r="AF882" s="29"/>
      <c r="AM882" s="28"/>
      <c r="AN882" s="28"/>
      <c r="AO882" s="28"/>
      <c r="AP882" s="28"/>
      <c r="AQ882" s="28"/>
      <c r="AR882" s="28"/>
      <c r="AS882" s="28"/>
      <c r="AT882" s="28"/>
    </row>
    <row r="883" spans="1:47" ht="12.95" customHeight="1">
      <c r="A883" s="28"/>
      <c r="B883" s="29"/>
      <c r="C883" s="28"/>
      <c r="D883" s="28"/>
      <c r="Z883" s="28"/>
      <c r="AA883" s="28"/>
      <c r="AB883" s="28"/>
      <c r="AC883" s="28"/>
      <c r="AD883" s="28"/>
      <c r="AF883" s="29"/>
      <c r="AM883" s="28"/>
      <c r="AN883" s="28"/>
      <c r="AO883" s="28"/>
      <c r="AP883" s="28"/>
      <c r="AQ883" s="28"/>
      <c r="AR883" s="28"/>
      <c r="AS883" s="28"/>
      <c r="AT883" s="28"/>
    </row>
    <row r="884" spans="1:47" ht="12.95" customHeight="1">
      <c r="A884" s="28"/>
      <c r="B884" s="29"/>
      <c r="C884" s="28"/>
      <c r="D884" s="28"/>
      <c r="Z884" s="28"/>
      <c r="AA884" s="28"/>
      <c r="AB884" s="28"/>
      <c r="AC884" s="28"/>
      <c r="AD884" s="28"/>
      <c r="AF884" s="29"/>
      <c r="AM884" s="28"/>
      <c r="AN884" s="28"/>
      <c r="AO884" s="28"/>
      <c r="AP884" s="28"/>
      <c r="AQ884" s="28"/>
      <c r="AR884" s="28"/>
      <c r="AS884" s="28"/>
      <c r="AT884" s="28"/>
    </row>
    <row r="885" spans="1:47" ht="12.95" customHeight="1">
      <c r="A885" s="28"/>
      <c r="B885" s="29"/>
      <c r="C885" s="28"/>
      <c r="D885" s="28"/>
      <c r="Z885" s="28"/>
      <c r="AA885" s="28"/>
      <c r="AB885" s="28"/>
      <c r="AC885" s="28"/>
      <c r="AD885" s="28"/>
      <c r="AF885" s="29"/>
      <c r="AM885" s="28"/>
      <c r="AN885" s="28"/>
      <c r="AO885" s="28"/>
      <c r="AP885" s="28"/>
      <c r="AQ885" s="28"/>
      <c r="AR885" s="28"/>
      <c r="AS885" s="28"/>
      <c r="AT885" s="28"/>
      <c r="AU885" s="28"/>
    </row>
    <row r="886" spans="1:47" ht="12.95" customHeight="1">
      <c r="A886" s="28"/>
      <c r="B886" s="29"/>
      <c r="C886" s="28"/>
      <c r="D886" s="28"/>
      <c r="Z886" s="28"/>
      <c r="AA886" s="28"/>
      <c r="AB886" s="28"/>
      <c r="AC886" s="28"/>
      <c r="AD886" s="28"/>
      <c r="AF886" s="29"/>
      <c r="AM886" s="28"/>
      <c r="AN886" s="28"/>
      <c r="AO886" s="28"/>
      <c r="AP886" s="28"/>
      <c r="AQ886" s="28"/>
      <c r="AR886" s="28"/>
      <c r="AS886" s="28"/>
      <c r="AT886" s="28"/>
    </row>
    <row r="887" spans="1:47" ht="12.95" customHeight="1">
      <c r="A887" s="28"/>
      <c r="B887" s="29"/>
      <c r="C887" s="28"/>
      <c r="D887" s="28"/>
      <c r="Z887" s="28"/>
      <c r="AA887" s="28"/>
      <c r="AB887" s="28"/>
      <c r="AC887" s="28"/>
      <c r="AD887" s="28"/>
      <c r="AF887" s="29"/>
      <c r="AM887" s="28"/>
      <c r="AN887" s="28"/>
      <c r="AO887" s="28"/>
      <c r="AP887" s="28"/>
      <c r="AQ887" s="28"/>
      <c r="AR887" s="28"/>
      <c r="AS887" s="28"/>
      <c r="AT887" s="28"/>
    </row>
    <row r="888" spans="1:47" ht="12.95" customHeight="1">
      <c r="A888" s="28"/>
      <c r="B888" s="29"/>
      <c r="C888" s="28"/>
      <c r="D888" s="28"/>
      <c r="Z888" s="28"/>
      <c r="AA888" s="28"/>
      <c r="AB888" s="28"/>
      <c r="AC888" s="28"/>
      <c r="AD888" s="28"/>
      <c r="AF888" s="29"/>
      <c r="AM888" s="28"/>
      <c r="AN888" s="28"/>
      <c r="AO888" s="28"/>
      <c r="AP888" s="28"/>
      <c r="AQ888" s="28"/>
      <c r="AR888" s="28"/>
      <c r="AS888" s="28"/>
      <c r="AT888" s="28"/>
    </row>
    <row r="889" spans="1:47" ht="12.95" customHeight="1">
      <c r="A889" s="28"/>
      <c r="B889" s="29"/>
      <c r="C889" s="28"/>
      <c r="D889" s="28"/>
      <c r="Z889" s="28"/>
      <c r="AA889" s="28"/>
      <c r="AB889" s="28"/>
      <c r="AC889" s="28"/>
      <c r="AD889" s="28"/>
      <c r="AF889" s="29"/>
      <c r="AM889" s="28"/>
      <c r="AN889" s="28"/>
      <c r="AO889" s="28"/>
      <c r="AP889" s="28"/>
      <c r="AQ889" s="28"/>
      <c r="AR889" s="28"/>
      <c r="AS889" s="28"/>
      <c r="AT889" s="28"/>
    </row>
    <row r="890" spans="1:47" ht="12.95" customHeight="1">
      <c r="A890" s="28"/>
      <c r="B890" s="29"/>
      <c r="C890" s="28"/>
      <c r="D890" s="28"/>
      <c r="Z890" s="28"/>
      <c r="AA890" s="28"/>
      <c r="AB890" s="28"/>
      <c r="AC890" s="28"/>
      <c r="AD890" s="28"/>
      <c r="AF890" s="29"/>
      <c r="AM890" s="28"/>
      <c r="AN890" s="28"/>
      <c r="AO890" s="28"/>
      <c r="AP890" s="28"/>
      <c r="AQ890" s="28"/>
      <c r="AR890" s="28"/>
      <c r="AS890" s="28"/>
      <c r="AT890" s="28"/>
    </row>
    <row r="891" spans="1:47" ht="12.95" customHeight="1">
      <c r="A891" s="28"/>
      <c r="B891" s="29"/>
      <c r="C891" s="28"/>
      <c r="D891" s="28"/>
      <c r="Z891" s="28"/>
      <c r="AA891" s="28"/>
      <c r="AB891" s="28"/>
      <c r="AC891" s="28"/>
      <c r="AD891" s="28"/>
      <c r="AF891" s="29"/>
      <c r="AM891" s="28"/>
      <c r="AN891" s="28"/>
      <c r="AO891" s="28"/>
      <c r="AP891" s="28"/>
      <c r="AQ891" s="28"/>
      <c r="AR891" s="28"/>
      <c r="AS891" s="28"/>
      <c r="AT891" s="28"/>
    </row>
    <row r="892" spans="1:47" ht="12.95" customHeight="1">
      <c r="A892" s="28"/>
      <c r="B892" s="29"/>
      <c r="C892" s="28"/>
      <c r="D892" s="28"/>
      <c r="Z892" s="28"/>
      <c r="AA892" s="28"/>
      <c r="AB892" s="28"/>
      <c r="AC892" s="28"/>
      <c r="AD892" s="28"/>
      <c r="AF892" s="29"/>
      <c r="AM892" s="28"/>
      <c r="AN892" s="28"/>
      <c r="AO892" s="28"/>
      <c r="AP892" s="28"/>
      <c r="AQ892" s="28"/>
      <c r="AR892" s="28"/>
      <c r="AS892" s="28"/>
      <c r="AT892" s="28"/>
    </row>
    <row r="893" spans="1:47" ht="12.95" customHeight="1">
      <c r="A893" s="28"/>
      <c r="B893" s="29"/>
      <c r="C893" s="28"/>
      <c r="D893" s="28"/>
      <c r="Z893" s="28"/>
      <c r="AA893" s="28"/>
      <c r="AB893" s="28"/>
      <c r="AC893" s="28"/>
      <c r="AD893" s="28"/>
      <c r="AF893" s="29"/>
      <c r="AM893" s="28"/>
      <c r="AN893" s="28"/>
      <c r="AO893" s="28"/>
      <c r="AP893" s="28"/>
      <c r="AQ893" s="28"/>
      <c r="AR893" s="28"/>
      <c r="AS893" s="28"/>
      <c r="AT893" s="28"/>
    </row>
    <row r="894" spans="1:47" ht="12.95" customHeight="1">
      <c r="A894" s="28"/>
      <c r="B894" s="29"/>
      <c r="C894" s="28"/>
      <c r="D894" s="28"/>
      <c r="Z894" s="28"/>
      <c r="AA894" s="28"/>
      <c r="AB894" s="28"/>
      <c r="AC894" s="28"/>
      <c r="AD894" s="28"/>
      <c r="AF894" s="29"/>
      <c r="AM894" s="28"/>
      <c r="AN894" s="28"/>
      <c r="AO894" s="28"/>
      <c r="AP894" s="28"/>
      <c r="AQ894" s="28"/>
      <c r="AR894" s="28"/>
      <c r="AS894" s="28"/>
      <c r="AT894" s="28"/>
    </row>
    <row r="895" spans="1:47" ht="12.95" customHeight="1">
      <c r="A895" s="28"/>
      <c r="B895" s="29"/>
      <c r="C895" s="28"/>
      <c r="D895" s="28"/>
      <c r="Z895" s="28"/>
      <c r="AA895" s="28"/>
      <c r="AB895" s="28"/>
      <c r="AC895" s="28"/>
      <c r="AD895" s="28"/>
      <c r="AF895" s="29"/>
      <c r="AM895" s="28"/>
      <c r="AN895" s="28"/>
      <c r="AO895" s="28"/>
      <c r="AP895" s="28"/>
      <c r="AQ895" s="28"/>
      <c r="AR895" s="28"/>
      <c r="AS895" s="28"/>
      <c r="AT895" s="28"/>
    </row>
    <row r="896" spans="1:47" ht="12.95" customHeight="1">
      <c r="A896" s="28"/>
      <c r="B896" s="29"/>
      <c r="C896" s="28"/>
      <c r="D896" s="28"/>
      <c r="Z896" s="28"/>
      <c r="AA896" s="28"/>
      <c r="AB896" s="28"/>
      <c r="AC896" s="28"/>
      <c r="AD896" s="28"/>
      <c r="AF896" s="29"/>
      <c r="AM896" s="28"/>
      <c r="AN896" s="28"/>
      <c r="AO896" s="28"/>
      <c r="AP896" s="28"/>
      <c r="AQ896" s="28"/>
      <c r="AR896" s="28"/>
      <c r="AS896" s="28"/>
      <c r="AT896" s="28"/>
    </row>
    <row r="897" spans="1:63" ht="12.95" customHeight="1">
      <c r="A897" s="28"/>
      <c r="B897" s="29"/>
      <c r="C897" s="28"/>
      <c r="D897" s="28"/>
      <c r="Z897" s="28"/>
      <c r="AA897" s="28"/>
      <c r="AB897" s="28"/>
      <c r="AC897" s="28"/>
      <c r="AD897" s="28"/>
      <c r="AF897" s="29"/>
      <c r="AM897" s="28"/>
      <c r="AN897" s="28"/>
      <c r="AO897" s="28"/>
      <c r="AP897" s="28"/>
      <c r="AQ897" s="28"/>
      <c r="AR897" s="28"/>
      <c r="AS897" s="28"/>
      <c r="AT897" s="28"/>
    </row>
    <row r="898" spans="1:63" ht="12.95" customHeight="1">
      <c r="A898" s="28"/>
      <c r="B898" s="29"/>
      <c r="C898" s="28"/>
      <c r="D898" s="28"/>
      <c r="Z898" s="28"/>
      <c r="AA898" s="28"/>
      <c r="AB898" s="28"/>
      <c r="AC898" s="28"/>
      <c r="AD898" s="28"/>
      <c r="AF898" s="29"/>
      <c r="AM898" s="28"/>
      <c r="AN898" s="28"/>
      <c r="AO898" s="28"/>
      <c r="AP898" s="28"/>
      <c r="AQ898" s="28"/>
      <c r="AR898" s="28"/>
      <c r="AS898" s="28"/>
      <c r="AT898" s="28"/>
    </row>
    <row r="899" spans="1:63" ht="12.95" customHeight="1">
      <c r="A899" s="28"/>
      <c r="B899" s="29"/>
      <c r="C899" s="28"/>
      <c r="D899" s="28"/>
      <c r="Z899" s="28"/>
      <c r="AA899" s="28"/>
      <c r="AB899" s="28"/>
      <c r="AC899" s="28"/>
      <c r="AD899" s="28"/>
      <c r="AF899" s="29"/>
      <c r="AM899" s="28"/>
      <c r="AN899" s="28"/>
      <c r="AO899" s="28"/>
      <c r="AP899" s="28"/>
      <c r="AQ899" s="28"/>
      <c r="AR899" s="28"/>
      <c r="AS899" s="28"/>
      <c r="AT899" s="28"/>
    </row>
    <row r="900" spans="1:63" ht="12.95" customHeight="1">
      <c r="A900" s="28"/>
      <c r="B900" s="29"/>
      <c r="C900" s="28"/>
      <c r="D900" s="28"/>
      <c r="Z900" s="28"/>
      <c r="AA900" s="28"/>
      <c r="AB900" s="28"/>
      <c r="AC900" s="28"/>
      <c r="AD900" s="28"/>
      <c r="AF900" s="29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</row>
    <row r="901" spans="1:63" ht="12.95" customHeight="1">
      <c r="A901" s="28"/>
      <c r="B901" s="29"/>
      <c r="C901" s="28"/>
      <c r="D901" s="28"/>
      <c r="Z901" s="28"/>
      <c r="AA901" s="28"/>
      <c r="AB901" s="28"/>
      <c r="AC901" s="28"/>
      <c r="AD901" s="28"/>
      <c r="AF901" s="29"/>
      <c r="AM901" s="28"/>
      <c r="AN901" s="28"/>
      <c r="AO901" s="28"/>
      <c r="AP901" s="28"/>
      <c r="AQ901" s="28"/>
      <c r="AR901" s="28"/>
      <c r="AS901" s="28"/>
      <c r="AT901" s="28"/>
    </row>
    <row r="902" spans="1:63" ht="12.95" customHeight="1">
      <c r="A902" s="28"/>
      <c r="B902" s="29"/>
      <c r="C902" s="28"/>
      <c r="D902" s="28"/>
      <c r="Z902" s="28"/>
      <c r="AA902" s="28"/>
      <c r="AB902" s="28"/>
      <c r="AC902" s="28"/>
      <c r="AD902" s="28"/>
      <c r="AF902" s="29"/>
      <c r="AM902" s="28"/>
      <c r="AN902" s="28"/>
      <c r="AO902" s="28"/>
      <c r="AP902" s="28"/>
      <c r="AQ902" s="28"/>
      <c r="AR902" s="28"/>
      <c r="AS902" s="28"/>
      <c r="AT902" s="28"/>
    </row>
    <row r="903" spans="1:63" ht="12.95" customHeight="1">
      <c r="A903" s="28"/>
      <c r="B903" s="29"/>
      <c r="C903" s="28"/>
      <c r="D903" s="28"/>
      <c r="Z903" s="28"/>
      <c r="AA903" s="28"/>
      <c r="AB903" s="28"/>
      <c r="AC903" s="28"/>
      <c r="AD903" s="28"/>
      <c r="AF903" s="29"/>
      <c r="AM903" s="28"/>
      <c r="AN903" s="28"/>
      <c r="AO903" s="28"/>
      <c r="AP903" s="28"/>
      <c r="AQ903" s="28"/>
      <c r="AR903" s="28"/>
      <c r="AS903" s="28"/>
      <c r="AT903" s="28"/>
    </row>
    <row r="904" spans="1:63" ht="12.95" customHeight="1">
      <c r="A904" s="28"/>
      <c r="B904" s="29"/>
      <c r="C904" s="28"/>
      <c r="D904" s="28"/>
      <c r="Z904" s="28"/>
      <c r="AA904" s="28"/>
      <c r="AB904" s="28"/>
      <c r="AC904" s="28"/>
      <c r="AD904" s="28"/>
      <c r="AF904" s="29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</row>
    <row r="905" spans="1:63" ht="12.95" customHeight="1">
      <c r="A905" s="28"/>
      <c r="B905" s="29"/>
      <c r="C905" s="28"/>
      <c r="D905" s="28"/>
      <c r="Z905" s="28"/>
      <c r="AA905" s="28"/>
      <c r="AB905" s="28"/>
      <c r="AC905" s="28"/>
      <c r="AD905" s="28"/>
      <c r="AF905" s="29"/>
      <c r="AM905" s="28"/>
      <c r="AN905" s="28"/>
      <c r="AO905" s="28"/>
      <c r="AP905" s="28"/>
      <c r="AQ905" s="28"/>
      <c r="AR905" s="28"/>
      <c r="AS905" s="28"/>
      <c r="AT905" s="28"/>
    </row>
    <row r="906" spans="1:63" ht="12.95" customHeight="1">
      <c r="A906" s="28"/>
      <c r="B906" s="29"/>
      <c r="C906" s="28"/>
      <c r="D906" s="28"/>
      <c r="Z906" s="28"/>
      <c r="AA906" s="28"/>
      <c r="AB906" s="28"/>
      <c r="AC906" s="28"/>
      <c r="AD906" s="28"/>
      <c r="AF906" s="29"/>
      <c r="AM906" s="28"/>
      <c r="AN906" s="28"/>
      <c r="AO906" s="28"/>
      <c r="AP906" s="28"/>
      <c r="AQ906" s="28"/>
      <c r="AR906" s="28"/>
      <c r="AS906" s="28"/>
      <c r="AT906" s="28"/>
    </row>
    <row r="907" spans="1:63" ht="12.95" customHeight="1">
      <c r="A907" s="28"/>
      <c r="B907" s="29"/>
      <c r="C907" s="28"/>
      <c r="D907" s="28"/>
      <c r="Z907" s="28"/>
      <c r="AA907" s="28"/>
      <c r="AB907" s="28"/>
      <c r="AC907" s="28"/>
      <c r="AD907" s="28"/>
      <c r="AF907" s="29"/>
      <c r="AM907" s="28"/>
      <c r="AN907" s="28"/>
      <c r="AO907" s="28"/>
      <c r="AP907" s="28"/>
      <c r="AQ907" s="28"/>
      <c r="AR907" s="28"/>
      <c r="AS907" s="28"/>
      <c r="AT907" s="28"/>
    </row>
    <row r="908" spans="1:63" ht="12.95" customHeight="1">
      <c r="A908" s="28"/>
      <c r="B908" s="29"/>
      <c r="C908" s="28"/>
      <c r="D908" s="28"/>
      <c r="Z908" s="28"/>
      <c r="AA908" s="28"/>
      <c r="AB908" s="28"/>
      <c r="AC908" s="28"/>
      <c r="AD908" s="28"/>
      <c r="AF908" s="29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</row>
    <row r="909" spans="1:63" ht="12.95" customHeight="1">
      <c r="A909" s="28"/>
      <c r="B909" s="29"/>
      <c r="C909" s="28"/>
      <c r="D909" s="28"/>
      <c r="Z909" s="28"/>
      <c r="AA909" s="28"/>
      <c r="AB909" s="28"/>
      <c r="AC909" s="28"/>
      <c r="AD909" s="28"/>
      <c r="AF909" s="29"/>
      <c r="AM909" s="28"/>
      <c r="AN909" s="28"/>
      <c r="AO909" s="28"/>
      <c r="AP909" s="28"/>
      <c r="AQ909" s="28"/>
      <c r="AR909" s="28"/>
      <c r="AS909" s="28"/>
      <c r="AT909" s="28"/>
    </row>
    <row r="910" spans="1:63" ht="12.95" customHeight="1">
      <c r="A910" s="28"/>
      <c r="B910" s="29"/>
      <c r="C910" s="28"/>
      <c r="D910" s="28"/>
      <c r="Z910" s="28"/>
      <c r="AA910" s="28"/>
      <c r="AB910" s="28"/>
      <c r="AC910" s="28"/>
      <c r="AD910" s="28"/>
      <c r="AF910" s="29"/>
      <c r="AM910" s="28"/>
      <c r="AN910" s="28"/>
      <c r="AO910" s="28"/>
      <c r="AP910" s="28"/>
      <c r="AQ910" s="28"/>
      <c r="AR910" s="28"/>
      <c r="AS910" s="28"/>
      <c r="AT910" s="28"/>
    </row>
    <row r="911" spans="1:63" ht="12.95" customHeight="1">
      <c r="A911" s="28"/>
      <c r="B911" s="29"/>
      <c r="C911" s="28"/>
      <c r="D911" s="28"/>
      <c r="Z911" s="28"/>
      <c r="AA911" s="28"/>
      <c r="AB911" s="28"/>
      <c r="AC911" s="28"/>
      <c r="AD911" s="28"/>
      <c r="AF911" s="29"/>
      <c r="AM911" s="28"/>
      <c r="AN911" s="28"/>
      <c r="AO911" s="28"/>
      <c r="AP911" s="28"/>
      <c r="AQ911" s="28"/>
      <c r="AR911" s="28"/>
      <c r="AS911" s="28"/>
      <c r="AT911" s="28"/>
    </row>
    <row r="912" spans="1:63" ht="12.95" customHeight="1">
      <c r="A912" s="28"/>
      <c r="B912" s="29"/>
      <c r="C912" s="28"/>
      <c r="D912" s="28"/>
      <c r="Z912" s="28"/>
      <c r="AA912" s="28"/>
      <c r="AB912" s="28"/>
      <c r="AC912" s="28"/>
      <c r="AD912" s="28"/>
      <c r="AF912" s="29"/>
      <c r="AM912" s="28"/>
      <c r="AN912" s="28"/>
      <c r="AO912" s="28"/>
      <c r="AP912" s="28"/>
      <c r="AQ912" s="28"/>
      <c r="AR912" s="28"/>
      <c r="AS912" s="28"/>
      <c r="AT912" s="28"/>
    </row>
    <row r="913" spans="1:63" ht="12.95" customHeight="1">
      <c r="A913" s="28"/>
      <c r="B913" s="29"/>
      <c r="C913" s="28"/>
      <c r="D913" s="28"/>
      <c r="Z913" s="28"/>
      <c r="AA913" s="28"/>
      <c r="AB913" s="28"/>
      <c r="AC913" s="28"/>
      <c r="AD913" s="28"/>
      <c r="AF913" s="29"/>
      <c r="AM913" s="28"/>
      <c r="AN913" s="28"/>
      <c r="AO913" s="28"/>
      <c r="AP913" s="28"/>
      <c r="AQ913" s="28"/>
      <c r="AR913" s="28"/>
      <c r="AS913" s="28"/>
      <c r="AT913" s="28"/>
    </row>
    <row r="914" spans="1:63" ht="12.95" customHeight="1">
      <c r="A914" s="28"/>
      <c r="B914" s="29"/>
      <c r="C914" s="28"/>
      <c r="D914" s="28"/>
      <c r="Z914" s="28"/>
      <c r="AA914" s="28"/>
      <c r="AB914" s="28"/>
      <c r="AC914" s="28"/>
      <c r="AD914" s="28"/>
      <c r="AF914" s="29"/>
      <c r="AM914" s="28"/>
      <c r="AN914" s="28"/>
      <c r="AO914" s="28"/>
      <c r="AP914" s="28"/>
      <c r="AQ914" s="28"/>
      <c r="AR914" s="28"/>
      <c r="AS914" s="28"/>
      <c r="AT914" s="28"/>
    </row>
    <row r="915" spans="1:63" ht="12.95" customHeight="1">
      <c r="A915" s="28"/>
      <c r="B915" s="29"/>
      <c r="C915" s="28"/>
      <c r="D915" s="28"/>
      <c r="Z915" s="28"/>
      <c r="AA915" s="28"/>
      <c r="AB915" s="28"/>
      <c r="AC915" s="28"/>
      <c r="AD915" s="28"/>
      <c r="AF915" s="29"/>
      <c r="AM915" s="28"/>
      <c r="AN915" s="28"/>
      <c r="AO915" s="28"/>
      <c r="AP915" s="28"/>
      <c r="AQ915" s="28"/>
      <c r="AR915" s="28"/>
      <c r="AS915" s="28"/>
      <c r="AT915" s="28"/>
    </row>
    <row r="916" spans="1:63" ht="12.95" customHeight="1">
      <c r="A916" s="28"/>
      <c r="B916" s="29"/>
      <c r="C916" s="28"/>
      <c r="D916" s="28"/>
      <c r="Z916" s="28"/>
      <c r="AA916" s="28"/>
      <c r="AB916" s="28"/>
      <c r="AC916" s="28"/>
      <c r="AD916" s="28"/>
      <c r="AF916" s="29"/>
      <c r="AM916" s="28"/>
      <c r="AN916" s="28"/>
      <c r="AO916" s="28"/>
      <c r="AP916" s="28"/>
      <c r="AQ916" s="28"/>
      <c r="AR916" s="28"/>
      <c r="AS916" s="28"/>
      <c r="AT916" s="28"/>
    </row>
    <row r="917" spans="1:63" ht="12.95" customHeight="1">
      <c r="A917" s="28"/>
      <c r="B917" s="29"/>
      <c r="C917" s="28"/>
      <c r="D917" s="28"/>
      <c r="Z917" s="28"/>
      <c r="AA917" s="28"/>
      <c r="AB917" s="28"/>
      <c r="AC917" s="28"/>
      <c r="AD917" s="28"/>
      <c r="AF917" s="29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</row>
    <row r="918" spans="1:63" ht="12.95" customHeight="1">
      <c r="A918" s="28"/>
      <c r="B918" s="29"/>
      <c r="C918" s="28"/>
      <c r="D918" s="28"/>
      <c r="Z918" s="28"/>
      <c r="AA918" s="28"/>
      <c r="AB918" s="28"/>
      <c r="AC918" s="28"/>
      <c r="AD918" s="28"/>
      <c r="AF918" s="29"/>
      <c r="AM918" s="28"/>
      <c r="AN918" s="28"/>
      <c r="AO918" s="28"/>
      <c r="AP918" s="28"/>
      <c r="AQ918" s="28"/>
      <c r="AR918" s="28"/>
      <c r="AS918" s="28"/>
      <c r="AT918" s="28"/>
    </row>
    <row r="919" spans="1:63" ht="12.95" customHeight="1">
      <c r="A919" s="28"/>
      <c r="B919" s="29"/>
      <c r="C919" s="28"/>
      <c r="D919" s="28"/>
      <c r="Z919" s="28"/>
      <c r="AA919" s="28"/>
      <c r="AB919" s="28"/>
      <c r="AC919" s="28"/>
      <c r="AD919" s="28"/>
      <c r="AF919" s="29"/>
      <c r="AM919" s="28"/>
      <c r="AN919" s="28"/>
      <c r="AO919" s="28"/>
      <c r="AP919" s="28"/>
      <c r="AQ919" s="28"/>
      <c r="AR919" s="28"/>
      <c r="AS919" s="28"/>
      <c r="AT919" s="28"/>
    </row>
    <row r="920" spans="1:63" ht="12.95" customHeight="1">
      <c r="A920" s="28"/>
      <c r="B920" s="29"/>
      <c r="C920" s="28"/>
      <c r="D920" s="28"/>
      <c r="Z920" s="28"/>
      <c r="AA920" s="28"/>
      <c r="AB920" s="28"/>
      <c r="AC920" s="28"/>
      <c r="AD920" s="28"/>
      <c r="AF920" s="29"/>
      <c r="AM920" s="28"/>
      <c r="AN920" s="28"/>
      <c r="AO920" s="28"/>
      <c r="AP920" s="28"/>
      <c r="AQ920" s="28"/>
      <c r="AR920" s="28"/>
      <c r="AS920" s="28"/>
      <c r="AT920" s="28"/>
    </row>
    <row r="921" spans="1:63" ht="12.95" customHeight="1">
      <c r="A921" s="28"/>
      <c r="B921" s="29"/>
      <c r="C921" s="28"/>
      <c r="D921" s="28"/>
      <c r="Z921" s="28"/>
      <c r="AA921" s="28"/>
      <c r="AB921" s="28"/>
      <c r="AC921" s="28"/>
      <c r="AD921" s="28"/>
      <c r="AF921" s="29"/>
      <c r="AM921" s="28"/>
      <c r="AN921" s="28"/>
      <c r="AO921" s="28"/>
      <c r="AP921" s="28"/>
      <c r="AQ921" s="28"/>
      <c r="AR921" s="28"/>
      <c r="AS921" s="28"/>
      <c r="AT921" s="28"/>
    </row>
    <row r="922" spans="1:63" ht="12.95" customHeight="1">
      <c r="A922" s="28"/>
      <c r="B922" s="29"/>
      <c r="C922" s="28"/>
      <c r="D922" s="28"/>
      <c r="Z922" s="28"/>
      <c r="AA922" s="28"/>
      <c r="AB922" s="28"/>
      <c r="AC922" s="28"/>
      <c r="AD922" s="28"/>
      <c r="AF922" s="29"/>
      <c r="AM922" s="28"/>
      <c r="AN922" s="28"/>
      <c r="AO922" s="28"/>
      <c r="AP922" s="28"/>
      <c r="AQ922" s="28"/>
      <c r="AR922" s="28"/>
      <c r="AS922" s="28"/>
      <c r="AT922" s="28"/>
    </row>
    <row r="923" spans="1:63" ht="12.95" customHeight="1">
      <c r="A923" s="28"/>
      <c r="B923" s="29"/>
      <c r="C923" s="28"/>
      <c r="D923" s="28"/>
      <c r="Z923" s="28"/>
      <c r="AA923" s="28"/>
      <c r="AB923" s="28"/>
      <c r="AC923" s="28"/>
      <c r="AD923" s="28"/>
      <c r="AF923" s="29"/>
      <c r="AM923" s="28"/>
      <c r="AN923" s="28"/>
      <c r="AO923" s="28"/>
      <c r="AP923" s="28"/>
      <c r="AQ923" s="28"/>
      <c r="AR923" s="28"/>
      <c r="AS923" s="28"/>
      <c r="AT923" s="28"/>
    </row>
    <row r="924" spans="1:63" ht="12.95" customHeight="1">
      <c r="A924" s="28"/>
      <c r="B924" s="29"/>
      <c r="C924" s="28"/>
      <c r="D924" s="28"/>
      <c r="Z924" s="28"/>
      <c r="AA924" s="28"/>
      <c r="AB924" s="28"/>
      <c r="AC924" s="28"/>
      <c r="AD924" s="28"/>
      <c r="AF924" s="29"/>
      <c r="AM924" s="28"/>
      <c r="AN924" s="28"/>
      <c r="AO924" s="28"/>
      <c r="AP924" s="28"/>
      <c r="AQ924" s="28"/>
      <c r="AR924" s="28"/>
      <c r="AS924" s="28"/>
      <c r="AT924" s="28"/>
    </row>
    <row r="925" spans="1:63" ht="12.95" customHeight="1">
      <c r="A925" s="28"/>
      <c r="B925" s="29"/>
      <c r="C925" s="28"/>
      <c r="D925" s="28"/>
      <c r="Z925" s="28"/>
      <c r="AA925" s="28"/>
      <c r="AB925" s="28"/>
      <c r="AC925" s="28"/>
      <c r="AD925" s="28"/>
      <c r="AF925" s="29"/>
      <c r="AM925" s="28"/>
      <c r="AN925" s="28"/>
      <c r="AO925" s="28"/>
      <c r="AP925" s="28"/>
      <c r="AQ925" s="28"/>
      <c r="AR925" s="28"/>
      <c r="AS925" s="28"/>
      <c r="AT925" s="28"/>
    </row>
    <row r="926" spans="1:63" ht="12.95" customHeight="1">
      <c r="A926" s="28"/>
      <c r="B926" s="29"/>
      <c r="C926" s="28"/>
      <c r="D926" s="28"/>
      <c r="Z926" s="28"/>
      <c r="AA926" s="28"/>
      <c r="AB926" s="28"/>
      <c r="AC926" s="28"/>
      <c r="AD926" s="28"/>
      <c r="AF926" s="29"/>
      <c r="AM926" s="28"/>
      <c r="AN926" s="28"/>
      <c r="AO926" s="28"/>
      <c r="AP926" s="28"/>
      <c r="AQ926" s="28"/>
      <c r="AR926" s="28"/>
      <c r="AS926" s="28"/>
      <c r="AT926" s="28"/>
    </row>
    <row r="927" spans="1:63" ht="12.95" customHeight="1">
      <c r="A927" s="28"/>
      <c r="B927" s="29"/>
      <c r="C927" s="28"/>
      <c r="D927" s="28"/>
      <c r="Z927" s="28"/>
      <c r="AA927" s="28"/>
      <c r="AB927" s="28"/>
      <c r="AC927" s="28"/>
      <c r="AD927" s="28"/>
      <c r="AF927" s="29"/>
      <c r="AM927" s="28"/>
      <c r="AN927" s="28"/>
      <c r="AO927" s="28"/>
      <c r="AP927" s="28"/>
      <c r="AQ927" s="28"/>
      <c r="AR927" s="28"/>
      <c r="AS927" s="28"/>
      <c r="AT927" s="28"/>
    </row>
    <row r="928" spans="1:63" ht="12.95" customHeight="1">
      <c r="A928" s="28"/>
      <c r="B928" s="29"/>
      <c r="C928" s="28"/>
      <c r="D928" s="28"/>
      <c r="Z928" s="28"/>
      <c r="AA928" s="28"/>
      <c r="AB928" s="28"/>
      <c r="AC928" s="28"/>
      <c r="AD928" s="28"/>
      <c r="AF928" s="29"/>
      <c r="AM928" s="28"/>
      <c r="AN928" s="28"/>
      <c r="AO928" s="28"/>
      <c r="AP928" s="28"/>
      <c r="AQ928" s="28"/>
      <c r="AR928" s="28"/>
      <c r="AS928" s="28"/>
      <c r="AT928" s="28"/>
    </row>
    <row r="929" spans="1:63" ht="12.95" customHeight="1">
      <c r="A929" s="28"/>
      <c r="B929" s="29"/>
      <c r="C929" s="28"/>
      <c r="D929" s="28"/>
      <c r="Z929" s="28"/>
      <c r="AA929" s="28"/>
      <c r="AB929" s="28"/>
      <c r="AC929" s="28"/>
      <c r="AD929" s="28"/>
      <c r="AF929" s="29"/>
      <c r="AM929" s="28"/>
      <c r="AN929" s="28"/>
      <c r="AO929" s="28"/>
      <c r="AP929" s="28"/>
      <c r="AQ929" s="28"/>
      <c r="AR929" s="28"/>
      <c r="AS929" s="28"/>
      <c r="AT929" s="28"/>
    </row>
    <row r="930" spans="1:63" ht="12.95" customHeight="1">
      <c r="A930" s="28"/>
      <c r="B930" s="29"/>
      <c r="C930" s="28"/>
      <c r="D930" s="28"/>
      <c r="Z930" s="28"/>
      <c r="AA930" s="28"/>
      <c r="AB930" s="28"/>
      <c r="AC930" s="28"/>
      <c r="AD930" s="28"/>
      <c r="AF930" s="29"/>
      <c r="AM930" s="28"/>
      <c r="AN930" s="28"/>
      <c r="AO930" s="28"/>
      <c r="AP930" s="28"/>
      <c r="AQ930" s="28"/>
      <c r="AR930" s="28"/>
      <c r="AS930" s="28"/>
      <c r="AT930" s="28"/>
    </row>
    <row r="931" spans="1:63" ht="12.95" customHeight="1">
      <c r="A931" s="28"/>
      <c r="B931" s="29"/>
      <c r="C931" s="28"/>
      <c r="D931" s="28"/>
      <c r="Z931" s="28"/>
      <c r="AA931" s="28"/>
      <c r="AB931" s="28"/>
      <c r="AC931" s="28"/>
      <c r="AD931" s="28"/>
      <c r="AF931" s="29"/>
      <c r="AM931" s="28"/>
      <c r="AN931" s="28"/>
      <c r="AO931" s="28"/>
      <c r="AP931" s="28"/>
      <c r="AQ931" s="28"/>
      <c r="AR931" s="28"/>
      <c r="AS931" s="28"/>
      <c r="AT931" s="28"/>
    </row>
    <row r="932" spans="1:63" ht="12.95" customHeight="1">
      <c r="A932" s="28"/>
      <c r="B932" s="29"/>
      <c r="C932" s="28"/>
      <c r="D932" s="28"/>
      <c r="Z932" s="28"/>
      <c r="AA932" s="28"/>
      <c r="AB932" s="28"/>
      <c r="AC932" s="28"/>
      <c r="AD932" s="28"/>
      <c r="AF932" s="29"/>
      <c r="AM932" s="28"/>
      <c r="AN932" s="28"/>
      <c r="AO932" s="28"/>
      <c r="AP932" s="28"/>
      <c r="AQ932" s="28"/>
      <c r="AR932" s="28"/>
      <c r="AS932" s="28"/>
      <c r="AT932" s="28"/>
    </row>
    <row r="933" spans="1:63" ht="12.95" customHeight="1">
      <c r="A933" s="28"/>
      <c r="B933" s="29"/>
      <c r="C933" s="28"/>
      <c r="D933" s="28"/>
      <c r="Z933" s="28"/>
      <c r="AA933" s="28"/>
      <c r="AB933" s="28"/>
      <c r="AC933" s="28"/>
      <c r="AD933" s="28"/>
      <c r="AF933" s="29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</row>
    <row r="934" spans="1:63" ht="12.95" customHeight="1">
      <c r="A934" s="28"/>
      <c r="B934" s="29"/>
      <c r="C934" s="28"/>
      <c r="D934" s="28"/>
      <c r="Z934" s="28"/>
      <c r="AA934" s="28"/>
      <c r="AB934" s="28"/>
      <c r="AC934" s="28"/>
      <c r="AD934" s="28"/>
      <c r="AF934" s="29"/>
      <c r="AM934" s="28"/>
      <c r="AN934" s="28"/>
      <c r="AO934" s="28"/>
      <c r="AP934" s="28"/>
      <c r="AQ934" s="28"/>
      <c r="AR934" s="28"/>
      <c r="AS934" s="28"/>
      <c r="AT934" s="28"/>
    </row>
    <row r="935" spans="1:63" ht="12.95" customHeight="1">
      <c r="A935" s="28"/>
      <c r="B935" s="29"/>
      <c r="C935" s="28"/>
      <c r="D935" s="28"/>
      <c r="Z935" s="28"/>
      <c r="AA935" s="28"/>
      <c r="AB935" s="28"/>
      <c r="AC935" s="28"/>
      <c r="AD935" s="28"/>
      <c r="AF935" s="29"/>
      <c r="AM935" s="28"/>
      <c r="AN935" s="28"/>
      <c r="AO935" s="28"/>
      <c r="AP935" s="28"/>
      <c r="AQ935" s="28"/>
      <c r="AR935" s="28"/>
      <c r="AS935" s="28"/>
      <c r="AT935" s="28"/>
    </row>
    <row r="936" spans="1:63" ht="12.95" customHeight="1">
      <c r="A936" s="28"/>
      <c r="B936" s="29"/>
      <c r="C936" s="28"/>
      <c r="D936" s="28"/>
      <c r="Z936" s="28"/>
      <c r="AA936" s="28"/>
      <c r="AB936" s="28"/>
      <c r="AC936" s="28"/>
      <c r="AD936" s="28"/>
      <c r="AF936" s="29"/>
      <c r="AM936" s="28"/>
      <c r="AN936" s="28"/>
      <c r="AO936" s="28"/>
      <c r="AP936" s="28"/>
      <c r="AQ936" s="28"/>
      <c r="AR936" s="28"/>
      <c r="AS936" s="28"/>
      <c r="AT936" s="28"/>
    </row>
    <row r="937" spans="1:63" ht="12.95" customHeight="1">
      <c r="A937" s="28"/>
      <c r="B937" s="29"/>
      <c r="C937" s="28"/>
      <c r="D937" s="28"/>
      <c r="Z937" s="28"/>
      <c r="AA937" s="28"/>
      <c r="AB937" s="28"/>
      <c r="AC937" s="28"/>
      <c r="AD937" s="28"/>
      <c r="AF937" s="29"/>
      <c r="AM937" s="28"/>
      <c r="AN937" s="28"/>
      <c r="AO937" s="28"/>
      <c r="AP937" s="28"/>
      <c r="AQ937" s="28"/>
      <c r="AR937" s="28"/>
      <c r="AS937" s="28"/>
      <c r="AT937" s="28"/>
    </row>
    <row r="938" spans="1:63" ht="12.95" customHeight="1">
      <c r="A938" s="28"/>
      <c r="B938" s="29"/>
      <c r="C938" s="28"/>
      <c r="D938" s="28"/>
      <c r="Z938" s="28"/>
      <c r="AA938" s="28"/>
      <c r="AB938" s="28"/>
      <c r="AC938" s="28"/>
      <c r="AD938" s="28"/>
      <c r="AF938" s="29"/>
      <c r="AM938" s="28"/>
      <c r="AN938" s="28"/>
      <c r="AO938" s="28"/>
      <c r="AP938" s="28"/>
      <c r="AQ938" s="28"/>
      <c r="AR938" s="28"/>
      <c r="AS938" s="28"/>
      <c r="AT938" s="28"/>
    </row>
    <row r="939" spans="1:63" ht="12.95" customHeight="1">
      <c r="A939" s="28"/>
      <c r="B939" s="29"/>
      <c r="C939" s="28"/>
      <c r="D939" s="28"/>
      <c r="Z939" s="28"/>
      <c r="AA939" s="28"/>
      <c r="AB939" s="28"/>
      <c r="AC939" s="28"/>
      <c r="AD939" s="28"/>
      <c r="AF939" s="29"/>
      <c r="AM939" s="28"/>
      <c r="AN939" s="28"/>
      <c r="AO939" s="28"/>
      <c r="AP939" s="28"/>
      <c r="AQ939" s="28"/>
      <c r="AR939" s="28"/>
      <c r="AS939" s="28"/>
      <c r="AT939" s="28"/>
    </row>
    <row r="940" spans="1:63" ht="12.95" customHeight="1">
      <c r="A940" s="28"/>
      <c r="B940" s="29"/>
      <c r="C940" s="28"/>
      <c r="D940" s="28"/>
      <c r="Z940" s="28"/>
      <c r="AA940" s="28"/>
      <c r="AB940" s="28"/>
      <c r="AC940" s="28"/>
      <c r="AD940" s="28"/>
      <c r="AF940" s="29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</row>
    <row r="941" spans="1:63" ht="12.95" customHeight="1">
      <c r="A941" s="28"/>
      <c r="B941" s="29"/>
      <c r="C941" s="28"/>
      <c r="D941" s="28"/>
      <c r="Z941" s="28"/>
      <c r="AA941" s="28"/>
      <c r="AB941" s="28"/>
      <c r="AC941" s="28"/>
      <c r="AD941" s="28"/>
      <c r="AF941" s="29"/>
      <c r="AM941" s="28"/>
      <c r="AN941" s="28"/>
      <c r="AO941" s="28"/>
      <c r="AP941" s="28"/>
      <c r="AQ941" s="28"/>
      <c r="AR941" s="28"/>
      <c r="AS941" s="28"/>
      <c r="AT941" s="28"/>
    </row>
    <row r="942" spans="1:63" ht="12.95" customHeight="1">
      <c r="A942" s="28"/>
      <c r="B942" s="29"/>
      <c r="C942" s="28"/>
      <c r="D942" s="28"/>
      <c r="Z942" s="28"/>
      <c r="AA942" s="28"/>
      <c r="AB942" s="28"/>
      <c r="AC942" s="28"/>
      <c r="AD942" s="28"/>
      <c r="AF942" s="29"/>
      <c r="AM942" s="28"/>
      <c r="AN942" s="28"/>
      <c r="AO942" s="28"/>
      <c r="AP942" s="28"/>
      <c r="AQ942" s="28"/>
      <c r="AR942" s="28"/>
      <c r="AS942" s="28"/>
      <c r="AT942" s="28"/>
    </row>
    <row r="943" spans="1:63" ht="12.95" customHeight="1">
      <c r="A943" s="28"/>
      <c r="B943" s="29"/>
      <c r="C943" s="28"/>
      <c r="D943" s="28"/>
      <c r="Z943" s="28"/>
      <c r="AA943" s="28"/>
      <c r="AB943" s="28"/>
      <c r="AC943" s="28"/>
      <c r="AD943" s="28"/>
      <c r="AF943" s="29"/>
      <c r="AM943" s="28"/>
      <c r="AN943" s="28"/>
      <c r="AO943" s="28"/>
      <c r="AP943" s="28"/>
      <c r="AQ943" s="28"/>
      <c r="AR943" s="28"/>
      <c r="AS943" s="28"/>
      <c r="AT943" s="28"/>
    </row>
    <row r="944" spans="1:63" ht="12.95" customHeight="1">
      <c r="A944" s="28"/>
      <c r="B944" s="29"/>
      <c r="C944" s="28"/>
      <c r="D944" s="28"/>
      <c r="Z944" s="28"/>
      <c r="AA944" s="28"/>
      <c r="AB944" s="28"/>
      <c r="AC944" s="28"/>
      <c r="AD944" s="28"/>
      <c r="AF944" s="29"/>
      <c r="AM944" s="28"/>
      <c r="AN944" s="28"/>
      <c r="AO944" s="28"/>
      <c r="AP944" s="28"/>
      <c r="AQ944" s="28"/>
      <c r="AR944" s="28"/>
      <c r="AS944" s="28"/>
      <c r="AT944" s="28"/>
    </row>
    <row r="945" spans="1:63" ht="12.95" customHeight="1">
      <c r="A945" s="28"/>
      <c r="B945" s="29"/>
      <c r="C945" s="28"/>
      <c r="D945" s="28"/>
      <c r="Z945" s="28"/>
      <c r="AA945" s="28"/>
      <c r="AB945" s="28"/>
      <c r="AC945" s="28"/>
      <c r="AD945" s="28"/>
      <c r="AF945" s="29"/>
      <c r="AM945" s="28"/>
      <c r="AN945" s="28"/>
      <c r="AO945" s="28"/>
      <c r="AP945" s="28"/>
      <c r="AQ945" s="28"/>
      <c r="AR945" s="28"/>
      <c r="AS945" s="28"/>
      <c r="AT945" s="28"/>
    </row>
    <row r="946" spans="1:63" ht="12.95" customHeight="1">
      <c r="A946" s="28"/>
      <c r="B946" s="29"/>
      <c r="C946" s="28"/>
      <c r="D946" s="28"/>
      <c r="Z946" s="28"/>
      <c r="AA946" s="28"/>
      <c r="AB946" s="28"/>
      <c r="AC946" s="28"/>
      <c r="AD946" s="28"/>
      <c r="AF946" s="29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</row>
    <row r="947" spans="1:63" ht="12.95" customHeight="1">
      <c r="A947" s="28"/>
      <c r="B947" s="29"/>
      <c r="C947" s="28"/>
      <c r="D947" s="28"/>
      <c r="Z947" s="28"/>
      <c r="AA947" s="28"/>
      <c r="AB947" s="28"/>
      <c r="AC947" s="28"/>
      <c r="AD947" s="28"/>
      <c r="AF947" s="29"/>
      <c r="AM947" s="28"/>
      <c r="AN947" s="28"/>
      <c r="AO947" s="28"/>
      <c r="AP947" s="28"/>
      <c r="AQ947" s="28"/>
      <c r="AR947" s="28"/>
      <c r="AS947" s="28"/>
      <c r="AT947" s="28"/>
    </row>
    <row r="948" spans="1:63" ht="12.95" customHeight="1">
      <c r="A948" s="28"/>
      <c r="B948" s="29"/>
      <c r="C948" s="28"/>
      <c r="D948" s="28"/>
      <c r="Z948" s="28"/>
      <c r="AA948" s="28"/>
      <c r="AB948" s="28"/>
      <c r="AC948" s="28"/>
      <c r="AD948" s="28"/>
      <c r="AF948" s="29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</row>
    <row r="949" spans="1:63" ht="12.95" customHeight="1">
      <c r="A949" s="28"/>
      <c r="B949" s="29"/>
      <c r="C949" s="28"/>
      <c r="D949" s="28"/>
      <c r="Z949" s="28"/>
      <c r="AA949" s="28"/>
      <c r="AB949" s="28"/>
      <c r="AC949" s="28"/>
      <c r="AD949" s="28"/>
      <c r="AF949" s="29"/>
      <c r="AM949" s="28"/>
      <c r="AN949" s="28"/>
      <c r="AO949" s="28"/>
      <c r="AP949" s="28"/>
      <c r="AQ949" s="28"/>
      <c r="AR949" s="28"/>
      <c r="AS949" s="28"/>
      <c r="AT949" s="28"/>
    </row>
    <row r="950" spans="1:63" ht="12.95" customHeight="1">
      <c r="A950" s="28"/>
      <c r="B950" s="29"/>
      <c r="C950" s="28"/>
      <c r="D950" s="28"/>
      <c r="Z950" s="28"/>
      <c r="AA950" s="28"/>
      <c r="AB950" s="28"/>
      <c r="AC950" s="28"/>
      <c r="AD950" s="28"/>
      <c r="AF950" s="29"/>
      <c r="AM950" s="28"/>
      <c r="AN950" s="28"/>
      <c r="AO950" s="28"/>
      <c r="AP950" s="28"/>
      <c r="AQ950" s="28"/>
      <c r="AR950" s="28"/>
      <c r="AS950" s="28"/>
      <c r="AT950" s="28"/>
      <c r="AU950" s="28"/>
    </row>
    <row r="951" spans="1:63" ht="12.95" customHeight="1">
      <c r="A951" s="28"/>
      <c r="B951" s="29"/>
      <c r="C951" s="28"/>
      <c r="D951" s="28"/>
      <c r="Z951" s="28"/>
      <c r="AA951" s="28"/>
      <c r="AB951" s="28"/>
      <c r="AC951" s="28"/>
      <c r="AD951" s="28"/>
      <c r="AF951" s="29"/>
      <c r="AM951" s="28"/>
      <c r="AN951" s="28"/>
      <c r="AO951" s="28"/>
      <c r="AP951" s="28"/>
      <c r="AQ951" s="28"/>
      <c r="AR951" s="28"/>
      <c r="AS951" s="28"/>
      <c r="AT951" s="28"/>
    </row>
    <row r="952" spans="1:63" ht="12.95" customHeight="1">
      <c r="A952" s="28"/>
      <c r="B952" s="29"/>
      <c r="C952" s="28"/>
      <c r="D952" s="28"/>
      <c r="Z952" s="28"/>
      <c r="AA952" s="28"/>
      <c r="AB952" s="28"/>
      <c r="AC952" s="28"/>
      <c r="AD952" s="28"/>
      <c r="AF952" s="29"/>
      <c r="AM952" s="28"/>
      <c r="AN952" s="28"/>
      <c r="AO952" s="28"/>
      <c r="AP952" s="28"/>
      <c r="AQ952" s="28"/>
      <c r="AR952" s="28"/>
      <c r="AS952" s="28"/>
      <c r="AT952" s="28"/>
    </row>
    <row r="953" spans="1:63" ht="12.95" customHeight="1">
      <c r="A953" s="28"/>
      <c r="B953" s="29"/>
      <c r="C953" s="28"/>
      <c r="D953" s="28"/>
      <c r="Z953" s="28"/>
      <c r="AA953" s="28"/>
      <c r="AB953" s="28"/>
      <c r="AC953" s="28"/>
      <c r="AD953" s="28"/>
      <c r="AF953" s="29"/>
      <c r="AM953" s="28"/>
      <c r="AN953" s="28"/>
      <c r="AO953" s="28"/>
      <c r="AP953" s="28"/>
      <c r="AQ953" s="28"/>
      <c r="AR953" s="28"/>
      <c r="AS953" s="28"/>
      <c r="AT953" s="28"/>
    </row>
    <row r="954" spans="1:63" ht="12.95" customHeight="1">
      <c r="A954" s="28"/>
      <c r="B954" s="29"/>
      <c r="C954" s="28"/>
      <c r="D954" s="28"/>
      <c r="Z954" s="28"/>
      <c r="AA954" s="28"/>
      <c r="AB954" s="28"/>
      <c r="AC954" s="28"/>
      <c r="AD954" s="28"/>
      <c r="AF954" s="29"/>
      <c r="AM954" s="28"/>
      <c r="AN954" s="28"/>
      <c r="AO954" s="28"/>
      <c r="AP954" s="28"/>
      <c r="AQ954" s="28"/>
      <c r="AR954" s="28"/>
      <c r="AS954" s="28"/>
      <c r="AT954" s="28"/>
    </row>
    <row r="955" spans="1:63" ht="12.95" customHeight="1">
      <c r="A955" s="28"/>
      <c r="B955" s="29"/>
      <c r="C955" s="28"/>
      <c r="D955" s="28"/>
      <c r="Z955" s="28"/>
      <c r="AA955" s="28"/>
      <c r="AB955" s="28"/>
      <c r="AC955" s="28"/>
      <c r="AD955" s="28"/>
      <c r="AF955" s="29"/>
      <c r="AM955" s="28"/>
      <c r="AN955" s="28"/>
      <c r="AO955" s="28"/>
      <c r="AP955" s="28"/>
      <c r="AQ955" s="28"/>
      <c r="AR955" s="28"/>
      <c r="AS955" s="28"/>
      <c r="AT955" s="28"/>
    </row>
    <row r="956" spans="1:63" ht="12.95" customHeight="1">
      <c r="A956" s="28"/>
      <c r="B956" s="29"/>
      <c r="C956" s="28"/>
      <c r="D956" s="28"/>
      <c r="Z956" s="28"/>
      <c r="AA956" s="28"/>
      <c r="AB956" s="28"/>
      <c r="AC956" s="28"/>
      <c r="AD956" s="28"/>
      <c r="AF956" s="29"/>
      <c r="AM956" s="28"/>
      <c r="AN956" s="28"/>
      <c r="AO956" s="28"/>
      <c r="AP956" s="28"/>
      <c r="AQ956" s="28"/>
      <c r="AR956" s="28"/>
      <c r="AS956" s="28"/>
      <c r="AT956" s="28"/>
      <c r="AU956" s="28"/>
    </row>
    <row r="957" spans="1:63" ht="12.95" customHeight="1">
      <c r="A957" s="28"/>
      <c r="B957" s="29"/>
      <c r="C957" s="28"/>
      <c r="D957" s="28"/>
      <c r="Z957" s="28"/>
      <c r="AA957" s="28"/>
      <c r="AB957" s="28"/>
      <c r="AC957" s="28"/>
      <c r="AD957" s="28"/>
      <c r="AF957" s="29"/>
      <c r="AM957" s="28"/>
      <c r="AN957" s="28"/>
      <c r="AO957" s="28"/>
      <c r="AP957" s="28"/>
      <c r="AQ957" s="28"/>
      <c r="AR957" s="28"/>
      <c r="AS957" s="28"/>
      <c r="AT957" s="28"/>
    </row>
    <row r="958" spans="1:63" ht="12.95" customHeight="1">
      <c r="A958" s="28"/>
      <c r="B958" s="29"/>
      <c r="C958" s="28"/>
      <c r="D958" s="28"/>
      <c r="Z958" s="28"/>
      <c r="AA958" s="28"/>
      <c r="AB958" s="28"/>
      <c r="AC958" s="28"/>
      <c r="AD958" s="28"/>
      <c r="AF958" s="29"/>
      <c r="AM958" s="28"/>
      <c r="AN958" s="28"/>
      <c r="AO958" s="28"/>
      <c r="AP958" s="28"/>
      <c r="AQ958" s="28"/>
      <c r="AR958" s="28"/>
      <c r="AS958" s="28"/>
      <c r="AT958" s="28"/>
    </row>
    <row r="959" spans="1:63" ht="12.95" customHeight="1">
      <c r="A959" s="28"/>
      <c r="B959" s="29"/>
      <c r="C959" s="28"/>
      <c r="D959" s="28"/>
      <c r="Z959" s="28"/>
      <c r="AA959" s="28"/>
      <c r="AB959" s="28"/>
      <c r="AC959" s="28"/>
      <c r="AD959" s="28"/>
      <c r="AF959" s="29"/>
      <c r="AM959" s="28"/>
      <c r="AN959" s="28"/>
      <c r="AO959" s="28"/>
      <c r="AP959" s="28"/>
      <c r="AQ959" s="28"/>
      <c r="AR959" s="28"/>
      <c r="AS959" s="28"/>
      <c r="AT959" s="28"/>
    </row>
    <row r="960" spans="1:63" ht="12.95" customHeight="1">
      <c r="A960" s="28"/>
      <c r="B960" s="29"/>
      <c r="C960" s="28"/>
      <c r="D960" s="28"/>
      <c r="Z960" s="28"/>
      <c r="AA960" s="28"/>
      <c r="AB960" s="28"/>
      <c r="AC960" s="28"/>
      <c r="AD960" s="28"/>
      <c r="AF960" s="29"/>
      <c r="AM960" s="28"/>
      <c r="AN960" s="28"/>
      <c r="AO960" s="28"/>
      <c r="AP960" s="28"/>
      <c r="AQ960" s="28"/>
      <c r="AR960" s="28"/>
      <c r="AS960" s="28"/>
      <c r="AT960" s="28"/>
    </row>
    <row r="961" spans="1:47" ht="12.95" customHeight="1">
      <c r="A961" s="28"/>
      <c r="B961" s="29"/>
      <c r="C961" s="28"/>
      <c r="D961" s="28"/>
      <c r="Z961" s="28"/>
      <c r="AA961" s="28"/>
      <c r="AB961" s="28"/>
      <c r="AC961" s="28"/>
      <c r="AD961" s="28"/>
      <c r="AF961" s="29"/>
      <c r="AM961" s="28"/>
      <c r="AN961" s="28"/>
      <c r="AO961" s="28"/>
      <c r="AP961" s="28"/>
      <c r="AQ961" s="28"/>
      <c r="AR961" s="28"/>
      <c r="AS961" s="28"/>
      <c r="AT961" s="28"/>
    </row>
    <row r="962" spans="1:47" ht="12.95" customHeight="1">
      <c r="A962" s="28"/>
      <c r="B962" s="29"/>
      <c r="C962" s="28"/>
      <c r="D962" s="28"/>
      <c r="Z962" s="28"/>
      <c r="AA962" s="28"/>
      <c r="AB962" s="28"/>
      <c r="AC962" s="28"/>
      <c r="AD962" s="28"/>
      <c r="AF962" s="29"/>
      <c r="AM962" s="28"/>
      <c r="AN962" s="28"/>
      <c r="AO962" s="28"/>
      <c r="AP962" s="28"/>
      <c r="AQ962" s="28"/>
      <c r="AR962" s="28"/>
      <c r="AS962" s="28"/>
      <c r="AT962" s="28"/>
    </row>
    <row r="963" spans="1:47" ht="12.95" customHeight="1">
      <c r="A963" s="28"/>
      <c r="B963" s="29"/>
      <c r="C963" s="28"/>
      <c r="D963" s="28"/>
      <c r="Z963" s="28"/>
      <c r="AA963" s="28"/>
      <c r="AB963" s="28"/>
      <c r="AC963" s="28"/>
      <c r="AD963" s="28"/>
      <c r="AF963" s="29"/>
      <c r="AM963" s="28"/>
      <c r="AN963" s="28"/>
      <c r="AO963" s="28"/>
      <c r="AP963" s="28"/>
      <c r="AQ963" s="28"/>
      <c r="AR963" s="28"/>
      <c r="AS963" s="28"/>
      <c r="AT963" s="28"/>
    </row>
    <row r="964" spans="1:47" ht="12.95" customHeight="1">
      <c r="A964" s="28"/>
      <c r="B964" s="29"/>
      <c r="C964" s="28"/>
      <c r="D964" s="28"/>
      <c r="Z964" s="28"/>
      <c r="AA964" s="28"/>
      <c r="AB964" s="28"/>
      <c r="AC964" s="28"/>
      <c r="AD964" s="28"/>
      <c r="AF964" s="29"/>
      <c r="AM964" s="28"/>
      <c r="AN964" s="28"/>
      <c r="AO964" s="28"/>
      <c r="AP964" s="28"/>
      <c r="AQ964" s="28"/>
      <c r="AR964" s="28"/>
      <c r="AS964" s="28"/>
      <c r="AT964" s="28"/>
    </row>
    <row r="965" spans="1:47" ht="12.95" customHeight="1">
      <c r="A965" s="28"/>
      <c r="B965" s="29"/>
      <c r="C965" s="28"/>
      <c r="D965" s="28"/>
      <c r="Z965" s="28"/>
      <c r="AA965" s="28"/>
      <c r="AB965" s="28"/>
      <c r="AC965" s="28"/>
      <c r="AD965" s="28"/>
      <c r="AF965" s="29"/>
      <c r="AM965" s="28"/>
      <c r="AN965" s="28"/>
      <c r="AO965" s="28"/>
      <c r="AP965" s="28"/>
      <c r="AQ965" s="28"/>
      <c r="AR965" s="28"/>
      <c r="AS965" s="28"/>
      <c r="AT965" s="28"/>
    </row>
    <row r="966" spans="1:47" ht="12.95" customHeight="1">
      <c r="A966" s="28"/>
      <c r="B966" s="29"/>
      <c r="C966" s="28"/>
      <c r="D966" s="28"/>
      <c r="Z966" s="28"/>
      <c r="AA966" s="28"/>
      <c r="AB966" s="28"/>
      <c r="AC966" s="28"/>
      <c r="AD966" s="28"/>
      <c r="AF966" s="29"/>
      <c r="AM966" s="28"/>
      <c r="AN966" s="28"/>
      <c r="AO966" s="28"/>
      <c r="AP966" s="28"/>
      <c r="AQ966" s="28"/>
      <c r="AR966" s="28"/>
      <c r="AS966" s="28"/>
      <c r="AT966" s="28"/>
    </row>
    <row r="967" spans="1:47" ht="12.95" customHeight="1">
      <c r="A967" s="28"/>
      <c r="B967" s="29"/>
      <c r="C967" s="28"/>
      <c r="D967" s="28"/>
      <c r="Z967" s="28"/>
      <c r="AA967" s="28"/>
      <c r="AB967" s="28"/>
      <c r="AC967" s="28"/>
      <c r="AD967" s="28"/>
      <c r="AF967" s="29"/>
      <c r="AM967" s="28"/>
      <c r="AN967" s="28"/>
      <c r="AO967" s="28"/>
      <c r="AP967" s="28"/>
      <c r="AQ967" s="28"/>
      <c r="AR967" s="28"/>
      <c r="AS967" s="28"/>
      <c r="AT967" s="28"/>
      <c r="AU967" s="28"/>
    </row>
    <row r="968" spans="1:47" ht="12.95" customHeight="1">
      <c r="A968" s="28"/>
      <c r="B968" s="29"/>
      <c r="C968" s="28"/>
      <c r="D968" s="28"/>
      <c r="Z968" s="28"/>
      <c r="AA968" s="28"/>
      <c r="AB968" s="28"/>
      <c r="AC968" s="28"/>
      <c r="AD968" s="28"/>
      <c r="AF968" s="29"/>
      <c r="AM968" s="28"/>
      <c r="AN968" s="28"/>
      <c r="AO968" s="28"/>
      <c r="AP968" s="28"/>
      <c r="AQ968" s="28"/>
      <c r="AR968" s="28"/>
      <c r="AS968" s="28"/>
      <c r="AT968" s="28"/>
    </row>
    <row r="969" spans="1:47" ht="12.95" customHeight="1">
      <c r="A969" s="28"/>
      <c r="B969" s="29"/>
      <c r="C969" s="28"/>
      <c r="D969" s="28"/>
      <c r="Z969" s="28"/>
      <c r="AA969" s="28"/>
      <c r="AB969" s="28"/>
      <c r="AC969" s="28"/>
      <c r="AD969" s="28"/>
      <c r="AF969" s="29"/>
      <c r="AM969" s="28"/>
      <c r="AN969" s="28"/>
      <c r="AO969" s="28"/>
      <c r="AP969" s="28"/>
      <c r="AQ969" s="28"/>
      <c r="AR969" s="28"/>
      <c r="AS969" s="28"/>
      <c r="AT969" s="28"/>
    </row>
    <row r="970" spans="1:47" ht="12.95" customHeight="1">
      <c r="A970" s="28"/>
      <c r="B970" s="29"/>
      <c r="C970" s="28"/>
      <c r="D970" s="28"/>
      <c r="Z970" s="28"/>
      <c r="AA970" s="28"/>
      <c r="AB970" s="28"/>
      <c r="AC970" s="28"/>
      <c r="AD970" s="28"/>
      <c r="AF970" s="29"/>
      <c r="AM970" s="28"/>
      <c r="AN970" s="28"/>
      <c r="AO970" s="28"/>
      <c r="AP970" s="28"/>
      <c r="AQ970" s="28"/>
      <c r="AR970" s="28"/>
      <c r="AS970" s="28"/>
      <c r="AT970" s="28"/>
    </row>
    <row r="971" spans="1:47" ht="12.95" customHeight="1">
      <c r="A971" s="28"/>
      <c r="B971" s="29"/>
      <c r="C971" s="28"/>
      <c r="D971" s="28"/>
      <c r="Z971" s="28"/>
      <c r="AA971" s="28"/>
      <c r="AB971" s="28"/>
      <c r="AC971" s="28"/>
      <c r="AD971" s="28"/>
      <c r="AF971" s="29"/>
      <c r="AM971" s="28"/>
      <c r="AN971" s="28"/>
      <c r="AO971" s="28"/>
      <c r="AP971" s="28"/>
      <c r="AQ971" s="28"/>
      <c r="AR971" s="28"/>
      <c r="AS971" s="28"/>
      <c r="AT971" s="28"/>
    </row>
    <row r="972" spans="1:47" ht="12.95" customHeight="1">
      <c r="A972" s="28"/>
      <c r="B972" s="29"/>
      <c r="C972" s="28"/>
      <c r="D972" s="28"/>
      <c r="Z972" s="28"/>
      <c r="AA972" s="28"/>
      <c r="AB972" s="28"/>
      <c r="AC972" s="28"/>
      <c r="AD972" s="28"/>
      <c r="AF972" s="29"/>
      <c r="AM972" s="28"/>
      <c r="AN972" s="28"/>
      <c r="AO972" s="28"/>
      <c r="AP972" s="28"/>
      <c r="AQ972" s="28"/>
      <c r="AR972" s="28"/>
      <c r="AS972" s="28"/>
      <c r="AT972" s="28"/>
    </row>
    <row r="973" spans="1:47" ht="12.95" customHeight="1">
      <c r="A973" s="28"/>
      <c r="B973" s="29"/>
      <c r="C973" s="28"/>
      <c r="D973" s="28"/>
      <c r="Z973" s="28"/>
      <c r="AA973" s="28"/>
      <c r="AB973" s="28"/>
      <c r="AC973" s="28"/>
      <c r="AD973" s="28"/>
      <c r="AF973" s="29"/>
      <c r="AM973" s="28"/>
      <c r="AN973" s="28"/>
      <c r="AO973" s="28"/>
      <c r="AP973" s="28"/>
      <c r="AQ973" s="28"/>
      <c r="AR973" s="28"/>
      <c r="AS973" s="28"/>
      <c r="AT973" s="28"/>
      <c r="AU973" s="28"/>
    </row>
    <row r="974" spans="1:47" ht="12.95" customHeight="1">
      <c r="A974" s="28"/>
      <c r="B974" s="29"/>
      <c r="C974" s="28"/>
      <c r="D974" s="28"/>
      <c r="Z974" s="28"/>
      <c r="AA974" s="28"/>
      <c r="AB974" s="28"/>
      <c r="AC974" s="28"/>
      <c r="AD974" s="28"/>
      <c r="AF974" s="29"/>
      <c r="AM974" s="28"/>
      <c r="AN974" s="28"/>
      <c r="AO974" s="28"/>
      <c r="AP974" s="28"/>
      <c r="AQ974" s="28"/>
      <c r="AR974" s="28"/>
      <c r="AS974" s="28"/>
      <c r="AT974" s="28"/>
    </row>
    <row r="975" spans="1:47" ht="12.95" customHeight="1">
      <c r="A975" s="28"/>
      <c r="B975" s="29"/>
      <c r="C975" s="28"/>
      <c r="D975" s="28"/>
      <c r="Z975" s="28"/>
      <c r="AA975" s="28"/>
      <c r="AB975" s="28"/>
      <c r="AC975" s="28"/>
      <c r="AD975" s="28"/>
      <c r="AF975" s="29"/>
      <c r="AM975" s="28"/>
      <c r="AN975" s="28"/>
      <c r="AO975" s="28"/>
      <c r="AP975" s="28"/>
      <c r="AQ975" s="28"/>
      <c r="AR975" s="28"/>
      <c r="AS975" s="28"/>
      <c r="AT975" s="28"/>
    </row>
    <row r="976" spans="1:47" ht="12.95" customHeight="1">
      <c r="A976" s="28"/>
      <c r="B976" s="29"/>
      <c r="C976" s="28"/>
      <c r="D976" s="28"/>
      <c r="Z976" s="28"/>
      <c r="AA976" s="28"/>
      <c r="AB976" s="28"/>
      <c r="AC976" s="28"/>
      <c r="AD976" s="28"/>
      <c r="AF976" s="29"/>
      <c r="AM976" s="28"/>
      <c r="AN976" s="28"/>
      <c r="AO976" s="28"/>
      <c r="AP976" s="28"/>
      <c r="AQ976" s="28"/>
      <c r="AR976" s="28"/>
      <c r="AS976" s="28"/>
      <c r="AT976" s="28"/>
    </row>
    <row r="977" spans="1:63" ht="12.95" customHeight="1">
      <c r="A977" s="28"/>
      <c r="B977" s="29"/>
      <c r="C977" s="28"/>
      <c r="D977" s="28"/>
      <c r="Z977" s="28"/>
      <c r="AA977" s="28"/>
      <c r="AB977" s="28"/>
      <c r="AC977" s="28"/>
      <c r="AD977" s="28"/>
      <c r="AF977" s="29"/>
      <c r="AM977" s="28"/>
      <c r="AN977" s="28"/>
      <c r="AO977" s="28"/>
      <c r="AP977" s="28"/>
      <c r="AQ977" s="28"/>
      <c r="AR977" s="28"/>
      <c r="AS977" s="28"/>
      <c r="AT977" s="28"/>
    </row>
    <row r="978" spans="1:63" ht="12.95" customHeight="1">
      <c r="A978" s="28"/>
      <c r="B978" s="29"/>
      <c r="C978" s="28"/>
      <c r="D978" s="28"/>
      <c r="Z978" s="28"/>
      <c r="AA978" s="28"/>
      <c r="AB978" s="28"/>
      <c r="AC978" s="28"/>
      <c r="AD978" s="28"/>
      <c r="AF978" s="29"/>
      <c r="AM978" s="28"/>
      <c r="AN978" s="28"/>
      <c r="AO978" s="28"/>
      <c r="AP978" s="28"/>
      <c r="AQ978" s="28"/>
      <c r="AR978" s="28"/>
      <c r="AS978" s="28"/>
      <c r="AT978" s="28"/>
    </row>
    <row r="979" spans="1:63" ht="12.95" customHeight="1">
      <c r="A979" s="28"/>
      <c r="B979" s="29"/>
      <c r="C979" s="28"/>
      <c r="D979" s="28"/>
      <c r="Z979" s="28"/>
      <c r="AA979" s="28"/>
      <c r="AB979" s="28"/>
      <c r="AC979" s="28"/>
      <c r="AD979" s="28"/>
      <c r="AF979" s="29"/>
      <c r="AM979" s="28"/>
      <c r="AN979" s="28"/>
      <c r="AO979" s="28"/>
      <c r="AP979" s="28"/>
      <c r="AQ979" s="28"/>
      <c r="AR979" s="28"/>
      <c r="AS979" s="28"/>
      <c r="AT979" s="28"/>
    </row>
    <row r="980" spans="1:63" ht="12.95" customHeight="1">
      <c r="A980" s="28"/>
      <c r="B980" s="29"/>
      <c r="C980" s="28"/>
      <c r="D980" s="28"/>
      <c r="Z980" s="28"/>
      <c r="AA980" s="28"/>
      <c r="AB980" s="28"/>
      <c r="AC980" s="28"/>
      <c r="AD980" s="28"/>
      <c r="AF980" s="29"/>
      <c r="AM980" s="28"/>
      <c r="AN980" s="28"/>
      <c r="AO980" s="28"/>
      <c r="AP980" s="28"/>
      <c r="AQ980" s="28"/>
      <c r="AR980" s="28"/>
      <c r="AS980" s="28"/>
      <c r="AT980" s="28"/>
    </row>
    <row r="981" spans="1:63" ht="12.95" customHeight="1">
      <c r="A981" s="28"/>
      <c r="B981" s="29"/>
      <c r="C981" s="28"/>
      <c r="D981" s="28"/>
      <c r="Z981" s="28"/>
      <c r="AA981" s="28"/>
      <c r="AB981" s="28"/>
      <c r="AC981" s="28"/>
      <c r="AD981" s="28"/>
      <c r="AF981" s="29"/>
      <c r="AM981" s="28"/>
      <c r="AN981" s="28"/>
      <c r="AO981" s="28"/>
      <c r="AP981" s="28"/>
      <c r="AQ981" s="28"/>
      <c r="AR981" s="28"/>
      <c r="AS981" s="28"/>
      <c r="AT981" s="28"/>
    </row>
    <row r="982" spans="1:63" ht="12.95" customHeight="1">
      <c r="A982" s="28"/>
      <c r="B982" s="29"/>
      <c r="C982" s="28"/>
      <c r="D982" s="28"/>
      <c r="Z982" s="28"/>
      <c r="AA982" s="28"/>
      <c r="AB982" s="28"/>
      <c r="AC982" s="28"/>
      <c r="AD982" s="28"/>
      <c r="AF982" s="29"/>
      <c r="AM982" s="28"/>
      <c r="AN982" s="28"/>
      <c r="AO982" s="28"/>
      <c r="AP982" s="28"/>
      <c r="AQ982" s="28"/>
      <c r="AR982" s="28"/>
      <c r="AS982" s="28"/>
      <c r="AT982" s="28"/>
    </row>
    <row r="983" spans="1:63" ht="12.95" customHeight="1">
      <c r="A983" s="28"/>
      <c r="B983" s="29"/>
      <c r="C983" s="28"/>
      <c r="D983" s="28"/>
      <c r="Z983" s="28"/>
      <c r="AA983" s="28"/>
      <c r="AB983" s="28"/>
      <c r="AC983" s="28"/>
      <c r="AD983" s="28"/>
      <c r="AF983" s="29"/>
      <c r="AM983" s="28"/>
      <c r="AN983" s="28"/>
      <c r="AO983" s="28"/>
      <c r="AP983" s="28"/>
      <c r="AQ983" s="28"/>
      <c r="AR983" s="28"/>
      <c r="AS983" s="28"/>
      <c r="AT983" s="28"/>
    </row>
    <row r="984" spans="1:63" ht="12.95" customHeight="1">
      <c r="A984" s="28"/>
      <c r="B984" s="29"/>
      <c r="C984" s="28"/>
      <c r="D984" s="28"/>
      <c r="Z984" s="28"/>
      <c r="AA984" s="28"/>
      <c r="AB984" s="28"/>
      <c r="AC984" s="28"/>
      <c r="AD984" s="28"/>
      <c r="AF984" s="29"/>
      <c r="AM984" s="28"/>
      <c r="AN984" s="28"/>
      <c r="AO984" s="28"/>
      <c r="AP984" s="28"/>
      <c r="AQ984" s="28"/>
      <c r="AR984" s="28"/>
      <c r="AS984" s="28"/>
      <c r="AT984" s="28"/>
    </row>
    <row r="985" spans="1:63" ht="12.95" customHeight="1">
      <c r="A985" s="28"/>
      <c r="B985" s="29"/>
      <c r="C985" s="28"/>
      <c r="D985" s="28"/>
      <c r="Z985" s="28"/>
      <c r="AA985" s="28"/>
      <c r="AB985" s="28"/>
      <c r="AC985" s="28"/>
      <c r="AD985" s="28"/>
      <c r="AF985" s="29"/>
      <c r="AM985" s="28"/>
      <c r="AN985" s="28"/>
      <c r="AO985" s="28"/>
      <c r="AP985" s="28"/>
      <c r="AQ985" s="28"/>
      <c r="AR985" s="28"/>
      <c r="AS985" s="28"/>
      <c r="AT985" s="28"/>
    </row>
    <row r="986" spans="1:63" ht="12.95" customHeight="1">
      <c r="A986" s="28"/>
      <c r="B986" s="29"/>
      <c r="C986" s="28"/>
      <c r="D986" s="28"/>
      <c r="Z986" s="28"/>
      <c r="AA986" s="28"/>
      <c r="AB986" s="28"/>
      <c r="AC986" s="28"/>
      <c r="AD986" s="28"/>
      <c r="AF986" s="29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</row>
    <row r="987" spans="1:63" ht="12.95" customHeight="1">
      <c r="A987" s="28"/>
      <c r="B987" s="29"/>
      <c r="C987" s="28"/>
      <c r="D987" s="28"/>
      <c r="Z987" s="28"/>
      <c r="AA987" s="28"/>
      <c r="AB987" s="28"/>
      <c r="AC987" s="28"/>
      <c r="AD987" s="28"/>
      <c r="AF987" s="29"/>
      <c r="AM987" s="28"/>
      <c r="AN987" s="28"/>
      <c r="AO987" s="28"/>
      <c r="AP987" s="28"/>
      <c r="AQ987" s="28"/>
      <c r="AR987" s="28"/>
      <c r="AS987" s="28"/>
      <c r="AT987" s="28"/>
    </row>
    <row r="988" spans="1:63" ht="12.95" customHeight="1">
      <c r="A988" s="28"/>
      <c r="B988" s="29"/>
      <c r="C988" s="28"/>
      <c r="D988" s="28"/>
      <c r="Z988" s="28"/>
      <c r="AA988" s="28"/>
      <c r="AB988" s="28"/>
      <c r="AC988" s="28"/>
      <c r="AD988" s="28"/>
      <c r="AF988" s="29"/>
      <c r="AM988" s="28"/>
      <c r="AN988" s="28"/>
      <c r="AO988" s="28"/>
      <c r="AP988" s="28"/>
      <c r="AQ988" s="28"/>
      <c r="AR988" s="28"/>
      <c r="AS988" s="28"/>
      <c r="AT988" s="28"/>
    </row>
    <row r="989" spans="1:63" ht="12.95" customHeight="1">
      <c r="A989" s="28"/>
      <c r="B989" s="29"/>
      <c r="C989" s="28"/>
      <c r="D989" s="28"/>
      <c r="Z989" s="28"/>
      <c r="AA989" s="28"/>
      <c r="AB989" s="28"/>
      <c r="AC989" s="28"/>
      <c r="AD989" s="28"/>
      <c r="AF989" s="29"/>
      <c r="AM989" s="28"/>
      <c r="AN989" s="28"/>
      <c r="AO989" s="28"/>
      <c r="AP989" s="28"/>
      <c r="AQ989" s="28"/>
      <c r="AR989" s="28"/>
      <c r="AS989" s="28"/>
      <c r="AT989" s="28"/>
    </row>
    <row r="990" spans="1:63" ht="12.95" customHeight="1">
      <c r="A990" s="28"/>
      <c r="B990" s="29"/>
      <c r="C990" s="28"/>
      <c r="D990" s="28"/>
      <c r="Z990" s="28"/>
      <c r="AA990" s="28"/>
      <c r="AB990" s="28"/>
      <c r="AC990" s="28"/>
      <c r="AD990" s="28"/>
      <c r="AF990" s="29"/>
      <c r="AM990" s="28"/>
      <c r="AN990" s="28"/>
      <c r="AO990" s="28"/>
      <c r="AP990" s="28"/>
      <c r="AQ990" s="28"/>
      <c r="AR990" s="28"/>
      <c r="AS990" s="28"/>
      <c r="AT990" s="28"/>
    </row>
    <row r="991" spans="1:63" ht="12.95" customHeight="1">
      <c r="A991" s="28"/>
      <c r="B991" s="29"/>
      <c r="C991" s="28"/>
      <c r="D991" s="28"/>
      <c r="Z991" s="28"/>
      <c r="AA991" s="28"/>
      <c r="AB991" s="28"/>
      <c r="AC991" s="28"/>
      <c r="AD991" s="28"/>
      <c r="AF991" s="29"/>
      <c r="AM991" s="28"/>
      <c r="AN991" s="28"/>
      <c r="AO991" s="28"/>
      <c r="AP991" s="28"/>
      <c r="AQ991" s="28"/>
      <c r="AR991" s="28"/>
      <c r="AS991" s="28"/>
      <c r="AT991" s="28"/>
    </row>
    <row r="992" spans="1:63" ht="12.95" customHeight="1">
      <c r="A992" s="28"/>
      <c r="B992" s="29"/>
      <c r="C992" s="28"/>
      <c r="D992" s="28"/>
      <c r="Z992" s="28"/>
      <c r="AA992" s="28"/>
      <c r="AB992" s="28"/>
      <c r="AC992" s="28"/>
      <c r="AD992" s="28"/>
      <c r="AF992" s="29"/>
      <c r="AM992" s="28"/>
      <c r="AN992" s="28"/>
      <c r="AO992" s="28"/>
      <c r="AP992" s="28"/>
      <c r="AQ992" s="28"/>
      <c r="AR992" s="28"/>
      <c r="AS992" s="28"/>
      <c r="AT992" s="28"/>
    </row>
    <row r="993" spans="1:63" ht="12.95" customHeight="1">
      <c r="A993" s="28"/>
      <c r="B993" s="29"/>
      <c r="C993" s="28"/>
      <c r="D993" s="28"/>
      <c r="Z993" s="28"/>
      <c r="AA993" s="28"/>
      <c r="AB993" s="28"/>
      <c r="AC993" s="28"/>
      <c r="AD993" s="28"/>
      <c r="AF993" s="29"/>
      <c r="AM993" s="28"/>
      <c r="AN993" s="28"/>
      <c r="AO993" s="28"/>
      <c r="AP993" s="28"/>
      <c r="AQ993" s="28"/>
      <c r="AR993" s="28"/>
      <c r="AS993" s="28"/>
      <c r="AT993" s="28"/>
    </row>
    <row r="994" spans="1:63" ht="12.95" customHeight="1">
      <c r="A994" s="28"/>
      <c r="B994" s="29"/>
      <c r="C994" s="28"/>
      <c r="D994" s="28"/>
      <c r="Z994" s="28"/>
      <c r="AA994" s="28"/>
      <c r="AB994" s="28"/>
      <c r="AC994" s="28"/>
      <c r="AD994" s="28"/>
      <c r="AF994" s="29"/>
      <c r="AM994" s="28"/>
      <c r="AN994" s="28"/>
      <c r="AO994" s="28"/>
      <c r="AP994" s="28"/>
      <c r="AQ994" s="28"/>
      <c r="AR994" s="28"/>
      <c r="AS994" s="28"/>
      <c r="AT994" s="28"/>
    </row>
    <row r="995" spans="1:63" ht="12.95" customHeight="1">
      <c r="A995" s="28"/>
      <c r="B995" s="29"/>
      <c r="C995" s="28"/>
      <c r="D995" s="28"/>
      <c r="Z995" s="28"/>
      <c r="AA995" s="28"/>
      <c r="AB995" s="28"/>
      <c r="AC995" s="28"/>
      <c r="AD995" s="28"/>
      <c r="AF995" s="29"/>
      <c r="AM995" s="28"/>
      <c r="AN995" s="28"/>
      <c r="AO995" s="28"/>
      <c r="AP995" s="28"/>
      <c r="AQ995" s="28"/>
      <c r="AR995" s="28"/>
      <c r="AS995" s="28"/>
      <c r="AT995" s="28"/>
    </row>
    <row r="996" spans="1:63" ht="12.95" customHeight="1">
      <c r="A996" s="28"/>
      <c r="B996" s="29"/>
      <c r="C996" s="28"/>
      <c r="D996" s="28"/>
      <c r="Z996" s="28"/>
      <c r="AA996" s="28"/>
      <c r="AB996" s="28"/>
      <c r="AC996" s="28"/>
      <c r="AD996" s="28"/>
      <c r="AF996" s="29"/>
      <c r="AM996" s="28"/>
      <c r="AN996" s="28"/>
      <c r="AO996" s="28"/>
      <c r="AP996" s="28"/>
      <c r="AQ996" s="28"/>
      <c r="AR996" s="28"/>
      <c r="AS996" s="28"/>
      <c r="AT996" s="28"/>
    </row>
    <row r="997" spans="1:63" ht="12.95" customHeight="1">
      <c r="A997" s="28"/>
      <c r="B997" s="29"/>
      <c r="C997" s="28"/>
      <c r="D997" s="28"/>
      <c r="Z997" s="28"/>
      <c r="AA997" s="28"/>
      <c r="AB997" s="28"/>
      <c r="AC997" s="28"/>
      <c r="AD997" s="28"/>
      <c r="AF997" s="29"/>
      <c r="AM997" s="28"/>
      <c r="AN997" s="28"/>
      <c r="AO997" s="28"/>
      <c r="AP997" s="28"/>
      <c r="AQ997" s="28"/>
      <c r="AR997" s="28"/>
      <c r="AS997" s="28"/>
      <c r="AT997" s="28"/>
    </row>
    <row r="998" spans="1:63" ht="12.95" customHeight="1">
      <c r="A998" s="28"/>
      <c r="B998" s="29"/>
      <c r="C998" s="28"/>
      <c r="D998" s="28"/>
      <c r="Z998" s="28"/>
      <c r="AA998" s="28"/>
      <c r="AB998" s="28"/>
      <c r="AC998" s="28"/>
      <c r="AD998" s="28"/>
      <c r="AF998" s="29"/>
      <c r="AM998" s="28"/>
      <c r="AN998" s="28"/>
      <c r="AO998" s="28"/>
      <c r="AP998" s="28"/>
      <c r="AQ998" s="28"/>
      <c r="AR998" s="28"/>
      <c r="AS998" s="28"/>
      <c r="AT998" s="28"/>
    </row>
    <row r="999" spans="1:63" ht="12.95" customHeight="1">
      <c r="A999" s="28"/>
      <c r="B999" s="29"/>
      <c r="C999" s="28"/>
      <c r="D999" s="28"/>
      <c r="Z999" s="28"/>
      <c r="AA999" s="28"/>
      <c r="AB999" s="28"/>
      <c r="AC999" s="28"/>
      <c r="AD999" s="28"/>
      <c r="AF999" s="29"/>
      <c r="AM999" s="28"/>
      <c r="AN999" s="28"/>
      <c r="AO999" s="28"/>
      <c r="AP999" s="28"/>
      <c r="AQ999" s="28"/>
      <c r="AR999" s="28"/>
      <c r="AS999" s="28"/>
      <c r="AT999" s="28"/>
    </row>
    <row r="1000" spans="1:63" ht="12.95" customHeight="1">
      <c r="A1000" s="28"/>
      <c r="B1000" s="29"/>
      <c r="C1000" s="28"/>
      <c r="D1000" s="28"/>
      <c r="Z1000" s="28"/>
      <c r="AA1000" s="28"/>
      <c r="AB1000" s="28"/>
      <c r="AC1000" s="28"/>
      <c r="AD1000" s="28"/>
      <c r="AF1000" s="29"/>
      <c r="AM1000" s="28"/>
      <c r="AN1000" s="28"/>
      <c r="AO1000" s="28"/>
      <c r="AP1000" s="28"/>
      <c r="AQ1000" s="28"/>
      <c r="AR1000" s="28"/>
      <c r="AS1000" s="28"/>
      <c r="AT1000" s="28"/>
    </row>
    <row r="1001" spans="1:63" ht="12.95" customHeight="1">
      <c r="A1001" s="28"/>
      <c r="B1001" s="29"/>
      <c r="C1001" s="28"/>
      <c r="D1001" s="28"/>
      <c r="Z1001" s="28"/>
      <c r="AA1001" s="28"/>
      <c r="AB1001" s="28"/>
      <c r="AC1001" s="28"/>
      <c r="AD1001" s="28"/>
      <c r="AF1001" s="29"/>
      <c r="AM1001" s="28"/>
      <c r="AN1001" s="28"/>
      <c r="AO1001" s="28"/>
      <c r="AP1001" s="28"/>
      <c r="AQ1001" s="28"/>
      <c r="AR1001" s="28"/>
      <c r="AS1001" s="28"/>
      <c r="AT1001" s="28"/>
    </row>
    <row r="1002" spans="1:63" ht="12.95" customHeight="1">
      <c r="A1002" s="28"/>
      <c r="B1002" s="29"/>
      <c r="C1002" s="28"/>
      <c r="D1002" s="28"/>
      <c r="Z1002" s="28"/>
      <c r="AA1002" s="28"/>
      <c r="AB1002" s="28"/>
      <c r="AC1002" s="28"/>
      <c r="AD1002" s="28"/>
      <c r="AF1002" s="29"/>
      <c r="AM1002" s="28"/>
      <c r="AN1002" s="28"/>
      <c r="AO1002" s="28"/>
      <c r="AP1002" s="28"/>
      <c r="AQ1002" s="28"/>
      <c r="AR1002" s="28"/>
      <c r="AS1002" s="28"/>
      <c r="AT1002" s="28"/>
    </row>
    <row r="1003" spans="1:63" ht="12.95" customHeight="1">
      <c r="A1003" s="28"/>
      <c r="B1003" s="29"/>
      <c r="C1003" s="28"/>
      <c r="D1003" s="28"/>
      <c r="Z1003" s="28"/>
      <c r="AA1003" s="28"/>
      <c r="AB1003" s="28"/>
      <c r="AC1003" s="28"/>
      <c r="AD1003" s="28"/>
      <c r="AF1003" s="29"/>
      <c r="AM1003" s="28"/>
      <c r="AN1003" s="28"/>
      <c r="AO1003" s="28"/>
      <c r="AP1003" s="28"/>
      <c r="AQ1003" s="28"/>
      <c r="AR1003" s="28"/>
      <c r="AS1003" s="28"/>
      <c r="AT1003" s="28"/>
    </row>
    <row r="1004" spans="1:63" ht="12.95" customHeight="1">
      <c r="A1004" s="28"/>
      <c r="B1004" s="29"/>
      <c r="C1004" s="28"/>
      <c r="D1004" s="28"/>
      <c r="Z1004" s="28"/>
      <c r="AA1004" s="28"/>
      <c r="AB1004" s="28"/>
      <c r="AC1004" s="28"/>
      <c r="AD1004" s="28"/>
      <c r="AF1004" s="29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  <c r="BD1004" s="28"/>
      <c r="BE1004" s="28"/>
      <c r="BF1004" s="28"/>
      <c r="BG1004" s="28"/>
      <c r="BH1004" s="28"/>
      <c r="BI1004" s="28"/>
      <c r="BJ1004" s="28"/>
      <c r="BK1004" s="28"/>
    </row>
    <row r="1005" spans="1:63" ht="12.95" customHeight="1">
      <c r="A1005" s="28"/>
      <c r="B1005" s="29"/>
      <c r="C1005" s="28"/>
      <c r="D1005" s="28"/>
      <c r="Z1005" s="28"/>
      <c r="AA1005" s="28"/>
      <c r="AB1005" s="28"/>
      <c r="AC1005" s="28"/>
      <c r="AD1005" s="28"/>
      <c r="AF1005" s="29"/>
      <c r="AM1005" s="28"/>
      <c r="AN1005" s="28"/>
      <c r="AO1005" s="28"/>
      <c r="AP1005" s="28"/>
      <c r="AQ1005" s="28"/>
      <c r="AR1005" s="28"/>
      <c r="AS1005" s="28"/>
      <c r="AT1005" s="28"/>
    </row>
    <row r="1006" spans="1:63" ht="12.95" customHeight="1">
      <c r="A1006" s="28"/>
      <c r="B1006" s="29"/>
      <c r="C1006" s="28"/>
      <c r="D1006" s="28"/>
      <c r="Z1006" s="28"/>
      <c r="AA1006" s="28"/>
      <c r="AB1006" s="28"/>
      <c r="AC1006" s="28"/>
      <c r="AD1006" s="28"/>
      <c r="AF1006" s="29"/>
      <c r="AM1006" s="28"/>
      <c r="AN1006" s="28"/>
      <c r="AO1006" s="28"/>
      <c r="AP1006" s="28"/>
      <c r="AQ1006" s="28"/>
      <c r="AR1006" s="28"/>
      <c r="AS1006" s="28"/>
      <c r="AT1006" s="28"/>
    </row>
    <row r="1007" spans="1:63" ht="12.95" customHeight="1">
      <c r="A1007" s="28"/>
      <c r="B1007" s="29"/>
      <c r="C1007" s="28"/>
      <c r="D1007" s="28"/>
      <c r="Z1007" s="28"/>
      <c r="AA1007" s="28"/>
      <c r="AB1007" s="28"/>
      <c r="AC1007" s="28"/>
      <c r="AD1007" s="28"/>
      <c r="AF1007" s="29"/>
      <c r="AM1007" s="28"/>
      <c r="AN1007" s="28"/>
      <c r="AO1007" s="28"/>
      <c r="AP1007" s="28"/>
      <c r="AQ1007" s="28"/>
      <c r="AR1007" s="28"/>
      <c r="AS1007" s="28"/>
      <c r="AT1007" s="28"/>
    </row>
    <row r="1008" spans="1:63" ht="12.95" customHeight="1">
      <c r="A1008" s="28"/>
      <c r="B1008" s="29"/>
      <c r="C1008" s="28"/>
      <c r="D1008" s="28"/>
      <c r="Z1008" s="28"/>
      <c r="AA1008" s="28"/>
      <c r="AB1008" s="28"/>
      <c r="AC1008" s="28"/>
      <c r="AD1008" s="28"/>
      <c r="AF1008" s="29"/>
      <c r="AM1008" s="28"/>
      <c r="AN1008" s="28"/>
      <c r="AO1008" s="28"/>
      <c r="AP1008" s="28"/>
      <c r="AQ1008" s="28"/>
      <c r="AR1008" s="28"/>
      <c r="AS1008" s="28"/>
      <c r="AT1008" s="28"/>
    </row>
    <row r="1009" spans="1:46" ht="12.95" customHeight="1">
      <c r="A1009" s="28"/>
      <c r="B1009" s="29"/>
      <c r="C1009" s="28"/>
      <c r="D1009" s="28"/>
      <c r="Z1009" s="28"/>
      <c r="AA1009" s="28"/>
      <c r="AB1009" s="28"/>
      <c r="AC1009" s="28"/>
      <c r="AD1009" s="28"/>
      <c r="AF1009" s="29"/>
      <c r="AM1009" s="28"/>
      <c r="AN1009" s="28"/>
      <c r="AO1009" s="28"/>
      <c r="AP1009" s="28"/>
      <c r="AQ1009" s="28"/>
      <c r="AR1009" s="28"/>
      <c r="AS1009" s="28"/>
      <c r="AT1009" s="28"/>
    </row>
    <row r="1010" spans="1:46" ht="12.95" customHeight="1">
      <c r="A1010" s="28"/>
      <c r="B1010" s="29"/>
      <c r="C1010" s="28"/>
      <c r="D1010" s="28"/>
      <c r="Z1010" s="28"/>
      <c r="AA1010" s="28"/>
      <c r="AB1010" s="28"/>
      <c r="AC1010" s="28"/>
      <c r="AD1010" s="28"/>
      <c r="AF1010" s="29"/>
      <c r="AM1010" s="28"/>
      <c r="AN1010" s="28"/>
      <c r="AO1010" s="28"/>
      <c r="AP1010" s="28"/>
      <c r="AQ1010" s="28"/>
      <c r="AR1010" s="28"/>
      <c r="AS1010" s="28"/>
      <c r="AT1010" s="28"/>
    </row>
    <row r="1011" spans="1:46" ht="12.95" customHeight="1">
      <c r="A1011" s="28"/>
      <c r="B1011" s="29"/>
      <c r="C1011" s="28"/>
      <c r="D1011" s="28"/>
      <c r="Z1011" s="28"/>
      <c r="AA1011" s="28"/>
      <c r="AB1011" s="28"/>
      <c r="AC1011" s="28"/>
      <c r="AD1011" s="28"/>
      <c r="AF1011" s="29"/>
      <c r="AM1011" s="28"/>
      <c r="AN1011" s="28"/>
      <c r="AO1011" s="28"/>
      <c r="AP1011" s="28"/>
      <c r="AQ1011" s="28"/>
      <c r="AR1011" s="28"/>
      <c r="AS1011" s="28"/>
      <c r="AT1011" s="28"/>
    </row>
    <row r="1012" spans="1:46" ht="12.95" customHeight="1">
      <c r="A1012" s="28"/>
      <c r="B1012" s="29"/>
      <c r="C1012" s="28"/>
      <c r="D1012" s="28"/>
      <c r="Z1012" s="28"/>
      <c r="AA1012" s="28"/>
      <c r="AB1012" s="28"/>
      <c r="AC1012" s="28"/>
      <c r="AD1012" s="28"/>
      <c r="AF1012" s="29"/>
      <c r="AM1012" s="28"/>
      <c r="AN1012" s="28"/>
      <c r="AO1012" s="28"/>
      <c r="AP1012" s="28"/>
      <c r="AQ1012" s="28"/>
      <c r="AR1012" s="28"/>
      <c r="AS1012" s="28"/>
      <c r="AT1012" s="28"/>
    </row>
    <row r="1013" spans="1:46" ht="12.95" customHeight="1">
      <c r="A1013" s="28"/>
      <c r="B1013" s="29"/>
      <c r="C1013" s="28"/>
      <c r="D1013" s="28"/>
      <c r="Z1013" s="28"/>
      <c r="AA1013" s="28"/>
      <c r="AB1013" s="28"/>
      <c r="AC1013" s="28"/>
      <c r="AD1013" s="28"/>
      <c r="AF1013" s="29"/>
      <c r="AM1013" s="28"/>
      <c r="AN1013" s="28"/>
      <c r="AO1013" s="28"/>
      <c r="AP1013" s="28"/>
      <c r="AQ1013" s="28"/>
      <c r="AR1013" s="28"/>
      <c r="AS1013" s="28"/>
      <c r="AT1013" s="28"/>
    </row>
    <row r="1014" spans="1:46" ht="12.95" customHeight="1">
      <c r="A1014" s="28"/>
      <c r="B1014" s="29"/>
      <c r="C1014" s="28"/>
      <c r="D1014" s="28"/>
      <c r="Z1014" s="28"/>
      <c r="AA1014" s="28"/>
      <c r="AB1014" s="28"/>
      <c r="AC1014" s="28"/>
      <c r="AD1014" s="28"/>
      <c r="AF1014" s="29"/>
      <c r="AM1014" s="28"/>
      <c r="AN1014" s="28"/>
      <c r="AO1014" s="28"/>
      <c r="AP1014" s="28"/>
      <c r="AQ1014" s="28"/>
      <c r="AR1014" s="28"/>
      <c r="AS1014" s="28"/>
      <c r="AT1014" s="28"/>
    </row>
    <row r="1015" spans="1:46" ht="12.95" customHeight="1">
      <c r="A1015" s="28"/>
      <c r="B1015" s="29"/>
      <c r="C1015" s="28"/>
      <c r="D1015" s="28"/>
      <c r="Z1015" s="28"/>
      <c r="AA1015" s="28"/>
      <c r="AB1015" s="28"/>
      <c r="AC1015" s="28"/>
      <c r="AD1015" s="28"/>
      <c r="AF1015" s="29"/>
      <c r="AM1015" s="28"/>
      <c r="AN1015" s="28"/>
      <c r="AO1015" s="28"/>
      <c r="AP1015" s="28"/>
      <c r="AQ1015" s="28"/>
      <c r="AR1015" s="28"/>
      <c r="AS1015" s="28"/>
      <c r="AT1015" s="28"/>
    </row>
    <row r="1016" spans="1:46" ht="12.95" customHeight="1">
      <c r="A1016" s="28"/>
      <c r="B1016" s="29"/>
      <c r="C1016" s="28"/>
      <c r="D1016" s="28"/>
      <c r="Z1016" s="28"/>
      <c r="AA1016" s="28"/>
      <c r="AB1016" s="28"/>
      <c r="AC1016" s="28"/>
      <c r="AD1016" s="28"/>
      <c r="AF1016" s="29"/>
      <c r="AM1016" s="28"/>
      <c r="AN1016" s="28"/>
      <c r="AO1016" s="28"/>
      <c r="AP1016" s="28"/>
      <c r="AQ1016" s="28"/>
      <c r="AR1016" s="28"/>
      <c r="AS1016" s="28"/>
      <c r="AT1016" s="28"/>
    </row>
    <row r="1017" spans="1:46" ht="12.95" customHeight="1">
      <c r="A1017" s="28"/>
      <c r="B1017" s="29"/>
      <c r="C1017" s="28"/>
      <c r="D1017" s="28"/>
      <c r="Z1017" s="28"/>
      <c r="AA1017" s="28"/>
      <c r="AB1017" s="28"/>
      <c r="AC1017" s="28"/>
      <c r="AD1017" s="28"/>
      <c r="AF1017" s="29"/>
      <c r="AM1017" s="28"/>
      <c r="AN1017" s="28"/>
      <c r="AO1017" s="28"/>
      <c r="AP1017" s="28"/>
      <c r="AQ1017" s="28"/>
      <c r="AR1017" s="28"/>
      <c r="AS1017" s="28"/>
      <c r="AT1017" s="28"/>
    </row>
    <row r="1018" spans="1:46" ht="12.95" customHeight="1">
      <c r="A1018" s="28"/>
      <c r="B1018" s="29"/>
      <c r="C1018" s="28"/>
      <c r="D1018" s="28"/>
      <c r="Z1018" s="28"/>
      <c r="AA1018" s="28"/>
      <c r="AB1018" s="28"/>
      <c r="AC1018" s="28"/>
      <c r="AD1018" s="28"/>
      <c r="AF1018" s="29"/>
      <c r="AM1018" s="28"/>
      <c r="AN1018" s="28"/>
      <c r="AO1018" s="28"/>
      <c r="AP1018" s="28"/>
      <c r="AQ1018" s="28"/>
      <c r="AR1018" s="28"/>
      <c r="AS1018" s="28"/>
      <c r="AT1018" s="28"/>
    </row>
    <row r="1019" spans="1:46" ht="12.95" customHeight="1">
      <c r="A1019" s="28"/>
      <c r="B1019" s="29"/>
      <c r="C1019" s="28"/>
      <c r="D1019" s="28"/>
      <c r="Z1019" s="28"/>
      <c r="AA1019" s="28"/>
      <c r="AB1019" s="28"/>
      <c r="AC1019" s="28"/>
      <c r="AD1019" s="28"/>
      <c r="AF1019" s="29"/>
      <c r="AM1019" s="28"/>
      <c r="AN1019" s="28"/>
      <c r="AO1019" s="28"/>
      <c r="AP1019" s="28"/>
      <c r="AQ1019" s="28"/>
      <c r="AR1019" s="28"/>
      <c r="AS1019" s="28"/>
      <c r="AT1019" s="28"/>
    </row>
    <row r="1020" spans="1:46" ht="12.95" customHeight="1">
      <c r="A1020" s="28"/>
      <c r="B1020" s="29"/>
      <c r="C1020" s="28"/>
      <c r="D1020" s="28"/>
      <c r="Z1020" s="28"/>
      <c r="AA1020" s="28"/>
      <c r="AB1020" s="28"/>
      <c r="AC1020" s="28"/>
      <c r="AD1020" s="28"/>
      <c r="AF1020" s="29"/>
      <c r="AM1020" s="28"/>
      <c r="AN1020" s="28"/>
      <c r="AO1020" s="28"/>
      <c r="AP1020" s="28"/>
      <c r="AQ1020" s="28"/>
      <c r="AR1020" s="28"/>
      <c r="AS1020" s="28"/>
      <c r="AT1020" s="28"/>
    </row>
    <row r="1021" spans="1:46" ht="12.95" customHeight="1">
      <c r="A1021" s="28"/>
      <c r="B1021" s="29"/>
      <c r="C1021" s="28"/>
      <c r="D1021" s="28"/>
      <c r="Z1021" s="28"/>
      <c r="AA1021" s="28"/>
      <c r="AB1021" s="28"/>
      <c r="AC1021" s="28"/>
      <c r="AD1021" s="28"/>
      <c r="AF1021" s="29"/>
      <c r="AM1021" s="28"/>
      <c r="AN1021" s="28"/>
      <c r="AO1021" s="28"/>
      <c r="AP1021" s="28"/>
      <c r="AQ1021" s="28"/>
      <c r="AR1021" s="28"/>
      <c r="AS1021" s="28"/>
      <c r="AT1021" s="28"/>
    </row>
    <row r="1022" spans="1:46" ht="12.95" customHeight="1">
      <c r="A1022" s="28"/>
      <c r="B1022" s="29"/>
      <c r="C1022" s="28"/>
      <c r="D1022" s="28"/>
      <c r="Z1022" s="28"/>
      <c r="AA1022" s="28"/>
      <c r="AB1022" s="28"/>
      <c r="AC1022" s="28"/>
      <c r="AD1022" s="28"/>
      <c r="AF1022" s="29"/>
      <c r="AM1022" s="28"/>
      <c r="AN1022" s="28"/>
      <c r="AO1022" s="28"/>
      <c r="AP1022" s="28"/>
      <c r="AQ1022" s="28"/>
      <c r="AR1022" s="28"/>
      <c r="AS1022" s="28"/>
      <c r="AT1022" s="28"/>
    </row>
    <row r="1023" spans="1:46" ht="12.95" customHeight="1">
      <c r="A1023" s="28"/>
      <c r="B1023" s="29"/>
      <c r="C1023" s="28"/>
      <c r="D1023" s="28"/>
      <c r="Z1023" s="28"/>
      <c r="AA1023" s="28"/>
      <c r="AB1023" s="28"/>
      <c r="AC1023" s="28"/>
      <c r="AD1023" s="28"/>
      <c r="AF1023" s="29"/>
      <c r="AM1023" s="28"/>
      <c r="AN1023" s="28"/>
      <c r="AO1023" s="28"/>
      <c r="AP1023" s="28"/>
      <c r="AQ1023" s="28"/>
      <c r="AR1023" s="28"/>
      <c r="AS1023" s="28"/>
      <c r="AT1023" s="28"/>
    </row>
    <row r="1024" spans="1:46" ht="12.95" customHeight="1">
      <c r="A1024" s="28"/>
      <c r="B1024" s="29"/>
      <c r="C1024" s="28"/>
      <c r="D1024" s="28"/>
      <c r="Z1024" s="28"/>
      <c r="AA1024" s="28"/>
      <c r="AB1024" s="28"/>
      <c r="AC1024" s="28"/>
      <c r="AD1024" s="28"/>
      <c r="AF1024" s="29"/>
      <c r="AM1024" s="28"/>
      <c r="AN1024" s="28"/>
      <c r="AO1024" s="28"/>
      <c r="AP1024" s="28"/>
      <c r="AQ1024" s="28"/>
      <c r="AR1024" s="28"/>
      <c r="AS1024" s="28"/>
      <c r="AT1024" s="28"/>
    </row>
    <row r="1025" spans="1:46" ht="12.95" customHeight="1">
      <c r="A1025" s="28"/>
      <c r="B1025" s="29"/>
      <c r="C1025" s="28"/>
      <c r="D1025" s="28"/>
      <c r="Z1025" s="28"/>
      <c r="AA1025" s="28"/>
      <c r="AB1025" s="28"/>
      <c r="AC1025" s="28"/>
      <c r="AD1025" s="28"/>
      <c r="AF1025" s="29"/>
      <c r="AM1025" s="28"/>
      <c r="AN1025" s="28"/>
      <c r="AO1025" s="28"/>
      <c r="AP1025" s="28"/>
      <c r="AQ1025" s="28"/>
      <c r="AR1025" s="28"/>
      <c r="AS1025" s="28"/>
      <c r="AT1025" s="28"/>
    </row>
    <row r="1026" spans="1:46" ht="12.95" customHeight="1">
      <c r="A1026" s="28"/>
      <c r="B1026" s="29"/>
      <c r="C1026" s="28"/>
      <c r="D1026" s="28"/>
      <c r="Z1026" s="28"/>
      <c r="AA1026" s="28"/>
      <c r="AB1026" s="28"/>
      <c r="AC1026" s="28"/>
      <c r="AD1026" s="28"/>
      <c r="AF1026" s="29"/>
      <c r="AM1026" s="28"/>
      <c r="AN1026" s="28"/>
      <c r="AO1026" s="28"/>
      <c r="AP1026" s="28"/>
      <c r="AQ1026" s="28"/>
      <c r="AR1026" s="28"/>
      <c r="AS1026" s="28"/>
      <c r="AT1026" s="28"/>
    </row>
    <row r="1027" spans="1:46" ht="12.95" customHeight="1">
      <c r="A1027" s="28"/>
      <c r="B1027" s="29"/>
      <c r="C1027" s="28"/>
      <c r="D1027" s="28"/>
      <c r="Z1027" s="28"/>
      <c r="AA1027" s="28"/>
      <c r="AB1027" s="28"/>
      <c r="AC1027" s="28"/>
      <c r="AD1027" s="28"/>
      <c r="AF1027" s="29"/>
      <c r="AM1027" s="28"/>
      <c r="AN1027" s="28"/>
      <c r="AO1027" s="28"/>
      <c r="AP1027" s="28"/>
      <c r="AQ1027" s="28"/>
      <c r="AR1027" s="28"/>
      <c r="AS1027" s="28"/>
      <c r="AT1027" s="28"/>
    </row>
    <row r="1028" spans="1:46" ht="12.95" customHeight="1">
      <c r="A1028" s="28"/>
      <c r="B1028" s="29"/>
      <c r="C1028" s="28"/>
      <c r="D1028" s="28"/>
      <c r="Z1028" s="28"/>
      <c r="AA1028" s="28"/>
      <c r="AB1028" s="28"/>
      <c r="AC1028" s="28"/>
      <c r="AD1028" s="28"/>
      <c r="AF1028" s="29"/>
      <c r="AM1028" s="28"/>
      <c r="AN1028" s="28"/>
      <c r="AO1028" s="28"/>
      <c r="AP1028" s="28"/>
      <c r="AQ1028" s="28"/>
      <c r="AR1028" s="28"/>
      <c r="AS1028" s="28"/>
      <c r="AT1028" s="28"/>
    </row>
    <row r="1029" spans="1:46" ht="12.95" customHeight="1">
      <c r="A1029" s="28"/>
      <c r="B1029" s="29"/>
      <c r="C1029" s="28"/>
      <c r="D1029" s="28"/>
      <c r="Z1029" s="28"/>
      <c r="AA1029" s="28"/>
      <c r="AB1029" s="28"/>
      <c r="AC1029" s="28"/>
      <c r="AD1029" s="28"/>
      <c r="AF1029" s="29"/>
      <c r="AM1029" s="28"/>
      <c r="AN1029" s="28"/>
      <c r="AO1029" s="28"/>
      <c r="AP1029" s="28"/>
      <c r="AQ1029" s="28"/>
      <c r="AR1029" s="28"/>
      <c r="AS1029" s="28"/>
      <c r="AT1029" s="28"/>
    </row>
    <row r="1030" spans="1:46" ht="12.95" customHeight="1">
      <c r="A1030" s="28"/>
      <c r="B1030" s="29"/>
      <c r="C1030" s="28"/>
      <c r="D1030" s="28"/>
      <c r="Z1030" s="28"/>
      <c r="AA1030" s="28"/>
      <c r="AB1030" s="28"/>
      <c r="AC1030" s="28"/>
      <c r="AD1030" s="28"/>
      <c r="AF1030" s="29"/>
      <c r="AM1030" s="28"/>
      <c r="AN1030" s="28"/>
      <c r="AO1030" s="28"/>
      <c r="AP1030" s="28"/>
      <c r="AQ1030" s="28"/>
      <c r="AR1030" s="28"/>
      <c r="AS1030" s="28"/>
      <c r="AT1030" s="28"/>
    </row>
    <row r="1031" spans="1:46" ht="12.95" customHeight="1">
      <c r="A1031" s="28"/>
      <c r="B1031" s="29"/>
      <c r="C1031" s="28"/>
      <c r="D1031" s="28"/>
      <c r="Z1031" s="28"/>
      <c r="AA1031" s="28"/>
      <c r="AB1031" s="28"/>
      <c r="AC1031" s="28"/>
      <c r="AD1031" s="28"/>
      <c r="AF1031" s="29"/>
      <c r="AM1031" s="28"/>
      <c r="AN1031" s="28"/>
      <c r="AO1031" s="28"/>
      <c r="AP1031" s="28"/>
      <c r="AQ1031" s="28"/>
      <c r="AR1031" s="28"/>
      <c r="AS1031" s="28"/>
      <c r="AT1031" s="28"/>
    </row>
    <row r="1032" spans="1:46" ht="12.95" customHeight="1">
      <c r="A1032" s="28"/>
      <c r="B1032" s="29"/>
      <c r="C1032" s="28"/>
      <c r="D1032" s="28"/>
      <c r="Z1032" s="28"/>
      <c r="AA1032" s="28"/>
      <c r="AB1032" s="28"/>
      <c r="AC1032" s="28"/>
      <c r="AD1032" s="28"/>
      <c r="AF1032" s="29"/>
      <c r="AM1032" s="28"/>
      <c r="AN1032" s="28"/>
      <c r="AO1032" s="28"/>
      <c r="AP1032" s="28"/>
      <c r="AQ1032" s="28"/>
      <c r="AR1032" s="28"/>
      <c r="AS1032" s="28"/>
      <c r="AT1032" s="28"/>
    </row>
    <row r="1033" spans="1:46" ht="12.95" customHeight="1">
      <c r="A1033" s="28"/>
      <c r="B1033" s="29"/>
      <c r="C1033" s="28"/>
      <c r="D1033" s="28"/>
      <c r="Z1033" s="28"/>
      <c r="AA1033" s="28"/>
      <c r="AB1033" s="28"/>
      <c r="AC1033" s="28"/>
      <c r="AD1033" s="28"/>
      <c r="AF1033" s="29"/>
      <c r="AM1033" s="28"/>
      <c r="AN1033" s="28"/>
      <c r="AO1033" s="28"/>
      <c r="AP1033" s="28"/>
      <c r="AQ1033" s="28"/>
      <c r="AR1033" s="28"/>
      <c r="AS1033" s="28"/>
      <c r="AT1033" s="28"/>
    </row>
    <row r="1034" spans="1:46" ht="12.95" customHeight="1">
      <c r="A1034" s="28"/>
      <c r="B1034" s="29"/>
      <c r="C1034" s="28"/>
      <c r="D1034" s="28"/>
      <c r="Z1034" s="28"/>
      <c r="AA1034" s="28"/>
      <c r="AB1034" s="28"/>
      <c r="AC1034" s="28"/>
      <c r="AD1034" s="28"/>
      <c r="AF1034" s="29"/>
      <c r="AM1034" s="28"/>
      <c r="AN1034" s="28"/>
      <c r="AO1034" s="28"/>
      <c r="AP1034" s="28"/>
      <c r="AQ1034" s="28"/>
      <c r="AR1034" s="28"/>
      <c r="AS1034" s="28"/>
      <c r="AT1034" s="28"/>
    </row>
    <row r="1035" spans="1:46" ht="12.95" customHeight="1">
      <c r="A1035" s="28"/>
      <c r="B1035" s="29"/>
      <c r="C1035" s="28"/>
      <c r="D1035" s="28"/>
      <c r="Z1035" s="28"/>
      <c r="AA1035" s="28"/>
      <c r="AB1035" s="28"/>
      <c r="AC1035" s="28"/>
      <c r="AD1035" s="28"/>
      <c r="AF1035" s="29"/>
      <c r="AM1035" s="28"/>
      <c r="AN1035" s="28"/>
      <c r="AO1035" s="28"/>
      <c r="AP1035" s="28"/>
      <c r="AQ1035" s="28"/>
      <c r="AR1035" s="28"/>
      <c r="AS1035" s="28"/>
      <c r="AT1035" s="28"/>
    </row>
    <row r="1036" spans="1:46" ht="12.95" customHeight="1">
      <c r="A1036" s="28"/>
      <c r="B1036" s="29"/>
      <c r="C1036" s="28"/>
      <c r="D1036" s="28"/>
      <c r="Z1036" s="28"/>
      <c r="AA1036" s="28"/>
      <c r="AB1036" s="28"/>
      <c r="AC1036" s="28"/>
      <c r="AD1036" s="28"/>
      <c r="AF1036" s="29"/>
      <c r="AM1036" s="28"/>
      <c r="AN1036" s="28"/>
      <c r="AO1036" s="28"/>
      <c r="AP1036" s="28"/>
      <c r="AQ1036" s="28"/>
      <c r="AR1036" s="28"/>
      <c r="AS1036" s="28"/>
      <c r="AT1036" s="28"/>
    </row>
    <row r="1037" spans="1:46" ht="12.95" customHeight="1">
      <c r="A1037" s="28"/>
      <c r="B1037" s="29"/>
      <c r="C1037" s="28"/>
      <c r="D1037" s="28"/>
      <c r="Z1037" s="28"/>
      <c r="AA1037" s="28"/>
      <c r="AB1037" s="28"/>
      <c r="AC1037" s="28"/>
      <c r="AD1037" s="28"/>
      <c r="AF1037" s="29"/>
      <c r="AM1037" s="28"/>
      <c r="AN1037" s="28"/>
      <c r="AO1037" s="28"/>
      <c r="AP1037" s="28"/>
      <c r="AQ1037" s="28"/>
      <c r="AR1037" s="28"/>
      <c r="AS1037" s="28"/>
      <c r="AT1037" s="28"/>
    </row>
    <row r="1038" spans="1:46" ht="12.95" customHeight="1">
      <c r="A1038" s="28"/>
      <c r="B1038" s="29"/>
      <c r="C1038" s="28"/>
      <c r="D1038" s="28"/>
      <c r="Z1038" s="28"/>
      <c r="AA1038" s="28"/>
      <c r="AB1038" s="28"/>
      <c r="AC1038" s="28"/>
      <c r="AD1038" s="28"/>
      <c r="AF1038" s="29"/>
      <c r="AM1038" s="28"/>
      <c r="AN1038" s="28"/>
      <c r="AO1038" s="28"/>
      <c r="AP1038" s="28"/>
      <c r="AQ1038" s="28"/>
      <c r="AR1038" s="28"/>
      <c r="AS1038" s="28"/>
      <c r="AT1038" s="28"/>
    </row>
    <row r="1039" spans="1:46" ht="12.95" customHeight="1">
      <c r="A1039" s="28"/>
      <c r="B1039" s="29"/>
      <c r="C1039" s="28"/>
      <c r="D1039" s="28"/>
      <c r="Z1039" s="28"/>
      <c r="AA1039" s="28"/>
      <c r="AB1039" s="28"/>
      <c r="AC1039" s="28"/>
      <c r="AD1039" s="28"/>
      <c r="AF1039" s="29"/>
      <c r="AM1039" s="28"/>
      <c r="AN1039" s="28"/>
      <c r="AO1039" s="28"/>
      <c r="AP1039" s="28"/>
      <c r="AQ1039" s="28"/>
      <c r="AR1039" s="28"/>
      <c r="AS1039" s="28"/>
      <c r="AT1039" s="28"/>
    </row>
    <row r="1040" spans="1:46" ht="12.95" customHeight="1">
      <c r="A1040" s="28"/>
      <c r="B1040" s="29"/>
      <c r="C1040" s="28"/>
      <c r="D1040" s="28"/>
      <c r="Z1040" s="28"/>
      <c r="AA1040" s="28"/>
      <c r="AB1040" s="28"/>
      <c r="AC1040" s="28"/>
      <c r="AD1040" s="28"/>
      <c r="AF1040" s="29"/>
      <c r="AM1040" s="28"/>
      <c r="AN1040" s="28"/>
      <c r="AO1040" s="28"/>
      <c r="AP1040" s="28"/>
      <c r="AQ1040" s="28"/>
      <c r="AR1040" s="28"/>
      <c r="AS1040" s="28"/>
      <c r="AT1040" s="28"/>
    </row>
    <row r="1041" spans="1:47" ht="12.95" customHeight="1">
      <c r="A1041" s="28"/>
      <c r="B1041" s="29"/>
      <c r="C1041" s="28"/>
      <c r="D1041" s="28"/>
      <c r="Z1041" s="28"/>
      <c r="AA1041" s="28"/>
      <c r="AB1041" s="28"/>
      <c r="AC1041" s="28"/>
      <c r="AD1041" s="28"/>
      <c r="AF1041" s="29"/>
      <c r="AM1041" s="28"/>
      <c r="AN1041" s="28"/>
      <c r="AO1041" s="28"/>
      <c r="AP1041" s="28"/>
      <c r="AQ1041" s="28"/>
      <c r="AR1041" s="28"/>
      <c r="AS1041" s="28"/>
      <c r="AT1041" s="28"/>
      <c r="AU1041" s="28"/>
    </row>
    <row r="1042" spans="1:47" ht="12.95" customHeight="1">
      <c r="A1042" s="28"/>
      <c r="B1042" s="29"/>
      <c r="C1042" s="28"/>
      <c r="D1042" s="28"/>
      <c r="Z1042" s="28"/>
      <c r="AA1042" s="28"/>
      <c r="AB1042" s="28"/>
      <c r="AC1042" s="28"/>
      <c r="AD1042" s="28"/>
      <c r="AF1042" s="29"/>
      <c r="AM1042" s="28"/>
      <c r="AN1042" s="28"/>
      <c r="AO1042" s="28"/>
      <c r="AP1042" s="28"/>
      <c r="AQ1042" s="28"/>
      <c r="AR1042" s="28"/>
      <c r="AS1042" s="28"/>
      <c r="AT1042" s="28"/>
      <c r="AU1042" s="28"/>
    </row>
    <row r="1043" spans="1:47" ht="12.95" customHeight="1">
      <c r="A1043" s="28"/>
      <c r="B1043" s="29"/>
      <c r="C1043" s="28"/>
      <c r="D1043" s="28"/>
      <c r="Z1043" s="28"/>
      <c r="AA1043" s="28"/>
      <c r="AB1043" s="28"/>
      <c r="AC1043" s="28"/>
      <c r="AD1043" s="28"/>
      <c r="AF1043" s="29"/>
      <c r="AM1043" s="28"/>
      <c r="AN1043" s="28"/>
      <c r="AO1043" s="28"/>
      <c r="AP1043" s="28"/>
      <c r="AQ1043" s="28"/>
      <c r="AR1043" s="28"/>
      <c r="AS1043" s="28"/>
      <c r="AT1043" s="28"/>
    </row>
    <row r="1044" spans="1:47" ht="12.95" customHeight="1">
      <c r="A1044" s="28"/>
      <c r="B1044" s="29"/>
      <c r="C1044" s="28"/>
      <c r="D1044" s="28"/>
      <c r="Z1044" s="28"/>
      <c r="AA1044" s="28"/>
      <c r="AB1044" s="28"/>
      <c r="AC1044" s="28"/>
      <c r="AD1044" s="28"/>
      <c r="AF1044" s="29"/>
      <c r="AM1044" s="28"/>
      <c r="AN1044" s="28"/>
      <c r="AO1044" s="28"/>
      <c r="AP1044" s="28"/>
      <c r="AQ1044" s="28"/>
      <c r="AR1044" s="28"/>
      <c r="AS1044" s="28"/>
      <c r="AT1044" s="28"/>
    </row>
    <row r="1045" spans="1:47" ht="12.95" customHeight="1">
      <c r="A1045" s="28"/>
      <c r="B1045" s="29"/>
      <c r="C1045" s="28"/>
      <c r="D1045" s="28"/>
      <c r="Z1045" s="28"/>
      <c r="AA1045" s="28"/>
      <c r="AB1045" s="28"/>
      <c r="AC1045" s="28"/>
      <c r="AD1045" s="28"/>
      <c r="AF1045" s="29"/>
      <c r="AM1045" s="28"/>
      <c r="AN1045" s="28"/>
      <c r="AO1045" s="28"/>
      <c r="AP1045" s="28"/>
      <c r="AQ1045" s="28"/>
      <c r="AR1045" s="28"/>
      <c r="AS1045" s="28"/>
      <c r="AT1045" s="28"/>
    </row>
    <row r="1046" spans="1:47" ht="12.95" customHeight="1">
      <c r="A1046" s="28"/>
      <c r="B1046" s="29"/>
      <c r="C1046" s="28"/>
      <c r="D1046" s="28"/>
      <c r="Z1046" s="28"/>
      <c r="AA1046" s="28"/>
      <c r="AB1046" s="28"/>
      <c r="AC1046" s="28"/>
      <c r="AD1046" s="28"/>
      <c r="AF1046" s="29"/>
      <c r="AM1046" s="28"/>
      <c r="AN1046" s="28"/>
      <c r="AO1046" s="28"/>
      <c r="AP1046" s="28"/>
      <c r="AQ1046" s="28"/>
      <c r="AR1046" s="28"/>
      <c r="AS1046" s="28"/>
      <c r="AT1046" s="28"/>
    </row>
    <row r="1047" spans="1:47" ht="12.95" customHeight="1">
      <c r="A1047" s="28"/>
      <c r="B1047" s="29"/>
      <c r="C1047" s="28"/>
      <c r="D1047" s="28"/>
      <c r="Z1047" s="28"/>
      <c r="AA1047" s="28"/>
      <c r="AB1047" s="28"/>
      <c r="AC1047" s="28"/>
      <c r="AD1047" s="28"/>
      <c r="AF1047" s="29"/>
      <c r="AM1047" s="28"/>
      <c r="AN1047" s="28"/>
      <c r="AO1047" s="28"/>
      <c r="AP1047" s="28"/>
      <c r="AQ1047" s="28"/>
      <c r="AR1047" s="28"/>
      <c r="AS1047" s="28"/>
      <c r="AT1047" s="28"/>
    </row>
    <row r="1048" spans="1:47" ht="12.95" customHeight="1">
      <c r="A1048" s="28"/>
      <c r="B1048" s="29"/>
      <c r="C1048" s="28"/>
      <c r="D1048" s="28"/>
      <c r="Z1048" s="28"/>
      <c r="AA1048" s="28"/>
      <c r="AB1048" s="28"/>
      <c r="AC1048" s="28"/>
      <c r="AD1048" s="28"/>
      <c r="AF1048" s="29"/>
      <c r="AM1048" s="28"/>
      <c r="AN1048" s="28"/>
      <c r="AO1048" s="28"/>
      <c r="AP1048" s="28"/>
      <c r="AQ1048" s="28"/>
      <c r="AR1048" s="28"/>
      <c r="AS1048" s="28"/>
      <c r="AT1048" s="28"/>
    </row>
    <row r="1049" spans="1:47" ht="12.95" customHeight="1">
      <c r="A1049" s="28"/>
      <c r="B1049" s="29"/>
      <c r="C1049" s="28"/>
      <c r="D1049" s="28"/>
      <c r="Z1049" s="28"/>
      <c r="AA1049" s="28"/>
      <c r="AB1049" s="28"/>
      <c r="AC1049" s="28"/>
      <c r="AD1049" s="28"/>
      <c r="AF1049" s="29"/>
      <c r="AM1049" s="28"/>
      <c r="AN1049" s="28"/>
      <c r="AO1049" s="28"/>
      <c r="AP1049" s="28"/>
      <c r="AQ1049" s="28"/>
      <c r="AR1049" s="28"/>
      <c r="AS1049" s="28"/>
      <c r="AT1049" s="28"/>
    </row>
    <row r="1050" spans="1:47" ht="12.95" customHeight="1">
      <c r="A1050" s="28"/>
      <c r="B1050" s="29"/>
      <c r="C1050" s="28"/>
      <c r="D1050" s="28"/>
      <c r="Z1050" s="28"/>
      <c r="AA1050" s="28"/>
      <c r="AB1050" s="28"/>
      <c r="AC1050" s="28"/>
      <c r="AD1050" s="28"/>
      <c r="AF1050" s="29"/>
      <c r="AM1050" s="28"/>
      <c r="AN1050" s="28"/>
      <c r="AO1050" s="28"/>
      <c r="AP1050" s="28"/>
      <c r="AQ1050" s="28"/>
      <c r="AR1050" s="28"/>
      <c r="AS1050" s="28"/>
      <c r="AT1050" s="28"/>
    </row>
    <row r="1051" spans="1:47" ht="12.95" customHeight="1">
      <c r="A1051" s="28"/>
      <c r="B1051" s="29"/>
      <c r="C1051" s="28"/>
      <c r="D1051" s="28"/>
      <c r="Z1051" s="28"/>
      <c r="AA1051" s="28"/>
      <c r="AB1051" s="28"/>
      <c r="AC1051" s="28"/>
      <c r="AD1051" s="28"/>
      <c r="AF1051" s="29"/>
      <c r="AM1051" s="28"/>
      <c r="AN1051" s="28"/>
      <c r="AO1051" s="28"/>
      <c r="AP1051" s="28"/>
      <c r="AQ1051" s="28"/>
      <c r="AR1051" s="28"/>
      <c r="AS1051" s="28"/>
      <c r="AT1051" s="28"/>
    </row>
    <row r="1052" spans="1:47" ht="12.95" customHeight="1">
      <c r="A1052" s="28"/>
      <c r="B1052" s="29"/>
      <c r="C1052" s="28"/>
      <c r="D1052" s="28"/>
      <c r="Z1052" s="28"/>
      <c r="AA1052" s="28"/>
      <c r="AB1052" s="28"/>
      <c r="AC1052" s="28"/>
      <c r="AD1052" s="28"/>
      <c r="AF1052" s="29"/>
      <c r="AM1052" s="28"/>
      <c r="AN1052" s="28"/>
      <c r="AO1052" s="28"/>
      <c r="AP1052" s="28"/>
      <c r="AQ1052" s="28"/>
      <c r="AR1052" s="28"/>
      <c r="AS1052" s="28"/>
      <c r="AT1052" s="28"/>
    </row>
    <row r="1053" spans="1:47" ht="12.95" customHeight="1">
      <c r="A1053" s="28"/>
      <c r="B1053" s="29"/>
      <c r="C1053" s="28"/>
      <c r="D1053" s="28"/>
      <c r="Z1053" s="28"/>
      <c r="AA1053" s="28"/>
      <c r="AB1053" s="28"/>
      <c r="AC1053" s="28"/>
      <c r="AD1053" s="28"/>
      <c r="AF1053" s="29"/>
      <c r="AM1053" s="28"/>
      <c r="AN1053" s="28"/>
      <c r="AO1053" s="28"/>
      <c r="AP1053" s="28"/>
      <c r="AQ1053" s="28"/>
      <c r="AR1053" s="28"/>
      <c r="AS1053" s="28"/>
      <c r="AT1053" s="28"/>
    </row>
    <row r="1054" spans="1:47" ht="12.95" customHeight="1">
      <c r="A1054" s="28"/>
      <c r="B1054" s="29"/>
      <c r="C1054" s="28"/>
      <c r="D1054" s="28"/>
      <c r="Z1054" s="28"/>
      <c r="AA1054" s="28"/>
      <c r="AB1054" s="28"/>
      <c r="AC1054" s="28"/>
      <c r="AD1054" s="28"/>
      <c r="AF1054" s="29"/>
      <c r="AM1054" s="28"/>
      <c r="AN1054" s="28"/>
      <c r="AO1054" s="28"/>
      <c r="AP1054" s="28"/>
      <c r="AQ1054" s="28"/>
      <c r="AR1054" s="28"/>
      <c r="AS1054" s="28"/>
      <c r="AT1054" s="28"/>
    </row>
    <row r="1055" spans="1:47" ht="12.95" customHeight="1">
      <c r="A1055" s="28"/>
      <c r="B1055" s="29"/>
      <c r="C1055" s="28"/>
      <c r="D1055" s="28"/>
      <c r="Z1055" s="28"/>
      <c r="AA1055" s="28"/>
      <c r="AB1055" s="28"/>
      <c r="AC1055" s="28"/>
      <c r="AD1055" s="28"/>
      <c r="AF1055" s="29"/>
      <c r="AM1055" s="28"/>
      <c r="AN1055" s="28"/>
      <c r="AO1055" s="28"/>
      <c r="AP1055" s="28"/>
      <c r="AQ1055" s="28"/>
      <c r="AR1055" s="28"/>
      <c r="AS1055" s="28"/>
      <c r="AT1055" s="28"/>
    </row>
    <row r="1056" spans="1:47" ht="12.95" customHeight="1">
      <c r="A1056" s="28"/>
      <c r="B1056" s="29"/>
      <c r="C1056" s="28"/>
      <c r="D1056" s="28"/>
      <c r="Z1056" s="28"/>
      <c r="AA1056" s="28"/>
      <c r="AB1056" s="28"/>
      <c r="AC1056" s="28"/>
      <c r="AD1056" s="28"/>
      <c r="AF1056" s="29"/>
      <c r="AM1056" s="28"/>
      <c r="AN1056" s="28"/>
      <c r="AO1056" s="28"/>
      <c r="AP1056" s="28"/>
      <c r="AQ1056" s="28"/>
      <c r="AR1056" s="28"/>
      <c r="AS1056" s="28"/>
      <c r="AT1056" s="28"/>
    </row>
    <row r="1057" spans="1:63" ht="12.95" customHeight="1">
      <c r="A1057" s="28"/>
      <c r="B1057" s="29"/>
      <c r="C1057" s="28"/>
      <c r="D1057" s="28"/>
      <c r="Z1057" s="28"/>
      <c r="AA1057" s="28"/>
      <c r="AB1057" s="28"/>
      <c r="AC1057" s="28"/>
      <c r="AD1057" s="28"/>
      <c r="AF1057" s="29"/>
      <c r="AM1057" s="28"/>
      <c r="AN1057" s="28"/>
      <c r="AO1057" s="28"/>
      <c r="AP1057" s="28"/>
      <c r="AQ1057" s="28"/>
      <c r="AR1057" s="28"/>
      <c r="AS1057" s="28"/>
      <c r="AT1057" s="28"/>
    </row>
    <row r="1058" spans="1:63" ht="12.95" customHeight="1">
      <c r="A1058" s="28"/>
      <c r="B1058" s="29"/>
      <c r="C1058" s="28"/>
      <c r="D1058" s="28"/>
      <c r="Z1058" s="28"/>
      <c r="AA1058" s="28"/>
      <c r="AB1058" s="28"/>
      <c r="AC1058" s="28"/>
      <c r="AD1058" s="28"/>
      <c r="AF1058" s="29"/>
      <c r="AM1058" s="28"/>
      <c r="AN1058" s="28"/>
      <c r="AO1058" s="28"/>
      <c r="AP1058" s="28"/>
      <c r="AQ1058" s="28"/>
      <c r="AR1058" s="28"/>
      <c r="AS1058" s="28"/>
      <c r="AT1058" s="28"/>
    </row>
    <row r="1059" spans="1:63" ht="12.95" customHeight="1">
      <c r="A1059" s="28"/>
      <c r="B1059" s="29"/>
      <c r="C1059" s="28"/>
      <c r="D1059" s="28"/>
      <c r="Z1059" s="28"/>
      <c r="AA1059" s="28"/>
      <c r="AB1059" s="28"/>
      <c r="AC1059" s="28"/>
      <c r="AD1059" s="28"/>
      <c r="AF1059" s="29"/>
      <c r="AM1059" s="28"/>
      <c r="AN1059" s="28"/>
      <c r="AO1059" s="28"/>
      <c r="AP1059" s="28"/>
      <c r="AQ1059" s="28"/>
      <c r="AR1059" s="28"/>
      <c r="AS1059" s="28"/>
      <c r="AT1059" s="28"/>
    </row>
    <row r="1060" spans="1:63" ht="12.95" customHeight="1">
      <c r="A1060" s="28"/>
      <c r="B1060" s="29"/>
      <c r="C1060" s="28"/>
      <c r="D1060" s="28"/>
      <c r="Z1060" s="28"/>
      <c r="AA1060" s="28"/>
      <c r="AB1060" s="28"/>
      <c r="AC1060" s="28"/>
      <c r="AD1060" s="28"/>
      <c r="AF1060" s="29"/>
      <c r="AM1060" s="28"/>
      <c r="AN1060" s="28"/>
      <c r="AO1060" s="28"/>
      <c r="AP1060" s="28"/>
      <c r="AQ1060" s="28"/>
      <c r="AR1060" s="28"/>
      <c r="AS1060" s="28"/>
      <c r="AT1060" s="28"/>
    </row>
    <row r="1061" spans="1:63" ht="12.95" customHeight="1">
      <c r="A1061" s="28"/>
      <c r="B1061" s="29"/>
      <c r="C1061" s="28"/>
      <c r="D1061" s="28"/>
      <c r="Z1061" s="28"/>
      <c r="AA1061" s="28"/>
      <c r="AB1061" s="28"/>
      <c r="AC1061" s="28"/>
      <c r="AD1061" s="28"/>
      <c r="AF1061" s="29"/>
      <c r="AM1061" s="28"/>
      <c r="AN1061" s="28"/>
      <c r="AO1061" s="28"/>
      <c r="AP1061" s="28"/>
      <c r="AQ1061" s="28"/>
      <c r="AR1061" s="28"/>
      <c r="AS1061" s="28"/>
      <c r="AT1061" s="28"/>
    </row>
    <row r="1062" spans="1:63" ht="12.95" customHeight="1">
      <c r="A1062" s="28"/>
      <c r="B1062" s="29"/>
      <c r="C1062" s="28"/>
      <c r="D1062" s="28"/>
      <c r="Z1062" s="28"/>
      <c r="AA1062" s="28"/>
      <c r="AB1062" s="28"/>
      <c r="AC1062" s="28"/>
      <c r="AD1062" s="28"/>
      <c r="AF1062" s="29"/>
      <c r="AM1062" s="28"/>
      <c r="AN1062" s="28"/>
      <c r="AO1062" s="28"/>
      <c r="AP1062" s="28"/>
      <c r="AQ1062" s="28"/>
      <c r="AR1062" s="28"/>
      <c r="AS1062" s="28"/>
      <c r="AT1062" s="28"/>
    </row>
    <row r="1063" spans="1:63" ht="12.95" customHeight="1">
      <c r="A1063" s="28"/>
      <c r="B1063" s="29"/>
      <c r="C1063" s="28"/>
      <c r="D1063" s="28"/>
      <c r="Z1063" s="28"/>
      <c r="AA1063" s="28"/>
      <c r="AB1063" s="28"/>
      <c r="AC1063" s="28"/>
      <c r="AD1063" s="28"/>
      <c r="AF1063" s="29"/>
      <c r="AM1063" s="28"/>
      <c r="AN1063" s="28"/>
      <c r="AO1063" s="28"/>
      <c r="AP1063" s="28"/>
      <c r="AQ1063" s="28"/>
      <c r="AR1063" s="28"/>
      <c r="AS1063" s="28"/>
      <c r="AT1063" s="28"/>
    </row>
    <row r="1064" spans="1:63" ht="12.95" customHeight="1">
      <c r="A1064" s="28"/>
      <c r="B1064" s="29"/>
      <c r="C1064" s="28"/>
      <c r="D1064" s="28"/>
      <c r="Z1064" s="28"/>
      <c r="AA1064" s="28"/>
      <c r="AB1064" s="28"/>
      <c r="AC1064" s="28"/>
      <c r="AD1064" s="28"/>
      <c r="AF1064" s="29"/>
      <c r="AM1064" s="28"/>
      <c r="AN1064" s="28"/>
      <c r="AO1064" s="28"/>
      <c r="AP1064" s="28"/>
      <c r="AQ1064" s="28"/>
      <c r="AR1064" s="28"/>
      <c r="AS1064" s="28"/>
      <c r="AT1064" s="28"/>
    </row>
    <row r="1065" spans="1:63" ht="12.95" customHeight="1">
      <c r="A1065" s="28"/>
      <c r="B1065" s="29"/>
      <c r="C1065" s="28"/>
      <c r="D1065" s="28"/>
      <c r="Z1065" s="28"/>
      <c r="AA1065" s="28"/>
      <c r="AB1065" s="28"/>
      <c r="AC1065" s="28"/>
      <c r="AD1065" s="28"/>
      <c r="AF1065" s="29"/>
      <c r="AM1065" s="28"/>
      <c r="AN1065" s="28"/>
      <c r="AO1065" s="28"/>
      <c r="AP1065" s="28"/>
      <c r="AQ1065" s="28"/>
      <c r="AR1065" s="28"/>
      <c r="AS1065" s="28"/>
      <c r="AT1065" s="28"/>
    </row>
    <row r="1066" spans="1:63" ht="12.95" customHeight="1">
      <c r="A1066" s="28"/>
      <c r="B1066" s="29"/>
      <c r="C1066" s="28"/>
      <c r="D1066" s="28"/>
      <c r="Z1066" s="28"/>
      <c r="AA1066" s="28"/>
      <c r="AB1066" s="28"/>
      <c r="AC1066" s="28"/>
      <c r="AD1066" s="28"/>
      <c r="AF1066" s="29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28"/>
      <c r="AY1066" s="28"/>
      <c r="AZ1066" s="28"/>
      <c r="BA1066" s="28"/>
      <c r="BB1066" s="28"/>
      <c r="BC1066" s="28"/>
      <c r="BD1066" s="28"/>
      <c r="BE1066" s="28"/>
      <c r="BF1066" s="28"/>
      <c r="BG1066" s="28"/>
      <c r="BH1066" s="28"/>
      <c r="BI1066" s="28"/>
      <c r="BJ1066" s="28"/>
      <c r="BK1066" s="28"/>
    </row>
    <row r="1067" spans="1:63" ht="12.95" customHeight="1">
      <c r="A1067" s="28"/>
      <c r="B1067" s="29"/>
      <c r="C1067" s="28"/>
      <c r="D1067" s="28"/>
      <c r="Z1067" s="28"/>
      <c r="AA1067" s="28"/>
      <c r="AB1067" s="28"/>
      <c r="AC1067" s="28"/>
      <c r="AD1067" s="28"/>
      <c r="AF1067" s="29"/>
      <c r="AM1067" s="28"/>
      <c r="AN1067" s="28"/>
      <c r="AO1067" s="28"/>
      <c r="AP1067" s="28"/>
      <c r="AQ1067" s="28"/>
      <c r="AR1067" s="28"/>
      <c r="AS1067" s="28"/>
      <c r="AT1067" s="28"/>
    </row>
    <row r="1068" spans="1:63" ht="12.95" customHeight="1">
      <c r="A1068" s="28"/>
      <c r="B1068" s="29"/>
      <c r="C1068" s="28"/>
      <c r="D1068" s="28"/>
      <c r="Z1068" s="28"/>
      <c r="AA1068" s="28"/>
      <c r="AB1068" s="28"/>
      <c r="AC1068" s="28"/>
      <c r="AD1068" s="28"/>
      <c r="AF1068" s="29"/>
      <c r="AM1068" s="28"/>
      <c r="AN1068" s="28"/>
      <c r="AO1068" s="28"/>
      <c r="AP1068" s="28"/>
      <c r="AQ1068" s="28"/>
      <c r="AR1068" s="28"/>
      <c r="AS1068" s="28"/>
      <c r="AT1068" s="28"/>
    </row>
    <row r="1069" spans="1:63" ht="12.95" customHeight="1">
      <c r="A1069" s="28"/>
      <c r="B1069" s="29"/>
      <c r="C1069" s="28"/>
      <c r="D1069" s="28"/>
      <c r="Z1069" s="28"/>
      <c r="AA1069" s="28"/>
      <c r="AB1069" s="28"/>
      <c r="AC1069" s="28"/>
      <c r="AD1069" s="28"/>
      <c r="AF1069" s="29"/>
      <c r="AM1069" s="28"/>
      <c r="AN1069" s="28"/>
      <c r="AO1069" s="28"/>
      <c r="AP1069" s="28"/>
      <c r="AQ1069" s="28"/>
      <c r="AR1069" s="28"/>
      <c r="AS1069" s="28"/>
      <c r="AT1069" s="28"/>
    </row>
    <row r="1070" spans="1:63" ht="12.95" customHeight="1">
      <c r="A1070" s="28"/>
      <c r="B1070" s="29"/>
      <c r="C1070" s="28"/>
      <c r="D1070" s="28"/>
      <c r="Z1070" s="28"/>
      <c r="AA1070" s="28"/>
      <c r="AB1070" s="28"/>
      <c r="AC1070" s="28"/>
      <c r="AD1070" s="28"/>
      <c r="AF1070" s="29"/>
      <c r="AM1070" s="28"/>
      <c r="AN1070" s="28"/>
      <c r="AO1070" s="28"/>
      <c r="AP1070" s="28"/>
      <c r="AQ1070" s="28"/>
      <c r="AR1070" s="28"/>
      <c r="AS1070" s="28"/>
      <c r="AT1070" s="28"/>
    </row>
    <row r="1071" spans="1:63" ht="12.95" customHeight="1">
      <c r="A1071" s="28"/>
      <c r="B1071" s="29"/>
      <c r="C1071" s="28"/>
      <c r="D1071" s="28"/>
      <c r="Z1071" s="28"/>
      <c r="AA1071" s="28"/>
      <c r="AB1071" s="28"/>
      <c r="AC1071" s="28"/>
      <c r="AD1071" s="28"/>
      <c r="AF1071" s="29"/>
      <c r="AM1071" s="28"/>
      <c r="AN1071" s="28"/>
      <c r="AO1071" s="28"/>
      <c r="AP1071" s="28"/>
      <c r="AQ1071" s="28"/>
      <c r="AR1071" s="28"/>
      <c r="AS1071" s="28"/>
      <c r="AT1071" s="28"/>
    </row>
    <row r="1072" spans="1:63" ht="12.95" customHeight="1">
      <c r="A1072" s="28"/>
      <c r="B1072" s="29"/>
      <c r="C1072" s="28"/>
      <c r="D1072" s="28"/>
      <c r="Z1072" s="28"/>
      <c r="AA1072" s="28"/>
      <c r="AB1072" s="28"/>
      <c r="AC1072" s="28"/>
      <c r="AD1072" s="28"/>
      <c r="AF1072" s="29"/>
      <c r="AM1072" s="28"/>
      <c r="AN1072" s="28"/>
      <c r="AO1072" s="28"/>
      <c r="AP1072" s="28"/>
      <c r="AQ1072" s="28"/>
      <c r="AR1072" s="28"/>
      <c r="AS1072" s="28"/>
      <c r="AT1072" s="28"/>
    </row>
    <row r="1073" spans="1:47" ht="12.95" customHeight="1">
      <c r="A1073" s="28"/>
      <c r="B1073" s="29"/>
      <c r="C1073" s="28"/>
      <c r="D1073" s="28"/>
      <c r="Z1073" s="28"/>
      <c r="AA1073" s="28"/>
      <c r="AB1073" s="28"/>
      <c r="AC1073" s="28"/>
      <c r="AD1073" s="28"/>
      <c r="AF1073" s="29"/>
      <c r="AM1073" s="28"/>
      <c r="AN1073" s="28"/>
      <c r="AO1073" s="28"/>
      <c r="AP1073" s="28"/>
      <c r="AQ1073" s="28"/>
      <c r="AR1073" s="28"/>
      <c r="AS1073" s="28"/>
      <c r="AT1073" s="28"/>
    </row>
    <row r="1074" spans="1:47" ht="12.95" customHeight="1">
      <c r="A1074" s="28"/>
      <c r="B1074" s="29"/>
      <c r="C1074" s="28"/>
      <c r="D1074" s="28"/>
      <c r="Z1074" s="28"/>
      <c r="AA1074" s="28"/>
      <c r="AB1074" s="28"/>
      <c r="AC1074" s="28"/>
      <c r="AD1074" s="28"/>
      <c r="AF1074" s="29"/>
      <c r="AM1074" s="28"/>
      <c r="AN1074" s="28"/>
      <c r="AO1074" s="28"/>
      <c r="AP1074" s="28"/>
      <c r="AQ1074" s="28"/>
      <c r="AR1074" s="28"/>
      <c r="AS1074" s="28"/>
      <c r="AT1074" s="28"/>
    </row>
    <row r="1075" spans="1:47" ht="12.95" customHeight="1">
      <c r="A1075" s="28"/>
      <c r="B1075" s="29"/>
      <c r="C1075" s="28"/>
      <c r="D1075" s="28"/>
      <c r="Z1075" s="28"/>
      <c r="AA1075" s="28"/>
      <c r="AB1075" s="28"/>
      <c r="AC1075" s="28"/>
      <c r="AD1075" s="28"/>
      <c r="AF1075" s="29"/>
      <c r="AM1075" s="28"/>
      <c r="AN1075" s="28"/>
      <c r="AO1075" s="28"/>
      <c r="AP1075" s="28"/>
      <c r="AQ1075" s="28"/>
      <c r="AR1075" s="28"/>
      <c r="AS1075" s="28"/>
      <c r="AT1075" s="28"/>
    </row>
    <row r="1076" spans="1:47" ht="12.95" customHeight="1">
      <c r="A1076" s="28"/>
      <c r="B1076" s="29"/>
      <c r="C1076" s="28"/>
      <c r="D1076" s="28"/>
      <c r="Z1076" s="28"/>
      <c r="AA1076" s="28"/>
      <c r="AB1076" s="28"/>
      <c r="AC1076" s="28"/>
      <c r="AD1076" s="28"/>
      <c r="AF1076" s="29"/>
      <c r="AM1076" s="28"/>
      <c r="AN1076" s="28"/>
      <c r="AO1076" s="28"/>
      <c r="AP1076" s="28"/>
      <c r="AQ1076" s="28"/>
      <c r="AR1076" s="28"/>
      <c r="AS1076" s="28"/>
      <c r="AT1076" s="28"/>
    </row>
    <row r="1077" spans="1:47" ht="12.95" customHeight="1">
      <c r="A1077" s="28"/>
      <c r="B1077" s="29"/>
      <c r="C1077" s="28"/>
      <c r="D1077" s="28"/>
      <c r="Z1077" s="28"/>
      <c r="AA1077" s="28"/>
      <c r="AB1077" s="28"/>
      <c r="AC1077" s="28"/>
      <c r="AD1077" s="28"/>
      <c r="AF1077" s="29"/>
      <c r="AM1077" s="28"/>
      <c r="AN1077" s="28"/>
      <c r="AO1077" s="28"/>
      <c r="AP1077" s="28"/>
      <c r="AQ1077" s="28"/>
      <c r="AR1077" s="28"/>
      <c r="AS1077" s="28"/>
      <c r="AT1077" s="28"/>
    </row>
    <row r="1078" spans="1:47" ht="12.95" customHeight="1">
      <c r="A1078" s="28"/>
      <c r="B1078" s="29"/>
      <c r="C1078" s="28"/>
      <c r="D1078" s="28"/>
      <c r="Z1078" s="28"/>
      <c r="AA1078" s="28"/>
      <c r="AB1078" s="28"/>
      <c r="AC1078" s="28"/>
      <c r="AD1078" s="28"/>
      <c r="AF1078" s="29"/>
      <c r="AM1078" s="28"/>
      <c r="AN1078" s="28"/>
      <c r="AO1078" s="28"/>
      <c r="AP1078" s="28"/>
      <c r="AQ1078" s="28"/>
      <c r="AR1078" s="28"/>
      <c r="AS1078" s="28"/>
      <c r="AT1078" s="28"/>
      <c r="AU1078" s="28"/>
    </row>
    <row r="1079" spans="1:47" ht="12.95" customHeight="1">
      <c r="A1079" s="28"/>
      <c r="B1079" s="29"/>
      <c r="C1079" s="28"/>
      <c r="D1079" s="28"/>
      <c r="Z1079" s="28"/>
      <c r="AA1079" s="28"/>
      <c r="AB1079" s="28"/>
      <c r="AC1079" s="28"/>
      <c r="AD1079" s="28"/>
      <c r="AF1079" s="29"/>
      <c r="AM1079" s="28"/>
      <c r="AN1079" s="28"/>
      <c r="AO1079" s="28"/>
      <c r="AP1079" s="28"/>
      <c r="AQ1079" s="28"/>
      <c r="AR1079" s="28"/>
      <c r="AS1079" s="28"/>
      <c r="AT1079" s="28"/>
    </row>
    <row r="1080" spans="1:47" ht="12.95" customHeight="1">
      <c r="A1080" s="28"/>
      <c r="B1080" s="29"/>
      <c r="C1080" s="28"/>
      <c r="D1080" s="28"/>
      <c r="Z1080" s="28"/>
      <c r="AA1080" s="28"/>
      <c r="AB1080" s="28"/>
      <c r="AC1080" s="28"/>
      <c r="AD1080" s="28"/>
      <c r="AF1080" s="29"/>
      <c r="AM1080" s="28"/>
      <c r="AN1080" s="28"/>
      <c r="AO1080" s="28"/>
      <c r="AP1080" s="28"/>
      <c r="AQ1080" s="28"/>
      <c r="AR1080" s="28"/>
      <c r="AS1080" s="28"/>
      <c r="AT1080" s="28"/>
      <c r="AU1080" s="28"/>
    </row>
    <row r="1081" spans="1:47" ht="12.95" customHeight="1">
      <c r="A1081" s="28"/>
      <c r="B1081" s="29"/>
      <c r="C1081" s="28"/>
      <c r="D1081" s="28"/>
      <c r="Z1081" s="28"/>
      <c r="AA1081" s="28"/>
      <c r="AB1081" s="28"/>
      <c r="AC1081" s="28"/>
      <c r="AD1081" s="28"/>
      <c r="AF1081" s="29"/>
      <c r="AM1081" s="28"/>
      <c r="AN1081" s="28"/>
      <c r="AO1081" s="28"/>
      <c r="AP1081" s="28"/>
      <c r="AQ1081" s="28"/>
      <c r="AR1081" s="28"/>
      <c r="AS1081" s="28"/>
      <c r="AT1081" s="28"/>
    </row>
    <row r="1082" spans="1:47" ht="12.95" customHeight="1">
      <c r="A1082" s="28"/>
      <c r="B1082" s="29"/>
      <c r="C1082" s="28"/>
      <c r="D1082" s="28"/>
      <c r="Z1082" s="28"/>
      <c r="AA1082" s="28"/>
      <c r="AB1082" s="28"/>
      <c r="AC1082" s="28"/>
      <c r="AD1082" s="28"/>
      <c r="AF1082" s="29"/>
      <c r="AM1082" s="28"/>
      <c r="AN1082" s="28"/>
      <c r="AO1082" s="28"/>
      <c r="AP1082" s="28"/>
      <c r="AQ1082" s="28"/>
      <c r="AR1082" s="28"/>
      <c r="AS1082" s="28"/>
      <c r="AT1082" s="28"/>
    </row>
    <row r="1083" spans="1:47" ht="12.95" customHeight="1">
      <c r="A1083" s="28"/>
      <c r="B1083" s="29"/>
      <c r="C1083" s="28"/>
      <c r="D1083" s="28"/>
      <c r="Z1083" s="28"/>
      <c r="AA1083" s="28"/>
      <c r="AB1083" s="28"/>
      <c r="AC1083" s="28"/>
      <c r="AD1083" s="28"/>
      <c r="AF1083" s="29"/>
      <c r="AM1083" s="28"/>
      <c r="AN1083" s="28"/>
      <c r="AO1083" s="28"/>
      <c r="AP1083" s="28"/>
      <c r="AQ1083" s="28"/>
      <c r="AR1083" s="28"/>
      <c r="AS1083" s="28"/>
      <c r="AT1083" s="28"/>
    </row>
    <row r="1084" spans="1:47" ht="12.95" customHeight="1">
      <c r="A1084" s="28"/>
      <c r="B1084" s="29"/>
      <c r="C1084" s="28"/>
      <c r="D1084" s="28"/>
      <c r="Z1084" s="28"/>
      <c r="AA1084" s="28"/>
      <c r="AB1084" s="28"/>
      <c r="AC1084" s="28"/>
      <c r="AD1084" s="28"/>
      <c r="AF1084" s="29"/>
      <c r="AM1084" s="28"/>
      <c r="AN1084" s="28"/>
      <c r="AO1084" s="28"/>
      <c r="AP1084" s="28"/>
      <c r="AQ1084" s="28"/>
      <c r="AR1084" s="28"/>
      <c r="AS1084" s="28"/>
      <c r="AT1084" s="28"/>
    </row>
    <row r="1085" spans="1:47" ht="12.95" customHeight="1">
      <c r="A1085" s="28"/>
      <c r="B1085" s="29"/>
      <c r="C1085" s="28"/>
      <c r="D1085" s="28"/>
      <c r="Z1085" s="28"/>
      <c r="AA1085" s="28"/>
      <c r="AB1085" s="28"/>
      <c r="AC1085" s="28"/>
      <c r="AD1085" s="28"/>
      <c r="AF1085" s="29"/>
      <c r="AM1085" s="28"/>
      <c r="AN1085" s="28"/>
      <c r="AO1085" s="28"/>
      <c r="AP1085" s="28"/>
      <c r="AQ1085" s="28"/>
      <c r="AR1085" s="28"/>
      <c r="AS1085" s="28"/>
      <c r="AT1085" s="28"/>
    </row>
    <row r="1086" spans="1:47" ht="12.95" customHeight="1">
      <c r="A1086" s="28"/>
      <c r="B1086" s="29"/>
      <c r="C1086" s="28"/>
      <c r="D1086" s="28"/>
      <c r="Z1086" s="28"/>
      <c r="AA1086" s="28"/>
      <c r="AB1086" s="28"/>
      <c r="AC1086" s="28"/>
      <c r="AD1086" s="28"/>
      <c r="AF1086" s="29"/>
      <c r="AM1086" s="28"/>
      <c r="AN1086" s="28"/>
      <c r="AO1086" s="28"/>
      <c r="AP1086" s="28"/>
      <c r="AQ1086" s="28"/>
      <c r="AR1086" s="28"/>
      <c r="AS1086" s="28"/>
      <c r="AT1086" s="28"/>
    </row>
    <row r="1087" spans="1:47" ht="12.95" customHeight="1">
      <c r="A1087" s="28"/>
      <c r="B1087" s="29"/>
      <c r="C1087" s="28"/>
      <c r="D1087" s="28"/>
      <c r="Z1087" s="28"/>
      <c r="AA1087" s="28"/>
      <c r="AB1087" s="28"/>
      <c r="AC1087" s="28"/>
      <c r="AD1087" s="28"/>
      <c r="AF1087" s="29"/>
      <c r="AM1087" s="28"/>
      <c r="AN1087" s="28"/>
      <c r="AO1087" s="28"/>
      <c r="AP1087" s="28"/>
      <c r="AQ1087" s="28"/>
      <c r="AR1087" s="28"/>
      <c r="AS1087" s="28"/>
      <c r="AT1087" s="28"/>
    </row>
    <row r="1088" spans="1:47" ht="12.95" customHeight="1">
      <c r="A1088" s="28"/>
      <c r="B1088" s="29"/>
      <c r="C1088" s="28"/>
      <c r="D1088" s="28"/>
      <c r="Z1088" s="28"/>
      <c r="AA1088" s="28"/>
      <c r="AB1088" s="28"/>
      <c r="AC1088" s="28"/>
      <c r="AD1088" s="28"/>
      <c r="AF1088" s="29"/>
      <c r="AM1088" s="28"/>
      <c r="AN1088" s="28"/>
      <c r="AO1088" s="28"/>
      <c r="AP1088" s="28"/>
      <c r="AQ1088" s="28"/>
      <c r="AR1088" s="28"/>
      <c r="AS1088" s="28"/>
      <c r="AT1088" s="28"/>
    </row>
    <row r="1089" spans="1:46" ht="12.95" customHeight="1">
      <c r="A1089" s="28"/>
      <c r="B1089" s="29"/>
      <c r="C1089" s="28"/>
      <c r="D1089" s="28"/>
      <c r="Z1089" s="28"/>
      <c r="AA1089" s="28"/>
      <c r="AB1089" s="28"/>
      <c r="AC1089" s="28"/>
      <c r="AD1089" s="28"/>
      <c r="AF1089" s="29"/>
      <c r="AM1089" s="28"/>
      <c r="AN1089" s="28"/>
      <c r="AO1089" s="28"/>
      <c r="AP1089" s="28"/>
      <c r="AQ1089" s="28"/>
      <c r="AR1089" s="28"/>
      <c r="AS1089" s="28"/>
      <c r="AT1089" s="28"/>
    </row>
    <row r="1090" spans="1:46" ht="12.95" customHeight="1">
      <c r="A1090" s="28"/>
      <c r="B1090" s="29"/>
      <c r="C1090" s="28"/>
      <c r="D1090" s="28"/>
      <c r="Z1090" s="28"/>
      <c r="AA1090" s="28"/>
      <c r="AB1090" s="28"/>
      <c r="AC1090" s="28"/>
      <c r="AD1090" s="28"/>
      <c r="AF1090" s="29"/>
      <c r="AM1090" s="28"/>
      <c r="AN1090" s="28"/>
      <c r="AO1090" s="28"/>
      <c r="AP1090" s="28"/>
      <c r="AQ1090" s="28"/>
      <c r="AR1090" s="28"/>
      <c r="AS1090" s="28"/>
      <c r="AT1090" s="28"/>
    </row>
    <row r="1091" spans="1:46" ht="12.95" customHeight="1">
      <c r="A1091" s="28"/>
      <c r="B1091" s="29"/>
      <c r="C1091" s="28"/>
      <c r="D1091" s="28"/>
      <c r="Z1091" s="28"/>
      <c r="AA1091" s="28"/>
      <c r="AB1091" s="28"/>
      <c r="AC1091" s="28"/>
      <c r="AD1091" s="28"/>
      <c r="AF1091" s="29"/>
      <c r="AM1091" s="28"/>
      <c r="AN1091" s="28"/>
      <c r="AO1091" s="28"/>
      <c r="AP1091" s="28"/>
      <c r="AQ1091" s="28"/>
      <c r="AR1091" s="28"/>
      <c r="AS1091" s="28"/>
      <c r="AT1091" s="28"/>
    </row>
    <row r="1092" spans="1:46" ht="12.95" customHeight="1">
      <c r="A1092" s="28"/>
      <c r="B1092" s="29"/>
      <c r="C1092" s="28"/>
      <c r="D1092" s="28"/>
      <c r="Z1092" s="28"/>
      <c r="AA1092" s="28"/>
      <c r="AB1092" s="28"/>
      <c r="AC1092" s="28"/>
      <c r="AD1092" s="28"/>
      <c r="AF1092" s="29"/>
      <c r="AM1092" s="28"/>
      <c r="AN1092" s="28"/>
      <c r="AO1092" s="28"/>
      <c r="AP1092" s="28"/>
      <c r="AQ1092" s="28"/>
      <c r="AR1092" s="28"/>
      <c r="AS1092" s="28"/>
      <c r="AT1092" s="28"/>
    </row>
    <row r="1093" spans="1:46" ht="12.95" customHeight="1">
      <c r="A1093" s="28"/>
      <c r="B1093" s="29"/>
      <c r="C1093" s="28"/>
      <c r="D1093" s="28"/>
      <c r="Z1093" s="28"/>
      <c r="AA1093" s="28"/>
      <c r="AB1093" s="28"/>
      <c r="AC1093" s="28"/>
      <c r="AD1093" s="28"/>
      <c r="AF1093" s="29"/>
      <c r="AM1093" s="28"/>
      <c r="AN1093" s="28"/>
      <c r="AO1093" s="28"/>
      <c r="AP1093" s="28"/>
      <c r="AQ1093" s="28"/>
      <c r="AR1093" s="28"/>
      <c r="AS1093" s="28"/>
      <c r="AT1093" s="28"/>
    </row>
    <row r="1094" spans="1:46" ht="12.95" customHeight="1">
      <c r="A1094" s="28"/>
      <c r="B1094" s="29"/>
      <c r="C1094" s="28"/>
      <c r="D1094" s="28"/>
      <c r="Z1094" s="28"/>
      <c r="AA1094" s="28"/>
      <c r="AB1094" s="28"/>
      <c r="AC1094" s="28"/>
      <c r="AD1094" s="28"/>
      <c r="AF1094" s="29"/>
      <c r="AM1094" s="28"/>
      <c r="AN1094" s="28"/>
      <c r="AO1094" s="28"/>
      <c r="AP1094" s="28"/>
      <c r="AQ1094" s="28"/>
      <c r="AR1094" s="28"/>
      <c r="AS1094" s="28"/>
      <c r="AT1094" s="28"/>
    </row>
    <row r="1095" spans="1:46" ht="12.95" customHeight="1">
      <c r="A1095" s="28"/>
      <c r="B1095" s="29"/>
      <c r="C1095" s="28"/>
      <c r="D1095" s="28"/>
      <c r="Z1095" s="28"/>
      <c r="AA1095" s="28"/>
      <c r="AB1095" s="28"/>
      <c r="AC1095" s="28"/>
      <c r="AD1095" s="28"/>
      <c r="AF1095" s="29"/>
      <c r="AM1095" s="28"/>
      <c r="AN1095" s="28"/>
      <c r="AO1095" s="28"/>
      <c r="AP1095" s="28"/>
      <c r="AQ1095" s="28"/>
      <c r="AR1095" s="28"/>
      <c r="AS1095" s="28"/>
      <c r="AT1095" s="28"/>
    </row>
    <row r="1096" spans="1:46" ht="12.95" customHeight="1">
      <c r="A1096" s="28"/>
      <c r="B1096" s="29"/>
      <c r="C1096" s="28"/>
      <c r="D1096" s="28"/>
      <c r="Z1096" s="28"/>
      <c r="AA1096" s="28"/>
      <c r="AB1096" s="28"/>
      <c r="AC1096" s="28"/>
      <c r="AD1096" s="28"/>
      <c r="AF1096" s="29"/>
      <c r="AM1096" s="28"/>
      <c r="AN1096" s="28"/>
      <c r="AO1096" s="28"/>
      <c r="AP1096" s="28"/>
      <c r="AQ1096" s="28"/>
      <c r="AR1096" s="28"/>
      <c r="AS1096" s="28"/>
      <c r="AT1096" s="28"/>
    </row>
    <row r="1097" spans="1:46" ht="12.95" customHeight="1">
      <c r="A1097" s="28"/>
      <c r="B1097" s="29"/>
      <c r="C1097" s="28"/>
      <c r="D1097" s="28"/>
      <c r="Z1097" s="28"/>
      <c r="AA1097" s="28"/>
      <c r="AB1097" s="28"/>
      <c r="AC1097" s="28"/>
      <c r="AD1097" s="28"/>
      <c r="AF1097" s="29"/>
      <c r="AM1097" s="28"/>
      <c r="AN1097" s="28"/>
      <c r="AO1097" s="28"/>
      <c r="AP1097" s="28"/>
      <c r="AQ1097" s="28"/>
      <c r="AR1097" s="28"/>
      <c r="AS1097" s="28"/>
      <c r="AT1097" s="28"/>
    </row>
    <row r="1098" spans="1:46" ht="12.95" customHeight="1">
      <c r="A1098" s="28"/>
      <c r="B1098" s="29"/>
      <c r="C1098" s="28"/>
      <c r="D1098" s="28"/>
      <c r="Z1098" s="28"/>
      <c r="AA1098" s="28"/>
      <c r="AB1098" s="28"/>
      <c r="AC1098" s="28"/>
      <c r="AD1098" s="28"/>
      <c r="AF1098" s="29"/>
      <c r="AM1098" s="28"/>
      <c r="AN1098" s="28"/>
      <c r="AO1098" s="28"/>
      <c r="AP1098" s="28"/>
      <c r="AQ1098" s="28"/>
      <c r="AR1098" s="28"/>
      <c r="AS1098" s="28"/>
      <c r="AT1098" s="28"/>
    </row>
    <row r="1099" spans="1:46" ht="12.95" customHeight="1">
      <c r="A1099" s="28"/>
      <c r="B1099" s="29"/>
      <c r="C1099" s="28"/>
      <c r="D1099" s="28"/>
      <c r="Z1099" s="28"/>
      <c r="AA1099" s="28"/>
      <c r="AB1099" s="28"/>
      <c r="AC1099" s="28"/>
      <c r="AD1099" s="28"/>
      <c r="AF1099" s="29"/>
      <c r="AM1099" s="28"/>
      <c r="AN1099" s="28"/>
      <c r="AO1099" s="28"/>
      <c r="AP1099" s="28"/>
      <c r="AQ1099" s="28"/>
      <c r="AR1099" s="28"/>
      <c r="AS1099" s="28"/>
      <c r="AT1099" s="28"/>
    </row>
    <row r="1100" spans="1:46" ht="12.95" customHeight="1">
      <c r="A1100" s="28"/>
      <c r="B1100" s="29"/>
      <c r="C1100" s="28"/>
      <c r="D1100" s="28"/>
      <c r="Z1100" s="28"/>
      <c r="AA1100" s="28"/>
      <c r="AB1100" s="28"/>
      <c r="AC1100" s="28"/>
      <c r="AD1100" s="28"/>
      <c r="AF1100" s="29"/>
      <c r="AM1100" s="28"/>
      <c r="AN1100" s="28"/>
      <c r="AO1100" s="28"/>
      <c r="AP1100" s="28"/>
      <c r="AQ1100" s="28"/>
      <c r="AR1100" s="28"/>
      <c r="AS1100" s="28"/>
      <c r="AT1100" s="28"/>
    </row>
    <row r="1101" spans="1:46" ht="12.95" customHeight="1">
      <c r="A1101" s="28"/>
      <c r="B1101" s="29"/>
      <c r="C1101" s="28"/>
      <c r="D1101" s="28"/>
      <c r="Z1101" s="28"/>
      <c r="AA1101" s="28"/>
      <c r="AB1101" s="28"/>
      <c r="AC1101" s="28"/>
      <c r="AD1101" s="28"/>
      <c r="AF1101" s="29"/>
      <c r="AM1101" s="28"/>
      <c r="AN1101" s="28"/>
      <c r="AO1101" s="28"/>
      <c r="AP1101" s="28"/>
      <c r="AQ1101" s="28"/>
      <c r="AR1101" s="28"/>
      <c r="AS1101" s="28"/>
      <c r="AT1101" s="28"/>
    </row>
    <row r="1102" spans="1:46" ht="12.95" customHeight="1">
      <c r="A1102" s="28"/>
      <c r="B1102" s="29"/>
      <c r="C1102" s="28"/>
      <c r="D1102" s="28"/>
      <c r="Z1102" s="28"/>
      <c r="AA1102" s="28"/>
      <c r="AB1102" s="28"/>
      <c r="AC1102" s="28"/>
      <c r="AD1102" s="28"/>
      <c r="AF1102" s="29"/>
      <c r="AM1102" s="28"/>
      <c r="AN1102" s="28"/>
      <c r="AO1102" s="28"/>
      <c r="AP1102" s="28"/>
      <c r="AQ1102" s="28"/>
      <c r="AR1102" s="28"/>
      <c r="AS1102" s="28"/>
      <c r="AT1102" s="28"/>
    </row>
    <row r="1103" spans="1:46" ht="12.95" customHeight="1">
      <c r="A1103" s="28"/>
      <c r="B1103" s="29"/>
      <c r="C1103" s="28"/>
      <c r="D1103" s="28"/>
      <c r="Z1103" s="28"/>
      <c r="AA1103" s="28"/>
      <c r="AB1103" s="28"/>
      <c r="AC1103" s="28"/>
      <c r="AD1103" s="28"/>
      <c r="AF1103" s="29"/>
      <c r="AM1103" s="28"/>
      <c r="AN1103" s="28"/>
      <c r="AO1103" s="28"/>
      <c r="AP1103" s="28"/>
      <c r="AQ1103" s="28"/>
      <c r="AR1103" s="28"/>
      <c r="AS1103" s="28"/>
      <c r="AT1103" s="28"/>
    </row>
    <row r="1104" spans="1:46" ht="12.95" customHeight="1">
      <c r="A1104" s="28"/>
      <c r="B1104" s="29"/>
      <c r="C1104" s="28"/>
      <c r="D1104" s="28"/>
      <c r="Z1104" s="28"/>
      <c r="AA1104" s="28"/>
      <c r="AB1104" s="28"/>
      <c r="AC1104" s="28"/>
      <c r="AD1104" s="28"/>
      <c r="AF1104" s="29"/>
      <c r="AM1104" s="28"/>
      <c r="AN1104" s="28"/>
      <c r="AO1104" s="28"/>
      <c r="AP1104" s="28"/>
      <c r="AQ1104" s="28"/>
      <c r="AR1104" s="28"/>
      <c r="AS1104" s="28"/>
      <c r="AT1104" s="28"/>
    </row>
    <row r="1105" spans="1:46" ht="12.95" customHeight="1">
      <c r="A1105" s="28"/>
      <c r="B1105" s="29"/>
      <c r="C1105" s="28"/>
      <c r="D1105" s="28"/>
      <c r="Z1105" s="28"/>
      <c r="AA1105" s="28"/>
      <c r="AB1105" s="28"/>
      <c r="AC1105" s="28"/>
      <c r="AD1105" s="28"/>
      <c r="AF1105" s="29"/>
      <c r="AM1105" s="28"/>
      <c r="AN1105" s="28"/>
      <c r="AO1105" s="28"/>
      <c r="AP1105" s="28"/>
      <c r="AQ1105" s="28"/>
      <c r="AR1105" s="28"/>
      <c r="AS1105" s="28"/>
      <c r="AT1105" s="28"/>
    </row>
    <row r="1106" spans="1:46" ht="12.95" customHeight="1">
      <c r="A1106" s="28"/>
      <c r="B1106" s="29"/>
      <c r="C1106" s="28"/>
      <c r="D1106" s="28"/>
      <c r="Z1106" s="28"/>
      <c r="AA1106" s="28"/>
      <c r="AB1106" s="28"/>
      <c r="AC1106" s="28"/>
      <c r="AD1106" s="28"/>
      <c r="AF1106" s="29"/>
      <c r="AM1106" s="28"/>
      <c r="AN1106" s="28"/>
      <c r="AO1106" s="28"/>
      <c r="AP1106" s="28"/>
      <c r="AQ1106" s="28"/>
      <c r="AR1106" s="28"/>
      <c r="AS1106" s="28"/>
      <c r="AT1106" s="28"/>
    </row>
    <row r="1107" spans="1:46" ht="12.95" customHeight="1">
      <c r="A1107" s="28"/>
      <c r="B1107" s="29"/>
      <c r="C1107" s="28"/>
      <c r="D1107" s="28"/>
      <c r="Z1107" s="28"/>
      <c r="AA1107" s="28"/>
      <c r="AB1107" s="28"/>
      <c r="AC1107" s="28"/>
      <c r="AD1107" s="28"/>
      <c r="AF1107" s="29"/>
      <c r="AM1107" s="28"/>
      <c r="AN1107" s="28"/>
      <c r="AO1107" s="28"/>
      <c r="AP1107" s="28"/>
      <c r="AQ1107" s="28"/>
      <c r="AR1107" s="28"/>
      <c r="AS1107" s="28"/>
      <c r="AT1107" s="28"/>
    </row>
    <row r="1108" spans="1:46" ht="12.95" customHeight="1">
      <c r="A1108" s="28"/>
      <c r="B1108" s="29"/>
      <c r="C1108" s="28"/>
      <c r="D1108" s="28"/>
      <c r="Z1108" s="28"/>
      <c r="AA1108" s="28"/>
      <c r="AB1108" s="28"/>
      <c r="AC1108" s="28"/>
      <c r="AD1108" s="28"/>
      <c r="AF1108" s="29"/>
      <c r="AM1108" s="28"/>
      <c r="AN1108" s="28"/>
      <c r="AO1108" s="28"/>
      <c r="AP1108" s="28"/>
      <c r="AQ1108" s="28"/>
      <c r="AR1108" s="28"/>
      <c r="AS1108" s="28"/>
      <c r="AT1108" s="28"/>
    </row>
    <row r="1109" spans="1:46" ht="12.95" customHeight="1">
      <c r="A1109" s="28"/>
      <c r="B1109" s="29"/>
      <c r="C1109" s="28"/>
      <c r="D1109" s="28"/>
      <c r="Z1109" s="28"/>
      <c r="AA1109" s="28"/>
      <c r="AB1109" s="28"/>
      <c r="AC1109" s="28"/>
      <c r="AD1109" s="28"/>
      <c r="AF1109" s="29"/>
      <c r="AM1109" s="28"/>
      <c r="AN1109" s="28"/>
      <c r="AO1109" s="28"/>
      <c r="AP1109" s="28"/>
      <c r="AQ1109" s="28"/>
      <c r="AR1109" s="28"/>
      <c r="AS1109" s="28"/>
      <c r="AT1109" s="28"/>
    </row>
    <row r="1110" spans="1:46" ht="12.95" customHeight="1">
      <c r="A1110" s="28"/>
      <c r="B1110" s="29"/>
      <c r="C1110" s="28"/>
      <c r="D1110" s="28"/>
      <c r="Z1110" s="28"/>
      <c r="AA1110" s="28"/>
      <c r="AB1110" s="28"/>
      <c r="AC1110" s="28"/>
      <c r="AD1110" s="28"/>
      <c r="AF1110" s="29"/>
      <c r="AM1110" s="28"/>
      <c r="AN1110" s="28"/>
      <c r="AO1110" s="28"/>
      <c r="AP1110" s="28"/>
      <c r="AQ1110" s="28"/>
      <c r="AR1110" s="28"/>
      <c r="AS1110" s="28"/>
      <c r="AT1110" s="28"/>
    </row>
    <row r="1111" spans="1:46" ht="12.95" customHeight="1">
      <c r="A1111" s="28"/>
      <c r="B1111" s="29"/>
      <c r="C1111" s="28"/>
      <c r="D1111" s="28"/>
      <c r="Z1111" s="28"/>
      <c r="AA1111" s="28"/>
      <c r="AB1111" s="28"/>
      <c r="AC1111" s="28"/>
      <c r="AD1111" s="28"/>
      <c r="AF1111" s="29"/>
      <c r="AM1111" s="28"/>
      <c r="AN1111" s="28"/>
      <c r="AO1111" s="28"/>
      <c r="AP1111" s="28"/>
      <c r="AQ1111" s="28"/>
      <c r="AR1111" s="28"/>
      <c r="AS1111" s="28"/>
      <c r="AT1111" s="28"/>
    </row>
    <row r="1112" spans="1:46" ht="12.95" customHeight="1">
      <c r="A1112" s="28"/>
      <c r="B1112" s="29"/>
      <c r="C1112" s="28"/>
      <c r="D1112" s="28"/>
      <c r="Z1112" s="28"/>
      <c r="AA1112" s="28"/>
      <c r="AB1112" s="28"/>
      <c r="AC1112" s="28"/>
      <c r="AD1112" s="28"/>
      <c r="AF1112" s="29"/>
      <c r="AM1112" s="28"/>
      <c r="AN1112" s="28"/>
      <c r="AO1112" s="28"/>
      <c r="AP1112" s="28"/>
      <c r="AQ1112" s="28"/>
      <c r="AR1112" s="28"/>
      <c r="AS1112" s="28"/>
      <c r="AT1112" s="28"/>
    </row>
    <row r="1113" spans="1:46" ht="12.95" customHeight="1">
      <c r="A1113" s="28"/>
      <c r="B1113" s="29"/>
      <c r="C1113" s="28"/>
      <c r="D1113" s="28"/>
      <c r="Z1113" s="28"/>
      <c r="AA1113" s="28"/>
      <c r="AB1113" s="28"/>
      <c r="AC1113" s="28"/>
      <c r="AD1113" s="28"/>
      <c r="AF1113" s="29"/>
      <c r="AM1113" s="28"/>
      <c r="AN1113" s="28"/>
      <c r="AO1113" s="28"/>
      <c r="AP1113" s="28"/>
      <c r="AQ1113" s="28"/>
      <c r="AR1113" s="28"/>
      <c r="AS1113" s="28"/>
      <c r="AT1113" s="28"/>
    </row>
    <row r="1114" spans="1:46" ht="12.95" customHeight="1">
      <c r="A1114" s="28"/>
      <c r="B1114" s="29"/>
      <c r="C1114" s="28"/>
      <c r="D1114" s="28"/>
      <c r="Z1114" s="28"/>
      <c r="AA1114" s="28"/>
      <c r="AB1114" s="28"/>
      <c r="AC1114" s="28"/>
      <c r="AD1114" s="28"/>
      <c r="AF1114" s="29"/>
      <c r="AM1114" s="28"/>
      <c r="AN1114" s="28"/>
      <c r="AO1114" s="28"/>
      <c r="AP1114" s="28"/>
      <c r="AQ1114" s="28"/>
      <c r="AR1114" s="28"/>
      <c r="AS1114" s="28"/>
      <c r="AT1114" s="28"/>
    </row>
    <row r="1115" spans="1:46" ht="12.95" customHeight="1">
      <c r="A1115" s="28"/>
      <c r="B1115" s="29"/>
      <c r="C1115" s="28"/>
      <c r="D1115" s="28"/>
      <c r="Z1115" s="28"/>
      <c r="AA1115" s="28"/>
      <c r="AB1115" s="28"/>
      <c r="AC1115" s="28"/>
      <c r="AD1115" s="28"/>
      <c r="AF1115" s="29"/>
      <c r="AM1115" s="28"/>
      <c r="AN1115" s="28"/>
      <c r="AO1115" s="28"/>
      <c r="AP1115" s="28"/>
      <c r="AQ1115" s="28"/>
      <c r="AR1115" s="28"/>
      <c r="AS1115" s="28"/>
      <c r="AT1115" s="28"/>
    </row>
    <row r="1116" spans="1:46" ht="12.95" customHeight="1">
      <c r="A1116" s="28"/>
      <c r="B1116" s="29"/>
      <c r="C1116" s="28"/>
      <c r="D1116" s="28"/>
      <c r="Z1116" s="28"/>
      <c r="AA1116" s="28"/>
      <c r="AB1116" s="28"/>
      <c r="AC1116" s="28"/>
      <c r="AD1116" s="28"/>
      <c r="AF1116" s="29"/>
      <c r="AM1116" s="28"/>
      <c r="AN1116" s="28"/>
      <c r="AO1116" s="28"/>
      <c r="AP1116" s="28"/>
      <c r="AQ1116" s="28"/>
      <c r="AR1116" s="28"/>
      <c r="AS1116" s="28"/>
      <c r="AT1116" s="28"/>
    </row>
    <row r="1117" spans="1:46" ht="12.95" customHeight="1">
      <c r="A1117" s="28"/>
      <c r="B1117" s="29"/>
      <c r="C1117" s="28"/>
      <c r="D1117" s="28"/>
      <c r="Z1117" s="28"/>
      <c r="AA1117" s="28"/>
      <c r="AB1117" s="28"/>
      <c r="AC1117" s="28"/>
      <c r="AD1117" s="28"/>
      <c r="AF1117" s="29"/>
      <c r="AM1117" s="28"/>
      <c r="AN1117" s="28"/>
      <c r="AO1117" s="28"/>
      <c r="AP1117" s="28"/>
      <c r="AQ1117" s="28"/>
      <c r="AR1117" s="28"/>
      <c r="AS1117" s="28"/>
      <c r="AT1117" s="28"/>
    </row>
    <row r="1118" spans="1:46" ht="12.95" customHeight="1">
      <c r="A1118" s="28"/>
      <c r="B1118" s="28"/>
      <c r="C1118" s="28"/>
      <c r="D1118" s="28"/>
      <c r="Z1118" s="28"/>
      <c r="AA1118" s="28"/>
      <c r="AB1118" s="28"/>
      <c r="AC1118" s="28"/>
      <c r="AD1118" s="28"/>
      <c r="AF1118" s="29"/>
      <c r="AM1118" s="28"/>
      <c r="AN1118" s="28"/>
      <c r="AO1118" s="28"/>
      <c r="AP1118" s="28"/>
      <c r="AQ1118" s="28"/>
      <c r="AR1118" s="28"/>
      <c r="AS1118" s="28"/>
      <c r="AT1118" s="28"/>
    </row>
    <row r="1119" spans="1:46" ht="12.95" customHeight="1">
      <c r="A1119" s="28"/>
      <c r="B1119" s="28"/>
      <c r="C1119" s="28"/>
      <c r="D1119" s="28"/>
      <c r="Z1119" s="28"/>
      <c r="AA1119" s="28"/>
      <c r="AB1119" s="28"/>
      <c r="AC1119" s="28"/>
      <c r="AD1119" s="28"/>
      <c r="AF1119" s="29"/>
      <c r="AM1119" s="28"/>
      <c r="AN1119" s="28"/>
      <c r="AO1119" s="28"/>
      <c r="AP1119" s="28"/>
      <c r="AQ1119" s="28"/>
      <c r="AR1119" s="28"/>
      <c r="AS1119" s="28"/>
      <c r="AT1119" s="28"/>
    </row>
    <row r="1120" spans="1:46" ht="12.95" customHeight="1">
      <c r="A1120" s="28"/>
      <c r="B1120" s="28"/>
      <c r="C1120" s="28"/>
      <c r="D1120" s="28"/>
      <c r="Z1120" s="28"/>
      <c r="AA1120" s="28"/>
      <c r="AB1120" s="28"/>
      <c r="AC1120" s="28"/>
      <c r="AD1120" s="28"/>
      <c r="AF1120" s="29"/>
      <c r="AM1120" s="28"/>
      <c r="AN1120" s="28"/>
      <c r="AO1120" s="28"/>
      <c r="AP1120" s="28"/>
      <c r="AQ1120" s="28"/>
      <c r="AR1120" s="28"/>
      <c r="AS1120" s="28"/>
      <c r="AT1120" s="28"/>
    </row>
    <row r="1121" spans="1:46" ht="12.95" customHeight="1">
      <c r="A1121" s="28"/>
      <c r="B1121" s="28"/>
      <c r="C1121" s="28"/>
      <c r="D1121" s="28"/>
      <c r="Z1121" s="28"/>
      <c r="AA1121" s="28"/>
      <c r="AB1121" s="28"/>
      <c r="AC1121" s="28"/>
      <c r="AD1121" s="28"/>
      <c r="AF1121" s="29"/>
      <c r="AM1121" s="28"/>
      <c r="AN1121" s="28"/>
      <c r="AO1121" s="28"/>
      <c r="AP1121" s="28"/>
      <c r="AQ1121" s="28"/>
      <c r="AR1121" s="28"/>
      <c r="AS1121" s="28"/>
      <c r="AT1121" s="28"/>
    </row>
    <row r="1122" spans="1:46" ht="12.95" customHeight="1">
      <c r="A1122" s="28"/>
      <c r="B1122" s="28"/>
      <c r="C1122" s="28"/>
      <c r="D1122" s="28"/>
      <c r="Z1122" s="28"/>
      <c r="AA1122" s="28"/>
      <c r="AB1122" s="28"/>
      <c r="AC1122" s="28"/>
      <c r="AD1122" s="28"/>
      <c r="AF1122" s="29"/>
      <c r="AM1122" s="28"/>
      <c r="AN1122" s="28"/>
      <c r="AO1122" s="28"/>
      <c r="AP1122" s="28"/>
      <c r="AQ1122" s="28"/>
      <c r="AR1122" s="28"/>
      <c r="AS1122" s="28"/>
      <c r="AT1122" s="28"/>
    </row>
    <row r="1123" spans="1:46" ht="12.95" customHeight="1">
      <c r="A1123" s="28"/>
      <c r="B1123" s="28"/>
      <c r="C1123" s="28"/>
      <c r="D1123" s="28"/>
      <c r="Z1123" s="28"/>
      <c r="AA1123" s="28"/>
      <c r="AB1123" s="28"/>
      <c r="AC1123" s="28"/>
      <c r="AD1123" s="28"/>
      <c r="AF1123" s="29"/>
      <c r="AM1123" s="28"/>
      <c r="AN1123" s="28"/>
      <c r="AO1123" s="28"/>
      <c r="AP1123" s="28"/>
      <c r="AQ1123" s="28"/>
      <c r="AR1123" s="28"/>
      <c r="AS1123" s="28"/>
      <c r="AT1123" s="28"/>
    </row>
    <row r="1124" spans="1:46" ht="12.95" customHeight="1">
      <c r="A1124" s="28"/>
      <c r="B1124" s="28"/>
      <c r="C1124" s="28"/>
      <c r="D1124" s="28"/>
      <c r="Z1124" s="28"/>
      <c r="AA1124" s="28"/>
      <c r="AB1124" s="28"/>
      <c r="AC1124" s="28"/>
      <c r="AD1124" s="28"/>
      <c r="AF1124" s="29"/>
      <c r="AM1124" s="28"/>
      <c r="AN1124" s="28"/>
      <c r="AO1124" s="28"/>
      <c r="AP1124" s="28"/>
      <c r="AQ1124" s="28"/>
      <c r="AR1124" s="28"/>
      <c r="AS1124" s="28"/>
      <c r="AT1124" s="28"/>
    </row>
    <row r="1125" spans="1:46" ht="12.95" customHeight="1">
      <c r="A1125" s="28"/>
      <c r="B1125" s="28"/>
      <c r="C1125" s="28"/>
      <c r="D1125" s="28"/>
      <c r="Z1125" s="28"/>
      <c r="AA1125" s="28"/>
      <c r="AB1125" s="28"/>
      <c r="AC1125" s="28"/>
      <c r="AD1125" s="28"/>
      <c r="AF1125" s="29"/>
      <c r="AM1125" s="28"/>
      <c r="AN1125" s="28"/>
      <c r="AO1125" s="28"/>
      <c r="AP1125" s="28"/>
      <c r="AQ1125" s="28"/>
      <c r="AR1125" s="28"/>
      <c r="AS1125" s="28"/>
      <c r="AT1125" s="28"/>
    </row>
    <row r="1126" spans="1:46" ht="12.95" customHeight="1">
      <c r="A1126" s="28"/>
      <c r="B1126" s="28"/>
      <c r="C1126" s="28"/>
      <c r="D1126" s="28"/>
      <c r="Z1126" s="28"/>
      <c r="AA1126" s="28"/>
      <c r="AB1126" s="28"/>
      <c r="AC1126" s="28"/>
      <c r="AD1126" s="28"/>
      <c r="AF1126" s="29"/>
      <c r="AM1126" s="28"/>
      <c r="AN1126" s="28"/>
      <c r="AO1126" s="28"/>
      <c r="AP1126" s="28"/>
      <c r="AQ1126" s="28"/>
      <c r="AR1126" s="28"/>
      <c r="AS1126" s="28"/>
      <c r="AT1126" s="28"/>
    </row>
    <row r="1127" spans="1:46" ht="12.95" customHeight="1">
      <c r="A1127" s="28"/>
      <c r="B1127" s="28"/>
      <c r="C1127" s="28"/>
      <c r="D1127" s="28"/>
      <c r="Z1127" s="28"/>
      <c r="AA1127" s="28"/>
      <c r="AB1127" s="28"/>
      <c r="AC1127" s="28"/>
      <c r="AD1127" s="28"/>
      <c r="AF1127" s="29"/>
      <c r="AM1127" s="28"/>
      <c r="AN1127" s="28"/>
      <c r="AO1127" s="28"/>
      <c r="AP1127" s="28"/>
      <c r="AQ1127" s="28"/>
      <c r="AR1127" s="28"/>
      <c r="AS1127" s="28"/>
      <c r="AT1127" s="28"/>
    </row>
    <row r="1128" spans="1:46" ht="12.95" customHeight="1">
      <c r="A1128" s="28"/>
      <c r="B1128" s="28"/>
      <c r="C1128" s="28"/>
      <c r="D1128" s="28"/>
      <c r="Z1128" s="28"/>
      <c r="AA1128" s="28"/>
      <c r="AB1128" s="28"/>
      <c r="AC1128" s="28"/>
      <c r="AD1128" s="28"/>
      <c r="AF1128" s="29"/>
      <c r="AM1128" s="28"/>
      <c r="AN1128" s="28"/>
      <c r="AO1128" s="28"/>
      <c r="AP1128" s="28"/>
      <c r="AQ1128" s="28"/>
      <c r="AR1128" s="28"/>
      <c r="AS1128" s="28"/>
      <c r="AT1128" s="28"/>
    </row>
    <row r="1129" spans="1:46" ht="12.95" customHeight="1">
      <c r="A1129" s="28"/>
      <c r="B1129" s="28"/>
      <c r="C1129" s="28"/>
      <c r="D1129" s="28"/>
      <c r="Z1129" s="28"/>
      <c r="AA1129" s="28"/>
      <c r="AB1129" s="28"/>
      <c r="AC1129" s="28"/>
      <c r="AD1129" s="28"/>
      <c r="AF1129" s="29"/>
      <c r="AM1129" s="28"/>
      <c r="AN1129" s="28"/>
      <c r="AO1129" s="28"/>
      <c r="AP1129" s="28"/>
      <c r="AQ1129" s="28"/>
      <c r="AR1129" s="28"/>
      <c r="AS1129" s="28"/>
      <c r="AT1129" s="28"/>
    </row>
    <row r="1130" spans="1:46" ht="12.95" customHeight="1">
      <c r="A1130" s="28"/>
      <c r="B1130" s="28"/>
      <c r="C1130" s="28"/>
      <c r="D1130" s="28"/>
      <c r="Z1130" s="28"/>
      <c r="AA1130" s="28"/>
      <c r="AB1130" s="28"/>
      <c r="AC1130" s="28"/>
      <c r="AD1130" s="28"/>
      <c r="AF1130" s="29"/>
      <c r="AM1130" s="28"/>
      <c r="AN1130" s="28"/>
      <c r="AO1130" s="28"/>
      <c r="AP1130" s="28"/>
      <c r="AQ1130" s="28"/>
      <c r="AR1130" s="28"/>
      <c r="AS1130" s="28"/>
      <c r="AT1130" s="28"/>
    </row>
    <row r="1131" spans="1:46" ht="12.95" customHeight="1">
      <c r="A1131" s="28"/>
      <c r="B1131" s="28"/>
      <c r="C1131" s="28"/>
      <c r="D1131" s="28"/>
      <c r="Z1131" s="28"/>
      <c r="AA1131" s="28"/>
      <c r="AB1131" s="28"/>
      <c r="AC1131" s="28"/>
      <c r="AD1131" s="28"/>
      <c r="AF1131" s="29"/>
      <c r="AM1131" s="28"/>
      <c r="AN1131" s="28"/>
      <c r="AO1131" s="28"/>
      <c r="AP1131" s="28"/>
      <c r="AQ1131" s="28"/>
      <c r="AR1131" s="28"/>
      <c r="AS1131" s="28"/>
      <c r="AT1131" s="28"/>
    </row>
    <row r="1132" spans="1:46" ht="12.95" customHeight="1">
      <c r="A1132" s="28"/>
      <c r="B1132" s="28"/>
      <c r="C1132" s="28"/>
      <c r="D1132" s="28"/>
      <c r="Z1132" s="28"/>
      <c r="AA1132" s="28"/>
      <c r="AB1132" s="28"/>
      <c r="AC1132" s="28"/>
      <c r="AD1132" s="28"/>
      <c r="AF1132" s="29"/>
      <c r="AM1132" s="28"/>
      <c r="AN1132" s="28"/>
      <c r="AO1132" s="28"/>
      <c r="AP1132" s="28"/>
      <c r="AQ1132" s="28"/>
      <c r="AR1132" s="28"/>
      <c r="AS1132" s="28"/>
      <c r="AT1132" s="28"/>
    </row>
    <row r="1133" spans="1:46" ht="12.95" customHeight="1">
      <c r="A1133" s="28"/>
      <c r="B1133" s="28"/>
      <c r="C1133" s="28"/>
      <c r="D1133" s="28"/>
      <c r="Z1133" s="28"/>
      <c r="AA1133" s="28"/>
      <c r="AB1133" s="28"/>
      <c r="AC1133" s="28"/>
      <c r="AD1133" s="28"/>
      <c r="AF1133" s="29"/>
      <c r="AM1133" s="28"/>
      <c r="AN1133" s="28"/>
      <c r="AO1133" s="28"/>
      <c r="AP1133" s="28"/>
      <c r="AQ1133" s="28"/>
      <c r="AR1133" s="28"/>
      <c r="AS1133" s="28"/>
      <c r="AT1133" s="28"/>
    </row>
    <row r="1134" spans="1:46" ht="12.95" customHeight="1">
      <c r="A1134" s="28"/>
      <c r="B1134" s="28"/>
      <c r="C1134" s="28"/>
      <c r="D1134" s="28"/>
      <c r="Z1134" s="28"/>
      <c r="AA1134" s="28"/>
      <c r="AB1134" s="28"/>
      <c r="AC1134" s="28"/>
      <c r="AD1134" s="28"/>
      <c r="AF1134" s="29"/>
      <c r="AM1134" s="28"/>
      <c r="AN1134" s="28"/>
      <c r="AO1134" s="28"/>
      <c r="AP1134" s="28"/>
      <c r="AQ1134" s="28"/>
      <c r="AR1134" s="28"/>
      <c r="AS1134" s="28"/>
      <c r="AT1134" s="28"/>
    </row>
    <row r="1135" spans="1:46" ht="12.95" customHeight="1">
      <c r="A1135" s="28"/>
      <c r="B1135" s="28"/>
      <c r="C1135" s="28"/>
      <c r="D1135" s="28"/>
      <c r="Z1135" s="28"/>
      <c r="AA1135" s="28"/>
      <c r="AB1135" s="28"/>
      <c r="AC1135" s="28"/>
      <c r="AD1135" s="28"/>
      <c r="AF1135" s="29"/>
      <c r="AM1135" s="28"/>
      <c r="AN1135" s="28"/>
      <c r="AO1135" s="28"/>
      <c r="AP1135" s="28"/>
      <c r="AQ1135" s="28"/>
      <c r="AR1135" s="28"/>
      <c r="AS1135" s="28"/>
      <c r="AT1135" s="28"/>
    </row>
    <row r="1136" spans="1:46" ht="12.95" customHeight="1">
      <c r="A1136" s="28"/>
      <c r="B1136" s="28"/>
      <c r="C1136" s="28"/>
      <c r="D1136" s="28"/>
      <c r="Z1136" s="28"/>
      <c r="AA1136" s="28"/>
      <c r="AB1136" s="28"/>
      <c r="AC1136" s="28"/>
      <c r="AD1136" s="28"/>
      <c r="AF1136" s="29"/>
      <c r="AM1136" s="28"/>
      <c r="AN1136" s="28"/>
      <c r="AO1136" s="28"/>
      <c r="AP1136" s="28"/>
      <c r="AQ1136" s="28"/>
      <c r="AR1136" s="28"/>
      <c r="AS1136" s="28"/>
      <c r="AT1136" s="28"/>
    </row>
    <row r="1137" spans="1:46" ht="12.95" customHeight="1">
      <c r="A1137" s="28"/>
      <c r="B1137" s="28"/>
      <c r="C1137" s="28"/>
      <c r="D1137" s="28"/>
      <c r="Z1137" s="28"/>
      <c r="AA1137" s="28"/>
      <c r="AB1137" s="28"/>
      <c r="AC1137" s="28"/>
      <c r="AD1137" s="28"/>
      <c r="AF1137" s="29"/>
      <c r="AM1137" s="28"/>
      <c r="AN1137" s="28"/>
      <c r="AO1137" s="28"/>
      <c r="AP1137" s="28"/>
      <c r="AQ1137" s="28"/>
      <c r="AR1137" s="28"/>
      <c r="AS1137" s="28"/>
      <c r="AT1137" s="28"/>
    </row>
    <row r="1138" spans="1:46" ht="12.95" customHeight="1">
      <c r="A1138" s="28"/>
      <c r="B1138" s="28"/>
      <c r="C1138" s="28"/>
      <c r="D1138" s="28"/>
      <c r="Z1138" s="28"/>
      <c r="AA1138" s="28"/>
      <c r="AB1138" s="28"/>
      <c r="AC1138" s="28"/>
      <c r="AD1138" s="28"/>
      <c r="AF1138" s="29"/>
      <c r="AM1138" s="28"/>
      <c r="AN1138" s="28"/>
      <c r="AO1138" s="28"/>
      <c r="AP1138" s="28"/>
      <c r="AQ1138" s="28"/>
      <c r="AR1138" s="28"/>
      <c r="AS1138" s="28"/>
      <c r="AT1138" s="28"/>
    </row>
    <row r="1139" spans="1:46" ht="12.95" customHeight="1">
      <c r="A1139" s="28"/>
      <c r="B1139" s="28"/>
      <c r="C1139" s="28"/>
      <c r="D1139" s="28"/>
      <c r="Z1139" s="28"/>
      <c r="AA1139" s="28"/>
      <c r="AB1139" s="28"/>
      <c r="AC1139" s="28"/>
      <c r="AD1139" s="28"/>
      <c r="AF1139" s="29"/>
      <c r="AM1139" s="28"/>
      <c r="AN1139" s="28"/>
      <c r="AO1139" s="28"/>
      <c r="AP1139" s="28"/>
      <c r="AQ1139" s="28"/>
      <c r="AR1139" s="28"/>
      <c r="AS1139" s="28"/>
      <c r="AT1139" s="28"/>
    </row>
    <row r="1140" spans="1:46" ht="12.95" customHeight="1">
      <c r="A1140" s="28"/>
      <c r="B1140" s="28"/>
      <c r="C1140" s="28"/>
      <c r="D1140" s="28"/>
      <c r="Z1140" s="28"/>
      <c r="AA1140" s="28"/>
      <c r="AB1140" s="28"/>
      <c r="AC1140" s="28"/>
      <c r="AD1140" s="28"/>
      <c r="AF1140" s="29"/>
      <c r="AM1140" s="28"/>
      <c r="AN1140" s="28"/>
      <c r="AO1140" s="28"/>
      <c r="AP1140" s="28"/>
      <c r="AQ1140" s="28"/>
      <c r="AR1140" s="28"/>
      <c r="AS1140" s="28"/>
      <c r="AT1140" s="28"/>
    </row>
    <row r="1141" spans="1:46" ht="12.95" customHeight="1">
      <c r="A1141" s="28"/>
      <c r="B1141" s="28"/>
      <c r="C1141" s="28"/>
      <c r="D1141" s="28"/>
      <c r="Z1141" s="28"/>
      <c r="AA1141" s="28"/>
      <c r="AB1141" s="28"/>
      <c r="AC1141" s="28"/>
      <c r="AD1141" s="28"/>
      <c r="AF1141" s="29"/>
      <c r="AM1141" s="28"/>
      <c r="AN1141" s="28"/>
      <c r="AO1141" s="28"/>
      <c r="AP1141" s="28"/>
      <c r="AQ1141" s="28"/>
      <c r="AR1141" s="28"/>
      <c r="AS1141" s="28"/>
      <c r="AT1141" s="28"/>
    </row>
    <row r="1142" spans="1:46" ht="12.95" customHeight="1">
      <c r="A1142" s="28"/>
      <c r="B1142" s="28"/>
      <c r="C1142" s="28"/>
      <c r="D1142" s="28"/>
      <c r="Z1142" s="28"/>
      <c r="AA1142" s="28"/>
      <c r="AB1142" s="28"/>
      <c r="AC1142" s="28"/>
      <c r="AD1142" s="28"/>
      <c r="AF1142" s="29"/>
      <c r="AM1142" s="28"/>
      <c r="AN1142" s="28"/>
      <c r="AO1142" s="28"/>
      <c r="AP1142" s="28"/>
      <c r="AQ1142" s="28"/>
      <c r="AR1142" s="28"/>
      <c r="AS1142" s="28"/>
      <c r="AT1142" s="28"/>
    </row>
    <row r="1143" spans="1:46" ht="12.95" customHeight="1">
      <c r="A1143" s="28"/>
      <c r="B1143" s="28"/>
      <c r="C1143" s="28"/>
      <c r="D1143" s="28"/>
      <c r="Z1143" s="28"/>
      <c r="AA1143" s="28"/>
      <c r="AB1143" s="28"/>
      <c r="AC1143" s="28"/>
      <c r="AD1143" s="28"/>
      <c r="AF1143" s="29"/>
      <c r="AM1143" s="28"/>
      <c r="AN1143" s="28"/>
      <c r="AO1143" s="28"/>
      <c r="AP1143" s="28"/>
      <c r="AQ1143" s="28"/>
      <c r="AR1143" s="28"/>
      <c r="AS1143" s="28"/>
      <c r="AT1143" s="28"/>
    </row>
    <row r="1144" spans="1:46" ht="12.95" customHeight="1">
      <c r="A1144" s="28"/>
      <c r="B1144" s="28"/>
      <c r="C1144" s="28"/>
      <c r="D1144" s="28"/>
      <c r="Z1144" s="28"/>
      <c r="AA1144" s="28"/>
      <c r="AB1144" s="28"/>
      <c r="AC1144" s="28"/>
      <c r="AD1144" s="28"/>
      <c r="AF1144" s="29"/>
      <c r="AM1144" s="28"/>
      <c r="AN1144" s="28"/>
      <c r="AO1144" s="28"/>
      <c r="AP1144" s="28"/>
      <c r="AQ1144" s="28"/>
      <c r="AR1144" s="28"/>
      <c r="AS1144" s="28"/>
      <c r="AT1144" s="28"/>
    </row>
    <row r="1145" spans="1:46" ht="12.95" customHeight="1">
      <c r="A1145" s="28"/>
      <c r="B1145" s="28"/>
      <c r="C1145" s="28"/>
      <c r="D1145" s="28"/>
      <c r="Z1145" s="28"/>
      <c r="AA1145" s="28"/>
      <c r="AB1145" s="28"/>
      <c r="AC1145" s="28"/>
      <c r="AD1145" s="28"/>
      <c r="AF1145" s="29"/>
      <c r="AM1145" s="28"/>
      <c r="AN1145" s="28"/>
      <c r="AO1145" s="28"/>
      <c r="AP1145" s="28"/>
      <c r="AQ1145" s="28"/>
      <c r="AR1145" s="28"/>
      <c r="AS1145" s="28"/>
      <c r="AT1145" s="28"/>
    </row>
    <row r="1146" spans="1:46" ht="12.95" customHeight="1">
      <c r="A1146" s="28"/>
      <c r="B1146" s="28"/>
      <c r="C1146" s="28"/>
      <c r="D1146" s="28"/>
      <c r="Z1146" s="28"/>
      <c r="AA1146" s="28"/>
      <c r="AB1146" s="28"/>
      <c r="AC1146" s="28"/>
      <c r="AD1146" s="28"/>
      <c r="AF1146" s="29"/>
      <c r="AM1146" s="28"/>
      <c r="AN1146" s="28"/>
      <c r="AO1146" s="28"/>
      <c r="AP1146" s="28"/>
      <c r="AQ1146" s="28"/>
      <c r="AR1146" s="28"/>
      <c r="AS1146" s="28"/>
      <c r="AT1146" s="28"/>
    </row>
    <row r="1147" spans="1:46" ht="12.95" customHeight="1">
      <c r="A1147" s="28"/>
      <c r="B1147" s="28"/>
      <c r="C1147" s="28"/>
      <c r="D1147" s="28"/>
      <c r="Z1147" s="28"/>
      <c r="AA1147" s="28"/>
      <c r="AB1147" s="28"/>
      <c r="AC1147" s="28"/>
      <c r="AD1147" s="28"/>
      <c r="AF1147" s="29"/>
      <c r="AM1147" s="28"/>
      <c r="AN1147" s="28"/>
      <c r="AO1147" s="28"/>
      <c r="AP1147" s="28"/>
      <c r="AQ1147" s="28"/>
      <c r="AR1147" s="28"/>
      <c r="AS1147" s="28"/>
      <c r="AT1147" s="28"/>
    </row>
    <row r="1148" spans="1:46" ht="12.95" customHeight="1">
      <c r="A1148" s="28"/>
      <c r="B1148" s="28"/>
      <c r="C1148" s="28"/>
      <c r="D1148" s="28"/>
      <c r="Z1148" s="28"/>
      <c r="AA1148" s="28"/>
      <c r="AB1148" s="28"/>
      <c r="AC1148" s="28"/>
      <c r="AD1148" s="28"/>
      <c r="AF1148" s="29"/>
      <c r="AM1148" s="28"/>
      <c r="AN1148" s="28"/>
      <c r="AO1148" s="28"/>
      <c r="AP1148" s="28"/>
      <c r="AQ1148" s="28"/>
      <c r="AR1148" s="28"/>
      <c r="AS1148" s="28"/>
      <c r="AT1148" s="28"/>
    </row>
    <row r="1149" spans="1:46" ht="12.95" customHeight="1">
      <c r="A1149" s="28"/>
      <c r="B1149" s="28"/>
      <c r="C1149" s="28"/>
      <c r="D1149" s="28"/>
      <c r="Z1149" s="28"/>
      <c r="AA1149" s="28"/>
      <c r="AB1149" s="28"/>
      <c r="AC1149" s="28"/>
      <c r="AD1149" s="28"/>
      <c r="AF1149" s="29"/>
      <c r="AM1149" s="28"/>
      <c r="AN1149" s="28"/>
      <c r="AO1149" s="28"/>
      <c r="AP1149" s="28"/>
      <c r="AQ1149" s="28"/>
      <c r="AR1149" s="28"/>
      <c r="AS1149" s="28"/>
      <c r="AT1149" s="28"/>
    </row>
    <row r="1150" spans="1:46" ht="12.95" customHeight="1">
      <c r="A1150" s="28"/>
      <c r="B1150" s="28"/>
      <c r="C1150" s="28"/>
      <c r="D1150" s="28"/>
      <c r="Z1150" s="28"/>
      <c r="AA1150" s="28"/>
      <c r="AB1150" s="28"/>
      <c r="AC1150" s="28"/>
      <c r="AD1150" s="28"/>
      <c r="AF1150" s="29"/>
      <c r="AM1150" s="28"/>
      <c r="AN1150" s="28"/>
      <c r="AO1150" s="28"/>
      <c r="AP1150" s="28"/>
      <c r="AQ1150" s="28"/>
      <c r="AR1150" s="28"/>
      <c r="AS1150" s="28"/>
      <c r="AT1150" s="28"/>
    </row>
    <row r="1151" spans="1:46" ht="12.95" customHeight="1">
      <c r="A1151" s="28"/>
      <c r="B1151" s="28"/>
      <c r="C1151" s="28"/>
      <c r="D1151" s="28"/>
      <c r="Z1151" s="28"/>
      <c r="AA1151" s="28"/>
      <c r="AB1151" s="28"/>
      <c r="AC1151" s="28"/>
      <c r="AD1151" s="28"/>
      <c r="AF1151" s="29"/>
      <c r="AM1151" s="28"/>
      <c r="AN1151" s="28"/>
      <c r="AO1151" s="28"/>
      <c r="AP1151" s="28"/>
      <c r="AQ1151" s="28"/>
      <c r="AR1151" s="28"/>
      <c r="AS1151" s="28"/>
      <c r="AT1151" s="28"/>
    </row>
    <row r="1152" spans="1:46" ht="12.95" customHeight="1">
      <c r="A1152" s="28"/>
      <c r="B1152" s="28"/>
      <c r="C1152" s="28"/>
      <c r="D1152" s="28"/>
      <c r="Z1152" s="28"/>
      <c r="AA1152" s="28"/>
      <c r="AB1152" s="28"/>
      <c r="AC1152" s="28"/>
      <c r="AD1152" s="28"/>
      <c r="AF1152" s="29"/>
      <c r="AM1152" s="28"/>
      <c r="AN1152" s="28"/>
      <c r="AO1152" s="28"/>
      <c r="AP1152" s="28"/>
      <c r="AQ1152" s="28"/>
      <c r="AR1152" s="28"/>
      <c r="AS1152" s="28"/>
      <c r="AT1152" s="28"/>
    </row>
    <row r="1153" spans="1:47" ht="12.95" customHeight="1">
      <c r="A1153" s="28"/>
      <c r="B1153" s="28"/>
      <c r="C1153" s="28"/>
      <c r="D1153" s="28"/>
      <c r="Z1153" s="28"/>
      <c r="AA1153" s="28"/>
      <c r="AB1153" s="28"/>
      <c r="AC1153" s="28"/>
      <c r="AD1153" s="28"/>
      <c r="AF1153" s="29"/>
      <c r="AM1153" s="28"/>
      <c r="AN1153" s="28"/>
      <c r="AO1153" s="28"/>
      <c r="AP1153" s="28"/>
      <c r="AQ1153" s="28"/>
      <c r="AR1153" s="28"/>
      <c r="AS1153" s="28"/>
      <c r="AT1153" s="28"/>
    </row>
    <row r="1154" spans="1:47" ht="12.95" customHeight="1">
      <c r="A1154" s="28"/>
      <c r="B1154" s="28"/>
      <c r="C1154" s="28"/>
      <c r="D1154" s="28"/>
      <c r="Z1154" s="28"/>
      <c r="AA1154" s="28"/>
      <c r="AB1154" s="28"/>
      <c r="AC1154" s="28"/>
      <c r="AD1154" s="28"/>
      <c r="AF1154" s="29"/>
      <c r="AM1154" s="28"/>
      <c r="AN1154" s="28"/>
      <c r="AO1154" s="28"/>
      <c r="AP1154" s="28"/>
      <c r="AQ1154" s="28"/>
      <c r="AR1154" s="28"/>
      <c r="AS1154" s="28"/>
      <c r="AT1154" s="28"/>
      <c r="AU1154" s="28"/>
    </row>
    <row r="1155" spans="1:47" ht="12.95" customHeight="1">
      <c r="A1155" s="28"/>
      <c r="B1155" s="28"/>
      <c r="C1155" s="28"/>
      <c r="D1155" s="28"/>
      <c r="Z1155" s="28"/>
      <c r="AA1155" s="28"/>
      <c r="AB1155" s="28"/>
      <c r="AC1155" s="28"/>
      <c r="AD1155" s="28"/>
      <c r="AF1155" s="29"/>
      <c r="AM1155" s="28"/>
      <c r="AN1155" s="28"/>
      <c r="AO1155" s="28"/>
      <c r="AP1155" s="28"/>
      <c r="AQ1155" s="28"/>
      <c r="AR1155" s="28"/>
      <c r="AS1155" s="28"/>
      <c r="AT1155" s="28"/>
    </row>
    <row r="1156" spans="1:47" ht="12.95" customHeight="1">
      <c r="A1156" s="28"/>
      <c r="B1156" s="28"/>
      <c r="C1156" s="28"/>
      <c r="D1156" s="28"/>
      <c r="Z1156" s="28"/>
      <c r="AA1156" s="28"/>
      <c r="AB1156" s="28"/>
      <c r="AC1156" s="28"/>
      <c r="AD1156" s="28"/>
      <c r="AF1156" s="29"/>
      <c r="AM1156" s="28"/>
      <c r="AN1156" s="28"/>
      <c r="AO1156" s="28"/>
      <c r="AP1156" s="28"/>
      <c r="AQ1156" s="28"/>
      <c r="AR1156" s="28"/>
      <c r="AS1156" s="28"/>
      <c r="AT1156" s="28"/>
    </row>
    <row r="1157" spans="1:47" ht="12.95" customHeight="1">
      <c r="A1157" s="28"/>
      <c r="B1157" s="28"/>
      <c r="C1157" s="28"/>
      <c r="D1157" s="28"/>
      <c r="Z1157" s="28"/>
      <c r="AA1157" s="28"/>
      <c r="AB1157" s="28"/>
      <c r="AC1157" s="28"/>
      <c r="AD1157" s="28"/>
      <c r="AF1157" s="29"/>
      <c r="AM1157" s="28"/>
      <c r="AN1157" s="28"/>
      <c r="AO1157" s="28"/>
      <c r="AP1157" s="28"/>
      <c r="AQ1157" s="28"/>
      <c r="AR1157" s="28"/>
      <c r="AS1157" s="28"/>
      <c r="AT1157" s="28"/>
    </row>
    <row r="1158" spans="1:47" ht="12.95" customHeight="1">
      <c r="A1158" s="28"/>
      <c r="B1158" s="28"/>
      <c r="C1158" s="28"/>
      <c r="D1158" s="28"/>
      <c r="Z1158" s="28"/>
      <c r="AA1158" s="28"/>
      <c r="AB1158" s="28"/>
      <c r="AC1158" s="28"/>
      <c r="AD1158" s="28"/>
      <c r="AF1158" s="29"/>
      <c r="AM1158" s="28"/>
      <c r="AN1158" s="28"/>
      <c r="AO1158" s="28"/>
      <c r="AP1158" s="28"/>
      <c r="AQ1158" s="28"/>
      <c r="AR1158" s="28"/>
      <c r="AS1158" s="28"/>
      <c r="AT1158" s="28"/>
    </row>
    <row r="1159" spans="1:47" ht="12.95" customHeight="1">
      <c r="A1159" s="28"/>
      <c r="B1159" s="28"/>
      <c r="C1159" s="28"/>
      <c r="D1159" s="28"/>
      <c r="Z1159" s="28"/>
      <c r="AA1159" s="28"/>
      <c r="AB1159" s="28"/>
      <c r="AC1159" s="28"/>
      <c r="AD1159" s="28"/>
      <c r="AF1159" s="29"/>
      <c r="AM1159" s="28"/>
      <c r="AN1159" s="28"/>
      <c r="AO1159" s="28"/>
      <c r="AP1159" s="28"/>
      <c r="AQ1159" s="28"/>
      <c r="AR1159" s="28"/>
      <c r="AS1159" s="28"/>
      <c r="AT1159" s="28"/>
    </row>
    <row r="1160" spans="1:47" ht="12.95" customHeight="1">
      <c r="A1160" s="28"/>
      <c r="B1160" s="28"/>
      <c r="C1160" s="28"/>
      <c r="D1160" s="28"/>
      <c r="Z1160" s="28"/>
      <c r="AA1160" s="28"/>
      <c r="AB1160" s="28"/>
      <c r="AC1160" s="28"/>
      <c r="AD1160" s="28"/>
      <c r="AF1160" s="29"/>
      <c r="AM1160" s="28"/>
      <c r="AN1160" s="28"/>
      <c r="AO1160" s="28"/>
      <c r="AP1160" s="28"/>
      <c r="AQ1160" s="28"/>
      <c r="AR1160" s="28"/>
      <c r="AS1160" s="28"/>
      <c r="AT1160" s="28"/>
    </row>
    <row r="1161" spans="1:47" ht="12.95" customHeight="1">
      <c r="A1161" s="28"/>
      <c r="B1161" s="28"/>
      <c r="C1161" s="28"/>
      <c r="D1161" s="28"/>
      <c r="Z1161" s="28"/>
      <c r="AA1161" s="28"/>
      <c r="AB1161" s="28"/>
      <c r="AC1161" s="28"/>
      <c r="AD1161" s="28"/>
      <c r="AF1161" s="29"/>
      <c r="AM1161" s="28"/>
      <c r="AN1161" s="28"/>
      <c r="AO1161" s="28"/>
      <c r="AP1161" s="28"/>
      <c r="AQ1161" s="28"/>
      <c r="AR1161" s="28"/>
      <c r="AS1161" s="28"/>
      <c r="AT1161" s="28"/>
    </row>
    <row r="1162" spans="1:47" ht="12.95" customHeight="1">
      <c r="A1162" s="28"/>
      <c r="B1162" s="28"/>
      <c r="C1162" s="28"/>
      <c r="D1162" s="28"/>
      <c r="Z1162" s="28"/>
      <c r="AA1162" s="28"/>
      <c r="AB1162" s="28"/>
      <c r="AC1162" s="28"/>
      <c r="AD1162" s="28"/>
      <c r="AF1162" s="29"/>
      <c r="AM1162" s="28"/>
      <c r="AN1162" s="28"/>
      <c r="AO1162" s="28"/>
      <c r="AP1162" s="28"/>
      <c r="AQ1162" s="28"/>
      <c r="AR1162" s="28"/>
      <c r="AS1162" s="28"/>
      <c r="AT1162" s="28"/>
    </row>
    <row r="1163" spans="1:47" ht="12.95" customHeight="1">
      <c r="A1163" s="28"/>
      <c r="B1163" s="28"/>
      <c r="C1163" s="28"/>
      <c r="D1163" s="28"/>
      <c r="Z1163" s="28"/>
      <c r="AA1163" s="28"/>
      <c r="AB1163" s="28"/>
      <c r="AC1163" s="28"/>
      <c r="AD1163" s="28"/>
      <c r="AF1163" s="29"/>
      <c r="AM1163" s="28"/>
      <c r="AN1163" s="28"/>
      <c r="AO1163" s="28"/>
      <c r="AP1163" s="28"/>
      <c r="AQ1163" s="28"/>
      <c r="AR1163" s="28"/>
      <c r="AS1163" s="28"/>
      <c r="AT1163" s="28"/>
    </row>
    <row r="1164" spans="1:47" ht="12.95" customHeight="1">
      <c r="A1164" s="28"/>
      <c r="B1164" s="28"/>
      <c r="C1164" s="28"/>
      <c r="D1164" s="28"/>
      <c r="Z1164" s="28"/>
      <c r="AA1164" s="28"/>
      <c r="AB1164" s="28"/>
      <c r="AC1164" s="28"/>
      <c r="AD1164" s="28"/>
      <c r="AF1164" s="29"/>
      <c r="AM1164" s="28"/>
      <c r="AN1164" s="28"/>
      <c r="AO1164" s="28"/>
      <c r="AP1164" s="28"/>
      <c r="AQ1164" s="28"/>
      <c r="AR1164" s="28"/>
      <c r="AS1164" s="28"/>
      <c r="AT1164" s="28"/>
    </row>
    <row r="1165" spans="1:47" ht="12.95" customHeight="1">
      <c r="A1165" s="28"/>
      <c r="B1165" s="28"/>
      <c r="C1165" s="28"/>
      <c r="D1165" s="28"/>
      <c r="Z1165" s="28"/>
      <c r="AA1165" s="28"/>
      <c r="AB1165" s="28"/>
      <c r="AC1165" s="28"/>
      <c r="AD1165" s="28"/>
      <c r="AF1165" s="29"/>
      <c r="AM1165" s="28"/>
      <c r="AN1165" s="28"/>
      <c r="AO1165" s="28"/>
      <c r="AP1165" s="28"/>
      <c r="AQ1165" s="28"/>
      <c r="AR1165" s="28"/>
      <c r="AS1165" s="28"/>
      <c r="AT1165" s="28"/>
    </row>
    <row r="1166" spans="1:47" ht="12.95" customHeight="1">
      <c r="A1166" s="28"/>
      <c r="B1166" s="28"/>
      <c r="C1166" s="28"/>
      <c r="D1166" s="28"/>
      <c r="Z1166" s="28"/>
      <c r="AA1166" s="28"/>
      <c r="AB1166" s="28"/>
      <c r="AC1166" s="28"/>
      <c r="AD1166" s="28"/>
      <c r="AF1166" s="29"/>
      <c r="AM1166" s="28"/>
      <c r="AN1166" s="28"/>
      <c r="AO1166" s="28"/>
      <c r="AP1166" s="28"/>
      <c r="AQ1166" s="28"/>
      <c r="AR1166" s="28"/>
      <c r="AS1166" s="28"/>
      <c r="AT1166" s="28"/>
    </row>
    <row r="1167" spans="1:47" ht="12.95" customHeight="1">
      <c r="A1167" s="28"/>
      <c r="B1167" s="28"/>
      <c r="C1167" s="28"/>
      <c r="D1167" s="28"/>
      <c r="Z1167" s="28"/>
      <c r="AA1167" s="28"/>
      <c r="AB1167" s="28"/>
      <c r="AC1167" s="28"/>
      <c r="AD1167" s="28"/>
      <c r="AF1167" s="29"/>
      <c r="AM1167" s="28"/>
      <c r="AN1167" s="28"/>
      <c r="AO1167" s="28"/>
      <c r="AP1167" s="28"/>
      <c r="AQ1167" s="28"/>
      <c r="AR1167" s="28"/>
      <c r="AS1167" s="28"/>
      <c r="AT1167" s="28"/>
    </row>
    <row r="1168" spans="1:47" ht="12.95" customHeight="1">
      <c r="A1168" s="28"/>
      <c r="B1168" s="28"/>
      <c r="C1168" s="28"/>
      <c r="D1168" s="28"/>
      <c r="Z1168" s="28"/>
      <c r="AA1168" s="28"/>
      <c r="AB1168" s="28"/>
      <c r="AC1168" s="28"/>
      <c r="AD1168" s="28"/>
      <c r="AF1168" s="29"/>
      <c r="AM1168" s="28"/>
      <c r="AN1168" s="28"/>
      <c r="AO1168" s="28"/>
      <c r="AP1168" s="28"/>
      <c r="AQ1168" s="28"/>
      <c r="AR1168" s="28"/>
      <c r="AS1168" s="28"/>
      <c r="AT1168" s="28"/>
    </row>
    <row r="1169" spans="1:63" ht="12.95" customHeight="1">
      <c r="A1169" s="28"/>
      <c r="B1169" s="28"/>
      <c r="C1169" s="28"/>
      <c r="D1169" s="28"/>
      <c r="Z1169" s="28"/>
      <c r="AA1169" s="28"/>
      <c r="AB1169" s="28"/>
      <c r="AC1169" s="28"/>
      <c r="AD1169" s="28"/>
      <c r="AF1169" s="29"/>
      <c r="AM1169" s="28"/>
      <c r="AN1169" s="28"/>
      <c r="AO1169" s="28"/>
      <c r="AP1169" s="28"/>
      <c r="AQ1169" s="28"/>
      <c r="AR1169" s="28"/>
      <c r="AS1169" s="28"/>
      <c r="AT1169" s="28"/>
    </row>
    <row r="1170" spans="1:63" ht="12.95" customHeight="1">
      <c r="A1170" s="28"/>
      <c r="B1170" s="28"/>
      <c r="C1170" s="28"/>
      <c r="D1170" s="28"/>
      <c r="Z1170" s="28"/>
      <c r="AA1170" s="28"/>
      <c r="AB1170" s="28"/>
      <c r="AC1170" s="28"/>
      <c r="AD1170" s="28"/>
      <c r="AF1170" s="29"/>
      <c r="AM1170" s="28"/>
      <c r="AN1170" s="28"/>
      <c r="AO1170" s="28"/>
      <c r="AP1170" s="28"/>
      <c r="AQ1170" s="28"/>
      <c r="AR1170" s="28"/>
      <c r="AS1170" s="28"/>
      <c r="AT1170" s="28"/>
    </row>
    <row r="1171" spans="1:63" ht="12.95" customHeight="1">
      <c r="A1171" s="28"/>
      <c r="B1171" s="28"/>
      <c r="C1171" s="28"/>
      <c r="D1171" s="28"/>
      <c r="Z1171" s="28"/>
      <c r="AA1171" s="28"/>
      <c r="AB1171" s="28"/>
      <c r="AC1171" s="28"/>
      <c r="AD1171" s="28"/>
      <c r="AF1171" s="29"/>
      <c r="AM1171" s="28"/>
      <c r="AN1171" s="28"/>
      <c r="AO1171" s="28"/>
      <c r="AP1171" s="28"/>
      <c r="AQ1171" s="28"/>
      <c r="AR1171" s="28"/>
      <c r="AS1171" s="28"/>
      <c r="AT1171" s="28"/>
    </row>
    <row r="1172" spans="1:63" ht="12.95" customHeight="1">
      <c r="A1172" s="28"/>
      <c r="B1172" s="28"/>
      <c r="C1172" s="28"/>
      <c r="D1172" s="28"/>
      <c r="Z1172" s="28"/>
      <c r="AA1172" s="28"/>
      <c r="AB1172" s="28"/>
      <c r="AC1172" s="28"/>
      <c r="AD1172" s="28"/>
      <c r="AF1172" s="29"/>
      <c r="AM1172" s="28"/>
      <c r="AN1172" s="28"/>
      <c r="AO1172" s="28"/>
      <c r="AP1172" s="28"/>
      <c r="AQ1172" s="28"/>
      <c r="AR1172" s="28"/>
      <c r="AS1172" s="28"/>
      <c r="AT1172" s="28"/>
    </row>
    <row r="1173" spans="1:63" ht="12.95" customHeight="1">
      <c r="A1173" s="28"/>
      <c r="B1173" s="28"/>
      <c r="C1173" s="28"/>
      <c r="D1173" s="28"/>
      <c r="Z1173" s="28"/>
      <c r="AA1173" s="28"/>
      <c r="AB1173" s="28"/>
      <c r="AC1173" s="28"/>
      <c r="AD1173" s="28"/>
      <c r="AF1173" s="29"/>
      <c r="AM1173" s="28"/>
      <c r="AN1173" s="28"/>
      <c r="AO1173" s="28"/>
      <c r="AP1173" s="28"/>
      <c r="AQ1173" s="28"/>
      <c r="AR1173" s="28"/>
      <c r="AS1173" s="28"/>
      <c r="AT1173" s="28"/>
    </row>
    <row r="1174" spans="1:63" ht="12.95" customHeight="1">
      <c r="A1174" s="28"/>
      <c r="B1174" s="28"/>
      <c r="C1174" s="28"/>
      <c r="D1174" s="28"/>
      <c r="Z1174" s="28"/>
      <c r="AA1174" s="28"/>
      <c r="AB1174" s="28"/>
      <c r="AC1174" s="28"/>
      <c r="AD1174" s="28"/>
      <c r="AF1174" s="29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  <c r="AX1174" s="28"/>
      <c r="AY1174" s="28"/>
      <c r="AZ1174" s="28"/>
      <c r="BA1174" s="28"/>
      <c r="BB1174" s="28"/>
      <c r="BC1174" s="28"/>
      <c r="BD1174" s="28"/>
      <c r="BE1174" s="28"/>
      <c r="BF1174" s="28"/>
      <c r="BG1174" s="28"/>
      <c r="BH1174" s="28"/>
      <c r="BI1174" s="28"/>
      <c r="BJ1174" s="28"/>
      <c r="BK1174" s="28"/>
    </row>
    <row r="1175" spans="1:63" ht="12.95" customHeight="1">
      <c r="A1175" s="28"/>
      <c r="B1175" s="28"/>
      <c r="C1175" s="28"/>
      <c r="D1175" s="28"/>
      <c r="Z1175" s="28"/>
      <c r="AA1175" s="28"/>
      <c r="AB1175" s="28"/>
      <c r="AC1175" s="28"/>
      <c r="AD1175" s="28"/>
      <c r="AF1175" s="29"/>
      <c r="AM1175" s="28"/>
      <c r="AN1175" s="28"/>
      <c r="AO1175" s="28"/>
      <c r="AP1175" s="28"/>
      <c r="AQ1175" s="28"/>
      <c r="AR1175" s="28"/>
      <c r="AS1175" s="28"/>
      <c r="AT1175" s="28"/>
    </row>
    <row r="1176" spans="1:63" ht="12.95" customHeight="1">
      <c r="A1176" s="28"/>
      <c r="B1176" s="28"/>
      <c r="C1176" s="28"/>
      <c r="D1176" s="28"/>
      <c r="Z1176" s="28"/>
      <c r="AA1176" s="28"/>
      <c r="AB1176" s="28"/>
      <c r="AC1176" s="28"/>
      <c r="AD1176" s="28"/>
      <c r="AF1176" s="29"/>
      <c r="AM1176" s="28"/>
      <c r="AN1176" s="28"/>
      <c r="AO1176" s="28"/>
      <c r="AP1176" s="28"/>
      <c r="AQ1176" s="28"/>
      <c r="AR1176" s="28"/>
      <c r="AS1176" s="28"/>
      <c r="AT1176" s="28"/>
    </row>
    <row r="1177" spans="1:63" ht="12.95" customHeight="1">
      <c r="A1177" s="28"/>
      <c r="B1177" s="28"/>
      <c r="C1177" s="28"/>
      <c r="D1177" s="28"/>
      <c r="Z1177" s="28"/>
      <c r="AA1177" s="28"/>
      <c r="AB1177" s="28"/>
      <c r="AC1177" s="28"/>
      <c r="AD1177" s="28"/>
      <c r="AF1177" s="29"/>
      <c r="AM1177" s="28"/>
      <c r="AN1177" s="28"/>
      <c r="AO1177" s="28"/>
      <c r="AP1177" s="28"/>
      <c r="AQ1177" s="28"/>
      <c r="AR1177" s="28"/>
      <c r="AS1177" s="28"/>
      <c r="AT1177" s="28"/>
    </row>
    <row r="1178" spans="1:63" ht="12.95" customHeight="1">
      <c r="A1178" s="28"/>
      <c r="B1178" s="28"/>
      <c r="C1178" s="28"/>
      <c r="D1178" s="28"/>
      <c r="Z1178" s="28"/>
      <c r="AA1178" s="28"/>
      <c r="AB1178" s="28"/>
      <c r="AC1178" s="28"/>
      <c r="AD1178" s="28"/>
      <c r="AF1178" s="29"/>
      <c r="AM1178" s="28"/>
      <c r="AN1178" s="28"/>
      <c r="AO1178" s="28"/>
      <c r="AP1178" s="28"/>
      <c r="AQ1178" s="28"/>
      <c r="AR1178" s="28"/>
      <c r="AS1178" s="28"/>
      <c r="AT1178" s="28"/>
    </row>
    <row r="1179" spans="1:63" ht="12.95" customHeight="1">
      <c r="A1179" s="28"/>
      <c r="B1179" s="28"/>
      <c r="C1179" s="28"/>
      <c r="D1179" s="28"/>
      <c r="Z1179" s="28"/>
      <c r="AA1179" s="28"/>
      <c r="AB1179" s="28"/>
      <c r="AC1179" s="28"/>
      <c r="AD1179" s="28"/>
      <c r="AF1179" s="29"/>
      <c r="AM1179" s="28"/>
      <c r="AN1179" s="28"/>
      <c r="AO1179" s="28"/>
      <c r="AP1179" s="28"/>
      <c r="AQ1179" s="28"/>
      <c r="AR1179" s="28"/>
      <c r="AS1179" s="28"/>
      <c r="AT1179" s="28"/>
    </row>
    <row r="1180" spans="1:63" ht="12.95" customHeight="1">
      <c r="A1180" s="28"/>
      <c r="B1180" s="28"/>
      <c r="C1180" s="28"/>
      <c r="D1180" s="28"/>
      <c r="Z1180" s="28"/>
      <c r="AA1180" s="28"/>
      <c r="AB1180" s="28"/>
      <c r="AC1180" s="28"/>
      <c r="AD1180" s="28"/>
      <c r="AF1180" s="29"/>
      <c r="AM1180" s="28"/>
      <c r="AN1180" s="28"/>
      <c r="AO1180" s="28"/>
      <c r="AP1180" s="28"/>
      <c r="AQ1180" s="28"/>
      <c r="AR1180" s="28"/>
      <c r="AS1180" s="28"/>
      <c r="AT1180" s="28"/>
    </row>
    <row r="1181" spans="1:63" ht="12.95" customHeight="1">
      <c r="A1181" s="28"/>
      <c r="B1181" s="28"/>
      <c r="C1181" s="28"/>
      <c r="D1181" s="28"/>
      <c r="Z1181" s="28"/>
      <c r="AA1181" s="28"/>
      <c r="AB1181" s="28"/>
      <c r="AC1181" s="28"/>
      <c r="AD1181" s="28"/>
      <c r="AF1181" s="29"/>
      <c r="AM1181" s="28"/>
      <c r="AN1181" s="28"/>
      <c r="AO1181" s="28"/>
      <c r="AP1181" s="28"/>
      <c r="AQ1181" s="28"/>
      <c r="AR1181" s="28"/>
      <c r="AS1181" s="28"/>
      <c r="AT1181" s="28"/>
    </row>
    <row r="1182" spans="1:63" ht="12.95" customHeight="1">
      <c r="A1182" s="28"/>
      <c r="B1182" s="28"/>
      <c r="C1182" s="28"/>
      <c r="D1182" s="28"/>
      <c r="Z1182" s="28"/>
      <c r="AA1182" s="28"/>
      <c r="AB1182" s="28"/>
      <c r="AC1182" s="28"/>
      <c r="AD1182" s="28"/>
      <c r="AF1182" s="29"/>
      <c r="AM1182" s="28"/>
      <c r="AN1182" s="28"/>
      <c r="AO1182" s="28"/>
      <c r="AP1182" s="28"/>
      <c r="AQ1182" s="28"/>
      <c r="AR1182" s="28"/>
      <c r="AS1182" s="28"/>
      <c r="AT1182" s="28"/>
    </row>
    <row r="1183" spans="1:63" ht="12.95" customHeight="1">
      <c r="A1183" s="28"/>
      <c r="B1183" s="28"/>
      <c r="C1183" s="28"/>
      <c r="D1183" s="28"/>
      <c r="Z1183" s="28"/>
      <c r="AA1183" s="28"/>
      <c r="AB1183" s="28"/>
      <c r="AC1183" s="28"/>
      <c r="AD1183" s="28"/>
      <c r="AF1183" s="29"/>
      <c r="AM1183" s="28"/>
      <c r="AN1183" s="28"/>
      <c r="AO1183" s="28"/>
      <c r="AP1183" s="28"/>
      <c r="AQ1183" s="28"/>
      <c r="AR1183" s="28"/>
      <c r="AS1183" s="28"/>
      <c r="AT1183" s="28"/>
    </row>
    <row r="1184" spans="1:63" ht="12.95" customHeight="1">
      <c r="A1184" s="28"/>
      <c r="B1184" s="28"/>
      <c r="C1184" s="28"/>
      <c r="D1184" s="28"/>
      <c r="Z1184" s="28"/>
      <c r="AA1184" s="28"/>
      <c r="AB1184" s="28"/>
      <c r="AC1184" s="28"/>
      <c r="AD1184" s="28"/>
      <c r="AF1184" s="29"/>
      <c r="AM1184" s="28"/>
      <c r="AN1184" s="28"/>
      <c r="AO1184" s="28"/>
      <c r="AP1184" s="28"/>
      <c r="AQ1184" s="28"/>
      <c r="AR1184" s="28"/>
      <c r="AS1184" s="28"/>
      <c r="AT1184" s="28"/>
    </row>
    <row r="1185" spans="1:47" ht="12.95" customHeight="1">
      <c r="A1185" s="28"/>
      <c r="B1185" s="28"/>
      <c r="C1185" s="28"/>
      <c r="D1185" s="28"/>
      <c r="Z1185" s="28"/>
      <c r="AA1185" s="28"/>
      <c r="AB1185" s="28"/>
      <c r="AC1185" s="28"/>
      <c r="AD1185" s="28"/>
      <c r="AF1185" s="29"/>
      <c r="AM1185" s="28"/>
      <c r="AN1185" s="28"/>
      <c r="AO1185" s="28"/>
      <c r="AP1185" s="28"/>
      <c r="AQ1185" s="28"/>
      <c r="AR1185" s="28"/>
      <c r="AS1185" s="28"/>
      <c r="AT1185" s="28"/>
    </row>
    <row r="1186" spans="1:47" ht="12.95" customHeight="1">
      <c r="Z1186" s="28"/>
      <c r="AA1186" s="28"/>
      <c r="AB1186" s="28"/>
      <c r="AC1186" s="28"/>
      <c r="AD1186" s="28"/>
      <c r="AF1186" s="29"/>
      <c r="AM1186" s="28"/>
      <c r="AN1186" s="28"/>
      <c r="AO1186" s="28"/>
      <c r="AP1186" s="28"/>
      <c r="AQ1186" s="28"/>
      <c r="AR1186" s="28"/>
      <c r="AS1186" s="28"/>
      <c r="AT1186" s="28"/>
    </row>
    <row r="1187" spans="1:47" ht="12.95" customHeight="1">
      <c r="Z1187" s="28"/>
      <c r="AA1187" s="28"/>
      <c r="AB1187" s="28"/>
      <c r="AC1187" s="28"/>
      <c r="AD1187" s="28"/>
      <c r="AF1187" s="29"/>
      <c r="AM1187" s="28"/>
      <c r="AN1187" s="28"/>
      <c r="AO1187" s="28"/>
      <c r="AP1187" s="28"/>
      <c r="AQ1187" s="28"/>
      <c r="AR1187" s="28"/>
      <c r="AS1187" s="28"/>
      <c r="AT1187" s="28"/>
      <c r="AU1187" s="28"/>
    </row>
    <row r="1188" spans="1:47" ht="12.95" customHeight="1">
      <c r="Z1188" s="28"/>
      <c r="AA1188" s="28"/>
      <c r="AB1188" s="28"/>
      <c r="AC1188" s="28"/>
      <c r="AD1188" s="28"/>
      <c r="AF1188" s="29"/>
      <c r="AM1188" s="28"/>
      <c r="AN1188" s="28"/>
      <c r="AO1188" s="28"/>
      <c r="AP1188" s="28"/>
      <c r="AQ1188" s="28"/>
      <c r="AR1188" s="28"/>
      <c r="AS1188" s="28"/>
      <c r="AT1188" s="28"/>
    </row>
    <row r="1189" spans="1:47" ht="12.95" customHeight="1">
      <c r="Z1189" s="28"/>
      <c r="AA1189" s="28"/>
      <c r="AB1189" s="28"/>
      <c r="AC1189" s="28"/>
      <c r="AD1189" s="28"/>
      <c r="AF1189" s="29"/>
      <c r="AM1189" s="28"/>
      <c r="AN1189" s="28"/>
      <c r="AO1189" s="28"/>
      <c r="AP1189" s="28"/>
      <c r="AQ1189" s="28"/>
      <c r="AR1189" s="28"/>
      <c r="AS1189" s="28"/>
      <c r="AT1189" s="28"/>
    </row>
    <row r="1190" spans="1:47" ht="12.95" customHeight="1">
      <c r="Z1190" s="28"/>
      <c r="AA1190" s="28"/>
      <c r="AB1190" s="28"/>
      <c r="AC1190" s="28"/>
      <c r="AD1190" s="28"/>
      <c r="AF1190" s="29"/>
      <c r="AM1190" s="28"/>
      <c r="AN1190" s="28"/>
      <c r="AO1190" s="28"/>
      <c r="AP1190" s="28"/>
      <c r="AQ1190" s="28"/>
      <c r="AR1190" s="28"/>
      <c r="AS1190" s="28"/>
      <c r="AT1190" s="28"/>
      <c r="AU1190" s="28"/>
    </row>
    <row r="1191" spans="1:47" ht="12.95" customHeight="1">
      <c r="Z1191" s="28"/>
      <c r="AA1191" s="28"/>
      <c r="AB1191" s="28"/>
      <c r="AC1191" s="28"/>
      <c r="AD1191" s="28"/>
      <c r="AF1191" s="29"/>
      <c r="AM1191" s="28"/>
      <c r="AN1191" s="28"/>
      <c r="AO1191" s="28"/>
      <c r="AP1191" s="28"/>
      <c r="AQ1191" s="28"/>
      <c r="AR1191" s="28"/>
      <c r="AS1191" s="28"/>
      <c r="AT1191" s="28"/>
    </row>
    <row r="1192" spans="1:47" ht="12.95" customHeight="1">
      <c r="Z1192" s="28"/>
      <c r="AA1192" s="28"/>
      <c r="AB1192" s="28"/>
      <c r="AC1192" s="28"/>
      <c r="AD1192" s="28"/>
      <c r="AF1192" s="29"/>
      <c r="AM1192" s="28"/>
      <c r="AN1192" s="28"/>
      <c r="AO1192" s="28"/>
      <c r="AP1192" s="28"/>
      <c r="AQ1192" s="28"/>
      <c r="AR1192" s="28"/>
      <c r="AS1192" s="28"/>
      <c r="AT1192" s="28"/>
    </row>
    <row r="1193" spans="1:47" ht="12.95" customHeight="1">
      <c r="Z1193" s="28"/>
      <c r="AA1193" s="28"/>
      <c r="AB1193" s="28"/>
      <c r="AC1193" s="28"/>
      <c r="AD1193" s="28"/>
      <c r="AF1193" s="29"/>
      <c r="AM1193" s="28"/>
      <c r="AN1193" s="28"/>
      <c r="AO1193" s="28"/>
      <c r="AP1193" s="28"/>
      <c r="AQ1193" s="28"/>
      <c r="AR1193" s="28"/>
      <c r="AS1193" s="28"/>
      <c r="AT1193" s="28"/>
    </row>
    <row r="1194" spans="1:47" ht="12.95" customHeight="1">
      <c r="Z1194" s="28"/>
      <c r="AA1194" s="28"/>
      <c r="AB1194" s="28"/>
      <c r="AC1194" s="28"/>
      <c r="AD1194" s="28"/>
      <c r="AF1194" s="29"/>
      <c r="AM1194" s="28"/>
      <c r="AN1194" s="28"/>
      <c r="AO1194" s="28"/>
      <c r="AP1194" s="28"/>
      <c r="AQ1194" s="28"/>
      <c r="AR1194" s="28"/>
      <c r="AS1194" s="28"/>
      <c r="AT1194" s="28"/>
    </row>
    <row r="1195" spans="1:47" ht="12.95" customHeight="1">
      <c r="Z1195" s="28"/>
      <c r="AA1195" s="28"/>
      <c r="AB1195" s="28"/>
      <c r="AC1195" s="28"/>
      <c r="AD1195" s="28"/>
      <c r="AF1195" s="29"/>
      <c r="AM1195" s="28"/>
      <c r="AN1195" s="28"/>
      <c r="AO1195" s="28"/>
      <c r="AP1195" s="28"/>
      <c r="AQ1195" s="28"/>
      <c r="AR1195" s="28"/>
      <c r="AS1195" s="28"/>
      <c r="AT1195" s="28"/>
    </row>
    <row r="1196" spans="1:47" ht="12.95" customHeight="1">
      <c r="Z1196" s="28"/>
      <c r="AA1196" s="28"/>
      <c r="AB1196" s="28"/>
      <c r="AC1196" s="28"/>
      <c r="AD1196" s="28"/>
      <c r="AF1196" s="29"/>
      <c r="AM1196" s="28"/>
      <c r="AN1196" s="28"/>
      <c r="AO1196" s="28"/>
      <c r="AP1196" s="28"/>
      <c r="AQ1196" s="28"/>
      <c r="AR1196" s="28"/>
      <c r="AS1196" s="28"/>
      <c r="AT1196" s="28"/>
    </row>
    <row r="1197" spans="1:47" ht="12.95" customHeight="1">
      <c r="Z1197" s="28"/>
      <c r="AA1197" s="28"/>
      <c r="AB1197" s="28"/>
      <c r="AC1197" s="28"/>
      <c r="AD1197" s="28"/>
      <c r="AF1197" s="29"/>
      <c r="AM1197" s="28"/>
      <c r="AN1197" s="28"/>
      <c r="AO1197" s="28"/>
      <c r="AP1197" s="28"/>
      <c r="AQ1197" s="28"/>
      <c r="AR1197" s="28"/>
      <c r="AS1197" s="28"/>
      <c r="AT1197" s="28"/>
    </row>
    <row r="1198" spans="1:47" ht="12.95" customHeight="1">
      <c r="Z1198" s="28"/>
      <c r="AA1198" s="28"/>
      <c r="AB1198" s="28"/>
      <c r="AC1198" s="28"/>
      <c r="AD1198" s="28"/>
      <c r="AF1198" s="29"/>
      <c r="AM1198" s="28"/>
      <c r="AN1198" s="28"/>
      <c r="AO1198" s="28"/>
      <c r="AP1198" s="28"/>
      <c r="AQ1198" s="28"/>
      <c r="AR1198" s="28"/>
      <c r="AS1198" s="28"/>
      <c r="AT1198" s="28"/>
    </row>
    <row r="1199" spans="1:47" ht="12.95" customHeight="1">
      <c r="Z1199" s="28"/>
      <c r="AA1199" s="28"/>
      <c r="AB1199" s="28"/>
      <c r="AC1199" s="28"/>
      <c r="AD1199" s="28"/>
      <c r="AF1199" s="29"/>
      <c r="AM1199" s="28"/>
      <c r="AN1199" s="28"/>
      <c r="AO1199" s="28"/>
      <c r="AP1199" s="28"/>
      <c r="AQ1199" s="28"/>
      <c r="AR1199" s="28"/>
      <c r="AS1199" s="28"/>
      <c r="AT1199" s="28"/>
    </row>
    <row r="1200" spans="1:47" ht="12.95" customHeight="1">
      <c r="Z1200" s="28"/>
      <c r="AA1200" s="28"/>
      <c r="AB1200" s="28"/>
      <c r="AC1200" s="28"/>
      <c r="AD1200" s="28"/>
      <c r="AF1200" s="29"/>
      <c r="AM1200" s="28"/>
      <c r="AN1200" s="28"/>
      <c r="AO1200" s="28"/>
      <c r="AP1200" s="28"/>
      <c r="AQ1200" s="28"/>
      <c r="AR1200" s="28"/>
      <c r="AS1200" s="28"/>
      <c r="AT1200" s="28"/>
    </row>
    <row r="1201" spans="26:47" ht="12.95" customHeight="1">
      <c r="Z1201" s="28"/>
      <c r="AA1201" s="28"/>
      <c r="AB1201" s="28"/>
      <c r="AC1201" s="28"/>
      <c r="AD1201" s="28"/>
      <c r="AF1201" s="29"/>
      <c r="AM1201" s="28"/>
      <c r="AN1201" s="28"/>
      <c r="AO1201" s="28"/>
      <c r="AP1201" s="28"/>
      <c r="AQ1201" s="28"/>
      <c r="AR1201" s="28"/>
      <c r="AS1201" s="28"/>
      <c r="AT1201" s="28"/>
    </row>
    <row r="1202" spans="26:47" ht="12.95" customHeight="1">
      <c r="Z1202" s="28"/>
      <c r="AA1202" s="28"/>
      <c r="AB1202" s="28"/>
      <c r="AC1202" s="28"/>
      <c r="AD1202" s="28"/>
      <c r="AF1202" s="29"/>
      <c r="AM1202" s="28"/>
      <c r="AN1202" s="28"/>
      <c r="AO1202" s="28"/>
      <c r="AP1202" s="28"/>
      <c r="AQ1202" s="28"/>
      <c r="AR1202" s="28"/>
      <c r="AS1202" s="28"/>
      <c r="AT1202" s="28"/>
      <c r="AU1202" s="28"/>
    </row>
    <row r="1203" spans="26:47" ht="12.95" customHeight="1">
      <c r="Z1203" s="28"/>
      <c r="AA1203" s="28"/>
      <c r="AB1203" s="28"/>
      <c r="AC1203" s="28"/>
      <c r="AD1203" s="28"/>
      <c r="AF1203" s="29"/>
      <c r="AM1203" s="28"/>
      <c r="AN1203" s="28"/>
      <c r="AO1203" s="28"/>
      <c r="AP1203" s="28"/>
      <c r="AQ1203" s="28"/>
      <c r="AR1203" s="28"/>
      <c r="AS1203" s="28"/>
      <c r="AT1203" s="28"/>
    </row>
    <row r="1204" spans="26:47" ht="12.95" customHeight="1">
      <c r="Z1204" s="28"/>
      <c r="AA1204" s="28"/>
      <c r="AB1204" s="28"/>
      <c r="AC1204" s="28"/>
      <c r="AD1204" s="28"/>
      <c r="AF1204" s="29"/>
      <c r="AM1204" s="28"/>
      <c r="AN1204" s="28"/>
      <c r="AO1204" s="28"/>
      <c r="AP1204" s="28"/>
      <c r="AQ1204" s="28"/>
      <c r="AR1204" s="28"/>
      <c r="AS1204" s="28"/>
      <c r="AT1204" s="28"/>
    </row>
    <row r="1205" spans="26:47" ht="12.95" customHeight="1">
      <c r="Z1205" s="28"/>
      <c r="AA1205" s="28"/>
      <c r="AB1205" s="28"/>
      <c r="AC1205" s="28"/>
      <c r="AD1205" s="28"/>
      <c r="AF1205" s="29"/>
      <c r="AM1205" s="28"/>
      <c r="AN1205" s="28"/>
      <c r="AO1205" s="28"/>
      <c r="AP1205" s="28"/>
      <c r="AQ1205" s="28"/>
      <c r="AR1205" s="28"/>
      <c r="AS1205" s="28"/>
      <c r="AT1205" s="28"/>
    </row>
    <row r="1206" spans="26:47" ht="12.95" customHeight="1">
      <c r="Z1206" s="28"/>
      <c r="AA1206" s="28"/>
      <c r="AB1206" s="28"/>
      <c r="AC1206" s="28"/>
      <c r="AD1206" s="28"/>
      <c r="AF1206" s="29"/>
      <c r="AM1206" s="28"/>
      <c r="AN1206" s="28"/>
      <c r="AO1206" s="28"/>
      <c r="AP1206" s="28"/>
      <c r="AQ1206" s="28"/>
      <c r="AR1206" s="28"/>
      <c r="AS1206" s="28"/>
      <c r="AT1206" s="28"/>
    </row>
    <row r="1207" spans="26:47" ht="12.95" customHeight="1">
      <c r="Z1207" s="28"/>
      <c r="AA1207" s="28"/>
      <c r="AB1207" s="28"/>
      <c r="AC1207" s="28"/>
      <c r="AD1207" s="28"/>
      <c r="AF1207" s="29"/>
      <c r="AM1207" s="28"/>
      <c r="AN1207" s="28"/>
      <c r="AO1207" s="28"/>
      <c r="AP1207" s="28"/>
      <c r="AQ1207" s="28"/>
      <c r="AR1207" s="28"/>
      <c r="AS1207" s="28"/>
      <c r="AT1207" s="28"/>
    </row>
    <row r="1208" spans="26:47" ht="12.95" customHeight="1">
      <c r="Z1208" s="28"/>
      <c r="AA1208" s="28"/>
      <c r="AB1208" s="28"/>
      <c r="AC1208" s="28"/>
      <c r="AD1208" s="28"/>
      <c r="AF1208" s="29"/>
      <c r="AM1208" s="28"/>
      <c r="AN1208" s="28"/>
      <c r="AO1208" s="28"/>
      <c r="AP1208" s="28"/>
      <c r="AQ1208" s="28"/>
      <c r="AR1208" s="28"/>
      <c r="AS1208" s="28"/>
      <c r="AT1208" s="28"/>
    </row>
    <row r="1209" spans="26:47" ht="12.95" customHeight="1">
      <c r="Z1209" s="28"/>
      <c r="AA1209" s="28"/>
      <c r="AB1209" s="28"/>
      <c r="AC1209" s="28"/>
      <c r="AD1209" s="28"/>
      <c r="AF1209" s="29"/>
      <c r="AM1209" s="28"/>
      <c r="AN1209" s="28"/>
      <c r="AO1209" s="28"/>
      <c r="AP1209" s="28"/>
      <c r="AQ1209" s="28"/>
      <c r="AR1209" s="28"/>
      <c r="AS1209" s="28"/>
      <c r="AT1209" s="28"/>
    </row>
    <row r="1210" spans="26:47" ht="12.95" customHeight="1">
      <c r="Z1210" s="28"/>
      <c r="AA1210" s="28"/>
      <c r="AB1210" s="28"/>
      <c r="AC1210" s="28"/>
      <c r="AD1210" s="28"/>
      <c r="AF1210" s="29"/>
      <c r="AM1210" s="28"/>
      <c r="AN1210" s="28"/>
      <c r="AO1210" s="28"/>
      <c r="AP1210" s="28"/>
      <c r="AQ1210" s="28"/>
      <c r="AR1210" s="28"/>
      <c r="AS1210" s="28"/>
      <c r="AT1210" s="28"/>
    </row>
    <row r="1211" spans="26:47" ht="12.95" customHeight="1">
      <c r="Z1211" s="28"/>
      <c r="AA1211" s="28"/>
      <c r="AB1211" s="28"/>
      <c r="AC1211" s="28"/>
      <c r="AD1211" s="28"/>
      <c r="AF1211" s="29"/>
      <c r="AM1211" s="28"/>
      <c r="AN1211" s="28"/>
      <c r="AO1211" s="28"/>
      <c r="AP1211" s="28"/>
      <c r="AQ1211" s="28"/>
      <c r="AR1211" s="28"/>
      <c r="AS1211" s="28"/>
      <c r="AT1211" s="28"/>
    </row>
    <row r="1212" spans="26:47" ht="12.95" customHeight="1">
      <c r="Z1212" s="28"/>
      <c r="AA1212" s="28"/>
      <c r="AB1212" s="28"/>
      <c r="AC1212" s="28"/>
      <c r="AD1212" s="28"/>
      <c r="AF1212" s="29"/>
      <c r="AM1212" s="28"/>
      <c r="AN1212" s="28"/>
      <c r="AO1212" s="28"/>
      <c r="AP1212" s="28"/>
      <c r="AQ1212" s="28"/>
      <c r="AR1212" s="28"/>
      <c r="AS1212" s="28"/>
      <c r="AT1212" s="28"/>
    </row>
    <row r="1213" spans="26:47" ht="12.95" customHeight="1">
      <c r="Z1213" s="28"/>
      <c r="AA1213" s="28"/>
      <c r="AB1213" s="28"/>
      <c r="AC1213" s="28"/>
      <c r="AD1213" s="28"/>
      <c r="AF1213" s="29"/>
      <c r="AM1213" s="28"/>
      <c r="AN1213" s="28"/>
      <c r="AO1213" s="28"/>
      <c r="AP1213" s="28"/>
      <c r="AQ1213" s="28"/>
      <c r="AR1213" s="28"/>
      <c r="AS1213" s="28"/>
      <c r="AT1213" s="28"/>
    </row>
    <row r="1214" spans="26:47" ht="12.95" customHeight="1">
      <c r="Z1214" s="28"/>
      <c r="AA1214" s="28"/>
      <c r="AB1214" s="28"/>
      <c r="AC1214" s="28"/>
      <c r="AD1214" s="28"/>
      <c r="AF1214" s="29"/>
      <c r="AM1214" s="28"/>
      <c r="AN1214" s="28"/>
      <c r="AO1214" s="28"/>
      <c r="AP1214" s="28"/>
      <c r="AQ1214" s="28"/>
      <c r="AR1214" s="28"/>
      <c r="AS1214" s="28"/>
      <c r="AT1214" s="28"/>
    </row>
    <row r="1215" spans="26:47" ht="12.95" customHeight="1">
      <c r="Z1215" s="28"/>
      <c r="AA1215" s="28"/>
      <c r="AB1215" s="28"/>
      <c r="AC1215" s="28"/>
      <c r="AD1215" s="28"/>
      <c r="AF1215" s="29"/>
      <c r="AM1215" s="28"/>
      <c r="AN1215" s="28"/>
      <c r="AO1215" s="28"/>
      <c r="AP1215" s="28"/>
      <c r="AQ1215" s="28"/>
      <c r="AR1215" s="28"/>
      <c r="AS1215" s="28"/>
      <c r="AT1215" s="28"/>
    </row>
    <row r="1216" spans="26:47" ht="12.95" customHeight="1">
      <c r="Z1216" s="28"/>
      <c r="AA1216" s="28"/>
      <c r="AB1216" s="28"/>
      <c r="AC1216" s="28"/>
      <c r="AD1216" s="28"/>
      <c r="AF1216" s="29"/>
      <c r="AM1216" s="28"/>
      <c r="AN1216" s="28"/>
      <c r="AO1216" s="28"/>
      <c r="AP1216" s="28"/>
      <c r="AQ1216" s="28"/>
      <c r="AR1216" s="28"/>
      <c r="AS1216" s="28"/>
      <c r="AT1216" s="28"/>
    </row>
    <row r="1217" spans="26:63" ht="12.95" customHeight="1">
      <c r="Z1217" s="28"/>
      <c r="AA1217" s="28"/>
      <c r="AB1217" s="28"/>
      <c r="AC1217" s="28"/>
      <c r="AD1217" s="28"/>
      <c r="AF1217" s="29"/>
      <c r="AM1217" s="28"/>
      <c r="AN1217" s="28"/>
      <c r="AO1217" s="28"/>
      <c r="AP1217" s="28"/>
      <c r="AQ1217" s="28"/>
      <c r="AR1217" s="28"/>
      <c r="AS1217" s="28"/>
      <c r="AT1217" s="28"/>
    </row>
    <row r="1218" spans="26:63" ht="12.95" customHeight="1">
      <c r="Z1218" s="28"/>
      <c r="AA1218" s="28"/>
      <c r="AB1218" s="28"/>
      <c r="AC1218" s="28"/>
      <c r="AD1218" s="28"/>
      <c r="AF1218" s="29"/>
      <c r="AM1218" s="28"/>
      <c r="AN1218" s="28"/>
      <c r="AO1218" s="28"/>
      <c r="AP1218" s="28"/>
      <c r="AQ1218" s="28"/>
      <c r="AR1218" s="28"/>
      <c r="AS1218" s="28"/>
      <c r="AT1218" s="28"/>
    </row>
    <row r="1219" spans="26:63" ht="12.95" customHeight="1">
      <c r="Z1219" s="28"/>
      <c r="AA1219" s="28"/>
      <c r="AB1219" s="28"/>
      <c r="AC1219" s="28"/>
      <c r="AD1219" s="28"/>
      <c r="AF1219" s="29"/>
      <c r="AM1219" s="28"/>
      <c r="AN1219" s="28"/>
      <c r="AO1219" s="28"/>
      <c r="AP1219" s="28"/>
      <c r="AQ1219" s="28"/>
      <c r="AR1219" s="28"/>
      <c r="AS1219" s="28"/>
      <c r="AT1219" s="28"/>
    </row>
    <row r="1220" spans="26:63" ht="12.95" customHeight="1">
      <c r="Z1220" s="28"/>
      <c r="AA1220" s="28"/>
      <c r="AB1220" s="28"/>
      <c r="AC1220" s="28"/>
      <c r="AD1220" s="28"/>
      <c r="AF1220" s="29"/>
      <c r="AM1220" s="28"/>
      <c r="AN1220" s="28"/>
      <c r="AO1220" s="28"/>
      <c r="AP1220" s="28"/>
      <c r="AQ1220" s="28"/>
      <c r="AR1220" s="28"/>
      <c r="AS1220" s="28"/>
      <c r="AT1220" s="28"/>
    </row>
    <row r="1221" spans="26:63" ht="12.95" customHeight="1">
      <c r="Z1221" s="28"/>
      <c r="AA1221" s="28"/>
      <c r="AB1221" s="28"/>
      <c r="AC1221" s="28"/>
      <c r="AD1221" s="28"/>
      <c r="AF1221" s="29"/>
      <c r="AM1221" s="28"/>
      <c r="AN1221" s="28"/>
      <c r="AO1221" s="28"/>
      <c r="AP1221" s="28"/>
      <c r="AQ1221" s="28"/>
      <c r="AR1221" s="28"/>
      <c r="AS1221" s="28"/>
      <c r="AT1221" s="28"/>
    </row>
    <row r="1222" spans="26:63" ht="12.95" customHeight="1">
      <c r="Z1222" s="28"/>
      <c r="AA1222" s="28"/>
      <c r="AB1222" s="28"/>
      <c r="AC1222" s="28"/>
      <c r="AD1222" s="28"/>
      <c r="AF1222" s="29"/>
      <c r="AM1222" s="28"/>
      <c r="AN1222" s="28"/>
      <c r="AO1222" s="28"/>
      <c r="AP1222" s="28"/>
      <c r="AQ1222" s="28"/>
      <c r="AR1222" s="28"/>
      <c r="AS1222" s="28"/>
      <c r="AT1222" s="28"/>
    </row>
    <row r="1223" spans="26:63" ht="12.95" customHeight="1">
      <c r="Z1223" s="28"/>
      <c r="AA1223" s="28"/>
      <c r="AB1223" s="28"/>
      <c r="AC1223" s="28"/>
      <c r="AD1223" s="28"/>
      <c r="AF1223" s="29"/>
      <c r="AM1223" s="28"/>
      <c r="AN1223" s="28"/>
      <c r="AO1223" s="28"/>
      <c r="AP1223" s="28"/>
      <c r="AQ1223" s="28"/>
      <c r="AR1223" s="28"/>
      <c r="AS1223" s="28"/>
      <c r="AT1223" s="28"/>
    </row>
    <row r="1224" spans="26:63" ht="12.95" customHeight="1">
      <c r="Z1224" s="28"/>
      <c r="AA1224" s="28"/>
      <c r="AB1224" s="28"/>
      <c r="AC1224" s="28"/>
      <c r="AD1224" s="28"/>
      <c r="AF1224" s="29"/>
      <c r="AM1224" s="28"/>
      <c r="AN1224" s="28"/>
      <c r="AO1224" s="28"/>
      <c r="AP1224" s="28"/>
      <c r="AQ1224" s="28"/>
      <c r="AR1224" s="28"/>
      <c r="AS1224" s="28"/>
      <c r="AT1224" s="28"/>
    </row>
    <row r="1225" spans="26:63" ht="12.95" customHeight="1">
      <c r="Z1225" s="28"/>
      <c r="AA1225" s="28"/>
      <c r="AB1225" s="28"/>
      <c r="AC1225" s="28"/>
      <c r="AD1225" s="28"/>
      <c r="AF1225" s="29"/>
      <c r="AM1225" s="28"/>
      <c r="AN1225" s="28"/>
      <c r="AO1225" s="28"/>
      <c r="AP1225" s="28"/>
      <c r="AQ1225" s="28"/>
      <c r="AR1225" s="28"/>
      <c r="AS1225" s="28"/>
      <c r="AT1225" s="28"/>
    </row>
    <row r="1226" spans="26:63" ht="12.95" customHeight="1">
      <c r="Z1226" s="28"/>
      <c r="AA1226" s="28"/>
      <c r="AB1226" s="28"/>
      <c r="AC1226" s="28"/>
      <c r="AD1226" s="28"/>
      <c r="AF1226" s="29"/>
      <c r="AM1226" s="28"/>
      <c r="AN1226" s="28"/>
      <c r="AO1226" s="28"/>
      <c r="AP1226" s="28"/>
      <c r="AQ1226" s="28"/>
      <c r="AR1226" s="28"/>
      <c r="AS1226" s="28"/>
      <c r="AT1226" s="28"/>
    </row>
    <row r="1227" spans="26:63" ht="12.95" customHeight="1">
      <c r="Z1227" s="28"/>
      <c r="AA1227" s="28"/>
      <c r="AB1227" s="28"/>
      <c r="AC1227" s="28"/>
      <c r="AD1227" s="28"/>
      <c r="AF1227" s="29"/>
      <c r="AM1227" s="28"/>
      <c r="AN1227" s="28"/>
      <c r="AO1227" s="28"/>
      <c r="AP1227" s="28"/>
      <c r="AQ1227" s="28"/>
      <c r="AR1227" s="28"/>
      <c r="AS1227" s="28"/>
      <c r="AT1227" s="28"/>
    </row>
    <row r="1228" spans="26:63" ht="12.95" customHeight="1">
      <c r="Z1228" s="28"/>
      <c r="AA1228" s="28"/>
      <c r="AB1228" s="28"/>
      <c r="AC1228" s="28"/>
      <c r="AD1228" s="28"/>
      <c r="AF1228" s="29"/>
      <c r="AM1228" s="28"/>
      <c r="AN1228" s="28"/>
      <c r="AO1228" s="28"/>
      <c r="AP1228" s="28"/>
      <c r="AQ1228" s="28"/>
      <c r="AR1228" s="28"/>
      <c r="AS1228" s="28"/>
      <c r="AT1228" s="28"/>
    </row>
    <row r="1229" spans="26:63" ht="12.95" customHeight="1">
      <c r="Z1229" s="28"/>
      <c r="AA1229" s="28"/>
      <c r="AB1229" s="28"/>
      <c r="AC1229" s="28"/>
      <c r="AD1229" s="28"/>
      <c r="AF1229" s="29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  <c r="AX1229" s="28"/>
      <c r="AY1229" s="28"/>
      <c r="AZ1229" s="28"/>
      <c r="BA1229" s="28"/>
      <c r="BB1229" s="28"/>
      <c r="BC1229" s="28"/>
      <c r="BD1229" s="28"/>
      <c r="BE1229" s="28"/>
      <c r="BF1229" s="28"/>
      <c r="BG1229" s="28"/>
      <c r="BH1229" s="28"/>
      <c r="BI1229" s="28"/>
      <c r="BJ1229" s="28"/>
      <c r="BK1229" s="28"/>
    </row>
    <row r="1230" spans="26:63" ht="12.95" customHeight="1">
      <c r="Z1230" s="28"/>
      <c r="AA1230" s="28"/>
      <c r="AB1230" s="28"/>
      <c r="AC1230" s="28"/>
      <c r="AD1230" s="28"/>
      <c r="AF1230" s="29"/>
      <c r="AM1230" s="28"/>
      <c r="AN1230" s="28"/>
      <c r="AO1230" s="28"/>
      <c r="AP1230" s="28"/>
      <c r="AQ1230" s="28"/>
      <c r="AR1230" s="28"/>
      <c r="AS1230" s="28"/>
      <c r="AT1230" s="28"/>
    </row>
    <row r="1231" spans="26:63" ht="12.95" customHeight="1">
      <c r="Z1231" s="28"/>
      <c r="AA1231" s="28"/>
      <c r="AB1231" s="28"/>
      <c r="AC1231" s="28"/>
      <c r="AD1231" s="28"/>
      <c r="AF1231" s="29"/>
      <c r="AM1231" s="28"/>
      <c r="AN1231" s="28"/>
      <c r="AO1231" s="28"/>
      <c r="AP1231" s="28"/>
      <c r="AQ1231" s="28"/>
      <c r="AR1231" s="28"/>
      <c r="AS1231" s="28"/>
      <c r="AT1231" s="28"/>
    </row>
    <row r="1232" spans="26:63" ht="12.95" customHeight="1">
      <c r="Z1232" s="28"/>
      <c r="AA1232" s="28"/>
      <c r="AB1232" s="28"/>
      <c r="AC1232" s="28"/>
      <c r="AD1232" s="28"/>
      <c r="AF1232" s="29"/>
      <c r="AM1232" s="28"/>
      <c r="AN1232" s="28"/>
      <c r="AO1232" s="28"/>
      <c r="AP1232" s="28"/>
      <c r="AQ1232" s="28"/>
      <c r="AR1232" s="28"/>
      <c r="AS1232" s="28"/>
      <c r="AT1232" s="28"/>
    </row>
    <row r="1233" spans="26:63" ht="12.95" customHeight="1">
      <c r="Z1233" s="28"/>
      <c r="AA1233" s="28"/>
      <c r="AB1233" s="28"/>
      <c r="AC1233" s="28"/>
      <c r="AD1233" s="28"/>
      <c r="AF1233" s="29"/>
      <c r="AM1233" s="28"/>
      <c r="AN1233" s="28"/>
      <c r="AO1233" s="28"/>
      <c r="AP1233" s="28"/>
      <c r="AQ1233" s="28"/>
      <c r="AR1233" s="28"/>
      <c r="AS1233" s="28"/>
      <c r="AT1233" s="28"/>
    </row>
    <row r="1234" spans="26:63" ht="12.95" customHeight="1">
      <c r="Z1234" s="28"/>
      <c r="AA1234" s="28"/>
      <c r="AB1234" s="28"/>
      <c r="AC1234" s="28"/>
      <c r="AD1234" s="28"/>
      <c r="AF1234" s="29"/>
      <c r="AM1234" s="28"/>
      <c r="AN1234" s="28"/>
      <c r="AO1234" s="28"/>
      <c r="AP1234" s="28"/>
      <c r="AQ1234" s="28"/>
      <c r="AR1234" s="28"/>
      <c r="AS1234" s="28"/>
      <c r="AT1234" s="28"/>
    </row>
    <row r="1235" spans="26:63" ht="12.95" customHeight="1">
      <c r="Z1235" s="28"/>
      <c r="AA1235" s="28"/>
      <c r="AB1235" s="28"/>
      <c r="AC1235" s="28"/>
      <c r="AD1235" s="28"/>
      <c r="AF1235" s="29"/>
      <c r="AM1235" s="28"/>
      <c r="AN1235" s="28"/>
      <c r="AO1235" s="28"/>
      <c r="AP1235" s="28"/>
      <c r="AQ1235" s="28"/>
      <c r="AR1235" s="28"/>
      <c r="AS1235" s="28"/>
      <c r="AT1235" s="28"/>
    </row>
    <row r="1236" spans="26:63" ht="12.95" customHeight="1">
      <c r="Z1236" s="28"/>
      <c r="AA1236" s="28"/>
      <c r="AB1236" s="28"/>
      <c r="AC1236" s="28"/>
      <c r="AD1236" s="28"/>
      <c r="AF1236" s="29"/>
      <c r="AM1236" s="28"/>
      <c r="AN1236" s="28"/>
      <c r="AO1236" s="28"/>
      <c r="AP1236" s="28"/>
      <c r="AQ1236" s="28"/>
      <c r="AR1236" s="28"/>
      <c r="AS1236" s="28"/>
      <c r="AT1236" s="28"/>
    </row>
    <row r="1237" spans="26:63" ht="12.95" customHeight="1">
      <c r="Z1237" s="28"/>
      <c r="AA1237" s="28"/>
      <c r="AB1237" s="28"/>
      <c r="AC1237" s="28"/>
      <c r="AD1237" s="28"/>
      <c r="AF1237" s="29"/>
      <c r="AM1237" s="28"/>
      <c r="AN1237" s="28"/>
      <c r="AO1237" s="28"/>
      <c r="AP1237" s="28"/>
      <c r="AQ1237" s="28"/>
      <c r="AR1237" s="28"/>
      <c r="AS1237" s="28"/>
      <c r="AT1237" s="28"/>
    </row>
    <row r="1238" spans="26:63" ht="12.95" customHeight="1">
      <c r="Z1238" s="28"/>
      <c r="AA1238" s="28"/>
      <c r="AB1238" s="28"/>
      <c r="AC1238" s="28"/>
      <c r="AD1238" s="28"/>
      <c r="AF1238" s="29"/>
      <c r="AM1238" s="28"/>
      <c r="AN1238" s="28"/>
      <c r="AO1238" s="28"/>
      <c r="AP1238" s="28"/>
      <c r="AQ1238" s="28"/>
      <c r="AR1238" s="28"/>
      <c r="AS1238" s="28"/>
      <c r="AT1238" s="28"/>
    </row>
    <row r="1239" spans="26:63" ht="12.95" customHeight="1">
      <c r="Z1239" s="28"/>
      <c r="AA1239" s="28"/>
      <c r="AB1239" s="28"/>
      <c r="AC1239" s="28"/>
      <c r="AD1239" s="28"/>
      <c r="AF1239" s="29"/>
      <c r="AM1239" s="28"/>
      <c r="AN1239" s="28"/>
      <c r="AO1239" s="28"/>
      <c r="AP1239" s="28"/>
      <c r="AQ1239" s="28"/>
      <c r="AR1239" s="28"/>
      <c r="AS1239" s="28"/>
      <c r="AT1239" s="28"/>
    </row>
    <row r="1240" spans="26:63" ht="12.95" customHeight="1">
      <c r="Z1240" s="28"/>
      <c r="AA1240" s="28"/>
      <c r="AB1240" s="28"/>
      <c r="AC1240" s="28"/>
      <c r="AD1240" s="28"/>
      <c r="AF1240" s="29"/>
      <c r="AM1240" s="28"/>
      <c r="AN1240" s="28"/>
      <c r="AO1240" s="28"/>
      <c r="AP1240" s="28"/>
      <c r="AQ1240" s="28"/>
      <c r="AR1240" s="28"/>
      <c r="AS1240" s="28"/>
      <c r="AT1240" s="28"/>
    </row>
    <row r="1241" spans="26:63" ht="12.95" customHeight="1">
      <c r="Z1241" s="28"/>
      <c r="AA1241" s="28"/>
      <c r="AB1241" s="28"/>
      <c r="AC1241" s="28"/>
      <c r="AD1241" s="28"/>
      <c r="AF1241" s="29"/>
      <c r="AM1241" s="28"/>
      <c r="AN1241" s="28"/>
      <c r="AO1241" s="28"/>
      <c r="AP1241" s="28"/>
      <c r="AQ1241" s="28"/>
      <c r="AR1241" s="28"/>
      <c r="AS1241" s="28"/>
      <c r="AT1241" s="28"/>
    </row>
    <row r="1242" spans="26:63" ht="12.95" customHeight="1">
      <c r="Z1242" s="28"/>
      <c r="AA1242" s="28"/>
      <c r="AB1242" s="28"/>
      <c r="AC1242" s="28"/>
      <c r="AD1242" s="28"/>
      <c r="AF1242" s="29"/>
      <c r="AM1242" s="28"/>
      <c r="AN1242" s="28"/>
      <c r="AO1242" s="28"/>
      <c r="AP1242" s="28"/>
      <c r="AQ1242" s="28"/>
      <c r="AR1242" s="28"/>
      <c r="AS1242" s="28"/>
      <c r="AT1242" s="28"/>
    </row>
    <row r="1243" spans="26:63" ht="12.95" customHeight="1">
      <c r="Z1243" s="28"/>
      <c r="AA1243" s="28"/>
      <c r="AB1243" s="28"/>
      <c r="AC1243" s="28"/>
      <c r="AD1243" s="28"/>
      <c r="AF1243" s="29"/>
      <c r="AM1243" s="28"/>
      <c r="AN1243" s="28"/>
      <c r="AO1243" s="28"/>
      <c r="AP1243" s="28"/>
      <c r="AQ1243" s="28"/>
      <c r="AR1243" s="28"/>
      <c r="AS1243" s="28"/>
      <c r="AT1243" s="28"/>
    </row>
    <row r="1244" spans="26:63" ht="12.95" customHeight="1">
      <c r="Z1244" s="28"/>
      <c r="AA1244" s="28"/>
      <c r="AB1244" s="28"/>
      <c r="AC1244" s="28"/>
      <c r="AD1244" s="28"/>
      <c r="AF1244" s="29"/>
      <c r="AM1244" s="28"/>
      <c r="AN1244" s="28"/>
      <c r="AO1244" s="28"/>
      <c r="AP1244" s="28"/>
      <c r="AQ1244" s="28"/>
      <c r="AR1244" s="28"/>
      <c r="AS1244" s="28"/>
      <c r="AT1244" s="28"/>
    </row>
    <row r="1245" spans="26:63" ht="12.95" customHeight="1">
      <c r="Z1245" s="28"/>
      <c r="AA1245" s="28"/>
      <c r="AB1245" s="28"/>
      <c r="AC1245" s="28"/>
      <c r="AD1245" s="28"/>
      <c r="AF1245" s="29"/>
      <c r="AM1245" s="28"/>
      <c r="AN1245" s="28"/>
      <c r="AO1245" s="28"/>
      <c r="AP1245" s="28"/>
      <c r="AQ1245" s="28"/>
      <c r="AR1245" s="28"/>
      <c r="AS1245" s="28"/>
      <c r="AT1245" s="28"/>
    </row>
    <row r="1246" spans="26:63" ht="12.95" customHeight="1">
      <c r="Z1246" s="28"/>
      <c r="AA1246" s="28"/>
      <c r="AB1246" s="28"/>
      <c r="AC1246" s="28"/>
      <c r="AD1246" s="28"/>
      <c r="AF1246" s="29"/>
      <c r="AM1246" s="28"/>
      <c r="AN1246" s="28"/>
      <c r="AO1246" s="28"/>
      <c r="AP1246" s="28"/>
      <c r="AQ1246" s="28"/>
      <c r="AR1246" s="28"/>
      <c r="AS1246" s="28"/>
      <c r="AT1246" s="28"/>
      <c r="AU1246" s="28"/>
      <c r="AV1246" s="28"/>
      <c r="AW1246" s="28"/>
      <c r="AX1246" s="28"/>
      <c r="AY1246" s="28"/>
      <c r="AZ1246" s="28"/>
      <c r="BA1246" s="28"/>
      <c r="BB1246" s="28"/>
      <c r="BC1246" s="28"/>
      <c r="BD1246" s="28"/>
      <c r="BE1246" s="28"/>
      <c r="BF1246" s="28"/>
      <c r="BG1246" s="28"/>
      <c r="BH1246" s="28"/>
      <c r="BI1246" s="28"/>
      <c r="BJ1246" s="28"/>
      <c r="BK1246" s="28"/>
    </row>
    <row r="1247" spans="26:63" ht="12.95" customHeight="1">
      <c r="Z1247" s="28"/>
      <c r="AA1247" s="28"/>
      <c r="AB1247" s="28"/>
      <c r="AC1247" s="28"/>
      <c r="AD1247" s="28"/>
      <c r="AF1247" s="29"/>
      <c r="AM1247" s="28"/>
      <c r="AN1247" s="28"/>
      <c r="AO1247" s="28"/>
      <c r="AP1247" s="28"/>
      <c r="AQ1247" s="28"/>
      <c r="AR1247" s="28"/>
      <c r="AS1247" s="28"/>
      <c r="AT1247" s="28"/>
    </row>
    <row r="1248" spans="26:63" ht="12.95" customHeight="1">
      <c r="Z1248" s="28"/>
      <c r="AA1248" s="28"/>
      <c r="AB1248" s="28"/>
      <c r="AC1248" s="28"/>
      <c r="AD1248" s="28"/>
      <c r="AF1248" s="29"/>
      <c r="AM1248" s="28"/>
      <c r="AN1248" s="28"/>
      <c r="AO1248" s="28"/>
      <c r="AP1248" s="28"/>
      <c r="AQ1248" s="28"/>
      <c r="AR1248" s="28"/>
      <c r="AS1248" s="28"/>
      <c r="AT1248" s="28"/>
    </row>
    <row r="1249" spans="26:63" ht="12.95" customHeight="1">
      <c r="Z1249" s="28"/>
      <c r="AA1249" s="28"/>
      <c r="AB1249" s="28"/>
      <c r="AC1249" s="28"/>
      <c r="AD1249" s="28"/>
      <c r="AF1249" s="29"/>
      <c r="AM1249" s="28"/>
      <c r="AN1249" s="28"/>
      <c r="AO1249" s="28"/>
      <c r="AP1249" s="28"/>
      <c r="AQ1249" s="28"/>
      <c r="AR1249" s="28"/>
      <c r="AS1249" s="28"/>
      <c r="AT1249" s="28"/>
    </row>
    <row r="1250" spans="26:63" ht="12.95" customHeight="1">
      <c r="Z1250" s="28"/>
      <c r="AA1250" s="28"/>
      <c r="AB1250" s="28"/>
      <c r="AC1250" s="28"/>
      <c r="AD1250" s="28"/>
      <c r="AF1250" s="29"/>
      <c r="AM1250" s="28"/>
      <c r="AN1250" s="28"/>
      <c r="AO1250" s="28"/>
      <c r="AP1250" s="28"/>
      <c r="AQ1250" s="28"/>
      <c r="AR1250" s="28"/>
      <c r="AS1250" s="28"/>
      <c r="AT1250" s="28"/>
    </row>
    <row r="1251" spans="26:63" ht="12.95" customHeight="1">
      <c r="Z1251" s="28"/>
      <c r="AA1251" s="28"/>
      <c r="AB1251" s="28"/>
      <c r="AC1251" s="28"/>
      <c r="AD1251" s="28"/>
      <c r="AF1251" s="29"/>
      <c r="AM1251" s="28"/>
      <c r="AN1251" s="28"/>
      <c r="AO1251" s="28"/>
      <c r="AP1251" s="28"/>
      <c r="AQ1251" s="28"/>
      <c r="AR1251" s="28"/>
      <c r="AS1251" s="28"/>
      <c r="AT1251" s="28"/>
    </row>
    <row r="1252" spans="26:63" ht="12.95" customHeight="1">
      <c r="Z1252" s="28"/>
      <c r="AA1252" s="28"/>
      <c r="AB1252" s="28"/>
      <c r="AC1252" s="28"/>
      <c r="AD1252" s="28"/>
      <c r="AF1252" s="29"/>
      <c r="AM1252" s="28"/>
      <c r="AN1252" s="28"/>
      <c r="AO1252" s="28"/>
      <c r="AP1252" s="28"/>
      <c r="AQ1252" s="28"/>
      <c r="AR1252" s="28"/>
      <c r="AS1252" s="28"/>
      <c r="AT1252" s="28"/>
    </row>
    <row r="1253" spans="26:63" ht="12.95" customHeight="1">
      <c r="Z1253" s="28"/>
      <c r="AA1253" s="28"/>
      <c r="AB1253" s="28"/>
      <c r="AC1253" s="28"/>
      <c r="AD1253" s="28"/>
      <c r="AF1253" s="29"/>
      <c r="AM1253" s="28"/>
      <c r="AN1253" s="28"/>
      <c r="AO1253" s="28"/>
      <c r="AP1253" s="28"/>
      <c r="AQ1253" s="28"/>
      <c r="AR1253" s="28"/>
      <c r="AS1253" s="28"/>
      <c r="AT1253" s="28"/>
    </row>
    <row r="1254" spans="26:63" ht="12.95" customHeight="1">
      <c r="Z1254" s="28"/>
      <c r="AA1254" s="28"/>
      <c r="AB1254" s="28"/>
      <c r="AC1254" s="28"/>
      <c r="AD1254" s="28"/>
      <c r="AF1254" s="29"/>
      <c r="AM1254" s="28"/>
      <c r="AN1254" s="28"/>
      <c r="AO1254" s="28"/>
      <c r="AP1254" s="28"/>
      <c r="AQ1254" s="28"/>
      <c r="AR1254" s="28"/>
      <c r="AS1254" s="28"/>
      <c r="AT1254" s="28"/>
    </row>
    <row r="1255" spans="26:63" ht="12.95" customHeight="1">
      <c r="Z1255" s="28"/>
      <c r="AA1255" s="28"/>
      <c r="AB1255" s="28"/>
      <c r="AC1255" s="28"/>
      <c r="AD1255" s="28"/>
      <c r="AF1255" s="29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28"/>
      <c r="AY1255" s="28"/>
      <c r="AZ1255" s="28"/>
      <c r="BA1255" s="28"/>
      <c r="BB1255" s="28"/>
      <c r="BC1255" s="28"/>
      <c r="BD1255" s="28"/>
      <c r="BE1255" s="28"/>
      <c r="BF1255" s="28"/>
      <c r="BG1255" s="28"/>
      <c r="BH1255" s="28"/>
      <c r="BI1255" s="28"/>
      <c r="BJ1255" s="28"/>
      <c r="BK1255" s="28"/>
    </row>
    <row r="1256" spans="26:63" ht="12.95" customHeight="1">
      <c r="Z1256" s="28"/>
      <c r="AA1256" s="28"/>
      <c r="AB1256" s="28"/>
      <c r="AC1256" s="28"/>
      <c r="AD1256" s="28"/>
      <c r="AF1256" s="29"/>
      <c r="AM1256" s="28"/>
      <c r="AN1256" s="28"/>
      <c r="AO1256" s="28"/>
      <c r="AP1256" s="28"/>
      <c r="AQ1256" s="28"/>
      <c r="AR1256" s="28"/>
      <c r="AS1256" s="28"/>
      <c r="AT1256" s="28"/>
    </row>
    <row r="1257" spans="26:63" ht="12.95" customHeight="1">
      <c r="Z1257" s="28"/>
      <c r="AA1257" s="28"/>
      <c r="AB1257" s="28"/>
      <c r="AC1257" s="28"/>
      <c r="AD1257" s="28"/>
      <c r="AF1257" s="29"/>
      <c r="AM1257" s="28"/>
      <c r="AN1257" s="28"/>
      <c r="AO1257" s="28"/>
      <c r="AP1257" s="28"/>
      <c r="AQ1257" s="28"/>
      <c r="AR1257" s="28"/>
      <c r="AS1257" s="28"/>
      <c r="AT1257" s="28"/>
    </row>
    <row r="1258" spans="26:63" ht="12.95" customHeight="1">
      <c r="Z1258" s="28"/>
      <c r="AA1258" s="28"/>
      <c r="AB1258" s="28"/>
      <c r="AC1258" s="28"/>
      <c r="AD1258" s="28"/>
      <c r="AF1258" s="29"/>
      <c r="AM1258" s="28"/>
      <c r="AN1258" s="28"/>
      <c r="AO1258" s="28"/>
      <c r="AP1258" s="28"/>
      <c r="AQ1258" s="28"/>
      <c r="AR1258" s="28"/>
      <c r="AS1258" s="28"/>
      <c r="AT1258" s="28"/>
    </row>
    <row r="1259" spans="26:63" ht="12.95" customHeight="1">
      <c r="Z1259" s="28"/>
      <c r="AA1259" s="28"/>
      <c r="AB1259" s="28"/>
      <c r="AC1259" s="28"/>
      <c r="AD1259" s="28"/>
      <c r="AF1259" s="29"/>
      <c r="AM1259" s="28"/>
      <c r="AN1259" s="28"/>
      <c r="AO1259" s="28"/>
      <c r="AP1259" s="28"/>
      <c r="AQ1259" s="28"/>
      <c r="AR1259" s="28"/>
      <c r="AS1259" s="28"/>
      <c r="AT1259" s="28"/>
    </row>
    <row r="1260" spans="26:63" ht="12.95" customHeight="1">
      <c r="Z1260" s="28"/>
      <c r="AA1260" s="28"/>
      <c r="AB1260" s="28"/>
      <c r="AC1260" s="28"/>
      <c r="AD1260" s="28"/>
      <c r="AF1260" s="29"/>
      <c r="AM1260" s="28"/>
      <c r="AN1260" s="28"/>
      <c r="AO1260" s="28"/>
      <c r="AP1260" s="28"/>
      <c r="AQ1260" s="28"/>
      <c r="AR1260" s="28"/>
      <c r="AS1260" s="28"/>
      <c r="AT1260" s="28"/>
    </row>
    <row r="1261" spans="26:63" ht="12.95" customHeight="1">
      <c r="Z1261" s="28"/>
      <c r="AA1261" s="28"/>
      <c r="AB1261" s="28"/>
      <c r="AC1261" s="28"/>
      <c r="AD1261" s="28"/>
      <c r="AF1261" s="29"/>
      <c r="AM1261" s="28"/>
      <c r="AN1261" s="28"/>
      <c r="AO1261" s="28"/>
      <c r="AP1261" s="28"/>
      <c r="AQ1261" s="28"/>
      <c r="AR1261" s="28"/>
      <c r="AS1261" s="28"/>
      <c r="AT1261" s="28"/>
    </row>
    <row r="1262" spans="26:63" ht="12.95" customHeight="1">
      <c r="Z1262" s="28"/>
      <c r="AA1262" s="28"/>
      <c r="AB1262" s="28"/>
      <c r="AC1262" s="28"/>
      <c r="AD1262" s="28"/>
      <c r="AF1262" s="29"/>
      <c r="AM1262" s="28"/>
      <c r="AN1262" s="28"/>
      <c r="AO1262" s="28"/>
      <c r="AP1262" s="28"/>
      <c r="AQ1262" s="28"/>
      <c r="AR1262" s="28"/>
      <c r="AS1262" s="28"/>
      <c r="AT1262" s="28"/>
    </row>
    <row r="1263" spans="26:63" ht="12.95" customHeight="1">
      <c r="Z1263" s="28"/>
      <c r="AA1263" s="28"/>
      <c r="AB1263" s="28"/>
      <c r="AC1263" s="28"/>
      <c r="AD1263" s="28"/>
      <c r="AF1263" s="29"/>
      <c r="AM1263" s="28"/>
      <c r="AN1263" s="28"/>
      <c r="AO1263" s="28"/>
      <c r="AP1263" s="28"/>
      <c r="AQ1263" s="28"/>
      <c r="AR1263" s="28"/>
      <c r="AS1263" s="28"/>
      <c r="AT1263" s="28"/>
    </row>
    <row r="1264" spans="26:63" ht="12.95" customHeight="1">
      <c r="Z1264" s="28"/>
      <c r="AA1264" s="28"/>
      <c r="AB1264" s="28"/>
      <c r="AC1264" s="28"/>
      <c r="AD1264" s="28"/>
      <c r="AF1264" s="29"/>
      <c r="AM1264" s="28"/>
      <c r="AN1264" s="28"/>
      <c r="AO1264" s="28"/>
      <c r="AP1264" s="28"/>
      <c r="AQ1264" s="28"/>
      <c r="AR1264" s="28"/>
      <c r="AS1264" s="28"/>
      <c r="AT1264" s="28"/>
    </row>
    <row r="1265" spans="26:46" ht="12.95" customHeight="1">
      <c r="Z1265" s="28"/>
      <c r="AA1265" s="28"/>
      <c r="AB1265" s="28"/>
      <c r="AC1265" s="28"/>
      <c r="AD1265" s="28"/>
      <c r="AF1265" s="29"/>
      <c r="AM1265" s="28"/>
      <c r="AN1265" s="28"/>
      <c r="AO1265" s="28"/>
      <c r="AP1265" s="28"/>
      <c r="AQ1265" s="28"/>
      <c r="AR1265" s="28"/>
      <c r="AS1265" s="28"/>
      <c r="AT1265" s="28"/>
    </row>
    <row r="1266" spans="26:46" ht="12.95" customHeight="1">
      <c r="Z1266" s="28"/>
      <c r="AA1266" s="28"/>
      <c r="AB1266" s="28"/>
      <c r="AC1266" s="28"/>
      <c r="AD1266" s="28"/>
      <c r="AF1266" s="29"/>
      <c r="AM1266" s="28"/>
      <c r="AN1266" s="28"/>
      <c r="AO1266" s="28"/>
      <c r="AP1266" s="28"/>
      <c r="AQ1266" s="28"/>
      <c r="AR1266" s="28"/>
      <c r="AS1266" s="28"/>
      <c r="AT1266" s="28"/>
    </row>
    <row r="1267" spans="26:46" ht="12.95" customHeight="1">
      <c r="Z1267" s="28"/>
      <c r="AA1267" s="28"/>
      <c r="AB1267" s="28"/>
      <c r="AC1267" s="28"/>
      <c r="AD1267" s="28"/>
      <c r="AF1267" s="29"/>
      <c r="AM1267" s="28"/>
      <c r="AN1267" s="28"/>
      <c r="AO1267" s="28"/>
      <c r="AP1267" s="28"/>
      <c r="AQ1267" s="28"/>
      <c r="AR1267" s="28"/>
      <c r="AS1267" s="28"/>
      <c r="AT1267" s="28"/>
    </row>
    <row r="1268" spans="26:46" ht="12.95" customHeight="1">
      <c r="Z1268" s="28"/>
      <c r="AA1268" s="28"/>
      <c r="AB1268" s="28"/>
      <c r="AC1268" s="28"/>
      <c r="AD1268" s="28"/>
      <c r="AF1268" s="29"/>
      <c r="AM1268" s="28"/>
      <c r="AN1268" s="28"/>
      <c r="AO1268" s="28"/>
      <c r="AP1268" s="28"/>
      <c r="AQ1268" s="28"/>
      <c r="AR1268" s="28"/>
      <c r="AS1268" s="28"/>
      <c r="AT1268" s="28"/>
    </row>
    <row r="1269" spans="26:46" ht="12.95" customHeight="1">
      <c r="Z1269" s="28"/>
      <c r="AA1269" s="28"/>
      <c r="AB1269" s="28"/>
      <c r="AC1269" s="28"/>
      <c r="AD1269" s="28"/>
      <c r="AF1269" s="29"/>
      <c r="AM1269" s="28"/>
      <c r="AN1269" s="28"/>
      <c r="AO1269" s="28"/>
      <c r="AP1269" s="28"/>
      <c r="AQ1269" s="28"/>
      <c r="AR1269" s="28"/>
      <c r="AS1269" s="28"/>
      <c r="AT1269" s="28"/>
    </row>
    <row r="1270" spans="26:46" ht="12.95" customHeight="1">
      <c r="Z1270" s="28"/>
      <c r="AA1270" s="28"/>
      <c r="AB1270" s="28"/>
      <c r="AC1270" s="28"/>
      <c r="AD1270" s="28"/>
      <c r="AF1270" s="29"/>
      <c r="AM1270" s="28"/>
      <c r="AN1270" s="28"/>
      <c r="AO1270" s="28"/>
      <c r="AP1270" s="28"/>
      <c r="AQ1270" s="28"/>
      <c r="AR1270" s="28"/>
      <c r="AS1270" s="28"/>
      <c r="AT1270" s="28"/>
    </row>
    <row r="1271" spans="26:46" ht="12.95" customHeight="1">
      <c r="Z1271" s="28"/>
      <c r="AA1271" s="28"/>
      <c r="AB1271" s="28"/>
      <c r="AC1271" s="28"/>
      <c r="AD1271" s="28"/>
      <c r="AF1271" s="29"/>
      <c r="AM1271" s="28"/>
      <c r="AN1271" s="28"/>
      <c r="AO1271" s="28"/>
      <c r="AP1271" s="28"/>
      <c r="AQ1271" s="28"/>
      <c r="AR1271" s="28"/>
      <c r="AS1271" s="28"/>
      <c r="AT1271" s="28"/>
    </row>
    <row r="1272" spans="26:46" ht="12.95" customHeight="1">
      <c r="Z1272" s="28"/>
      <c r="AA1272" s="28"/>
      <c r="AB1272" s="28"/>
      <c r="AC1272" s="28"/>
      <c r="AD1272" s="28"/>
      <c r="AF1272" s="29"/>
      <c r="AM1272" s="28"/>
      <c r="AN1272" s="28"/>
      <c r="AO1272" s="28"/>
      <c r="AP1272" s="28"/>
      <c r="AQ1272" s="28"/>
      <c r="AR1272" s="28"/>
      <c r="AS1272" s="28"/>
      <c r="AT1272" s="28"/>
    </row>
    <row r="1273" spans="26:46" ht="12.95" customHeight="1">
      <c r="Z1273" s="28"/>
      <c r="AA1273" s="28"/>
      <c r="AB1273" s="28"/>
      <c r="AC1273" s="28"/>
      <c r="AD1273" s="28"/>
      <c r="AF1273" s="29"/>
      <c r="AM1273" s="28"/>
      <c r="AN1273" s="28"/>
      <c r="AO1273" s="28"/>
      <c r="AP1273" s="28"/>
      <c r="AQ1273" s="28"/>
      <c r="AR1273" s="28"/>
      <c r="AS1273" s="28"/>
      <c r="AT1273" s="28"/>
    </row>
    <row r="1274" spans="26:46" ht="12.95" customHeight="1">
      <c r="Z1274" s="28"/>
      <c r="AA1274" s="28"/>
      <c r="AB1274" s="28"/>
      <c r="AC1274" s="28"/>
      <c r="AD1274" s="28"/>
      <c r="AF1274" s="29"/>
      <c r="AM1274" s="28"/>
      <c r="AN1274" s="28"/>
      <c r="AO1274" s="28"/>
      <c r="AP1274" s="28"/>
      <c r="AQ1274" s="28"/>
      <c r="AR1274" s="28"/>
      <c r="AS1274" s="28"/>
      <c r="AT1274" s="28"/>
    </row>
    <row r="1275" spans="26:46" ht="12.95" customHeight="1">
      <c r="Z1275" s="28"/>
      <c r="AA1275" s="28"/>
      <c r="AB1275" s="28"/>
      <c r="AC1275" s="28"/>
      <c r="AD1275" s="28"/>
      <c r="AF1275" s="29"/>
      <c r="AM1275" s="28"/>
      <c r="AN1275" s="28"/>
      <c r="AO1275" s="28"/>
      <c r="AP1275" s="28"/>
      <c r="AQ1275" s="28"/>
      <c r="AR1275" s="28"/>
      <c r="AS1275" s="28"/>
      <c r="AT1275" s="28"/>
    </row>
    <row r="1276" spans="26:46" ht="12.95" customHeight="1">
      <c r="Z1276" s="28"/>
      <c r="AA1276" s="28"/>
      <c r="AB1276" s="28"/>
      <c r="AC1276" s="28"/>
      <c r="AD1276" s="28"/>
      <c r="AF1276" s="29"/>
      <c r="AM1276" s="28"/>
      <c r="AN1276" s="28"/>
      <c r="AO1276" s="28"/>
      <c r="AP1276" s="28"/>
      <c r="AQ1276" s="28"/>
      <c r="AR1276" s="28"/>
      <c r="AS1276" s="28"/>
      <c r="AT1276" s="28"/>
    </row>
    <row r="1277" spans="26:46" ht="12.95" customHeight="1">
      <c r="Z1277" s="28"/>
      <c r="AA1277" s="28"/>
      <c r="AB1277" s="28"/>
      <c r="AC1277" s="28"/>
      <c r="AD1277" s="28"/>
      <c r="AF1277" s="29"/>
      <c r="AM1277" s="28"/>
      <c r="AN1277" s="28"/>
      <c r="AO1277" s="28"/>
      <c r="AP1277" s="28"/>
      <c r="AQ1277" s="28"/>
      <c r="AR1277" s="28"/>
      <c r="AS1277" s="28"/>
      <c r="AT1277" s="28"/>
    </row>
    <row r="1278" spans="26:46" ht="12.95" customHeight="1">
      <c r="Z1278" s="28"/>
      <c r="AA1278" s="28"/>
      <c r="AB1278" s="28"/>
      <c r="AC1278" s="28"/>
      <c r="AD1278" s="28"/>
      <c r="AF1278" s="29"/>
      <c r="AM1278" s="28"/>
      <c r="AN1278" s="28"/>
      <c r="AO1278" s="28"/>
      <c r="AP1278" s="28"/>
      <c r="AQ1278" s="28"/>
      <c r="AR1278" s="28"/>
      <c r="AS1278" s="28"/>
      <c r="AT1278" s="28"/>
    </row>
    <row r="1279" spans="26:46" ht="12.95" customHeight="1">
      <c r="Z1279" s="28"/>
      <c r="AA1279" s="28"/>
      <c r="AB1279" s="28"/>
      <c r="AC1279" s="28"/>
      <c r="AD1279" s="28"/>
      <c r="AF1279" s="29"/>
      <c r="AM1279" s="28"/>
      <c r="AN1279" s="28"/>
      <c r="AO1279" s="28"/>
      <c r="AP1279" s="28"/>
      <c r="AQ1279" s="28"/>
      <c r="AR1279" s="28"/>
      <c r="AS1279" s="28"/>
      <c r="AT1279" s="28"/>
    </row>
    <row r="1280" spans="26:46" ht="12.95" customHeight="1">
      <c r="Z1280" s="28"/>
      <c r="AA1280" s="28"/>
      <c r="AB1280" s="28"/>
      <c r="AC1280" s="28"/>
      <c r="AD1280" s="28"/>
      <c r="AF1280" s="29"/>
      <c r="AM1280" s="28"/>
      <c r="AN1280" s="28"/>
      <c r="AO1280" s="28"/>
      <c r="AP1280" s="28"/>
      <c r="AQ1280" s="28"/>
      <c r="AR1280" s="28"/>
      <c r="AS1280" s="28"/>
      <c r="AT1280" s="28"/>
    </row>
    <row r="1281" spans="26:63" ht="12.95" customHeight="1">
      <c r="Z1281" s="28"/>
      <c r="AA1281" s="28"/>
      <c r="AB1281" s="28"/>
      <c r="AC1281" s="28"/>
      <c r="AD1281" s="28"/>
      <c r="AF1281" s="29"/>
      <c r="AM1281" s="28"/>
      <c r="AN1281" s="28"/>
      <c r="AO1281" s="28"/>
      <c r="AP1281" s="28"/>
      <c r="AQ1281" s="28"/>
      <c r="AR1281" s="28"/>
      <c r="AS1281" s="28"/>
      <c r="AT1281" s="28"/>
    </row>
    <row r="1282" spans="26:63" ht="12.95" customHeight="1">
      <c r="Z1282" s="28"/>
      <c r="AA1282" s="28"/>
      <c r="AB1282" s="28"/>
      <c r="AC1282" s="28"/>
      <c r="AD1282" s="28"/>
      <c r="AF1282" s="29"/>
      <c r="AM1282" s="28"/>
      <c r="AN1282" s="28"/>
      <c r="AO1282" s="28"/>
      <c r="AP1282" s="28"/>
      <c r="AQ1282" s="28"/>
      <c r="AR1282" s="28"/>
      <c r="AS1282" s="28"/>
      <c r="AT1282" s="28"/>
    </row>
    <row r="1283" spans="26:63" ht="12.95" customHeight="1">
      <c r="Z1283" s="28"/>
      <c r="AA1283" s="28"/>
      <c r="AB1283" s="28"/>
      <c r="AC1283" s="28"/>
      <c r="AD1283" s="28"/>
      <c r="AF1283" s="29"/>
      <c r="AM1283" s="28"/>
      <c r="AN1283" s="28"/>
      <c r="AO1283" s="28"/>
      <c r="AP1283" s="28"/>
      <c r="AQ1283" s="28"/>
      <c r="AR1283" s="28"/>
      <c r="AS1283" s="28"/>
      <c r="AT1283" s="28"/>
    </row>
    <row r="1284" spans="26:63" ht="12.95" customHeight="1">
      <c r="Z1284" s="28"/>
      <c r="AA1284" s="28"/>
      <c r="AB1284" s="28"/>
      <c r="AC1284" s="28"/>
      <c r="AD1284" s="28"/>
      <c r="AF1284" s="29"/>
      <c r="AM1284" s="28"/>
      <c r="AN1284" s="28"/>
      <c r="AO1284" s="28"/>
      <c r="AP1284" s="28"/>
      <c r="AQ1284" s="28"/>
      <c r="AR1284" s="28"/>
      <c r="AS1284" s="28"/>
      <c r="AT1284" s="28"/>
    </row>
    <row r="1285" spans="26:63" ht="12.95" customHeight="1">
      <c r="Z1285" s="28"/>
      <c r="AA1285" s="28"/>
      <c r="AB1285" s="28"/>
      <c r="AC1285" s="28"/>
      <c r="AD1285" s="28"/>
      <c r="AF1285" s="29"/>
      <c r="AM1285" s="28"/>
      <c r="AN1285" s="28"/>
      <c r="AO1285" s="28"/>
      <c r="AP1285" s="28"/>
      <c r="AQ1285" s="28"/>
      <c r="AR1285" s="28"/>
      <c r="AS1285" s="28"/>
      <c r="AT1285" s="28"/>
    </row>
    <row r="1286" spans="26:63" ht="12.95" customHeight="1">
      <c r="Z1286" s="28"/>
      <c r="AA1286" s="28"/>
      <c r="AB1286" s="28"/>
      <c r="AC1286" s="28"/>
      <c r="AD1286" s="28"/>
      <c r="AF1286" s="29"/>
      <c r="AM1286" s="28"/>
      <c r="AN1286" s="28"/>
      <c r="AO1286" s="28"/>
      <c r="AP1286" s="28"/>
      <c r="AQ1286" s="28"/>
      <c r="AR1286" s="28"/>
      <c r="AS1286" s="28"/>
      <c r="AT1286" s="28"/>
    </row>
    <row r="1287" spans="26:63" ht="12.95" customHeight="1">
      <c r="Z1287" s="28"/>
      <c r="AA1287" s="28"/>
      <c r="AB1287" s="28"/>
      <c r="AC1287" s="28"/>
      <c r="AD1287" s="28"/>
      <c r="AF1287" s="29"/>
      <c r="AM1287" s="28"/>
      <c r="AN1287" s="28"/>
      <c r="AO1287" s="28"/>
      <c r="AP1287" s="28"/>
      <c r="AQ1287" s="28"/>
      <c r="AR1287" s="28"/>
      <c r="AS1287" s="28"/>
      <c r="AT1287" s="28"/>
    </row>
    <row r="1288" spans="26:63" ht="12.95" customHeight="1">
      <c r="Z1288" s="28"/>
      <c r="AA1288" s="28"/>
      <c r="AB1288" s="28"/>
      <c r="AC1288" s="28"/>
      <c r="AD1288" s="28"/>
      <c r="AF1288" s="29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28"/>
      <c r="AY1288" s="28"/>
      <c r="AZ1288" s="28"/>
      <c r="BA1288" s="28"/>
      <c r="BB1288" s="28"/>
      <c r="BC1288" s="28"/>
      <c r="BD1288" s="28"/>
      <c r="BE1288" s="28"/>
      <c r="BF1288" s="28"/>
      <c r="BG1288" s="28"/>
      <c r="BH1288" s="28"/>
      <c r="BI1288" s="28"/>
      <c r="BJ1288" s="28"/>
      <c r="BK1288" s="28"/>
    </row>
    <row r="1289" spans="26:63" ht="12.95" customHeight="1">
      <c r="Z1289" s="28"/>
      <c r="AA1289" s="28"/>
      <c r="AB1289" s="28"/>
      <c r="AC1289" s="28"/>
      <c r="AD1289" s="28"/>
      <c r="AF1289" s="29"/>
      <c r="AM1289" s="28"/>
      <c r="AN1289" s="28"/>
      <c r="AO1289" s="28"/>
      <c r="AP1289" s="28"/>
      <c r="AQ1289" s="28"/>
      <c r="AR1289" s="28"/>
      <c r="AS1289" s="28"/>
      <c r="AT1289" s="28"/>
    </row>
    <row r="1290" spans="26:63" ht="12.95" customHeight="1">
      <c r="Z1290" s="28"/>
      <c r="AA1290" s="28"/>
      <c r="AB1290" s="28"/>
      <c r="AC1290" s="28"/>
      <c r="AD1290" s="28"/>
      <c r="AF1290" s="29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28"/>
      <c r="AY1290" s="28"/>
      <c r="AZ1290" s="28"/>
      <c r="BA1290" s="28"/>
      <c r="BB1290" s="28"/>
      <c r="BC1290" s="28"/>
      <c r="BD1290" s="28"/>
      <c r="BE1290" s="28"/>
      <c r="BF1290" s="28"/>
      <c r="BG1290" s="28"/>
      <c r="BH1290" s="28"/>
      <c r="BI1290" s="28"/>
      <c r="BJ1290" s="28"/>
      <c r="BK1290" s="28"/>
    </row>
    <row r="1291" spans="26:63" ht="12.95" customHeight="1">
      <c r="Z1291" s="28"/>
      <c r="AA1291" s="28"/>
      <c r="AB1291" s="28"/>
      <c r="AC1291" s="28"/>
      <c r="AD1291" s="28"/>
      <c r="AF1291" s="29"/>
      <c r="AM1291" s="28"/>
      <c r="AN1291" s="28"/>
      <c r="AO1291" s="28"/>
      <c r="AP1291" s="28"/>
      <c r="AQ1291" s="28"/>
      <c r="AR1291" s="28"/>
      <c r="AS1291" s="28"/>
      <c r="AT1291" s="28"/>
    </row>
    <row r="1292" spans="26:63" ht="12.95" customHeight="1">
      <c r="Z1292" s="28"/>
      <c r="AA1292" s="28"/>
      <c r="AB1292" s="28"/>
      <c r="AC1292" s="28"/>
      <c r="AD1292" s="28"/>
      <c r="AF1292" s="29"/>
      <c r="AM1292" s="28"/>
      <c r="AN1292" s="28"/>
      <c r="AO1292" s="28"/>
      <c r="AP1292" s="28"/>
      <c r="AQ1292" s="28"/>
      <c r="AR1292" s="28"/>
      <c r="AS1292" s="28"/>
      <c r="AT1292" s="28"/>
      <c r="AU1292" s="28"/>
    </row>
    <row r="1293" spans="26:63" ht="12.95" customHeight="1">
      <c r="Z1293" s="28"/>
      <c r="AA1293" s="28"/>
      <c r="AB1293" s="28"/>
      <c r="AC1293" s="28"/>
      <c r="AD1293" s="28"/>
      <c r="AF1293" s="29"/>
      <c r="AM1293" s="28"/>
      <c r="AN1293" s="28"/>
      <c r="AO1293" s="28"/>
      <c r="AP1293" s="28"/>
      <c r="AQ1293" s="28"/>
      <c r="AR1293" s="28"/>
      <c r="AS1293" s="28"/>
      <c r="AT1293" s="28"/>
    </row>
    <row r="1294" spans="26:63" ht="12.95" customHeight="1">
      <c r="Z1294" s="28"/>
      <c r="AA1294" s="28"/>
      <c r="AB1294" s="28"/>
      <c r="AC1294" s="28"/>
      <c r="AD1294" s="28"/>
      <c r="AF1294" s="29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  <c r="AX1294" s="28"/>
      <c r="AY1294" s="28"/>
      <c r="AZ1294" s="28"/>
      <c r="BA1294" s="28"/>
      <c r="BB1294" s="28"/>
      <c r="BC1294" s="28"/>
      <c r="BD1294" s="28"/>
      <c r="BE1294" s="28"/>
      <c r="BF1294" s="28"/>
      <c r="BG1294" s="28"/>
      <c r="BH1294" s="28"/>
      <c r="BI1294" s="28"/>
      <c r="BJ1294" s="28"/>
      <c r="BK1294" s="28"/>
    </row>
    <row r="1295" spans="26:63" ht="12.95" customHeight="1">
      <c r="Z1295" s="28"/>
      <c r="AA1295" s="28"/>
      <c r="AB1295" s="28"/>
      <c r="AC1295" s="28"/>
      <c r="AD1295" s="28"/>
      <c r="AF1295" s="29"/>
      <c r="AM1295" s="28"/>
      <c r="AN1295" s="28"/>
      <c r="AO1295" s="28"/>
      <c r="AP1295" s="28"/>
      <c r="AQ1295" s="28"/>
      <c r="AR1295" s="28"/>
      <c r="AS1295" s="28"/>
      <c r="AT1295" s="28"/>
    </row>
    <row r="1296" spans="26:63" ht="12.95" customHeight="1">
      <c r="Z1296" s="28"/>
      <c r="AA1296" s="28"/>
      <c r="AB1296" s="28"/>
      <c r="AC1296" s="28"/>
      <c r="AD1296" s="28"/>
      <c r="AF1296" s="29"/>
      <c r="AM1296" s="28"/>
      <c r="AN1296" s="28"/>
      <c r="AO1296" s="28"/>
      <c r="AP1296" s="28"/>
      <c r="AQ1296" s="28"/>
      <c r="AR1296" s="28"/>
      <c r="AS1296" s="28"/>
      <c r="AT1296" s="28"/>
    </row>
    <row r="1297" spans="26:47" ht="12.95" customHeight="1">
      <c r="Z1297" s="28"/>
      <c r="AA1297" s="28"/>
      <c r="AB1297" s="28"/>
      <c r="AC1297" s="28"/>
      <c r="AD1297" s="28"/>
      <c r="AF1297" s="29"/>
      <c r="AM1297" s="28"/>
      <c r="AN1297" s="28"/>
      <c r="AO1297" s="28"/>
      <c r="AP1297" s="28"/>
      <c r="AQ1297" s="28"/>
      <c r="AR1297" s="28"/>
      <c r="AS1297" s="28"/>
      <c r="AT1297" s="28"/>
    </row>
    <row r="1298" spans="26:47" ht="12.95" customHeight="1">
      <c r="Z1298" s="28"/>
      <c r="AA1298" s="28"/>
      <c r="AB1298" s="28"/>
      <c r="AC1298" s="28"/>
      <c r="AD1298" s="28"/>
      <c r="AF1298" s="29"/>
      <c r="AM1298" s="28"/>
      <c r="AN1298" s="28"/>
      <c r="AO1298" s="28"/>
      <c r="AP1298" s="28"/>
      <c r="AQ1298" s="28"/>
      <c r="AR1298" s="28"/>
      <c r="AS1298" s="28"/>
      <c r="AT1298" s="28"/>
      <c r="AU1298" s="28"/>
    </row>
    <row r="1299" spans="26:47" ht="12.95" customHeight="1">
      <c r="Z1299" s="28"/>
      <c r="AA1299" s="28"/>
      <c r="AB1299" s="28"/>
      <c r="AC1299" s="28"/>
      <c r="AD1299" s="28"/>
      <c r="AF1299" s="29"/>
      <c r="AM1299" s="28"/>
      <c r="AN1299" s="28"/>
      <c r="AO1299" s="28"/>
      <c r="AP1299" s="28"/>
      <c r="AQ1299" s="28"/>
      <c r="AR1299" s="28"/>
      <c r="AS1299" s="28"/>
      <c r="AT1299" s="28"/>
    </row>
    <row r="1300" spans="26:47" ht="12.95" customHeight="1">
      <c r="Z1300" s="28"/>
      <c r="AA1300" s="28"/>
      <c r="AB1300" s="28"/>
      <c r="AC1300" s="28"/>
      <c r="AD1300" s="28"/>
      <c r="AF1300" s="29"/>
      <c r="AM1300" s="28"/>
      <c r="AN1300" s="28"/>
      <c r="AO1300" s="28"/>
      <c r="AP1300" s="28"/>
      <c r="AQ1300" s="28"/>
      <c r="AR1300" s="28"/>
      <c r="AS1300" s="28"/>
      <c r="AT1300" s="28"/>
    </row>
    <row r="1301" spans="26:47" ht="12.95" customHeight="1">
      <c r="Z1301" s="28"/>
      <c r="AA1301" s="28"/>
      <c r="AB1301" s="28"/>
      <c r="AC1301" s="28"/>
      <c r="AD1301" s="28"/>
      <c r="AF1301" s="29"/>
      <c r="AM1301" s="28"/>
      <c r="AN1301" s="28"/>
      <c r="AO1301" s="28"/>
      <c r="AP1301" s="28"/>
      <c r="AQ1301" s="28"/>
      <c r="AR1301" s="28"/>
      <c r="AS1301" s="28"/>
      <c r="AT1301" s="28"/>
    </row>
    <row r="1302" spans="26:47" ht="12.95" customHeight="1">
      <c r="Z1302" s="28"/>
      <c r="AA1302" s="28"/>
      <c r="AB1302" s="28"/>
      <c r="AC1302" s="28"/>
      <c r="AD1302" s="28"/>
      <c r="AF1302" s="29"/>
      <c r="AM1302" s="28"/>
      <c r="AN1302" s="28"/>
      <c r="AO1302" s="28"/>
      <c r="AP1302" s="28"/>
      <c r="AQ1302" s="28"/>
      <c r="AR1302" s="28"/>
      <c r="AS1302" s="28"/>
      <c r="AT1302" s="28"/>
    </row>
    <row r="1303" spans="26:47" ht="12.95" customHeight="1">
      <c r="Z1303" s="28"/>
      <c r="AA1303" s="28"/>
      <c r="AB1303" s="28"/>
      <c r="AC1303" s="28"/>
      <c r="AD1303" s="28"/>
      <c r="AF1303" s="29"/>
      <c r="AM1303" s="28"/>
      <c r="AN1303" s="28"/>
      <c r="AO1303" s="28"/>
      <c r="AP1303" s="28"/>
      <c r="AQ1303" s="28"/>
      <c r="AR1303" s="28"/>
      <c r="AS1303" s="28"/>
      <c r="AT1303" s="28"/>
    </row>
    <row r="1304" spans="26:47" ht="12.95" customHeight="1">
      <c r="Z1304" s="28"/>
      <c r="AA1304" s="28"/>
      <c r="AB1304" s="28"/>
      <c r="AC1304" s="28"/>
      <c r="AD1304" s="28"/>
      <c r="AF1304" s="29"/>
      <c r="AM1304" s="28"/>
      <c r="AN1304" s="28"/>
      <c r="AO1304" s="28"/>
      <c r="AP1304" s="28"/>
      <c r="AQ1304" s="28"/>
      <c r="AR1304" s="28"/>
      <c r="AS1304" s="28"/>
      <c r="AT1304" s="28"/>
    </row>
    <row r="1305" spans="26:47" ht="12.95" customHeight="1">
      <c r="Z1305" s="28"/>
      <c r="AA1305" s="28"/>
      <c r="AB1305" s="28"/>
      <c r="AC1305" s="28"/>
      <c r="AD1305" s="28"/>
      <c r="AF1305" s="29"/>
      <c r="AM1305" s="28"/>
      <c r="AN1305" s="28"/>
      <c r="AO1305" s="28"/>
      <c r="AP1305" s="28"/>
      <c r="AQ1305" s="28"/>
      <c r="AR1305" s="28"/>
      <c r="AS1305" s="28"/>
      <c r="AT1305" s="28"/>
    </row>
    <row r="1306" spans="26:47" ht="12.95" customHeight="1">
      <c r="Z1306" s="28"/>
      <c r="AA1306" s="28"/>
      <c r="AB1306" s="28"/>
      <c r="AC1306" s="28"/>
      <c r="AD1306" s="28"/>
      <c r="AF1306" s="29"/>
      <c r="AM1306" s="28"/>
      <c r="AN1306" s="28"/>
      <c r="AO1306" s="28"/>
      <c r="AP1306" s="28"/>
      <c r="AQ1306" s="28"/>
      <c r="AR1306" s="28"/>
      <c r="AS1306" s="28"/>
      <c r="AT1306" s="28"/>
    </row>
    <row r="1307" spans="26:47" ht="12.95" customHeight="1">
      <c r="Z1307" s="28"/>
      <c r="AA1307" s="28"/>
      <c r="AB1307" s="28"/>
      <c r="AC1307" s="28"/>
      <c r="AD1307" s="28"/>
      <c r="AF1307" s="29"/>
      <c r="AM1307" s="28"/>
      <c r="AN1307" s="28"/>
      <c r="AO1307" s="28"/>
      <c r="AP1307" s="28"/>
      <c r="AQ1307" s="28"/>
      <c r="AR1307" s="28"/>
      <c r="AS1307" s="28"/>
      <c r="AT1307" s="28"/>
    </row>
    <row r="1308" spans="26:47" ht="12.95" customHeight="1">
      <c r="Z1308" s="28"/>
      <c r="AA1308" s="28"/>
      <c r="AB1308" s="28"/>
      <c r="AC1308" s="28"/>
      <c r="AD1308" s="28"/>
      <c r="AF1308" s="29"/>
      <c r="AM1308" s="28"/>
      <c r="AN1308" s="28"/>
      <c r="AO1308" s="28"/>
      <c r="AP1308" s="28"/>
      <c r="AQ1308" s="28"/>
      <c r="AR1308" s="28"/>
      <c r="AS1308" s="28"/>
      <c r="AT1308" s="28"/>
    </row>
    <row r="1309" spans="26:47" ht="12.95" customHeight="1">
      <c r="Z1309" s="28"/>
      <c r="AA1309" s="28"/>
      <c r="AB1309" s="28"/>
      <c r="AC1309" s="28"/>
      <c r="AD1309" s="28"/>
      <c r="AF1309" s="29"/>
      <c r="AM1309" s="28"/>
      <c r="AN1309" s="28"/>
      <c r="AO1309" s="28"/>
      <c r="AP1309" s="28"/>
      <c r="AQ1309" s="28"/>
      <c r="AR1309" s="28"/>
      <c r="AS1309" s="28"/>
      <c r="AT1309" s="28"/>
    </row>
    <row r="1310" spans="26:47" ht="12.95" customHeight="1">
      <c r="Z1310" s="28"/>
      <c r="AA1310" s="28"/>
      <c r="AB1310" s="28"/>
      <c r="AC1310" s="28"/>
      <c r="AD1310" s="28"/>
      <c r="AF1310" s="29"/>
      <c r="AM1310" s="28"/>
      <c r="AN1310" s="28"/>
      <c r="AO1310" s="28"/>
      <c r="AP1310" s="28"/>
      <c r="AQ1310" s="28"/>
      <c r="AR1310" s="28"/>
      <c r="AS1310" s="28"/>
      <c r="AT1310" s="28"/>
    </row>
    <row r="1311" spans="26:47" ht="12.95" customHeight="1">
      <c r="Z1311" s="28"/>
      <c r="AA1311" s="28"/>
      <c r="AB1311" s="28"/>
      <c r="AC1311" s="28"/>
      <c r="AD1311" s="28"/>
      <c r="AF1311" s="29"/>
      <c r="AM1311" s="28"/>
      <c r="AN1311" s="28"/>
      <c r="AO1311" s="28"/>
      <c r="AP1311" s="28"/>
      <c r="AQ1311" s="28"/>
      <c r="AR1311" s="28"/>
      <c r="AS1311" s="28"/>
      <c r="AT1311" s="28"/>
    </row>
    <row r="1312" spans="26:47" ht="12.95" customHeight="1">
      <c r="Z1312" s="28"/>
      <c r="AA1312" s="28"/>
      <c r="AB1312" s="28"/>
      <c r="AC1312" s="28"/>
      <c r="AD1312" s="28"/>
      <c r="AF1312" s="29"/>
      <c r="AM1312" s="28"/>
      <c r="AN1312" s="28"/>
      <c r="AO1312" s="28"/>
      <c r="AP1312" s="28"/>
      <c r="AQ1312" s="28"/>
      <c r="AR1312" s="28"/>
      <c r="AS1312" s="28"/>
      <c r="AT1312" s="28"/>
    </row>
    <row r="1313" spans="26:63" ht="12.95" customHeight="1">
      <c r="Z1313" s="28"/>
      <c r="AA1313" s="28"/>
      <c r="AB1313" s="28"/>
      <c r="AC1313" s="28"/>
      <c r="AD1313" s="28"/>
      <c r="AF1313" s="29"/>
      <c r="AM1313" s="28"/>
      <c r="AN1313" s="28"/>
      <c r="AO1313" s="28"/>
      <c r="AP1313" s="28"/>
      <c r="AQ1313" s="28"/>
      <c r="AR1313" s="28"/>
      <c r="AS1313" s="28"/>
      <c r="AT1313" s="28"/>
    </row>
    <row r="1314" spans="26:63" ht="12.95" customHeight="1">
      <c r="Z1314" s="28"/>
      <c r="AA1314" s="28"/>
      <c r="AB1314" s="28"/>
      <c r="AC1314" s="28"/>
      <c r="AD1314" s="28"/>
      <c r="AF1314" s="29"/>
      <c r="AM1314" s="28"/>
      <c r="AN1314" s="28"/>
      <c r="AO1314" s="28"/>
      <c r="AP1314" s="28"/>
      <c r="AQ1314" s="28"/>
      <c r="AR1314" s="28"/>
      <c r="AS1314" s="28"/>
      <c r="AT1314" s="28"/>
    </row>
    <row r="1315" spans="26:63" ht="12.95" customHeight="1">
      <c r="Z1315" s="28"/>
      <c r="AA1315" s="28"/>
      <c r="AB1315" s="28"/>
      <c r="AC1315" s="28"/>
      <c r="AD1315" s="28"/>
      <c r="AF1315" s="29"/>
      <c r="AM1315" s="28"/>
      <c r="AN1315" s="28"/>
      <c r="AO1315" s="28"/>
      <c r="AP1315" s="28"/>
      <c r="AQ1315" s="28"/>
      <c r="AR1315" s="28"/>
      <c r="AS1315" s="28"/>
      <c r="AT1315" s="28"/>
    </row>
    <row r="1316" spans="26:63" ht="12.95" customHeight="1">
      <c r="Z1316" s="28"/>
      <c r="AA1316" s="28"/>
      <c r="AB1316" s="28"/>
      <c r="AC1316" s="28"/>
      <c r="AD1316" s="28"/>
      <c r="AF1316" s="29"/>
      <c r="AM1316" s="28"/>
      <c r="AN1316" s="28"/>
      <c r="AO1316" s="28"/>
      <c r="AP1316" s="28"/>
      <c r="AQ1316" s="28"/>
      <c r="AR1316" s="28"/>
      <c r="AS1316" s="28"/>
      <c r="AT1316" s="28"/>
    </row>
    <row r="1317" spans="26:63" ht="12.95" customHeight="1">
      <c r="Z1317" s="28"/>
      <c r="AA1317" s="28"/>
      <c r="AB1317" s="28"/>
      <c r="AC1317" s="28"/>
      <c r="AD1317" s="28"/>
      <c r="AF1317" s="29"/>
      <c r="AM1317" s="28"/>
      <c r="AN1317" s="28"/>
      <c r="AO1317" s="28"/>
      <c r="AP1317" s="28"/>
      <c r="AQ1317" s="28"/>
      <c r="AR1317" s="28"/>
      <c r="AS1317" s="28"/>
      <c r="AT1317" s="28"/>
    </row>
    <row r="1318" spans="26:63" ht="12.95" customHeight="1">
      <c r="Z1318" s="28"/>
      <c r="AA1318" s="28"/>
      <c r="AB1318" s="28"/>
      <c r="AC1318" s="28"/>
      <c r="AD1318" s="28"/>
      <c r="AF1318" s="29"/>
      <c r="AM1318" s="28"/>
      <c r="AN1318" s="28"/>
      <c r="AO1318" s="28"/>
      <c r="AP1318" s="28"/>
      <c r="AQ1318" s="28"/>
      <c r="AR1318" s="28"/>
      <c r="AS1318" s="28"/>
      <c r="AT1318" s="28"/>
    </row>
    <row r="1319" spans="26:63" ht="12.95" customHeight="1">
      <c r="Z1319" s="28"/>
      <c r="AA1319" s="28"/>
      <c r="AB1319" s="28"/>
      <c r="AC1319" s="28"/>
      <c r="AD1319" s="28"/>
      <c r="AF1319" s="29"/>
      <c r="AM1319" s="28"/>
      <c r="AN1319" s="28"/>
      <c r="AO1319" s="28"/>
      <c r="AP1319" s="28"/>
      <c r="AQ1319" s="28"/>
      <c r="AR1319" s="28"/>
      <c r="AS1319" s="28"/>
      <c r="AT1319" s="28"/>
    </row>
    <row r="1320" spans="26:63" ht="12.95" customHeight="1">
      <c r="Z1320" s="28"/>
      <c r="AA1320" s="28"/>
      <c r="AB1320" s="28"/>
      <c r="AC1320" s="28"/>
      <c r="AD1320" s="28"/>
      <c r="AF1320" s="29"/>
      <c r="AM1320" s="28"/>
      <c r="AN1320" s="28"/>
      <c r="AO1320" s="28"/>
      <c r="AP1320" s="28"/>
      <c r="AQ1320" s="28"/>
      <c r="AR1320" s="28"/>
      <c r="AS1320" s="28"/>
      <c r="AT1320" s="28"/>
    </row>
    <row r="1321" spans="26:63" ht="12.95" customHeight="1">
      <c r="Z1321" s="28"/>
      <c r="AA1321" s="28"/>
      <c r="AB1321" s="28"/>
      <c r="AC1321" s="28"/>
      <c r="AD1321" s="28"/>
      <c r="AF1321" s="29"/>
      <c r="AM1321" s="28"/>
      <c r="AN1321" s="28"/>
      <c r="AO1321" s="28"/>
      <c r="AP1321" s="28"/>
      <c r="AQ1321" s="28"/>
      <c r="AR1321" s="28"/>
      <c r="AS1321" s="28"/>
      <c r="AT1321" s="28"/>
    </row>
    <row r="1322" spans="26:63" ht="12.95" customHeight="1">
      <c r="Z1322" s="28"/>
      <c r="AA1322" s="28"/>
      <c r="AB1322" s="28"/>
      <c r="AC1322" s="28"/>
      <c r="AD1322" s="28"/>
      <c r="AF1322" s="29"/>
      <c r="AM1322" s="28"/>
      <c r="AN1322" s="28"/>
      <c r="AO1322" s="28"/>
      <c r="AP1322" s="28"/>
      <c r="AQ1322" s="28"/>
      <c r="AR1322" s="28"/>
      <c r="AS1322" s="28"/>
      <c r="AT1322" s="28"/>
      <c r="AU1322" s="28"/>
      <c r="AV1322" s="28"/>
      <c r="AW1322" s="28"/>
      <c r="AX1322" s="28"/>
      <c r="AY1322" s="28"/>
      <c r="AZ1322" s="28"/>
      <c r="BA1322" s="28"/>
      <c r="BB1322" s="28"/>
      <c r="BC1322" s="28"/>
      <c r="BD1322" s="28"/>
      <c r="BE1322" s="28"/>
      <c r="BF1322" s="28"/>
      <c r="BG1322" s="28"/>
      <c r="BH1322" s="28"/>
      <c r="BI1322" s="28"/>
      <c r="BJ1322" s="28"/>
      <c r="BK1322" s="28"/>
    </row>
    <row r="1323" spans="26:63" ht="12.95" customHeight="1">
      <c r="Z1323" s="28"/>
      <c r="AA1323" s="28"/>
      <c r="AB1323" s="28"/>
      <c r="AC1323" s="28"/>
      <c r="AD1323" s="28"/>
      <c r="AF1323" s="29"/>
      <c r="AM1323" s="28"/>
      <c r="AN1323" s="28"/>
      <c r="AO1323" s="28"/>
      <c r="AP1323" s="28"/>
      <c r="AQ1323" s="28"/>
      <c r="AR1323" s="28"/>
      <c r="AS1323" s="28"/>
      <c r="AT1323" s="28"/>
    </row>
    <row r="1324" spans="26:63" ht="12.95" customHeight="1">
      <c r="Z1324" s="28"/>
      <c r="AA1324" s="28"/>
      <c r="AB1324" s="28"/>
      <c r="AC1324" s="28"/>
      <c r="AD1324" s="28"/>
      <c r="AF1324" s="29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  <c r="AX1324" s="28"/>
      <c r="AY1324" s="28"/>
      <c r="AZ1324" s="28"/>
      <c r="BA1324" s="28"/>
      <c r="BB1324" s="28"/>
      <c r="BC1324" s="28"/>
      <c r="BD1324" s="28"/>
      <c r="BE1324" s="28"/>
      <c r="BF1324" s="28"/>
      <c r="BG1324" s="28"/>
      <c r="BH1324" s="28"/>
      <c r="BI1324" s="28"/>
      <c r="BJ1324" s="28"/>
      <c r="BK1324" s="28"/>
    </row>
    <row r="1325" spans="26:63" ht="12.95" customHeight="1">
      <c r="Z1325" s="28"/>
      <c r="AA1325" s="28"/>
      <c r="AB1325" s="28"/>
      <c r="AC1325" s="28"/>
      <c r="AD1325" s="28"/>
      <c r="AF1325" s="29"/>
      <c r="AM1325" s="28"/>
      <c r="AN1325" s="28"/>
      <c r="AO1325" s="28"/>
      <c r="AP1325" s="28"/>
      <c r="AQ1325" s="28"/>
      <c r="AR1325" s="28"/>
      <c r="AS1325" s="28"/>
      <c r="AT1325" s="28"/>
    </row>
    <row r="1326" spans="26:63" ht="12.95" customHeight="1">
      <c r="Z1326" s="28"/>
      <c r="AA1326" s="28"/>
      <c r="AB1326" s="28"/>
      <c r="AC1326" s="28"/>
      <c r="AD1326" s="28"/>
      <c r="AF1326" s="29"/>
      <c r="AM1326" s="28"/>
      <c r="AN1326" s="28"/>
      <c r="AO1326" s="28"/>
      <c r="AP1326" s="28"/>
      <c r="AQ1326" s="28"/>
      <c r="AR1326" s="28"/>
      <c r="AS1326" s="28"/>
      <c r="AT1326" s="28"/>
      <c r="AU1326" s="28"/>
      <c r="AV1326" s="28"/>
      <c r="AW1326" s="28"/>
      <c r="AX1326" s="28"/>
      <c r="AY1326" s="28"/>
      <c r="AZ1326" s="28"/>
      <c r="BA1326" s="28"/>
      <c r="BB1326" s="28"/>
      <c r="BC1326" s="28"/>
      <c r="BD1326" s="28"/>
      <c r="BE1326" s="28"/>
      <c r="BF1326" s="28"/>
      <c r="BG1326" s="28"/>
      <c r="BH1326" s="28"/>
      <c r="BI1326" s="28"/>
      <c r="BJ1326" s="28"/>
      <c r="BK1326" s="28"/>
    </row>
    <row r="1327" spans="26:63" ht="12.95" customHeight="1">
      <c r="Z1327" s="28"/>
      <c r="AA1327" s="28"/>
      <c r="AB1327" s="28"/>
      <c r="AC1327" s="28"/>
      <c r="AD1327" s="28"/>
      <c r="AF1327" s="29"/>
      <c r="AM1327" s="28"/>
      <c r="AN1327" s="28"/>
      <c r="AO1327" s="28"/>
      <c r="AP1327" s="28"/>
      <c r="AQ1327" s="28"/>
      <c r="AR1327" s="28"/>
      <c r="AS1327" s="28"/>
      <c r="AT1327" s="28"/>
    </row>
    <row r="1328" spans="26:63" ht="12.95" customHeight="1">
      <c r="Z1328" s="28"/>
      <c r="AA1328" s="28"/>
      <c r="AB1328" s="28"/>
      <c r="AC1328" s="28"/>
      <c r="AD1328" s="28"/>
      <c r="AF1328" s="29"/>
      <c r="AM1328" s="28"/>
      <c r="AN1328" s="28"/>
      <c r="AO1328" s="28"/>
      <c r="AP1328" s="28"/>
      <c r="AQ1328" s="28"/>
      <c r="AR1328" s="28"/>
      <c r="AS1328" s="28"/>
      <c r="AT1328" s="28"/>
    </row>
    <row r="1329" spans="26:63" ht="12.95" customHeight="1">
      <c r="Z1329" s="28"/>
      <c r="AA1329" s="28"/>
      <c r="AB1329" s="28"/>
      <c r="AC1329" s="28"/>
      <c r="AD1329" s="28"/>
      <c r="AF1329" s="29"/>
      <c r="AM1329" s="28"/>
      <c r="AN1329" s="28"/>
      <c r="AO1329" s="28"/>
      <c r="AP1329" s="28"/>
      <c r="AQ1329" s="28"/>
      <c r="AR1329" s="28"/>
      <c r="AS1329" s="28"/>
      <c r="AT1329" s="28"/>
    </row>
    <row r="1330" spans="26:63" ht="12.95" customHeight="1">
      <c r="Z1330" s="28"/>
      <c r="AA1330" s="28"/>
      <c r="AB1330" s="28"/>
      <c r="AC1330" s="28"/>
      <c r="AD1330" s="28"/>
      <c r="AF1330" s="29"/>
      <c r="AM1330" s="28"/>
      <c r="AN1330" s="28"/>
      <c r="AO1330" s="28"/>
      <c r="AP1330" s="28"/>
      <c r="AQ1330" s="28"/>
      <c r="AR1330" s="28"/>
      <c r="AS1330" s="28"/>
      <c r="AT1330" s="28"/>
    </row>
    <row r="1331" spans="26:63" ht="12.95" customHeight="1">
      <c r="Z1331" s="28"/>
      <c r="AA1331" s="28"/>
      <c r="AB1331" s="28"/>
      <c r="AC1331" s="28"/>
      <c r="AD1331" s="28"/>
      <c r="AF1331" s="29"/>
      <c r="AM1331" s="28"/>
      <c r="AN1331" s="28"/>
      <c r="AO1331" s="28"/>
      <c r="AP1331" s="28"/>
      <c r="AQ1331" s="28"/>
      <c r="AR1331" s="28"/>
      <c r="AS1331" s="28"/>
      <c r="AT1331" s="28"/>
    </row>
    <row r="1332" spans="26:63" ht="12.95" customHeight="1">
      <c r="Z1332" s="28"/>
      <c r="AA1332" s="28"/>
      <c r="AB1332" s="28"/>
      <c r="AC1332" s="28"/>
      <c r="AD1332" s="28"/>
      <c r="AF1332" s="29"/>
      <c r="AM1332" s="28"/>
      <c r="AN1332" s="28"/>
      <c r="AO1332" s="28"/>
      <c r="AP1332" s="28"/>
      <c r="AQ1332" s="28"/>
      <c r="AR1332" s="28"/>
      <c r="AS1332" s="28"/>
      <c r="AT1332" s="28"/>
    </row>
    <row r="1333" spans="26:63" ht="12.95" customHeight="1">
      <c r="Z1333" s="28"/>
      <c r="AA1333" s="28"/>
      <c r="AB1333" s="28"/>
      <c r="AC1333" s="28"/>
      <c r="AD1333" s="28"/>
      <c r="AF1333" s="29"/>
      <c r="AM1333" s="28"/>
      <c r="AN1333" s="28"/>
      <c r="AO1333" s="28"/>
      <c r="AP1333" s="28"/>
      <c r="AQ1333" s="28"/>
      <c r="AR1333" s="28"/>
      <c r="AS1333" s="28"/>
      <c r="AT1333" s="28"/>
    </row>
    <row r="1334" spans="26:63" ht="12.95" customHeight="1">
      <c r="Z1334" s="28"/>
      <c r="AA1334" s="28"/>
      <c r="AB1334" s="28"/>
      <c r="AC1334" s="28"/>
      <c r="AD1334" s="28"/>
      <c r="AF1334" s="29"/>
      <c r="AM1334" s="28"/>
      <c r="AN1334" s="28"/>
      <c r="AO1334" s="28"/>
      <c r="AP1334" s="28"/>
      <c r="AQ1334" s="28"/>
      <c r="AR1334" s="28"/>
      <c r="AS1334" s="28"/>
      <c r="AT1334" s="28"/>
    </row>
    <row r="1335" spans="26:63" ht="12.95" customHeight="1">
      <c r="Z1335" s="28"/>
      <c r="AA1335" s="28"/>
      <c r="AB1335" s="28"/>
      <c r="AC1335" s="28"/>
      <c r="AD1335" s="28"/>
      <c r="AF1335" s="29"/>
      <c r="AM1335" s="28"/>
      <c r="AN1335" s="28"/>
      <c r="AO1335" s="28"/>
      <c r="AP1335" s="28"/>
      <c r="AQ1335" s="28"/>
      <c r="AR1335" s="28"/>
      <c r="AS1335" s="28"/>
      <c r="AT1335" s="28"/>
      <c r="AU1335" s="28"/>
    </row>
    <row r="1336" spans="26:63" ht="12.95" customHeight="1">
      <c r="Z1336" s="28"/>
      <c r="AA1336" s="28"/>
      <c r="AB1336" s="28"/>
      <c r="AC1336" s="28"/>
      <c r="AD1336" s="28"/>
      <c r="AF1336" s="29"/>
      <c r="AM1336" s="28"/>
      <c r="AN1336" s="28"/>
      <c r="AO1336" s="28"/>
      <c r="AP1336" s="28"/>
      <c r="AQ1336" s="28"/>
      <c r="AR1336" s="28"/>
      <c r="AS1336" s="28"/>
      <c r="AT1336" s="28"/>
    </row>
    <row r="1337" spans="26:63" ht="12.95" customHeight="1">
      <c r="Z1337" s="28"/>
      <c r="AA1337" s="28"/>
      <c r="AB1337" s="28"/>
      <c r="AC1337" s="28"/>
      <c r="AD1337" s="28"/>
      <c r="AF1337" s="29"/>
      <c r="AM1337" s="28"/>
      <c r="AN1337" s="28"/>
      <c r="AO1337" s="28"/>
      <c r="AP1337" s="28"/>
      <c r="AQ1337" s="28"/>
      <c r="AR1337" s="28"/>
      <c r="AS1337" s="28"/>
      <c r="AT1337" s="28"/>
      <c r="AU1337" s="28"/>
    </row>
    <row r="1338" spans="26:63" ht="12.95" customHeight="1">
      <c r="Z1338" s="28"/>
      <c r="AA1338" s="28"/>
      <c r="AB1338" s="28"/>
      <c r="AC1338" s="28"/>
      <c r="AD1338" s="28"/>
      <c r="AF1338" s="29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  <c r="AX1338" s="28"/>
      <c r="AY1338" s="28"/>
      <c r="AZ1338" s="28"/>
      <c r="BA1338" s="28"/>
      <c r="BB1338" s="28"/>
      <c r="BC1338" s="28"/>
      <c r="BD1338" s="28"/>
      <c r="BE1338" s="28"/>
      <c r="BF1338" s="28"/>
      <c r="BG1338" s="28"/>
      <c r="BH1338" s="28"/>
      <c r="BI1338" s="28"/>
      <c r="BJ1338" s="28"/>
      <c r="BK1338" s="28"/>
    </row>
    <row r="1339" spans="26:63" ht="12.95" customHeight="1">
      <c r="Z1339" s="28"/>
      <c r="AA1339" s="28"/>
      <c r="AB1339" s="28"/>
      <c r="AC1339" s="28"/>
      <c r="AD1339" s="28"/>
      <c r="AF1339" s="29"/>
      <c r="AM1339" s="28"/>
      <c r="AN1339" s="28"/>
      <c r="AO1339" s="28"/>
      <c r="AP1339" s="28"/>
      <c r="AQ1339" s="28"/>
      <c r="AR1339" s="28"/>
      <c r="AS1339" s="28"/>
      <c r="AT1339" s="28"/>
    </row>
    <row r="1340" spans="26:63" ht="12.95" customHeight="1">
      <c r="Z1340" s="28"/>
      <c r="AA1340" s="28"/>
      <c r="AB1340" s="28"/>
      <c r="AC1340" s="28"/>
      <c r="AD1340" s="28"/>
      <c r="AF1340" s="29"/>
      <c r="AM1340" s="28"/>
      <c r="AN1340" s="28"/>
      <c r="AO1340" s="28"/>
      <c r="AP1340" s="28"/>
      <c r="AQ1340" s="28"/>
      <c r="AR1340" s="28"/>
      <c r="AS1340" s="28"/>
      <c r="AT1340" s="28"/>
    </row>
    <row r="1341" spans="26:63" ht="12.95" customHeight="1">
      <c r="Z1341" s="28"/>
      <c r="AA1341" s="28"/>
      <c r="AB1341" s="28"/>
      <c r="AC1341" s="28"/>
      <c r="AD1341" s="28"/>
      <c r="AF1341" s="29"/>
      <c r="AM1341" s="28"/>
      <c r="AN1341" s="28"/>
      <c r="AO1341" s="28"/>
      <c r="AP1341" s="28"/>
      <c r="AQ1341" s="28"/>
      <c r="AR1341" s="28"/>
      <c r="AS1341" s="28"/>
      <c r="AT1341" s="28"/>
    </row>
    <row r="1342" spans="26:63" ht="12.95" customHeight="1">
      <c r="Z1342" s="28"/>
      <c r="AA1342" s="28"/>
      <c r="AB1342" s="28"/>
      <c r="AC1342" s="28"/>
      <c r="AD1342" s="28"/>
      <c r="AF1342" s="29"/>
      <c r="AM1342" s="28"/>
      <c r="AN1342" s="28"/>
      <c r="AO1342" s="28"/>
      <c r="AP1342" s="28"/>
      <c r="AQ1342" s="28"/>
      <c r="AR1342" s="28"/>
      <c r="AS1342" s="28"/>
      <c r="AT1342" s="28"/>
    </row>
    <row r="1343" spans="26:63" ht="12.95" customHeight="1">
      <c r="Z1343" s="28"/>
      <c r="AA1343" s="28"/>
      <c r="AB1343" s="28"/>
      <c r="AC1343" s="28"/>
      <c r="AD1343" s="28"/>
      <c r="AF1343" s="29"/>
      <c r="AM1343" s="28"/>
      <c r="AN1343" s="28"/>
      <c r="AO1343" s="28"/>
      <c r="AP1343" s="28"/>
      <c r="AQ1343" s="28"/>
      <c r="AR1343" s="28"/>
      <c r="AS1343" s="28"/>
      <c r="AT1343" s="28"/>
    </row>
    <row r="1344" spans="26:63" ht="12.95" customHeight="1">
      <c r="Z1344" s="28"/>
      <c r="AA1344" s="28"/>
      <c r="AB1344" s="28"/>
      <c r="AC1344" s="28"/>
      <c r="AD1344" s="28"/>
      <c r="AF1344" s="29"/>
      <c r="AM1344" s="28"/>
      <c r="AN1344" s="28"/>
      <c r="AO1344" s="28"/>
      <c r="AP1344" s="28"/>
      <c r="AQ1344" s="28"/>
      <c r="AR1344" s="28"/>
      <c r="AS1344" s="28"/>
      <c r="AT1344" s="28"/>
    </row>
    <row r="1345" spans="26:63" ht="12.95" customHeight="1">
      <c r="Z1345" s="28"/>
      <c r="AA1345" s="28"/>
      <c r="AB1345" s="28"/>
      <c r="AC1345" s="28"/>
      <c r="AD1345" s="28"/>
      <c r="AF1345" s="29"/>
      <c r="AM1345" s="28"/>
      <c r="AN1345" s="28"/>
      <c r="AO1345" s="28"/>
      <c r="AP1345" s="28"/>
      <c r="AQ1345" s="28"/>
      <c r="AR1345" s="28"/>
      <c r="AS1345" s="28"/>
      <c r="AT1345" s="28"/>
      <c r="AU1345" s="28"/>
      <c r="AV1345" s="28"/>
      <c r="AW1345" s="28"/>
      <c r="AX1345" s="28"/>
      <c r="AY1345" s="28"/>
      <c r="AZ1345" s="28"/>
      <c r="BA1345" s="28"/>
      <c r="BB1345" s="28"/>
      <c r="BC1345" s="28"/>
      <c r="BD1345" s="28"/>
      <c r="BE1345" s="28"/>
      <c r="BF1345" s="28"/>
      <c r="BG1345" s="28"/>
      <c r="BH1345" s="28"/>
      <c r="BI1345" s="28"/>
      <c r="BJ1345" s="28"/>
      <c r="BK1345" s="28"/>
    </row>
    <row r="1346" spans="26:63" ht="12.95" customHeight="1">
      <c r="Z1346" s="28"/>
      <c r="AA1346" s="28"/>
      <c r="AB1346" s="28"/>
      <c r="AC1346" s="28"/>
      <c r="AD1346" s="28"/>
      <c r="AF1346" s="29"/>
      <c r="AM1346" s="28"/>
      <c r="AN1346" s="28"/>
      <c r="AO1346" s="28"/>
      <c r="AP1346" s="28"/>
      <c r="AQ1346" s="28"/>
      <c r="AR1346" s="28"/>
      <c r="AS1346" s="28"/>
      <c r="AT1346" s="28"/>
      <c r="AU1346" s="28"/>
      <c r="AW1346" s="28"/>
    </row>
    <row r="1347" spans="26:63" ht="12.95" customHeight="1">
      <c r="Z1347" s="28"/>
      <c r="AA1347" s="28"/>
      <c r="AB1347" s="28"/>
      <c r="AC1347" s="28"/>
      <c r="AD1347" s="28"/>
      <c r="AF1347" s="29"/>
      <c r="AM1347" s="28"/>
      <c r="AN1347" s="28"/>
      <c r="AO1347" s="28"/>
      <c r="AP1347" s="28"/>
      <c r="AQ1347" s="28"/>
      <c r="AR1347" s="28"/>
      <c r="AS1347" s="28"/>
      <c r="AT1347" s="28"/>
      <c r="AU1347" s="28"/>
      <c r="AV1347" s="28"/>
      <c r="AW1347" s="28"/>
      <c r="AX1347" s="28"/>
      <c r="AY1347" s="28"/>
      <c r="AZ1347" s="28"/>
      <c r="BA1347" s="28"/>
      <c r="BB1347" s="28"/>
      <c r="BC1347" s="28"/>
      <c r="BD1347" s="28"/>
      <c r="BE1347" s="28"/>
      <c r="BF1347" s="28"/>
      <c r="BG1347" s="28"/>
      <c r="BH1347" s="28"/>
      <c r="BI1347" s="28"/>
      <c r="BJ1347" s="28"/>
      <c r="BK1347" s="28"/>
    </row>
    <row r="1348" spans="26:63" ht="12.95" customHeight="1">
      <c r="Z1348" s="28"/>
      <c r="AA1348" s="28"/>
      <c r="AB1348" s="28"/>
      <c r="AC1348" s="28"/>
      <c r="AD1348" s="28"/>
      <c r="AF1348" s="29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/>
      <c r="AW1348" s="28"/>
      <c r="AX1348" s="28"/>
      <c r="AY1348" s="28"/>
      <c r="AZ1348" s="28"/>
      <c r="BA1348" s="28"/>
      <c r="BB1348" s="28"/>
      <c r="BC1348" s="28"/>
      <c r="BD1348" s="28"/>
      <c r="BE1348" s="28"/>
      <c r="BF1348" s="28"/>
      <c r="BG1348" s="28"/>
      <c r="BH1348" s="28"/>
      <c r="BI1348" s="28"/>
      <c r="BJ1348" s="28"/>
      <c r="BK1348" s="28"/>
    </row>
    <row r="1349" spans="26:63" ht="12.95" customHeight="1">
      <c r="Z1349" s="28"/>
      <c r="AA1349" s="28"/>
      <c r="AB1349" s="28"/>
      <c r="AC1349" s="28"/>
      <c r="AD1349" s="28"/>
      <c r="AF1349" s="29"/>
      <c r="AM1349" s="28"/>
      <c r="AN1349" s="28"/>
      <c r="AO1349" s="28"/>
      <c r="AP1349" s="28"/>
      <c r="AQ1349" s="28"/>
      <c r="AR1349" s="28"/>
      <c r="AS1349" s="28"/>
      <c r="AT1349" s="28"/>
    </row>
    <row r="1350" spans="26:63" ht="12.95" customHeight="1">
      <c r="Z1350" s="28"/>
      <c r="AA1350" s="28"/>
      <c r="AB1350" s="28"/>
      <c r="AC1350" s="28"/>
      <c r="AD1350" s="28"/>
      <c r="AF1350" s="29"/>
      <c r="AM1350" s="28"/>
      <c r="AN1350" s="28"/>
      <c r="AO1350" s="28"/>
      <c r="AP1350" s="28"/>
      <c r="AQ1350" s="28"/>
      <c r="AR1350" s="28"/>
      <c r="AS1350" s="28"/>
      <c r="AT1350" s="28"/>
    </row>
    <row r="1351" spans="26:63" ht="12.95" customHeight="1">
      <c r="Z1351" s="28"/>
      <c r="AA1351" s="28"/>
      <c r="AB1351" s="28"/>
      <c r="AC1351" s="28"/>
      <c r="AD1351" s="28"/>
      <c r="AF1351" s="29"/>
      <c r="AM1351" s="28"/>
      <c r="AN1351" s="28"/>
      <c r="AO1351" s="28"/>
      <c r="AP1351" s="28"/>
      <c r="AQ1351" s="28"/>
      <c r="AR1351" s="28"/>
      <c r="AS1351" s="28"/>
      <c r="AT1351" s="28"/>
    </row>
    <row r="1352" spans="26:63" ht="12.95" customHeight="1">
      <c r="Z1352" s="28"/>
      <c r="AA1352" s="28"/>
      <c r="AB1352" s="28"/>
      <c r="AC1352" s="28"/>
      <c r="AD1352" s="28"/>
      <c r="AF1352" s="29"/>
      <c r="AM1352" s="28"/>
      <c r="AN1352" s="28"/>
      <c r="AO1352" s="28"/>
      <c r="AP1352" s="28"/>
      <c r="AQ1352" s="28"/>
      <c r="AR1352" s="28"/>
      <c r="AS1352" s="28"/>
      <c r="AT1352" s="28"/>
    </row>
    <row r="1353" spans="26:63" ht="12.95" customHeight="1">
      <c r="Z1353" s="28"/>
      <c r="AA1353" s="28"/>
      <c r="AB1353" s="28"/>
      <c r="AC1353" s="28"/>
      <c r="AD1353" s="28"/>
      <c r="AF1353" s="29"/>
      <c r="AM1353" s="28"/>
      <c r="AN1353" s="28"/>
      <c r="AO1353" s="28"/>
      <c r="AP1353" s="28"/>
      <c r="AQ1353" s="28"/>
      <c r="AR1353" s="28"/>
      <c r="AS1353" s="28"/>
      <c r="AT1353" s="28"/>
    </row>
    <row r="1354" spans="26:63" ht="12.95" customHeight="1">
      <c r="Z1354" s="28"/>
      <c r="AA1354" s="28"/>
      <c r="AB1354" s="28"/>
      <c r="AC1354" s="28"/>
      <c r="AD1354" s="28"/>
      <c r="AF1354" s="29"/>
      <c r="AM1354" s="28"/>
      <c r="AN1354" s="28"/>
      <c r="AO1354" s="28"/>
      <c r="AP1354" s="28"/>
      <c r="AQ1354" s="28"/>
      <c r="AR1354" s="28"/>
      <c r="AS1354" s="28"/>
      <c r="AT1354" s="28"/>
    </row>
    <row r="1355" spans="26:63" ht="12.95" customHeight="1">
      <c r="Z1355" s="28"/>
      <c r="AA1355" s="28"/>
      <c r="AB1355" s="28"/>
      <c r="AC1355" s="28"/>
      <c r="AD1355" s="28"/>
      <c r="AF1355" s="29"/>
      <c r="AM1355" s="28"/>
      <c r="AN1355" s="28"/>
      <c r="AO1355" s="28"/>
      <c r="AP1355" s="28"/>
      <c r="AQ1355" s="28"/>
      <c r="AR1355" s="28"/>
      <c r="AS1355" s="28"/>
      <c r="AT1355" s="28"/>
    </row>
    <row r="1356" spans="26:63" ht="12.95" customHeight="1">
      <c r="Z1356" s="28"/>
      <c r="AA1356" s="28"/>
      <c r="AB1356" s="28"/>
      <c r="AC1356" s="28"/>
      <c r="AD1356" s="28"/>
      <c r="AF1356" s="29"/>
      <c r="AM1356" s="28"/>
      <c r="AN1356" s="28"/>
      <c r="AO1356" s="28"/>
      <c r="AP1356" s="28"/>
      <c r="AQ1356" s="28"/>
      <c r="AR1356" s="28"/>
      <c r="AS1356" s="28"/>
      <c r="AT1356" s="28"/>
    </row>
    <row r="1357" spans="26:63" ht="12.95" customHeight="1">
      <c r="Z1357" s="28"/>
      <c r="AA1357" s="28"/>
      <c r="AB1357" s="28"/>
      <c r="AC1357" s="28"/>
      <c r="AD1357" s="28"/>
      <c r="AF1357" s="29"/>
      <c r="AM1357" s="28"/>
      <c r="AN1357" s="28"/>
      <c r="AO1357" s="28"/>
      <c r="AP1357" s="28"/>
      <c r="AQ1357" s="28"/>
      <c r="AR1357" s="28"/>
      <c r="AS1357" s="28"/>
      <c r="AT1357" s="28"/>
    </row>
    <row r="1358" spans="26:63" ht="12.95" customHeight="1">
      <c r="Z1358" s="28"/>
      <c r="AA1358" s="28"/>
      <c r="AB1358" s="28"/>
      <c r="AC1358" s="28"/>
      <c r="AD1358" s="28"/>
      <c r="AF1358" s="29"/>
      <c r="AM1358" s="28"/>
      <c r="AN1358" s="28"/>
      <c r="AO1358" s="28"/>
      <c r="AP1358" s="28"/>
      <c r="AQ1358" s="28"/>
      <c r="AR1358" s="28"/>
      <c r="AS1358" s="28"/>
      <c r="AT1358" s="28"/>
    </row>
    <row r="1359" spans="26:63" ht="12.95" customHeight="1">
      <c r="Z1359" s="28"/>
      <c r="AA1359" s="28"/>
      <c r="AB1359" s="28"/>
      <c r="AC1359" s="28"/>
      <c r="AD1359" s="28"/>
      <c r="AF1359" s="29"/>
      <c r="AM1359" s="28"/>
      <c r="AN1359" s="28"/>
      <c r="AO1359" s="28"/>
      <c r="AP1359" s="28"/>
      <c r="AQ1359" s="28"/>
      <c r="AR1359" s="28"/>
      <c r="AS1359" s="28"/>
      <c r="AT1359" s="28"/>
    </row>
    <row r="1360" spans="26:63" ht="12.95" customHeight="1">
      <c r="Z1360" s="28"/>
      <c r="AA1360" s="28"/>
      <c r="AB1360" s="28"/>
      <c r="AC1360" s="28"/>
      <c r="AD1360" s="28"/>
      <c r="AF1360" s="29"/>
      <c r="AM1360" s="28"/>
      <c r="AN1360" s="28"/>
      <c r="AO1360" s="28"/>
      <c r="AP1360" s="28"/>
      <c r="AQ1360" s="28"/>
      <c r="AR1360" s="28"/>
      <c r="AS1360" s="28"/>
      <c r="AT1360" s="28"/>
    </row>
    <row r="1361" spans="26:63" ht="12.95" customHeight="1">
      <c r="Z1361" s="28"/>
      <c r="AA1361" s="28"/>
      <c r="AB1361" s="28"/>
      <c r="AC1361" s="28"/>
      <c r="AD1361" s="28"/>
      <c r="AF1361" s="29"/>
      <c r="AM1361" s="28"/>
      <c r="AN1361" s="28"/>
      <c r="AO1361" s="28"/>
      <c r="AP1361" s="28"/>
      <c r="AQ1361" s="28"/>
      <c r="AR1361" s="28"/>
      <c r="AS1361" s="28"/>
      <c r="AT1361" s="28"/>
    </row>
    <row r="1362" spans="26:63" ht="12.95" customHeight="1">
      <c r="Z1362" s="28"/>
      <c r="AA1362" s="28"/>
      <c r="AB1362" s="28"/>
      <c r="AC1362" s="28"/>
      <c r="AD1362" s="28"/>
      <c r="AF1362" s="29"/>
      <c r="AM1362" s="28"/>
      <c r="AN1362" s="28"/>
      <c r="AO1362" s="28"/>
      <c r="AP1362" s="28"/>
      <c r="AQ1362" s="28"/>
      <c r="AR1362" s="28"/>
      <c r="AS1362" s="28"/>
      <c r="AT1362" s="28"/>
    </row>
    <row r="1363" spans="26:63" ht="12.95" customHeight="1">
      <c r="Z1363" s="28"/>
      <c r="AA1363" s="28"/>
      <c r="AB1363" s="28"/>
      <c r="AC1363" s="28"/>
      <c r="AD1363" s="28"/>
      <c r="AF1363" s="29"/>
      <c r="AM1363" s="28"/>
      <c r="AN1363" s="28"/>
      <c r="AO1363" s="28"/>
      <c r="AP1363" s="28"/>
      <c r="AQ1363" s="28"/>
      <c r="AR1363" s="28"/>
      <c r="AS1363" s="28"/>
      <c r="AT1363" s="28"/>
    </row>
    <row r="1364" spans="26:63" ht="12.95" customHeight="1">
      <c r="Z1364" s="28"/>
      <c r="AA1364" s="28"/>
      <c r="AB1364" s="28"/>
      <c r="AC1364" s="28"/>
      <c r="AD1364" s="28"/>
      <c r="AF1364" s="29"/>
      <c r="AM1364" s="28"/>
      <c r="AN1364" s="28"/>
      <c r="AO1364" s="28"/>
      <c r="AP1364" s="28"/>
      <c r="AQ1364" s="28"/>
      <c r="AR1364" s="28"/>
      <c r="AS1364" s="28"/>
      <c r="AT1364" s="28"/>
    </row>
    <row r="1365" spans="26:63" ht="12.95" customHeight="1">
      <c r="Z1365" s="28"/>
      <c r="AA1365" s="28"/>
      <c r="AB1365" s="28"/>
      <c r="AC1365" s="28"/>
      <c r="AD1365" s="28"/>
      <c r="AF1365" s="29"/>
      <c r="AM1365" s="28"/>
      <c r="AN1365" s="28"/>
      <c r="AO1365" s="28"/>
      <c r="AP1365" s="28"/>
      <c r="AQ1365" s="28"/>
      <c r="AR1365" s="28"/>
      <c r="AS1365" s="28"/>
      <c r="AT1365" s="28"/>
    </row>
    <row r="1366" spans="26:63" ht="12.95" customHeight="1">
      <c r="Z1366" s="28"/>
      <c r="AA1366" s="28"/>
      <c r="AB1366" s="28"/>
      <c r="AC1366" s="28"/>
      <c r="AD1366" s="28"/>
      <c r="AF1366" s="29"/>
      <c r="AM1366" s="28"/>
      <c r="AN1366" s="28"/>
      <c r="AO1366" s="28"/>
      <c r="AP1366" s="28"/>
      <c r="AQ1366" s="28"/>
      <c r="AR1366" s="28"/>
      <c r="AS1366" s="28"/>
      <c r="AT1366" s="28"/>
      <c r="AU1366" s="28"/>
      <c r="AW1366" s="28"/>
      <c r="AX1366" s="28"/>
      <c r="AY1366" s="28"/>
      <c r="AZ1366" s="28"/>
      <c r="BA1366" s="28"/>
      <c r="BB1366" s="28"/>
      <c r="BC1366" s="28"/>
      <c r="BD1366" s="28"/>
      <c r="BE1366" s="28"/>
      <c r="BF1366" s="28"/>
      <c r="BG1366" s="28"/>
      <c r="BH1366" s="28"/>
      <c r="BI1366" s="28"/>
      <c r="BJ1366" s="28"/>
      <c r="BK1366" s="28"/>
    </row>
    <row r="1367" spans="26:63" ht="12.95" customHeight="1">
      <c r="Z1367" s="28"/>
      <c r="AA1367" s="28"/>
      <c r="AB1367" s="28"/>
      <c r="AC1367" s="28"/>
      <c r="AD1367" s="28"/>
      <c r="AF1367" s="29"/>
      <c r="AM1367" s="28"/>
      <c r="AN1367" s="28"/>
      <c r="AO1367" s="28"/>
      <c r="AP1367" s="28"/>
      <c r="AQ1367" s="28"/>
      <c r="AR1367" s="28"/>
      <c r="AS1367" s="28"/>
      <c r="AT1367" s="28"/>
    </row>
    <row r="1368" spans="26:63" ht="12.95" customHeight="1">
      <c r="Z1368" s="28"/>
      <c r="AA1368" s="28"/>
      <c r="AB1368" s="28"/>
      <c r="AC1368" s="28"/>
      <c r="AD1368" s="28"/>
      <c r="AF1368" s="29"/>
      <c r="AM1368" s="28"/>
      <c r="AN1368" s="28"/>
      <c r="AO1368" s="28"/>
      <c r="AP1368" s="28"/>
      <c r="AQ1368" s="28"/>
      <c r="AR1368" s="28"/>
      <c r="AS1368" s="28"/>
      <c r="AT1368" s="28"/>
    </row>
    <row r="1369" spans="26:63" ht="12.95" customHeight="1">
      <c r="Z1369" s="28"/>
      <c r="AA1369" s="28"/>
      <c r="AB1369" s="28"/>
      <c r="AC1369" s="28"/>
      <c r="AD1369" s="28"/>
      <c r="AF1369" s="29"/>
      <c r="AM1369" s="28"/>
      <c r="AN1369" s="28"/>
      <c r="AO1369" s="28"/>
      <c r="AP1369" s="28"/>
      <c r="AQ1369" s="28"/>
      <c r="AR1369" s="28"/>
      <c r="AS1369" s="28"/>
      <c r="AT1369" s="28"/>
    </row>
    <row r="1370" spans="26:63" ht="12.95" customHeight="1">
      <c r="Z1370" s="28"/>
      <c r="AA1370" s="28"/>
      <c r="AB1370" s="28"/>
      <c r="AC1370" s="28"/>
      <c r="AD1370" s="28"/>
      <c r="AF1370" s="29"/>
      <c r="AM1370" s="28"/>
      <c r="AN1370" s="28"/>
      <c r="AO1370" s="28"/>
      <c r="AP1370" s="28"/>
      <c r="AQ1370" s="28"/>
      <c r="AR1370" s="28"/>
      <c r="AS1370" s="28"/>
      <c r="AT1370" s="28"/>
      <c r="AU1370" s="28"/>
      <c r="AW1370" s="28"/>
    </row>
    <row r="1371" spans="26:63" ht="12.95" customHeight="1">
      <c r="Z1371" s="28"/>
      <c r="AA1371" s="28"/>
      <c r="AB1371" s="28"/>
      <c r="AC1371" s="28"/>
      <c r="AD1371" s="28"/>
      <c r="AF1371" s="29"/>
      <c r="AM1371" s="28"/>
      <c r="AN1371" s="28"/>
      <c r="AO1371" s="28"/>
      <c r="AP1371" s="28"/>
      <c r="AQ1371" s="28"/>
      <c r="AR1371" s="28"/>
      <c r="AS1371" s="28"/>
      <c r="AT1371" s="28"/>
    </row>
    <row r="1372" spans="26:63" ht="12.95" customHeight="1">
      <c r="Z1372" s="28"/>
      <c r="AA1372" s="28"/>
      <c r="AB1372" s="28"/>
      <c r="AC1372" s="28"/>
      <c r="AD1372" s="28"/>
      <c r="AF1372" s="29"/>
      <c r="AM1372" s="28"/>
      <c r="AN1372" s="28"/>
      <c r="AO1372" s="28"/>
      <c r="AP1372" s="28"/>
      <c r="AQ1372" s="28"/>
      <c r="AR1372" s="28"/>
      <c r="AS1372" s="28"/>
      <c r="AT1372" s="28"/>
      <c r="AU1372" s="28"/>
      <c r="AW1372" s="28"/>
      <c r="AX1372" s="28"/>
      <c r="AY1372" s="28"/>
      <c r="AZ1372" s="28"/>
      <c r="BA1372" s="28"/>
      <c r="BB1372" s="28"/>
      <c r="BC1372" s="28"/>
      <c r="BD1372" s="28"/>
      <c r="BE1372" s="28"/>
      <c r="BF1372" s="28"/>
      <c r="BG1372" s="28"/>
      <c r="BH1372" s="28"/>
      <c r="BI1372" s="28"/>
      <c r="BJ1372" s="28"/>
      <c r="BK1372" s="28"/>
    </row>
    <row r="1373" spans="26:63" ht="12.95" customHeight="1">
      <c r="Z1373" s="28"/>
      <c r="AA1373" s="28"/>
      <c r="AB1373" s="28"/>
      <c r="AC1373" s="28"/>
      <c r="AD1373" s="28"/>
      <c r="AF1373" s="29"/>
      <c r="AM1373" s="28"/>
      <c r="AN1373" s="28"/>
      <c r="AO1373" s="28"/>
      <c r="AP1373" s="28"/>
      <c r="AQ1373" s="28"/>
      <c r="AR1373" s="28"/>
      <c r="AS1373" s="28"/>
      <c r="AT1373" s="28"/>
    </row>
    <row r="1374" spans="26:63" ht="12.95" customHeight="1">
      <c r="Z1374" s="28"/>
      <c r="AA1374" s="28"/>
      <c r="AB1374" s="28"/>
      <c r="AC1374" s="28"/>
      <c r="AD1374" s="28"/>
      <c r="AF1374" s="29"/>
      <c r="AM1374" s="28"/>
      <c r="AN1374" s="28"/>
      <c r="AO1374" s="28"/>
      <c r="AP1374" s="28"/>
      <c r="AQ1374" s="28"/>
      <c r="AR1374" s="28"/>
      <c r="AS1374" s="28"/>
      <c r="AT1374" s="28"/>
    </row>
    <row r="1375" spans="26:63" ht="12.95" customHeight="1">
      <c r="Z1375" s="28"/>
      <c r="AA1375" s="28"/>
      <c r="AB1375" s="28"/>
      <c r="AC1375" s="28"/>
      <c r="AD1375" s="28"/>
      <c r="AF1375" s="29"/>
      <c r="AM1375" s="28"/>
      <c r="AN1375" s="28"/>
      <c r="AO1375" s="28"/>
      <c r="AP1375" s="28"/>
      <c r="AQ1375" s="28"/>
      <c r="AR1375" s="28"/>
      <c r="AS1375" s="28"/>
      <c r="AT1375" s="28"/>
      <c r="AU1375" s="28"/>
    </row>
    <row r="1376" spans="26:63" ht="12.95" customHeight="1">
      <c r="Z1376" s="28"/>
      <c r="AA1376" s="28"/>
      <c r="AB1376" s="28"/>
      <c r="AC1376" s="28"/>
      <c r="AD1376" s="28"/>
      <c r="AF1376" s="29"/>
      <c r="AM1376" s="28"/>
      <c r="AN1376" s="28"/>
      <c r="AO1376" s="28"/>
      <c r="AP1376" s="28"/>
      <c r="AQ1376" s="28"/>
      <c r="AR1376" s="28"/>
      <c r="AS1376" s="28"/>
      <c r="AT1376" s="28"/>
      <c r="AU1376" s="28"/>
    </row>
    <row r="1377" spans="26:63" ht="12.95" customHeight="1">
      <c r="Z1377" s="28"/>
      <c r="AA1377" s="28"/>
      <c r="AB1377" s="28"/>
      <c r="AC1377" s="28"/>
      <c r="AD1377" s="28"/>
      <c r="AF1377" s="29"/>
      <c r="AM1377" s="28"/>
      <c r="AN1377" s="28"/>
      <c r="AO1377" s="28"/>
      <c r="AP1377" s="28"/>
      <c r="AQ1377" s="28"/>
      <c r="AR1377" s="28"/>
      <c r="AS1377" s="28"/>
      <c r="AT1377" s="28"/>
      <c r="AU1377" s="28"/>
      <c r="AV1377" s="28"/>
      <c r="AW1377" s="28"/>
      <c r="AX1377" s="28"/>
      <c r="AY1377" s="28"/>
      <c r="AZ1377" s="28"/>
      <c r="BA1377" s="28"/>
      <c r="BB1377" s="28"/>
      <c r="BC1377" s="28"/>
      <c r="BD1377" s="28"/>
      <c r="BE1377" s="28"/>
      <c r="BF1377" s="28"/>
      <c r="BG1377" s="28"/>
      <c r="BH1377" s="28"/>
      <c r="BI1377" s="28"/>
      <c r="BJ1377" s="28"/>
      <c r="BK1377" s="28"/>
    </row>
    <row r="1378" spans="26:63" ht="12.95" customHeight="1">
      <c r="Z1378" s="28"/>
      <c r="AA1378" s="28"/>
      <c r="AB1378" s="28"/>
      <c r="AC1378" s="28"/>
      <c r="AD1378" s="28"/>
      <c r="AF1378" s="29"/>
      <c r="AM1378" s="28"/>
      <c r="AN1378" s="28"/>
      <c r="AO1378" s="28"/>
      <c r="AP1378" s="28"/>
      <c r="AQ1378" s="28"/>
      <c r="AR1378" s="28"/>
      <c r="AS1378" s="28"/>
      <c r="AT1378" s="28"/>
    </row>
    <row r="1379" spans="26:63" ht="12.95" customHeight="1">
      <c r="Z1379" s="28"/>
      <c r="AA1379" s="28"/>
      <c r="AB1379" s="28"/>
      <c r="AC1379" s="28"/>
      <c r="AD1379" s="28"/>
      <c r="AF1379" s="29"/>
      <c r="AM1379" s="28"/>
      <c r="AN1379" s="28"/>
      <c r="AO1379" s="28"/>
      <c r="AP1379" s="28"/>
      <c r="AQ1379" s="28"/>
      <c r="AR1379" s="28"/>
      <c r="AS1379" s="28"/>
      <c r="AT1379" s="28"/>
    </row>
    <row r="1380" spans="26:63" ht="12.95" customHeight="1">
      <c r="Z1380" s="28"/>
      <c r="AA1380" s="28"/>
      <c r="AB1380" s="28"/>
      <c r="AC1380" s="28"/>
      <c r="AD1380" s="28"/>
      <c r="AF1380" s="29"/>
      <c r="AM1380" s="28"/>
      <c r="AN1380" s="28"/>
      <c r="AO1380" s="28"/>
      <c r="AP1380" s="28"/>
      <c r="AQ1380" s="28"/>
      <c r="AR1380" s="28"/>
      <c r="AS1380" s="28"/>
      <c r="AT1380" s="28"/>
      <c r="AU1380" s="28"/>
      <c r="AW1380" s="28"/>
      <c r="AX1380" s="28"/>
      <c r="AY1380" s="28"/>
      <c r="AZ1380" s="28"/>
      <c r="BA1380" s="28"/>
      <c r="BB1380" s="28"/>
      <c r="BC1380" s="28"/>
      <c r="BD1380" s="28"/>
      <c r="BE1380" s="28"/>
      <c r="BF1380" s="28"/>
      <c r="BG1380" s="28"/>
      <c r="BH1380" s="28"/>
      <c r="BI1380" s="28"/>
      <c r="BJ1380" s="28"/>
      <c r="BK1380" s="28"/>
    </row>
    <row r="1381" spans="26:63" ht="12.95" customHeight="1">
      <c r="Z1381" s="28"/>
      <c r="AA1381" s="28"/>
      <c r="AB1381" s="28"/>
      <c r="AC1381" s="28"/>
      <c r="AD1381" s="28"/>
      <c r="AF1381" s="29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  <c r="AX1381" s="28"/>
      <c r="AY1381" s="28"/>
      <c r="AZ1381" s="28"/>
      <c r="BA1381" s="28"/>
      <c r="BB1381" s="28"/>
      <c r="BC1381" s="28"/>
      <c r="BD1381" s="28"/>
      <c r="BE1381" s="28"/>
      <c r="BF1381" s="28"/>
      <c r="BG1381" s="28"/>
      <c r="BH1381" s="28"/>
      <c r="BI1381" s="28"/>
      <c r="BJ1381" s="28"/>
      <c r="BK1381" s="28"/>
    </row>
    <row r="1382" spans="26:63" ht="12.95" customHeight="1">
      <c r="Z1382" s="28"/>
      <c r="AA1382" s="28"/>
      <c r="AB1382" s="28"/>
      <c r="AC1382" s="28"/>
      <c r="AD1382" s="28"/>
      <c r="AF1382" s="29"/>
      <c r="AM1382" s="28"/>
      <c r="AN1382" s="28"/>
      <c r="AO1382" s="28"/>
      <c r="AP1382" s="28"/>
      <c r="AQ1382" s="28"/>
      <c r="AR1382" s="28"/>
      <c r="AS1382" s="28"/>
      <c r="AT1382" s="28"/>
    </row>
    <row r="1383" spans="26:63" ht="12.95" customHeight="1">
      <c r="Z1383" s="28"/>
      <c r="AA1383" s="28"/>
      <c r="AB1383" s="28"/>
      <c r="AC1383" s="28"/>
      <c r="AD1383" s="28"/>
      <c r="AF1383" s="29"/>
      <c r="AM1383" s="28"/>
      <c r="AN1383" s="28"/>
      <c r="AO1383" s="28"/>
      <c r="AP1383" s="28"/>
      <c r="AQ1383" s="28"/>
      <c r="AR1383" s="28"/>
      <c r="AS1383" s="28"/>
      <c r="AT1383" s="28"/>
    </row>
    <row r="1384" spans="26:63" ht="12.95" customHeight="1">
      <c r="Z1384" s="28"/>
      <c r="AA1384" s="28"/>
      <c r="AB1384" s="28"/>
      <c r="AC1384" s="28"/>
      <c r="AD1384" s="28"/>
      <c r="AF1384" s="29"/>
      <c r="AM1384" s="28"/>
      <c r="AN1384" s="28"/>
      <c r="AO1384" s="28"/>
      <c r="AP1384" s="28"/>
      <c r="AQ1384" s="28"/>
      <c r="AR1384" s="28"/>
      <c r="AS1384" s="28"/>
      <c r="AT1384" s="28"/>
    </row>
    <row r="1385" spans="26:63" ht="12.95" customHeight="1">
      <c r="Z1385" s="28"/>
      <c r="AA1385" s="28"/>
      <c r="AB1385" s="28"/>
      <c r="AC1385" s="28"/>
      <c r="AD1385" s="28"/>
      <c r="AF1385" s="29"/>
      <c r="AM1385" s="28"/>
      <c r="AN1385" s="28"/>
      <c r="AO1385" s="28"/>
      <c r="AP1385" s="28"/>
      <c r="AQ1385" s="28"/>
      <c r="AR1385" s="28"/>
      <c r="AS1385" s="28"/>
      <c r="AT1385" s="28"/>
    </row>
    <row r="1386" spans="26:63" ht="12.95" customHeight="1">
      <c r="Z1386" s="28"/>
      <c r="AA1386" s="28"/>
      <c r="AB1386" s="28"/>
      <c r="AC1386" s="28"/>
      <c r="AD1386" s="28"/>
      <c r="AF1386" s="29"/>
      <c r="AM1386" s="28"/>
      <c r="AN1386" s="28"/>
      <c r="AO1386" s="28"/>
      <c r="AP1386" s="28"/>
      <c r="AQ1386" s="28"/>
      <c r="AR1386" s="28"/>
      <c r="AS1386" s="28"/>
      <c r="AT1386" s="28"/>
      <c r="AU1386" s="28"/>
      <c r="AW1386" s="28"/>
      <c r="AX1386" s="28"/>
      <c r="AY1386" s="28"/>
      <c r="AZ1386" s="28"/>
      <c r="BA1386" s="28"/>
      <c r="BB1386" s="28"/>
      <c r="BC1386" s="28"/>
      <c r="BD1386" s="28"/>
      <c r="BE1386" s="28"/>
      <c r="BF1386" s="28"/>
      <c r="BG1386" s="28"/>
      <c r="BH1386" s="28"/>
      <c r="BI1386" s="28"/>
      <c r="BJ1386" s="28"/>
      <c r="BK1386" s="28"/>
    </row>
    <row r="1387" spans="26:63" ht="12.95" customHeight="1">
      <c r="Z1387" s="28"/>
      <c r="AA1387" s="28"/>
      <c r="AB1387" s="28"/>
      <c r="AC1387" s="28"/>
      <c r="AD1387" s="28"/>
      <c r="AF1387" s="29"/>
      <c r="AM1387" s="28"/>
      <c r="AN1387" s="28"/>
      <c r="AO1387" s="28"/>
      <c r="AP1387" s="28"/>
      <c r="AQ1387" s="28"/>
      <c r="AR1387" s="28"/>
      <c r="AS1387" s="28"/>
      <c r="AT1387" s="28"/>
      <c r="AU1387" s="28"/>
      <c r="AW1387" s="28"/>
      <c r="AX1387" s="28"/>
      <c r="AY1387" s="28"/>
      <c r="AZ1387" s="28"/>
      <c r="BA1387" s="28"/>
      <c r="BB1387" s="28"/>
      <c r="BC1387" s="28"/>
      <c r="BD1387" s="28"/>
      <c r="BE1387" s="28"/>
      <c r="BF1387" s="28"/>
      <c r="BG1387" s="28"/>
      <c r="BH1387" s="28"/>
      <c r="BI1387" s="28"/>
      <c r="BJ1387" s="28"/>
      <c r="BK1387" s="28"/>
    </row>
    <row r="1388" spans="26:63" ht="12.95" customHeight="1">
      <c r="Z1388" s="28"/>
      <c r="AA1388" s="28"/>
      <c r="AB1388" s="28"/>
      <c r="AC1388" s="28"/>
      <c r="AD1388" s="28"/>
      <c r="AF1388" s="29"/>
      <c r="AM1388" s="28"/>
      <c r="AN1388" s="28"/>
      <c r="AO1388" s="28"/>
      <c r="AP1388" s="28"/>
      <c r="AQ1388" s="28"/>
      <c r="AR1388" s="28"/>
      <c r="AS1388" s="28"/>
      <c r="AT1388" s="28"/>
    </row>
    <row r="1389" spans="26:63" ht="12.95" customHeight="1">
      <c r="Z1389" s="28"/>
      <c r="AA1389" s="28"/>
      <c r="AB1389" s="28"/>
      <c r="AC1389" s="28"/>
      <c r="AD1389" s="28"/>
      <c r="AF1389" s="29"/>
      <c r="AM1389" s="28"/>
      <c r="AN1389" s="28"/>
      <c r="AO1389" s="28"/>
      <c r="AP1389" s="28"/>
      <c r="AQ1389" s="28"/>
      <c r="AR1389" s="28"/>
      <c r="AS1389" s="28"/>
      <c r="AT1389" s="28"/>
    </row>
    <row r="1390" spans="26:63" ht="12.95" customHeight="1">
      <c r="Z1390" s="28"/>
      <c r="AA1390" s="28"/>
      <c r="AB1390" s="28"/>
      <c r="AC1390" s="28"/>
      <c r="AD1390" s="28"/>
      <c r="AF1390" s="29"/>
      <c r="AM1390" s="28"/>
      <c r="AN1390" s="28"/>
      <c r="AO1390" s="28"/>
      <c r="AP1390" s="28"/>
      <c r="AQ1390" s="28"/>
      <c r="AR1390" s="28"/>
      <c r="AS1390" s="28"/>
      <c r="AT1390" s="28"/>
    </row>
    <row r="1391" spans="26:63" ht="12.95" customHeight="1">
      <c r="Z1391" s="28"/>
      <c r="AA1391" s="28"/>
      <c r="AB1391" s="28"/>
      <c r="AC1391" s="28"/>
      <c r="AD1391" s="28"/>
      <c r="AF1391" s="29"/>
      <c r="AM1391" s="28"/>
      <c r="AN1391" s="28"/>
      <c r="AO1391" s="28"/>
      <c r="AP1391" s="28"/>
      <c r="AQ1391" s="28"/>
      <c r="AR1391" s="28"/>
      <c r="AS1391" s="28"/>
      <c r="AT1391" s="28"/>
    </row>
    <row r="1392" spans="26:63" ht="12.95" customHeight="1">
      <c r="Z1392" s="28"/>
      <c r="AA1392" s="28"/>
      <c r="AB1392" s="28"/>
      <c r="AC1392" s="28"/>
      <c r="AD1392" s="28"/>
      <c r="AF1392" s="29"/>
      <c r="AM1392" s="28"/>
      <c r="AN1392" s="28"/>
      <c r="AO1392" s="28"/>
      <c r="AP1392" s="28"/>
      <c r="AQ1392" s="28"/>
      <c r="AR1392" s="28"/>
      <c r="AS1392" s="28"/>
      <c r="AT1392" s="28"/>
    </row>
    <row r="1393" spans="26:63" ht="12.95" customHeight="1">
      <c r="Z1393" s="28"/>
      <c r="AA1393" s="28"/>
      <c r="AB1393" s="28"/>
      <c r="AC1393" s="28"/>
      <c r="AD1393" s="28"/>
      <c r="AF1393" s="29"/>
      <c r="AM1393" s="28"/>
      <c r="AN1393" s="28"/>
      <c r="AO1393" s="28"/>
      <c r="AP1393" s="28"/>
      <c r="AQ1393" s="28"/>
      <c r="AR1393" s="28"/>
      <c r="AS1393" s="28"/>
      <c r="AT1393" s="28"/>
    </row>
    <row r="1394" spans="26:63" ht="12.95" customHeight="1">
      <c r="Z1394" s="28"/>
      <c r="AA1394" s="28"/>
      <c r="AB1394" s="28"/>
      <c r="AC1394" s="28"/>
      <c r="AD1394" s="28"/>
      <c r="AF1394" s="29"/>
      <c r="AM1394" s="28"/>
      <c r="AN1394" s="28"/>
      <c r="AO1394" s="28"/>
      <c r="AP1394" s="28"/>
      <c r="AQ1394" s="28"/>
      <c r="AR1394" s="28"/>
      <c r="AS1394" s="28"/>
      <c r="AT1394" s="28"/>
    </row>
    <row r="1395" spans="26:63" ht="12.95" customHeight="1">
      <c r="Z1395" s="28"/>
      <c r="AA1395" s="28"/>
      <c r="AB1395" s="28"/>
      <c r="AC1395" s="28"/>
      <c r="AD1395" s="28"/>
      <c r="AF1395" s="29"/>
      <c r="AM1395" s="28"/>
      <c r="AN1395" s="28"/>
      <c r="AO1395" s="28"/>
      <c r="AP1395" s="28"/>
      <c r="AQ1395" s="28"/>
      <c r="AR1395" s="28"/>
      <c r="AS1395" s="28"/>
      <c r="AT1395" s="28"/>
      <c r="AU1395" s="28"/>
      <c r="AW1395" s="28"/>
      <c r="AX1395" s="28"/>
      <c r="AY1395" s="28"/>
      <c r="AZ1395" s="28"/>
      <c r="BA1395" s="28"/>
      <c r="BB1395" s="28"/>
      <c r="BC1395" s="28"/>
      <c r="BD1395" s="28"/>
      <c r="BE1395" s="28"/>
      <c r="BF1395" s="28"/>
      <c r="BG1395" s="28"/>
      <c r="BH1395" s="28"/>
      <c r="BI1395" s="28"/>
      <c r="BJ1395" s="28"/>
      <c r="BK1395" s="28"/>
    </row>
    <row r="1396" spans="26:63" ht="12.95" customHeight="1">
      <c r="Z1396" s="28"/>
      <c r="AA1396" s="28"/>
      <c r="AB1396" s="28"/>
      <c r="AC1396" s="28"/>
      <c r="AD1396" s="28"/>
      <c r="AF1396" s="29"/>
      <c r="AM1396" s="28"/>
      <c r="AN1396" s="28"/>
      <c r="AO1396" s="28"/>
      <c r="AP1396" s="28"/>
      <c r="AQ1396" s="28"/>
      <c r="AR1396" s="28"/>
      <c r="AS1396" s="28"/>
      <c r="AT1396" s="28"/>
    </row>
    <row r="1397" spans="26:63" ht="12.95" customHeight="1">
      <c r="Z1397" s="28"/>
      <c r="AA1397" s="28"/>
      <c r="AB1397" s="28"/>
      <c r="AC1397" s="28"/>
      <c r="AD1397" s="28"/>
      <c r="AF1397" s="29"/>
      <c r="AM1397" s="28"/>
      <c r="AN1397" s="28"/>
      <c r="AO1397" s="28"/>
      <c r="AP1397" s="28"/>
      <c r="AQ1397" s="28"/>
      <c r="AR1397" s="28"/>
      <c r="AS1397" s="28"/>
      <c r="AT1397" s="28"/>
    </row>
    <row r="1398" spans="26:63" ht="12.95" customHeight="1">
      <c r="Z1398" s="28"/>
      <c r="AA1398" s="28"/>
      <c r="AB1398" s="28"/>
      <c r="AC1398" s="28"/>
      <c r="AD1398" s="28"/>
      <c r="AF1398" s="29"/>
      <c r="AM1398" s="28"/>
      <c r="AN1398" s="28"/>
      <c r="AO1398" s="28"/>
      <c r="AP1398" s="28"/>
      <c r="AQ1398" s="28"/>
      <c r="AR1398" s="28"/>
      <c r="AS1398" s="28"/>
      <c r="AT1398" s="28"/>
    </row>
    <row r="1399" spans="26:63" ht="12.95" customHeight="1">
      <c r="Z1399" s="28"/>
      <c r="AA1399" s="28"/>
      <c r="AB1399" s="28"/>
      <c r="AC1399" s="28"/>
      <c r="AD1399" s="28"/>
      <c r="AF1399" s="29"/>
      <c r="AM1399" s="28"/>
      <c r="AN1399" s="28"/>
      <c r="AO1399" s="28"/>
      <c r="AP1399" s="28"/>
      <c r="AQ1399" s="28"/>
      <c r="AR1399" s="28"/>
      <c r="AS1399" s="28"/>
      <c r="AT1399" s="28"/>
    </row>
    <row r="1400" spans="26:63" ht="12.95" customHeight="1">
      <c r="Z1400" s="28"/>
      <c r="AA1400" s="28"/>
      <c r="AB1400" s="28"/>
      <c r="AC1400" s="28"/>
      <c r="AD1400" s="28"/>
      <c r="AF1400" s="29"/>
      <c r="AM1400" s="28"/>
      <c r="AN1400" s="28"/>
      <c r="AO1400" s="28"/>
      <c r="AP1400" s="28"/>
      <c r="AQ1400" s="28"/>
      <c r="AR1400" s="28"/>
      <c r="AS1400" s="28"/>
      <c r="AT1400" s="28"/>
    </row>
    <row r="1401" spans="26:63" ht="12.95" customHeight="1">
      <c r="Z1401" s="28"/>
      <c r="AA1401" s="28"/>
      <c r="AB1401" s="28"/>
      <c r="AC1401" s="28"/>
      <c r="AD1401" s="28"/>
      <c r="AF1401" s="29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  <c r="AX1401" s="28"/>
      <c r="AY1401" s="28"/>
      <c r="AZ1401" s="28"/>
      <c r="BA1401" s="28"/>
      <c r="BB1401" s="28"/>
      <c r="BC1401" s="28"/>
      <c r="BD1401" s="28"/>
      <c r="BE1401" s="28"/>
      <c r="BF1401" s="28"/>
      <c r="BG1401" s="28"/>
      <c r="BH1401" s="28"/>
      <c r="BI1401" s="28"/>
      <c r="BJ1401" s="28"/>
      <c r="BK1401" s="28"/>
    </row>
    <row r="1402" spans="26:63" ht="12.95" customHeight="1">
      <c r="Z1402" s="28"/>
      <c r="AA1402" s="28"/>
      <c r="AB1402" s="28"/>
      <c r="AC1402" s="28"/>
      <c r="AD1402" s="28"/>
      <c r="AF1402" s="29"/>
      <c r="AM1402" s="28"/>
      <c r="AN1402" s="28"/>
      <c r="AO1402" s="28"/>
      <c r="AP1402" s="28"/>
      <c r="AQ1402" s="28"/>
      <c r="AR1402" s="28"/>
      <c r="AS1402" s="28"/>
      <c r="AT1402" s="28"/>
    </row>
    <row r="1403" spans="26:63" ht="12.95" customHeight="1">
      <c r="Z1403" s="28"/>
      <c r="AA1403" s="28"/>
      <c r="AB1403" s="28"/>
      <c r="AC1403" s="28"/>
      <c r="AD1403" s="28"/>
      <c r="AF1403" s="29"/>
      <c r="AM1403" s="28"/>
      <c r="AN1403" s="28"/>
      <c r="AO1403" s="28"/>
      <c r="AP1403" s="28"/>
      <c r="AQ1403" s="28"/>
      <c r="AR1403" s="28"/>
      <c r="AS1403" s="28"/>
      <c r="AT1403" s="28"/>
    </row>
    <row r="1404" spans="26:63" ht="12.95" customHeight="1">
      <c r="Z1404" s="28"/>
      <c r="AA1404" s="28"/>
      <c r="AB1404" s="28"/>
      <c r="AC1404" s="28"/>
      <c r="AD1404" s="28"/>
      <c r="AF1404" s="29"/>
      <c r="AM1404" s="28"/>
      <c r="AN1404" s="28"/>
      <c r="AO1404" s="28"/>
      <c r="AP1404" s="28"/>
      <c r="AQ1404" s="28"/>
      <c r="AR1404" s="28"/>
      <c r="AS1404" s="28"/>
      <c r="AT1404" s="28"/>
    </row>
    <row r="1405" spans="26:63" ht="12.95" customHeight="1">
      <c r="Z1405" s="28"/>
      <c r="AA1405" s="28"/>
      <c r="AB1405" s="28"/>
      <c r="AC1405" s="28"/>
      <c r="AD1405" s="28"/>
      <c r="AF1405" s="29"/>
      <c r="AM1405" s="28"/>
      <c r="AN1405" s="28"/>
      <c r="AO1405" s="28"/>
      <c r="AP1405" s="28"/>
      <c r="AQ1405" s="28"/>
      <c r="AR1405" s="28"/>
      <c r="AS1405" s="28"/>
      <c r="AT1405" s="28"/>
    </row>
    <row r="1406" spans="26:63" ht="12.95" customHeight="1">
      <c r="Z1406" s="28"/>
      <c r="AA1406" s="28"/>
      <c r="AB1406" s="28"/>
      <c r="AC1406" s="28"/>
      <c r="AD1406" s="28"/>
      <c r="AF1406" s="29"/>
      <c r="AM1406" s="28"/>
      <c r="AN1406" s="28"/>
      <c r="AO1406" s="28"/>
      <c r="AP1406" s="28"/>
      <c r="AQ1406" s="28"/>
      <c r="AR1406" s="28"/>
      <c r="AS1406" s="28"/>
      <c r="AT1406" s="28"/>
    </row>
    <row r="1407" spans="26:63" ht="12.95" customHeight="1">
      <c r="Z1407" s="28"/>
      <c r="AA1407" s="28"/>
      <c r="AB1407" s="28"/>
      <c r="AC1407" s="28"/>
      <c r="AD1407" s="28"/>
      <c r="AF1407" s="29"/>
      <c r="AM1407" s="28"/>
      <c r="AN1407" s="28"/>
      <c r="AO1407" s="28"/>
      <c r="AP1407" s="28"/>
      <c r="AQ1407" s="28"/>
      <c r="AR1407" s="28"/>
      <c r="AS1407" s="28"/>
      <c r="AT1407" s="28"/>
    </row>
    <row r="1408" spans="26:63" ht="12.95" customHeight="1">
      <c r="Z1408" s="28"/>
      <c r="AA1408" s="28"/>
      <c r="AB1408" s="28"/>
      <c r="AC1408" s="28"/>
      <c r="AD1408" s="28"/>
      <c r="AF1408" s="29"/>
      <c r="AM1408" s="28"/>
      <c r="AN1408" s="28"/>
      <c r="AO1408" s="28"/>
      <c r="AP1408" s="28"/>
      <c r="AQ1408" s="28"/>
      <c r="AR1408" s="28"/>
      <c r="AS1408" s="28"/>
      <c r="AT1408" s="28"/>
    </row>
    <row r="1409" spans="26:63" ht="12.95" customHeight="1">
      <c r="Z1409" s="28"/>
      <c r="AA1409" s="28"/>
      <c r="AB1409" s="28"/>
      <c r="AC1409" s="28"/>
      <c r="AD1409" s="28"/>
      <c r="AF1409" s="29"/>
      <c r="AM1409" s="28"/>
      <c r="AN1409" s="28"/>
      <c r="AO1409" s="28"/>
      <c r="AP1409" s="28"/>
      <c r="AQ1409" s="28"/>
      <c r="AR1409" s="28"/>
      <c r="AS1409" s="28"/>
      <c r="AT1409" s="28"/>
    </row>
    <row r="1410" spans="26:63" ht="12.95" customHeight="1">
      <c r="Z1410" s="28"/>
      <c r="AA1410" s="28"/>
      <c r="AB1410" s="28"/>
      <c r="AC1410" s="28"/>
      <c r="AD1410" s="28"/>
      <c r="AF1410" s="29"/>
      <c r="AM1410" s="28"/>
      <c r="AN1410" s="28"/>
      <c r="AO1410" s="28"/>
      <c r="AP1410" s="28"/>
      <c r="AQ1410" s="28"/>
      <c r="AR1410" s="28"/>
      <c r="AS1410" s="28"/>
      <c r="AT1410" s="28"/>
    </row>
    <row r="1411" spans="26:63" ht="12.95" customHeight="1">
      <c r="Z1411" s="28"/>
      <c r="AA1411" s="28"/>
      <c r="AB1411" s="28"/>
      <c r="AC1411" s="28"/>
      <c r="AD1411" s="28"/>
      <c r="AF1411" s="29"/>
      <c r="AM1411" s="28"/>
      <c r="AN1411" s="28"/>
      <c r="AO1411" s="28"/>
      <c r="AP1411" s="28"/>
      <c r="AQ1411" s="28"/>
      <c r="AR1411" s="28"/>
      <c r="AS1411" s="28"/>
      <c r="AT1411" s="28"/>
    </row>
    <row r="1412" spans="26:63" ht="12.95" customHeight="1">
      <c r="Z1412" s="28"/>
      <c r="AA1412" s="28"/>
      <c r="AB1412" s="28"/>
      <c r="AC1412" s="28"/>
      <c r="AD1412" s="28"/>
      <c r="AF1412" s="29"/>
      <c r="AM1412" s="28"/>
      <c r="AN1412" s="28"/>
      <c r="AO1412" s="28"/>
      <c r="AP1412" s="28"/>
      <c r="AQ1412" s="28"/>
      <c r="AR1412" s="28"/>
      <c r="AS1412" s="28"/>
      <c r="AT1412" s="28"/>
    </row>
    <row r="1413" spans="26:63" ht="12.95" customHeight="1">
      <c r="Z1413" s="28"/>
      <c r="AA1413" s="28"/>
      <c r="AB1413" s="28"/>
      <c r="AC1413" s="28"/>
      <c r="AD1413" s="28"/>
      <c r="AF1413" s="29"/>
      <c r="AM1413" s="28"/>
      <c r="AN1413" s="28"/>
      <c r="AO1413" s="28"/>
      <c r="AP1413" s="28"/>
      <c r="AQ1413" s="28"/>
      <c r="AR1413" s="28"/>
      <c r="AS1413" s="28"/>
      <c r="AT1413" s="28"/>
    </row>
    <row r="1414" spans="26:63" ht="12.95" customHeight="1">
      <c r="Z1414" s="28"/>
      <c r="AA1414" s="28"/>
      <c r="AB1414" s="28"/>
      <c r="AC1414" s="28"/>
      <c r="AD1414" s="28"/>
      <c r="AF1414" s="29"/>
      <c r="AM1414" s="28"/>
      <c r="AN1414" s="28"/>
      <c r="AO1414" s="28"/>
      <c r="AP1414" s="28"/>
      <c r="AQ1414" s="28"/>
      <c r="AR1414" s="28"/>
      <c r="AS1414" s="28"/>
      <c r="AT1414" s="28"/>
    </row>
    <row r="1415" spans="26:63" ht="12.95" customHeight="1">
      <c r="Z1415" s="28"/>
      <c r="AA1415" s="28"/>
      <c r="AB1415" s="28"/>
      <c r="AC1415" s="28"/>
      <c r="AD1415" s="28"/>
      <c r="AF1415" s="29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  <c r="AX1415" s="28"/>
      <c r="AY1415" s="28"/>
      <c r="AZ1415" s="28"/>
      <c r="BA1415" s="28"/>
      <c r="BB1415" s="28"/>
      <c r="BC1415" s="28"/>
      <c r="BD1415" s="28"/>
      <c r="BE1415" s="28"/>
      <c r="BF1415" s="28"/>
      <c r="BG1415" s="28"/>
      <c r="BH1415" s="28"/>
      <c r="BI1415" s="28"/>
      <c r="BJ1415" s="28"/>
      <c r="BK1415" s="28"/>
    </row>
    <row r="1416" spans="26:63" ht="12.95" customHeight="1">
      <c r="Z1416" s="28"/>
      <c r="AA1416" s="28"/>
      <c r="AB1416" s="28"/>
      <c r="AC1416" s="28"/>
      <c r="AD1416" s="28"/>
      <c r="AF1416" s="29"/>
      <c r="AM1416" s="28"/>
      <c r="AN1416" s="28"/>
      <c r="AO1416" s="28"/>
      <c r="AP1416" s="28"/>
      <c r="AQ1416" s="28"/>
      <c r="AR1416" s="28"/>
      <c r="AS1416" s="28"/>
      <c r="AT1416" s="28"/>
    </row>
    <row r="1417" spans="26:63" ht="12.95" customHeight="1">
      <c r="Z1417" s="28"/>
      <c r="AA1417" s="28"/>
      <c r="AB1417" s="28"/>
      <c r="AC1417" s="28"/>
      <c r="AD1417" s="28"/>
      <c r="AF1417" s="29"/>
      <c r="AM1417" s="28"/>
      <c r="AN1417" s="28"/>
      <c r="AO1417" s="28"/>
      <c r="AP1417" s="28"/>
      <c r="AQ1417" s="28"/>
      <c r="AR1417" s="28"/>
      <c r="AS1417" s="28"/>
      <c r="AT1417" s="28"/>
    </row>
    <row r="1418" spans="26:63" ht="12.95" customHeight="1">
      <c r="Z1418" s="28"/>
      <c r="AA1418" s="28"/>
      <c r="AB1418" s="28"/>
      <c r="AC1418" s="28"/>
      <c r="AD1418" s="28"/>
      <c r="AF1418" s="29"/>
      <c r="AM1418" s="28"/>
      <c r="AN1418" s="28"/>
      <c r="AO1418" s="28"/>
      <c r="AP1418" s="28"/>
      <c r="AQ1418" s="28"/>
      <c r="AR1418" s="28"/>
      <c r="AS1418" s="28"/>
      <c r="AT1418" s="28"/>
    </row>
    <row r="1419" spans="26:63" ht="12.95" customHeight="1">
      <c r="Z1419" s="28"/>
      <c r="AA1419" s="28"/>
      <c r="AB1419" s="28"/>
      <c r="AC1419" s="28"/>
      <c r="AD1419" s="28"/>
      <c r="AF1419" s="29"/>
      <c r="AM1419" s="28"/>
      <c r="AN1419" s="28"/>
      <c r="AO1419" s="28"/>
      <c r="AP1419" s="28"/>
      <c r="AQ1419" s="28"/>
      <c r="AR1419" s="28"/>
      <c r="AS1419" s="28"/>
      <c r="AT1419" s="28"/>
    </row>
    <row r="1420" spans="26:63" ht="12.95" customHeight="1">
      <c r="Z1420" s="28"/>
      <c r="AA1420" s="28"/>
      <c r="AB1420" s="28"/>
      <c r="AC1420" s="28"/>
      <c r="AD1420" s="28"/>
      <c r="AF1420" s="29"/>
      <c r="AM1420" s="28"/>
      <c r="AN1420" s="28"/>
      <c r="AO1420" s="28"/>
      <c r="AP1420" s="28"/>
      <c r="AQ1420" s="28"/>
      <c r="AR1420" s="28"/>
      <c r="AS1420" s="28"/>
      <c r="AT1420" s="28"/>
    </row>
    <row r="1421" spans="26:63" ht="12.95" customHeight="1">
      <c r="Z1421" s="28"/>
      <c r="AA1421" s="28"/>
      <c r="AB1421" s="28"/>
      <c r="AC1421" s="28"/>
      <c r="AD1421" s="28"/>
      <c r="AF1421" s="29"/>
      <c r="AM1421" s="28"/>
      <c r="AN1421" s="28"/>
      <c r="AO1421" s="28"/>
      <c r="AP1421" s="28"/>
      <c r="AQ1421" s="28"/>
      <c r="AR1421" s="28"/>
      <c r="AS1421" s="28"/>
      <c r="AT1421" s="28"/>
    </row>
    <row r="1422" spans="26:63" ht="12.95" customHeight="1">
      <c r="Z1422" s="28"/>
      <c r="AA1422" s="28"/>
      <c r="AB1422" s="28"/>
      <c r="AC1422" s="28"/>
      <c r="AD1422" s="28"/>
      <c r="AF1422" s="29"/>
      <c r="AM1422" s="28"/>
      <c r="AN1422" s="28"/>
      <c r="AO1422" s="28"/>
      <c r="AP1422" s="28"/>
      <c r="AQ1422" s="28"/>
      <c r="AR1422" s="28"/>
      <c r="AS1422" s="28"/>
      <c r="AT1422" s="28"/>
    </row>
    <row r="1423" spans="26:63" ht="12.95" customHeight="1">
      <c r="Z1423" s="28"/>
      <c r="AA1423" s="28"/>
      <c r="AB1423" s="28"/>
      <c r="AC1423" s="28"/>
      <c r="AD1423" s="28"/>
      <c r="AF1423" s="29"/>
      <c r="AM1423" s="28"/>
      <c r="AN1423" s="28"/>
      <c r="AO1423" s="28"/>
      <c r="AP1423" s="28"/>
      <c r="AQ1423" s="28"/>
      <c r="AR1423" s="28"/>
      <c r="AS1423" s="28"/>
      <c r="AT1423" s="28"/>
    </row>
    <row r="1424" spans="26:63" ht="12.95" customHeight="1">
      <c r="Z1424" s="28"/>
      <c r="AA1424" s="28"/>
      <c r="AB1424" s="28"/>
      <c r="AC1424" s="28"/>
      <c r="AD1424" s="28"/>
      <c r="AF1424" s="29"/>
      <c r="AM1424" s="28"/>
      <c r="AN1424" s="28"/>
      <c r="AO1424" s="28"/>
      <c r="AP1424" s="28"/>
      <c r="AQ1424" s="28"/>
      <c r="AR1424" s="28"/>
      <c r="AS1424" s="28"/>
      <c r="AT1424" s="28"/>
    </row>
    <row r="1425" spans="26:63" ht="12.95" customHeight="1">
      <c r="Z1425" s="28"/>
      <c r="AA1425" s="28"/>
      <c r="AB1425" s="28"/>
      <c r="AC1425" s="28"/>
      <c r="AD1425" s="28"/>
      <c r="AF1425" s="29"/>
      <c r="AM1425" s="28"/>
      <c r="AN1425" s="28"/>
      <c r="AO1425" s="28"/>
      <c r="AP1425" s="28"/>
      <c r="AQ1425" s="28"/>
      <c r="AR1425" s="28"/>
      <c r="AS1425" s="28"/>
      <c r="AT1425" s="28"/>
    </row>
    <row r="1426" spans="26:63" ht="12.95" customHeight="1">
      <c r="Z1426" s="28"/>
      <c r="AA1426" s="28"/>
      <c r="AB1426" s="28"/>
      <c r="AC1426" s="28"/>
      <c r="AD1426" s="28"/>
      <c r="AF1426" s="29"/>
      <c r="AM1426" s="28"/>
      <c r="AN1426" s="28"/>
      <c r="AO1426" s="28"/>
      <c r="AP1426" s="28"/>
      <c r="AQ1426" s="28"/>
      <c r="AR1426" s="28"/>
      <c r="AS1426" s="28"/>
      <c r="AT1426" s="28"/>
    </row>
    <row r="1427" spans="26:63" ht="12.95" customHeight="1">
      <c r="Z1427" s="28"/>
      <c r="AA1427" s="28"/>
      <c r="AB1427" s="28"/>
      <c r="AC1427" s="28"/>
      <c r="AD1427" s="28"/>
      <c r="AF1427" s="29"/>
      <c r="AM1427" s="28"/>
      <c r="AN1427" s="28"/>
      <c r="AO1427" s="28"/>
      <c r="AP1427" s="28"/>
      <c r="AQ1427" s="28"/>
      <c r="AR1427" s="28"/>
      <c r="AS1427" s="28"/>
      <c r="AT1427" s="28"/>
    </row>
    <row r="1428" spans="26:63" ht="12.95" customHeight="1">
      <c r="Z1428" s="28"/>
      <c r="AA1428" s="28"/>
      <c r="AB1428" s="28"/>
      <c r="AC1428" s="28"/>
      <c r="AD1428" s="28"/>
      <c r="AF1428" s="29"/>
      <c r="AM1428" s="28"/>
      <c r="AN1428" s="28"/>
      <c r="AO1428" s="28"/>
      <c r="AP1428" s="28"/>
      <c r="AQ1428" s="28"/>
      <c r="AR1428" s="28"/>
      <c r="AS1428" s="28"/>
      <c r="AT1428" s="28"/>
    </row>
    <row r="1429" spans="26:63" ht="12.95" customHeight="1">
      <c r="Z1429" s="28"/>
      <c r="AA1429" s="28"/>
      <c r="AB1429" s="28"/>
      <c r="AC1429" s="28"/>
      <c r="AD1429" s="28"/>
      <c r="AF1429" s="29"/>
      <c r="AM1429" s="28"/>
      <c r="AN1429" s="28"/>
      <c r="AO1429" s="28"/>
      <c r="AP1429" s="28"/>
      <c r="AQ1429" s="28"/>
      <c r="AR1429" s="28"/>
      <c r="AS1429" s="28"/>
      <c r="AT1429" s="28"/>
    </row>
    <row r="1430" spans="26:63" ht="12.95" customHeight="1">
      <c r="Z1430" s="28"/>
      <c r="AA1430" s="28"/>
      <c r="AB1430" s="28"/>
      <c r="AC1430" s="28"/>
      <c r="AD1430" s="28"/>
      <c r="AF1430" s="29"/>
      <c r="AM1430" s="28"/>
      <c r="AN1430" s="28"/>
      <c r="AO1430" s="28"/>
      <c r="AP1430" s="28"/>
      <c r="AQ1430" s="28"/>
      <c r="AR1430" s="28"/>
      <c r="AS1430" s="28"/>
      <c r="AT1430" s="28"/>
    </row>
    <row r="1431" spans="26:63" ht="12.95" customHeight="1">
      <c r="Z1431" s="28"/>
      <c r="AA1431" s="28"/>
      <c r="AB1431" s="28"/>
      <c r="AC1431" s="28"/>
      <c r="AD1431" s="28"/>
      <c r="AF1431" s="29"/>
      <c r="AM1431" s="28"/>
      <c r="AN1431" s="28"/>
      <c r="AO1431" s="28"/>
      <c r="AP1431" s="28"/>
      <c r="AQ1431" s="28"/>
      <c r="AR1431" s="28"/>
      <c r="AS1431" s="28"/>
      <c r="AT1431" s="28"/>
    </row>
    <row r="1432" spans="26:63" ht="12.95" customHeight="1">
      <c r="Z1432" s="28"/>
      <c r="AA1432" s="28"/>
      <c r="AB1432" s="28"/>
      <c r="AC1432" s="28"/>
      <c r="AD1432" s="28"/>
      <c r="AF1432" s="29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28"/>
      <c r="AY1432" s="28"/>
      <c r="AZ1432" s="28"/>
      <c r="BA1432" s="28"/>
      <c r="BB1432" s="28"/>
      <c r="BC1432" s="28"/>
      <c r="BD1432" s="28"/>
      <c r="BE1432" s="28"/>
      <c r="BF1432" s="28"/>
      <c r="BG1432" s="28"/>
      <c r="BH1432" s="28"/>
      <c r="BI1432" s="28"/>
      <c r="BJ1432" s="28"/>
      <c r="BK1432" s="28"/>
    </row>
    <row r="1433" spans="26:63" ht="12.95" customHeight="1">
      <c r="Z1433" s="28"/>
      <c r="AA1433" s="28"/>
      <c r="AB1433" s="28"/>
      <c r="AC1433" s="28"/>
      <c r="AD1433" s="28"/>
      <c r="AF1433" s="29"/>
      <c r="AM1433" s="28"/>
      <c r="AN1433" s="28"/>
      <c r="AO1433" s="28"/>
      <c r="AP1433" s="28"/>
      <c r="AQ1433" s="28"/>
      <c r="AR1433" s="28"/>
      <c r="AS1433" s="28"/>
      <c r="AT1433" s="28"/>
    </row>
    <row r="1434" spans="26:63" ht="12.95" customHeight="1">
      <c r="Z1434" s="28"/>
      <c r="AA1434" s="28"/>
      <c r="AB1434" s="28"/>
      <c r="AC1434" s="28"/>
      <c r="AD1434" s="28"/>
      <c r="AF1434" s="29"/>
      <c r="AM1434" s="28"/>
      <c r="AN1434" s="28"/>
      <c r="AO1434" s="28"/>
      <c r="AP1434" s="28"/>
      <c r="AQ1434" s="28"/>
      <c r="AR1434" s="28"/>
      <c r="AS1434" s="28"/>
      <c r="AT1434" s="28"/>
      <c r="AU1434" s="28"/>
    </row>
    <row r="1435" spans="26:63" ht="12.95" customHeight="1">
      <c r="Z1435" s="28"/>
      <c r="AA1435" s="28"/>
      <c r="AB1435" s="28"/>
      <c r="AC1435" s="28"/>
      <c r="AD1435" s="28"/>
      <c r="AF1435" s="29"/>
      <c r="AM1435" s="28"/>
      <c r="AN1435" s="28"/>
      <c r="AO1435" s="28"/>
      <c r="AP1435" s="28"/>
      <c r="AQ1435" s="28"/>
      <c r="AR1435" s="28"/>
      <c r="AS1435" s="28"/>
      <c r="AT1435" s="28"/>
      <c r="AU1435" s="28"/>
    </row>
    <row r="1436" spans="26:63" ht="12.95" customHeight="1">
      <c r="Z1436" s="28"/>
      <c r="AA1436" s="28"/>
      <c r="AB1436" s="28"/>
      <c r="AC1436" s="28"/>
      <c r="AD1436" s="28"/>
      <c r="AF1436" s="29"/>
      <c r="AM1436" s="28"/>
      <c r="AN1436" s="28"/>
      <c r="AO1436" s="28"/>
      <c r="AP1436" s="28"/>
      <c r="AQ1436" s="28"/>
      <c r="AR1436" s="28"/>
      <c r="AS1436" s="28"/>
      <c r="AT1436" s="28"/>
      <c r="AU1436" s="28"/>
    </row>
    <row r="1437" spans="26:63" ht="12.95" customHeight="1">
      <c r="Z1437" s="28"/>
      <c r="AA1437" s="28"/>
      <c r="AB1437" s="28"/>
      <c r="AC1437" s="28"/>
      <c r="AD1437" s="28"/>
      <c r="AF1437" s="29"/>
      <c r="AM1437" s="28"/>
      <c r="AN1437" s="28"/>
      <c r="AO1437" s="28"/>
      <c r="AP1437" s="28"/>
      <c r="AQ1437" s="28"/>
      <c r="AR1437" s="28"/>
      <c r="AS1437" s="28"/>
      <c r="AT1437" s="28"/>
      <c r="AU1437" s="28"/>
      <c r="AW1437" s="28"/>
    </row>
    <row r="1438" spans="26:63" ht="12.95" customHeight="1">
      <c r="Z1438" s="28"/>
      <c r="AA1438" s="28"/>
      <c r="AB1438" s="28"/>
      <c r="AC1438" s="28"/>
      <c r="AD1438" s="28"/>
      <c r="AF1438" s="29"/>
      <c r="AM1438" s="28"/>
      <c r="AN1438" s="28"/>
      <c r="AO1438" s="28"/>
      <c r="AP1438" s="28"/>
      <c r="AQ1438" s="28"/>
      <c r="AR1438" s="28"/>
      <c r="AS1438" s="28"/>
      <c r="AT1438" s="28"/>
      <c r="AU1438" s="28"/>
      <c r="AW1438" s="28"/>
    </row>
    <row r="1439" spans="26:63" ht="12.95" customHeight="1">
      <c r="Z1439" s="28"/>
      <c r="AA1439" s="28"/>
      <c r="AB1439" s="28"/>
      <c r="AC1439" s="28"/>
      <c r="AD1439" s="28"/>
      <c r="AF1439" s="29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28"/>
      <c r="AY1439" s="28"/>
      <c r="AZ1439" s="28"/>
      <c r="BA1439" s="28"/>
      <c r="BB1439" s="28"/>
      <c r="BC1439" s="28"/>
      <c r="BD1439" s="28"/>
      <c r="BE1439" s="28"/>
      <c r="BF1439" s="28"/>
      <c r="BG1439" s="28"/>
      <c r="BH1439" s="28"/>
      <c r="BI1439" s="28"/>
      <c r="BJ1439" s="28"/>
      <c r="BK1439" s="28"/>
    </row>
    <row r="1440" spans="26:63" ht="12.95" customHeight="1">
      <c r="Z1440" s="28"/>
      <c r="AA1440" s="28"/>
      <c r="AB1440" s="28"/>
      <c r="AC1440" s="28"/>
      <c r="AD1440" s="28"/>
      <c r="AF1440" s="29"/>
      <c r="AM1440" s="28"/>
      <c r="AN1440" s="28"/>
      <c r="AO1440" s="28"/>
      <c r="AP1440" s="28"/>
      <c r="AQ1440" s="28"/>
      <c r="AR1440" s="28"/>
      <c r="AS1440" s="28"/>
      <c r="AT1440" s="28"/>
    </row>
    <row r="1441" spans="26:63" ht="12.95" customHeight="1">
      <c r="Z1441" s="28"/>
      <c r="AA1441" s="28"/>
      <c r="AB1441" s="28"/>
      <c r="AC1441" s="28"/>
      <c r="AD1441" s="28"/>
      <c r="AF1441" s="29"/>
      <c r="AM1441" s="28"/>
      <c r="AN1441" s="28"/>
      <c r="AO1441" s="28"/>
      <c r="AP1441" s="28"/>
      <c r="AQ1441" s="28"/>
      <c r="AR1441" s="28"/>
      <c r="AS1441" s="28"/>
      <c r="AT1441" s="28"/>
    </row>
    <row r="1442" spans="26:63" ht="12.95" customHeight="1">
      <c r="Z1442" s="28"/>
      <c r="AA1442" s="28"/>
      <c r="AB1442" s="28"/>
      <c r="AC1442" s="28"/>
      <c r="AD1442" s="28"/>
      <c r="AF1442" s="29"/>
      <c r="AM1442" s="28"/>
      <c r="AN1442" s="28"/>
      <c r="AO1442" s="28"/>
      <c r="AP1442" s="28"/>
      <c r="AQ1442" s="28"/>
      <c r="AR1442" s="28"/>
      <c r="AS1442" s="28"/>
      <c r="AT1442" s="28"/>
    </row>
    <row r="1443" spans="26:63" ht="12.95" customHeight="1">
      <c r="Z1443" s="28"/>
      <c r="AA1443" s="28"/>
      <c r="AB1443" s="28"/>
      <c r="AC1443" s="28"/>
      <c r="AD1443" s="28"/>
      <c r="AF1443" s="29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28"/>
      <c r="AY1443" s="28"/>
      <c r="AZ1443" s="28"/>
      <c r="BA1443" s="28"/>
      <c r="BB1443" s="28"/>
      <c r="BC1443" s="28"/>
      <c r="BD1443" s="28"/>
      <c r="BE1443" s="28"/>
      <c r="BF1443" s="28"/>
      <c r="BG1443" s="28"/>
      <c r="BH1443" s="28"/>
      <c r="BI1443" s="28"/>
      <c r="BJ1443" s="28"/>
      <c r="BK1443" s="28"/>
    </row>
    <row r="1444" spans="26:63" ht="12.95" customHeight="1">
      <c r="Z1444" s="28"/>
      <c r="AA1444" s="28"/>
      <c r="AB1444" s="28"/>
      <c r="AC1444" s="28"/>
      <c r="AD1444" s="28"/>
      <c r="AF1444" s="29"/>
      <c r="AM1444" s="28"/>
      <c r="AN1444" s="28"/>
      <c r="AO1444" s="28"/>
      <c r="AP1444" s="28"/>
      <c r="AQ1444" s="28"/>
      <c r="AR1444" s="28"/>
      <c r="AS1444" s="28"/>
      <c r="AT1444" s="28"/>
      <c r="AU1444" s="28"/>
      <c r="AW1444" s="28"/>
    </row>
    <row r="1445" spans="26:63" ht="12.95" customHeight="1">
      <c r="Z1445" s="28"/>
      <c r="AA1445" s="28"/>
      <c r="AB1445" s="28"/>
      <c r="AC1445" s="28"/>
      <c r="AD1445" s="28"/>
      <c r="AF1445" s="29"/>
      <c r="AM1445" s="28"/>
      <c r="AN1445" s="28"/>
      <c r="AO1445" s="28"/>
      <c r="AP1445" s="28"/>
      <c r="AQ1445" s="28"/>
      <c r="AR1445" s="28"/>
      <c r="AS1445" s="28"/>
      <c r="AT1445" s="28"/>
      <c r="AU1445" s="28"/>
      <c r="AW1445" s="28"/>
      <c r="AX1445" s="28"/>
      <c r="AY1445" s="28"/>
      <c r="AZ1445" s="28"/>
      <c r="BA1445" s="28"/>
      <c r="BB1445" s="28"/>
      <c r="BC1445" s="28"/>
      <c r="BD1445" s="28"/>
      <c r="BE1445" s="28"/>
      <c r="BF1445" s="28"/>
      <c r="BG1445" s="28"/>
      <c r="BH1445" s="28"/>
      <c r="BI1445" s="28"/>
      <c r="BJ1445" s="28"/>
      <c r="BK1445" s="28"/>
    </row>
    <row r="1446" spans="26:63" ht="12.95" customHeight="1">
      <c r="Z1446" s="28"/>
      <c r="AA1446" s="28"/>
      <c r="AB1446" s="28"/>
      <c r="AC1446" s="28"/>
      <c r="AD1446" s="28"/>
      <c r="AF1446" s="29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/>
      <c r="AW1446" s="28"/>
      <c r="AX1446" s="28"/>
      <c r="AY1446" s="28"/>
      <c r="AZ1446" s="28"/>
      <c r="BA1446" s="28"/>
      <c r="BB1446" s="28"/>
      <c r="BC1446" s="28"/>
      <c r="BD1446" s="28"/>
      <c r="BE1446" s="28"/>
      <c r="BF1446" s="28"/>
      <c r="BG1446" s="28"/>
      <c r="BH1446" s="28"/>
      <c r="BI1446" s="28"/>
      <c r="BJ1446" s="28"/>
      <c r="BK1446" s="28"/>
    </row>
    <row r="1447" spans="26:63" ht="12.95" customHeight="1">
      <c r="Z1447" s="28"/>
      <c r="AA1447" s="28"/>
      <c r="AB1447" s="28"/>
      <c r="AC1447" s="28"/>
      <c r="AD1447" s="28"/>
      <c r="AF1447" s="29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28"/>
      <c r="AY1447" s="28"/>
      <c r="AZ1447" s="28"/>
      <c r="BA1447" s="28"/>
      <c r="BB1447" s="28"/>
      <c r="BC1447" s="28"/>
      <c r="BD1447" s="28"/>
      <c r="BE1447" s="28"/>
      <c r="BF1447" s="28"/>
      <c r="BG1447" s="28"/>
      <c r="BH1447" s="28"/>
      <c r="BI1447" s="28"/>
      <c r="BJ1447" s="28"/>
      <c r="BK1447" s="28"/>
    </row>
    <row r="1448" spans="26:63" ht="12.95" customHeight="1">
      <c r="Z1448" s="28"/>
      <c r="AA1448" s="28"/>
      <c r="AB1448" s="28"/>
      <c r="AC1448" s="28"/>
      <c r="AD1448" s="28"/>
      <c r="AF1448" s="29"/>
      <c r="AM1448" s="28"/>
      <c r="AN1448" s="28"/>
      <c r="AO1448" s="28"/>
      <c r="AP1448" s="28"/>
      <c r="AQ1448" s="28"/>
      <c r="AR1448" s="28"/>
      <c r="AS1448" s="28"/>
      <c r="AT1448" s="28"/>
      <c r="AU1448" s="28"/>
    </row>
    <row r="1449" spans="26:63" ht="12.95" customHeight="1">
      <c r="Z1449" s="28"/>
      <c r="AA1449" s="28"/>
      <c r="AB1449" s="28"/>
      <c r="AC1449" s="28"/>
      <c r="AD1449" s="28"/>
      <c r="AF1449" s="29"/>
      <c r="AM1449" s="28"/>
      <c r="AN1449" s="28"/>
      <c r="AO1449" s="28"/>
      <c r="AP1449" s="28"/>
      <c r="AQ1449" s="28"/>
      <c r="AR1449" s="28"/>
      <c r="AS1449" s="28"/>
      <c r="AT1449" s="28"/>
    </row>
    <row r="1450" spans="26:63" ht="12.95" customHeight="1">
      <c r="Z1450" s="28"/>
      <c r="AA1450" s="28"/>
      <c r="AB1450" s="28"/>
      <c r="AC1450" s="28"/>
      <c r="AD1450" s="28"/>
      <c r="AF1450" s="29"/>
      <c r="AM1450" s="28"/>
      <c r="AN1450" s="28"/>
      <c r="AO1450" s="28"/>
      <c r="AP1450" s="28"/>
      <c r="AQ1450" s="28"/>
      <c r="AR1450" s="28"/>
      <c r="AS1450" s="28"/>
      <c r="AT1450" s="28"/>
      <c r="AU1450" s="28"/>
      <c r="AW1450" s="28"/>
    </row>
    <row r="1451" spans="26:63" ht="12.95" customHeight="1">
      <c r="Z1451" s="28"/>
      <c r="AA1451" s="28"/>
      <c r="AB1451" s="28"/>
      <c r="AC1451" s="28"/>
      <c r="AD1451" s="28"/>
      <c r="AF1451" s="29"/>
      <c r="AM1451" s="28"/>
      <c r="AN1451" s="28"/>
      <c r="AO1451" s="28"/>
      <c r="AP1451" s="28"/>
      <c r="AQ1451" s="28"/>
      <c r="AR1451" s="28"/>
      <c r="AS1451" s="28"/>
      <c r="AT1451" s="28"/>
      <c r="AU1451" s="28"/>
      <c r="AW1451" s="28"/>
      <c r="AX1451" s="28"/>
      <c r="AY1451" s="28"/>
      <c r="AZ1451" s="28"/>
      <c r="BA1451" s="28"/>
      <c r="BB1451" s="28"/>
      <c r="BC1451" s="28"/>
      <c r="BD1451" s="28"/>
      <c r="BE1451" s="28"/>
      <c r="BF1451" s="28"/>
      <c r="BG1451" s="28"/>
      <c r="BH1451" s="28"/>
      <c r="BI1451" s="28"/>
      <c r="BJ1451" s="28"/>
      <c r="BK1451" s="28"/>
    </row>
    <row r="1452" spans="26:63" ht="12.95" customHeight="1">
      <c r="Z1452" s="28"/>
      <c r="AA1452" s="28"/>
      <c r="AB1452" s="28"/>
      <c r="AC1452" s="28"/>
      <c r="AD1452" s="28"/>
      <c r="AF1452" s="29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  <c r="AW1452" s="28"/>
      <c r="AX1452" s="28"/>
      <c r="AY1452" s="28"/>
      <c r="AZ1452" s="28"/>
      <c r="BA1452" s="28"/>
      <c r="BB1452" s="28"/>
      <c r="BC1452" s="28"/>
      <c r="BD1452" s="28"/>
      <c r="BE1452" s="28"/>
      <c r="BF1452" s="28"/>
      <c r="BG1452" s="28"/>
      <c r="BH1452" s="28"/>
      <c r="BI1452" s="28"/>
      <c r="BJ1452" s="28"/>
      <c r="BK1452" s="28"/>
    </row>
    <row r="1453" spans="26:63" ht="12.95" customHeight="1">
      <c r="Z1453" s="28"/>
      <c r="AA1453" s="28"/>
      <c r="AB1453" s="28"/>
      <c r="AC1453" s="28"/>
      <c r="AD1453" s="28"/>
      <c r="AF1453" s="29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28"/>
      <c r="AY1453" s="28"/>
      <c r="AZ1453" s="28"/>
      <c r="BA1453" s="28"/>
      <c r="BB1453" s="28"/>
      <c r="BC1453" s="28"/>
      <c r="BD1453" s="28"/>
      <c r="BE1453" s="28"/>
      <c r="BF1453" s="28"/>
      <c r="BG1453" s="28"/>
      <c r="BH1453" s="28"/>
      <c r="BI1453" s="28"/>
      <c r="BJ1453" s="28"/>
      <c r="BK1453" s="28"/>
    </row>
    <row r="1454" spans="26:63" ht="12.95" customHeight="1">
      <c r="Z1454" s="28"/>
      <c r="AA1454" s="28"/>
      <c r="AB1454" s="28"/>
      <c r="AC1454" s="28"/>
      <c r="AD1454" s="28"/>
      <c r="AF1454" s="29"/>
      <c r="AM1454" s="28"/>
      <c r="AN1454" s="28"/>
      <c r="AO1454" s="28"/>
      <c r="AP1454" s="28"/>
      <c r="AQ1454" s="28"/>
      <c r="AR1454" s="28"/>
      <c r="AS1454" s="28"/>
      <c r="AT1454" s="28"/>
    </row>
    <row r="1455" spans="26:63" ht="12.95" customHeight="1">
      <c r="Z1455" s="28"/>
      <c r="AA1455" s="28"/>
      <c r="AB1455" s="28"/>
      <c r="AC1455" s="28"/>
      <c r="AD1455" s="28"/>
      <c r="AF1455" s="29"/>
      <c r="AM1455" s="28"/>
      <c r="AN1455" s="28"/>
      <c r="AO1455" s="28"/>
      <c r="AP1455" s="28"/>
      <c r="AQ1455" s="28"/>
      <c r="AR1455" s="28"/>
      <c r="AS1455" s="28"/>
      <c r="AT1455" s="28"/>
    </row>
    <row r="1456" spans="26:63" ht="12.95" customHeight="1">
      <c r="Z1456" s="28"/>
      <c r="AA1456" s="28"/>
      <c r="AB1456" s="28"/>
      <c r="AC1456" s="28"/>
      <c r="AD1456" s="28"/>
      <c r="AF1456" s="29"/>
      <c r="AM1456" s="28"/>
      <c r="AN1456" s="28"/>
      <c r="AO1456" s="28"/>
      <c r="AP1456" s="28"/>
      <c r="AQ1456" s="28"/>
      <c r="AR1456" s="28"/>
      <c r="AS1456" s="28"/>
      <c r="AT1456" s="28"/>
      <c r="AU1456" s="28"/>
      <c r="AW1456" s="28"/>
      <c r="AX1456" s="28"/>
      <c r="AY1456" s="28"/>
      <c r="AZ1456" s="28"/>
      <c r="BA1456" s="28"/>
      <c r="BB1456" s="28"/>
      <c r="BC1456" s="28"/>
      <c r="BD1456" s="28"/>
      <c r="BE1456" s="28"/>
      <c r="BF1456" s="28"/>
      <c r="BG1456" s="28"/>
      <c r="BH1456" s="28"/>
      <c r="BI1456" s="28"/>
      <c r="BJ1456" s="28"/>
      <c r="BK1456" s="28"/>
    </row>
    <row r="1457" spans="26:63" ht="12.95" customHeight="1">
      <c r="Z1457" s="28"/>
      <c r="AA1457" s="28"/>
      <c r="AB1457" s="28"/>
      <c r="AC1457" s="28"/>
      <c r="AD1457" s="28"/>
      <c r="AF1457" s="29"/>
      <c r="AM1457" s="28"/>
      <c r="AN1457" s="28"/>
      <c r="AO1457" s="28"/>
      <c r="AP1457" s="28"/>
      <c r="AQ1457" s="28"/>
      <c r="AR1457" s="28"/>
      <c r="AS1457" s="28"/>
      <c r="AT1457" s="28"/>
      <c r="AU1457" s="28"/>
      <c r="AV1457" s="28"/>
      <c r="AW1457" s="28"/>
      <c r="AX1457" s="28"/>
      <c r="AY1457" s="28"/>
      <c r="AZ1457" s="28"/>
      <c r="BA1457" s="28"/>
      <c r="BB1457" s="28"/>
      <c r="BC1457" s="28"/>
      <c r="BD1457" s="28"/>
      <c r="BE1457" s="28"/>
      <c r="BF1457" s="28"/>
      <c r="BG1457" s="28"/>
      <c r="BH1457" s="28"/>
      <c r="BI1457" s="28"/>
      <c r="BJ1457" s="28"/>
      <c r="BK1457" s="28"/>
    </row>
    <row r="1458" spans="26:63" ht="12.95" customHeight="1">
      <c r="Z1458" s="28"/>
      <c r="AA1458" s="28"/>
      <c r="AB1458" s="28"/>
      <c r="AC1458" s="28"/>
      <c r="AD1458" s="28"/>
      <c r="AF1458" s="29"/>
      <c r="AM1458" s="28"/>
      <c r="AN1458" s="28"/>
      <c r="AO1458" s="28"/>
      <c r="AP1458" s="28"/>
      <c r="AQ1458" s="28"/>
      <c r="AR1458" s="28"/>
      <c r="AS1458" s="28"/>
      <c r="AT1458" s="28"/>
      <c r="AU1458" s="28"/>
      <c r="AV1458" s="28"/>
      <c r="AW1458" s="28"/>
      <c r="AX1458" s="28"/>
      <c r="AY1458" s="28"/>
      <c r="AZ1458" s="28"/>
      <c r="BA1458" s="28"/>
      <c r="BB1458" s="28"/>
      <c r="BC1458" s="28"/>
      <c r="BD1458" s="28"/>
      <c r="BE1458" s="28"/>
      <c r="BF1458" s="28"/>
      <c r="BG1458" s="28"/>
      <c r="BH1458" s="28"/>
      <c r="BI1458" s="28"/>
      <c r="BJ1458" s="28"/>
      <c r="BK1458" s="28"/>
    </row>
    <row r="1459" spans="26:63" ht="12.95" customHeight="1">
      <c r="Z1459" s="28"/>
      <c r="AA1459" s="28"/>
      <c r="AB1459" s="28"/>
      <c r="AC1459" s="28"/>
      <c r="AD1459" s="28"/>
      <c r="AF1459" s="29"/>
      <c r="AM1459" s="28"/>
      <c r="AN1459" s="28"/>
      <c r="AO1459" s="28"/>
      <c r="AP1459" s="28"/>
      <c r="AQ1459" s="28"/>
      <c r="AR1459" s="28"/>
      <c r="AS1459" s="28"/>
      <c r="AT1459" s="28"/>
    </row>
    <row r="1460" spans="26:63" ht="12.95" customHeight="1">
      <c r="Z1460" s="28"/>
      <c r="AA1460" s="28"/>
      <c r="AB1460" s="28"/>
      <c r="AC1460" s="28"/>
      <c r="AD1460" s="28"/>
      <c r="AF1460" s="29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  <c r="AW1460" s="28"/>
      <c r="AX1460" s="28"/>
      <c r="AY1460" s="28"/>
      <c r="AZ1460" s="28"/>
      <c r="BA1460" s="28"/>
      <c r="BB1460" s="28"/>
      <c r="BC1460" s="28"/>
      <c r="BD1460" s="28"/>
      <c r="BE1460" s="28"/>
      <c r="BF1460" s="28"/>
      <c r="BG1460" s="28"/>
      <c r="BH1460" s="28"/>
      <c r="BI1460" s="28"/>
      <c r="BJ1460" s="28"/>
      <c r="BK1460" s="28"/>
    </row>
    <row r="1461" spans="26:63" ht="12.95" customHeight="1">
      <c r="Z1461" s="28"/>
      <c r="AA1461" s="28"/>
      <c r="AB1461" s="28"/>
      <c r="AC1461" s="28"/>
      <c r="AD1461" s="28"/>
      <c r="AF1461" s="29"/>
      <c r="AM1461" s="28"/>
      <c r="AN1461" s="28"/>
      <c r="AO1461" s="28"/>
      <c r="AP1461" s="28"/>
      <c r="AQ1461" s="28"/>
      <c r="AR1461" s="28"/>
      <c r="AS1461" s="28"/>
      <c r="AT1461" s="28"/>
      <c r="AU1461" s="28"/>
    </row>
    <row r="1462" spans="26:63" ht="12.95" customHeight="1">
      <c r="Z1462" s="28"/>
      <c r="AA1462" s="28"/>
      <c r="AB1462" s="28"/>
      <c r="AC1462" s="28"/>
      <c r="AD1462" s="28"/>
      <c r="AF1462" s="29"/>
      <c r="AM1462" s="28"/>
      <c r="AN1462" s="28"/>
      <c r="AO1462" s="28"/>
      <c r="AP1462" s="28"/>
      <c r="AQ1462" s="28"/>
      <c r="AR1462" s="28"/>
      <c r="AS1462" s="28"/>
      <c r="AT1462" s="28"/>
      <c r="AU1462" s="28"/>
    </row>
    <row r="1463" spans="26:63" ht="12.95" customHeight="1">
      <c r="Z1463" s="28"/>
      <c r="AA1463" s="28"/>
      <c r="AB1463" s="28"/>
      <c r="AC1463" s="28"/>
      <c r="AD1463" s="28"/>
      <c r="AF1463" s="29"/>
      <c r="AM1463" s="28"/>
      <c r="AN1463" s="28"/>
      <c r="AO1463" s="28"/>
      <c r="AP1463" s="28"/>
      <c r="AQ1463" s="28"/>
      <c r="AR1463" s="28"/>
      <c r="AS1463" s="28"/>
      <c r="AT1463" s="28"/>
      <c r="AU1463" s="28"/>
    </row>
    <row r="1464" spans="26:63" ht="12.95" customHeight="1">
      <c r="Z1464" s="28"/>
      <c r="AA1464" s="28"/>
      <c r="AB1464" s="28"/>
      <c r="AC1464" s="28"/>
      <c r="AD1464" s="28"/>
      <c r="AF1464" s="29"/>
      <c r="AM1464" s="28"/>
      <c r="AN1464" s="28"/>
      <c r="AO1464" s="28"/>
      <c r="AP1464" s="28"/>
      <c r="AQ1464" s="28"/>
      <c r="AR1464" s="28"/>
      <c r="AS1464" s="28"/>
      <c r="AT1464" s="28"/>
      <c r="AU1464" s="28"/>
      <c r="AV1464" s="28"/>
      <c r="AW1464" s="28"/>
      <c r="AX1464" s="28"/>
      <c r="AY1464" s="28"/>
      <c r="AZ1464" s="28"/>
      <c r="BA1464" s="28"/>
      <c r="BB1464" s="28"/>
      <c r="BC1464" s="28"/>
      <c r="BD1464" s="28"/>
      <c r="BE1464" s="28"/>
      <c r="BF1464" s="28"/>
      <c r="BG1464" s="28"/>
      <c r="BH1464" s="28"/>
      <c r="BI1464" s="28"/>
      <c r="BJ1464" s="28"/>
      <c r="BK1464" s="28"/>
    </row>
    <row r="1465" spans="26:63" ht="12.95" customHeight="1">
      <c r="Z1465" s="28"/>
      <c r="AA1465" s="28"/>
      <c r="AB1465" s="28"/>
      <c r="AC1465" s="28"/>
      <c r="AD1465" s="28"/>
      <c r="AF1465" s="29"/>
      <c r="AM1465" s="28"/>
      <c r="AN1465" s="28"/>
      <c r="AO1465" s="28"/>
      <c r="AP1465" s="28"/>
      <c r="AQ1465" s="28"/>
      <c r="AR1465" s="28"/>
      <c r="AS1465" s="28"/>
      <c r="AT1465" s="28"/>
      <c r="AU1465" s="28"/>
      <c r="AV1465" s="28"/>
      <c r="AW1465" s="28"/>
      <c r="AX1465" s="28"/>
      <c r="AY1465" s="28"/>
      <c r="AZ1465" s="28"/>
      <c r="BA1465" s="28"/>
      <c r="BB1465" s="28"/>
      <c r="BC1465" s="28"/>
      <c r="BD1465" s="28"/>
      <c r="BE1465" s="28"/>
      <c r="BF1465" s="28"/>
      <c r="BG1465" s="28"/>
      <c r="BH1465" s="28"/>
      <c r="BI1465" s="28"/>
      <c r="BJ1465" s="28"/>
      <c r="BK1465" s="28"/>
    </row>
    <row r="1466" spans="26:63" ht="12.95" customHeight="1">
      <c r="Z1466" s="28"/>
      <c r="AA1466" s="28"/>
      <c r="AB1466" s="28"/>
      <c r="AC1466" s="28"/>
      <c r="AD1466" s="28"/>
      <c r="AF1466" s="29"/>
      <c r="AM1466" s="28"/>
      <c r="AN1466" s="28"/>
      <c r="AO1466" s="28"/>
      <c r="AP1466" s="28"/>
      <c r="AQ1466" s="28"/>
      <c r="AR1466" s="28"/>
      <c r="AS1466" s="28"/>
      <c r="AT1466" s="28"/>
    </row>
    <row r="1467" spans="26:63" ht="12.95" customHeight="1">
      <c r="Z1467" s="28"/>
      <c r="AA1467" s="28"/>
      <c r="AB1467" s="28"/>
      <c r="AC1467" s="28"/>
      <c r="AD1467" s="28"/>
      <c r="AF1467" s="29"/>
      <c r="AM1467" s="28"/>
      <c r="AN1467" s="28"/>
      <c r="AO1467" s="28"/>
      <c r="AP1467" s="28"/>
      <c r="AQ1467" s="28"/>
      <c r="AR1467" s="28"/>
      <c r="AS1467" s="28"/>
      <c r="AT1467" s="28"/>
      <c r="AU1467" s="28"/>
      <c r="AV1467" s="28"/>
      <c r="AW1467" s="28"/>
      <c r="AX1467" s="28"/>
      <c r="AY1467" s="28"/>
      <c r="AZ1467" s="28"/>
      <c r="BA1467" s="28"/>
      <c r="BB1467" s="28"/>
      <c r="BC1467" s="28"/>
      <c r="BD1467" s="28"/>
      <c r="BE1467" s="28"/>
      <c r="BF1467" s="28"/>
      <c r="BG1467" s="28"/>
      <c r="BH1467" s="28"/>
      <c r="BI1467" s="28"/>
      <c r="BJ1467" s="28"/>
      <c r="BK1467" s="28"/>
    </row>
    <row r="1468" spans="26:63" ht="12.95" customHeight="1">
      <c r="Z1468" s="28"/>
      <c r="AA1468" s="28"/>
      <c r="AB1468" s="28"/>
      <c r="AC1468" s="28"/>
      <c r="AD1468" s="28"/>
      <c r="AF1468" s="29"/>
      <c r="AM1468" s="28"/>
      <c r="AN1468" s="28"/>
      <c r="AO1468" s="28"/>
      <c r="AP1468" s="28"/>
      <c r="AQ1468" s="28"/>
      <c r="AR1468" s="28"/>
      <c r="AS1468" s="28"/>
      <c r="AT1468" s="28"/>
      <c r="AU1468" s="28"/>
    </row>
    <row r="1469" spans="26:63" ht="12.95" customHeight="1">
      <c r="Z1469" s="28"/>
      <c r="AA1469" s="28"/>
      <c r="AB1469" s="28"/>
      <c r="AC1469" s="28"/>
      <c r="AD1469" s="28"/>
      <c r="AF1469" s="29"/>
      <c r="AM1469" s="28"/>
      <c r="AN1469" s="28"/>
      <c r="AO1469" s="28"/>
      <c r="AP1469" s="28"/>
      <c r="AQ1469" s="28"/>
      <c r="AR1469" s="28"/>
      <c r="AS1469" s="28"/>
      <c r="AT1469" s="28"/>
      <c r="AU1469" s="28"/>
    </row>
    <row r="1470" spans="26:63" ht="12.95" customHeight="1">
      <c r="Z1470" s="28"/>
      <c r="AA1470" s="28"/>
      <c r="AB1470" s="28"/>
      <c r="AC1470" s="28"/>
      <c r="AD1470" s="28"/>
      <c r="AF1470" s="29"/>
      <c r="AM1470" s="28"/>
      <c r="AN1470" s="28"/>
      <c r="AO1470" s="28"/>
      <c r="AP1470" s="28"/>
      <c r="AQ1470" s="28"/>
      <c r="AR1470" s="28"/>
      <c r="AS1470" s="28"/>
      <c r="AT1470" s="28"/>
    </row>
    <row r="1471" spans="26:63" ht="12.95" customHeight="1">
      <c r="Z1471" s="28"/>
      <c r="AA1471" s="28"/>
      <c r="AB1471" s="28"/>
      <c r="AC1471" s="28"/>
      <c r="AD1471" s="28"/>
      <c r="AF1471" s="29"/>
      <c r="AM1471" s="28"/>
      <c r="AN1471" s="28"/>
      <c r="AO1471" s="28"/>
      <c r="AP1471" s="28"/>
      <c r="AQ1471" s="28"/>
      <c r="AR1471" s="28"/>
      <c r="AS1471" s="28"/>
      <c r="AT1471" s="28"/>
      <c r="AU1471" s="28"/>
      <c r="AW1471" s="28"/>
      <c r="AX1471" s="28"/>
      <c r="AY1471" s="28"/>
      <c r="AZ1471" s="28"/>
      <c r="BA1471" s="28"/>
      <c r="BB1471" s="28"/>
      <c r="BC1471" s="28"/>
      <c r="BD1471" s="28"/>
      <c r="BE1471" s="28"/>
      <c r="BF1471" s="28"/>
      <c r="BG1471" s="28"/>
      <c r="BH1471" s="28"/>
      <c r="BI1471" s="28"/>
      <c r="BJ1471" s="28"/>
      <c r="BK1471" s="28"/>
    </row>
    <row r="1472" spans="26:63" ht="12.95" customHeight="1">
      <c r="Z1472" s="28"/>
      <c r="AA1472" s="28"/>
      <c r="AB1472" s="28"/>
      <c r="AC1472" s="28"/>
      <c r="AD1472" s="28"/>
      <c r="AF1472" s="29"/>
      <c r="AM1472" s="28"/>
      <c r="AN1472" s="28"/>
      <c r="AO1472" s="28"/>
      <c r="AP1472" s="28"/>
      <c r="AQ1472" s="28"/>
      <c r="AR1472" s="28"/>
      <c r="AS1472" s="28"/>
      <c r="AT1472" s="28"/>
      <c r="AU1472" s="28"/>
      <c r="AW1472" s="28"/>
    </row>
    <row r="1473" spans="26:63" ht="12.95" customHeight="1">
      <c r="Z1473" s="28"/>
      <c r="AA1473" s="28"/>
      <c r="AB1473" s="28"/>
      <c r="AC1473" s="28"/>
      <c r="AD1473" s="28"/>
      <c r="AF1473" s="29"/>
      <c r="AM1473" s="28"/>
      <c r="AN1473" s="28"/>
      <c r="AO1473" s="28"/>
      <c r="AP1473" s="28"/>
      <c r="AQ1473" s="28"/>
      <c r="AR1473" s="28"/>
      <c r="AS1473" s="28"/>
      <c r="AT1473" s="28"/>
      <c r="AU1473" s="28"/>
      <c r="AW1473" s="28"/>
    </row>
    <row r="1474" spans="26:63" ht="12.95" customHeight="1">
      <c r="Z1474" s="28"/>
      <c r="AA1474" s="28"/>
      <c r="AB1474" s="28"/>
      <c r="AC1474" s="28"/>
      <c r="AD1474" s="28"/>
      <c r="AF1474" s="29"/>
      <c r="AM1474" s="28"/>
      <c r="AN1474" s="28"/>
      <c r="AO1474" s="28"/>
      <c r="AP1474" s="28"/>
      <c r="AQ1474" s="28"/>
      <c r="AR1474" s="28"/>
      <c r="AS1474" s="28"/>
      <c r="AT1474" s="28"/>
      <c r="AU1474" s="28"/>
      <c r="AV1474" s="28"/>
      <c r="AW1474" s="28"/>
      <c r="AX1474" s="28"/>
      <c r="AY1474" s="28"/>
      <c r="AZ1474" s="28"/>
      <c r="BA1474" s="28"/>
      <c r="BB1474" s="28"/>
      <c r="BC1474" s="28"/>
      <c r="BD1474" s="28"/>
      <c r="BE1474" s="28"/>
      <c r="BF1474" s="28"/>
      <c r="BG1474" s="28"/>
      <c r="BH1474" s="28"/>
      <c r="BI1474" s="28"/>
      <c r="BJ1474" s="28"/>
      <c r="BK1474" s="28"/>
    </row>
    <row r="1475" spans="26:63" ht="12.95" customHeight="1">
      <c r="Z1475" s="28"/>
      <c r="AA1475" s="28"/>
      <c r="AB1475" s="28"/>
      <c r="AC1475" s="28"/>
      <c r="AD1475" s="28"/>
      <c r="AF1475" s="29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28"/>
      <c r="AY1475" s="28"/>
      <c r="AZ1475" s="28"/>
      <c r="BA1475" s="28"/>
      <c r="BB1475" s="28"/>
      <c r="BC1475" s="28"/>
      <c r="BD1475" s="28"/>
      <c r="BE1475" s="28"/>
      <c r="BF1475" s="28"/>
      <c r="BG1475" s="28"/>
      <c r="BH1475" s="28"/>
      <c r="BI1475" s="28"/>
      <c r="BJ1475" s="28"/>
      <c r="BK1475" s="28"/>
    </row>
    <row r="1476" spans="26:63" ht="12.95" customHeight="1">
      <c r="Z1476" s="28"/>
      <c r="AA1476" s="28"/>
      <c r="AB1476" s="28"/>
      <c r="AC1476" s="28"/>
      <c r="AD1476" s="28"/>
      <c r="AF1476" s="29"/>
      <c r="AM1476" s="28"/>
      <c r="AN1476" s="28"/>
      <c r="AO1476" s="28"/>
      <c r="AP1476" s="28"/>
      <c r="AQ1476" s="28"/>
      <c r="AR1476" s="28"/>
      <c r="AS1476" s="28"/>
      <c r="AT1476" s="28"/>
      <c r="AU1476" s="28"/>
      <c r="AV1476" s="28"/>
      <c r="AW1476" s="28"/>
      <c r="AX1476" s="28"/>
      <c r="AY1476" s="28"/>
      <c r="AZ1476" s="28"/>
      <c r="BA1476" s="28"/>
      <c r="BB1476" s="28"/>
      <c r="BC1476" s="28"/>
      <c r="BD1476" s="28"/>
      <c r="BE1476" s="28"/>
      <c r="BF1476" s="28"/>
      <c r="BG1476" s="28"/>
      <c r="BH1476" s="28"/>
      <c r="BI1476" s="28"/>
      <c r="BJ1476" s="28"/>
      <c r="BK1476" s="28"/>
    </row>
    <row r="1477" spans="26:63" ht="12.95" customHeight="1">
      <c r="Z1477" s="28"/>
      <c r="AA1477" s="28"/>
      <c r="AB1477" s="28"/>
      <c r="AC1477" s="28"/>
      <c r="AD1477" s="28"/>
      <c r="AF1477" s="29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  <c r="AX1477" s="28"/>
      <c r="AY1477" s="28"/>
      <c r="AZ1477" s="28"/>
      <c r="BA1477" s="28"/>
      <c r="BB1477" s="28"/>
      <c r="BC1477" s="28"/>
      <c r="BD1477" s="28"/>
      <c r="BE1477" s="28"/>
      <c r="BF1477" s="28"/>
      <c r="BG1477" s="28"/>
      <c r="BH1477" s="28"/>
      <c r="BI1477" s="28"/>
      <c r="BJ1477" s="28"/>
      <c r="BK1477" s="28"/>
    </row>
    <row r="1478" spans="26:63" ht="12.95" customHeight="1">
      <c r="Z1478" s="28"/>
      <c r="AA1478" s="28"/>
      <c r="AB1478" s="28"/>
      <c r="AC1478" s="28"/>
      <c r="AD1478" s="28"/>
      <c r="AF1478" s="29"/>
      <c r="AM1478" s="28"/>
      <c r="AN1478" s="28"/>
      <c r="AO1478" s="28"/>
      <c r="AP1478" s="28"/>
      <c r="AQ1478" s="28"/>
      <c r="AR1478" s="28"/>
      <c r="AS1478" s="28"/>
      <c r="AT1478" s="28"/>
      <c r="AU1478" s="28"/>
    </row>
    <row r="1479" spans="26:63" ht="12.95" customHeight="1">
      <c r="Z1479" s="28"/>
      <c r="AA1479" s="28"/>
      <c r="AB1479" s="28"/>
      <c r="AC1479" s="28"/>
      <c r="AD1479" s="28"/>
      <c r="AF1479" s="29"/>
      <c r="AM1479" s="28"/>
      <c r="AN1479" s="28"/>
      <c r="AO1479" s="28"/>
      <c r="AP1479" s="28"/>
      <c r="AQ1479" s="28"/>
      <c r="AR1479" s="28"/>
      <c r="AS1479" s="28"/>
      <c r="AT1479" s="28"/>
    </row>
    <row r="1480" spans="26:63" ht="12.95" customHeight="1">
      <c r="Z1480" s="28"/>
      <c r="AA1480" s="28"/>
      <c r="AB1480" s="28"/>
      <c r="AC1480" s="28"/>
      <c r="AD1480" s="28"/>
      <c r="AF1480" s="29"/>
      <c r="AM1480" s="28"/>
      <c r="AN1480" s="28"/>
      <c r="AO1480" s="28"/>
      <c r="AP1480" s="28"/>
      <c r="AQ1480" s="28"/>
      <c r="AR1480" s="28"/>
      <c r="AS1480" s="28"/>
      <c r="AT1480" s="28"/>
    </row>
    <row r="1481" spans="26:63" ht="12.95" customHeight="1">
      <c r="Z1481" s="28"/>
      <c r="AA1481" s="28"/>
      <c r="AB1481" s="28"/>
      <c r="AC1481" s="28"/>
      <c r="AD1481" s="28"/>
      <c r="AF1481" s="29"/>
      <c r="AM1481" s="28"/>
      <c r="AN1481" s="28"/>
      <c r="AO1481" s="28"/>
      <c r="AP1481" s="28"/>
      <c r="AQ1481" s="28"/>
      <c r="AR1481" s="28"/>
      <c r="AS1481" s="28"/>
      <c r="AT1481" s="28"/>
      <c r="AU1481" s="28"/>
    </row>
    <row r="1482" spans="26:63" ht="12.95" customHeight="1">
      <c r="Z1482" s="28"/>
      <c r="AA1482" s="28"/>
      <c r="AB1482" s="28"/>
      <c r="AC1482" s="28"/>
      <c r="AD1482" s="28"/>
      <c r="AF1482" s="29"/>
      <c r="AM1482" s="28"/>
      <c r="AN1482" s="28"/>
      <c r="AO1482" s="28"/>
      <c r="AP1482" s="28"/>
      <c r="AQ1482" s="28"/>
      <c r="AR1482" s="28"/>
      <c r="AS1482" s="28"/>
      <c r="AT1482" s="28"/>
      <c r="AU1482" s="28"/>
      <c r="AV1482" s="28"/>
      <c r="AW1482" s="28"/>
      <c r="AX1482" s="28"/>
      <c r="AY1482" s="28"/>
      <c r="AZ1482" s="28"/>
      <c r="BA1482" s="28"/>
      <c r="BB1482" s="28"/>
      <c r="BC1482" s="28"/>
      <c r="BD1482" s="28"/>
      <c r="BE1482" s="28"/>
      <c r="BF1482" s="28"/>
      <c r="BG1482" s="28"/>
      <c r="BH1482" s="28"/>
      <c r="BI1482" s="28"/>
      <c r="BJ1482" s="28"/>
      <c r="BK1482" s="28"/>
    </row>
    <row r="1483" spans="26:63" ht="12.95" customHeight="1">
      <c r="Z1483" s="28"/>
      <c r="AA1483" s="28"/>
      <c r="AB1483" s="28"/>
      <c r="AC1483" s="28"/>
      <c r="AD1483" s="28"/>
      <c r="AF1483" s="29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  <c r="AX1483" s="28"/>
      <c r="AY1483" s="28"/>
      <c r="AZ1483" s="28"/>
      <c r="BA1483" s="28"/>
      <c r="BB1483" s="28"/>
      <c r="BC1483" s="28"/>
      <c r="BD1483" s="28"/>
      <c r="BE1483" s="28"/>
      <c r="BF1483" s="28"/>
      <c r="BG1483" s="28"/>
      <c r="BH1483" s="28"/>
      <c r="BI1483" s="28"/>
      <c r="BJ1483" s="28"/>
      <c r="BK1483" s="28"/>
    </row>
    <row r="1484" spans="26:63" ht="12.95" customHeight="1">
      <c r="Z1484" s="28"/>
      <c r="AA1484" s="28"/>
      <c r="AB1484" s="28"/>
      <c r="AC1484" s="28"/>
      <c r="AD1484" s="28"/>
      <c r="AF1484" s="29"/>
      <c r="AM1484" s="28"/>
      <c r="AN1484" s="28"/>
      <c r="AO1484" s="28"/>
      <c r="AP1484" s="28"/>
      <c r="AQ1484" s="28"/>
      <c r="AR1484" s="28"/>
      <c r="AS1484" s="28"/>
      <c r="AT1484" s="28"/>
    </row>
    <row r="1485" spans="26:63" ht="12.95" customHeight="1">
      <c r="Z1485" s="28"/>
      <c r="AA1485" s="28"/>
      <c r="AB1485" s="28"/>
      <c r="AC1485" s="28"/>
      <c r="AD1485" s="28"/>
      <c r="AF1485" s="29"/>
      <c r="AM1485" s="28"/>
      <c r="AN1485" s="28"/>
      <c r="AO1485" s="28"/>
      <c r="AP1485" s="28"/>
      <c r="AQ1485" s="28"/>
      <c r="AR1485" s="28"/>
      <c r="AS1485" s="28"/>
      <c r="AT1485" s="28"/>
      <c r="AU1485" s="28"/>
      <c r="AW1485" s="28"/>
    </row>
    <row r="1486" spans="26:63" ht="12.95" customHeight="1">
      <c r="Z1486" s="28"/>
      <c r="AA1486" s="28"/>
      <c r="AB1486" s="28"/>
      <c r="AC1486" s="28"/>
      <c r="AD1486" s="28"/>
      <c r="AF1486" s="29"/>
      <c r="AM1486" s="28"/>
      <c r="AN1486" s="28"/>
      <c r="AO1486" s="28"/>
      <c r="AP1486" s="28"/>
      <c r="AQ1486" s="28"/>
      <c r="AR1486" s="28"/>
      <c r="AS1486" s="28"/>
      <c r="AT1486" s="28"/>
      <c r="AU1486" s="28"/>
    </row>
    <row r="1487" spans="26:63" ht="12.95" customHeight="1">
      <c r="Z1487" s="28"/>
      <c r="AA1487" s="28"/>
      <c r="AB1487" s="28"/>
      <c r="AC1487" s="28"/>
      <c r="AD1487" s="28"/>
      <c r="AF1487" s="29"/>
      <c r="AM1487" s="28"/>
      <c r="AN1487" s="28"/>
      <c r="AO1487" s="28"/>
      <c r="AP1487" s="28"/>
      <c r="AQ1487" s="28"/>
      <c r="AR1487" s="28"/>
      <c r="AS1487" s="28"/>
      <c r="AT1487" s="28"/>
    </row>
    <row r="1488" spans="26:63" ht="12.95" customHeight="1">
      <c r="Z1488" s="28"/>
      <c r="AA1488" s="28"/>
      <c r="AB1488" s="28"/>
      <c r="AC1488" s="28"/>
      <c r="AD1488" s="28"/>
      <c r="AF1488" s="29"/>
      <c r="AM1488" s="28"/>
      <c r="AN1488" s="28"/>
      <c r="AO1488" s="28"/>
      <c r="AP1488" s="28"/>
      <c r="AQ1488" s="28"/>
      <c r="AR1488" s="28"/>
      <c r="AS1488" s="28"/>
      <c r="AT1488" s="28"/>
    </row>
    <row r="1489" spans="26:63" ht="12.95" customHeight="1">
      <c r="Z1489" s="28"/>
      <c r="AA1489" s="28"/>
      <c r="AB1489" s="28"/>
      <c r="AC1489" s="28"/>
      <c r="AD1489" s="28"/>
      <c r="AF1489" s="29"/>
      <c r="AM1489" s="28"/>
      <c r="AN1489" s="28"/>
      <c r="AO1489" s="28"/>
      <c r="AP1489" s="28"/>
      <c r="AQ1489" s="28"/>
      <c r="AR1489" s="28"/>
      <c r="AS1489" s="28"/>
      <c r="AT1489" s="28"/>
    </row>
    <row r="1490" spans="26:63" ht="12.95" customHeight="1">
      <c r="Z1490" s="28"/>
      <c r="AA1490" s="28"/>
      <c r="AB1490" s="28"/>
      <c r="AC1490" s="28"/>
      <c r="AD1490" s="28"/>
      <c r="AF1490" s="29"/>
      <c r="AM1490" s="28"/>
      <c r="AN1490" s="28"/>
      <c r="AO1490" s="28"/>
      <c r="AP1490" s="28"/>
      <c r="AQ1490" s="28"/>
      <c r="AR1490" s="28"/>
      <c r="AS1490" s="28"/>
      <c r="AT1490" s="28"/>
    </row>
    <row r="1491" spans="26:63" ht="12.95" customHeight="1">
      <c r="Z1491" s="28"/>
      <c r="AA1491" s="28"/>
      <c r="AB1491" s="28"/>
      <c r="AC1491" s="28"/>
      <c r="AD1491" s="28"/>
      <c r="AF1491" s="29"/>
      <c r="AM1491" s="28"/>
      <c r="AN1491" s="28"/>
      <c r="AO1491" s="28"/>
      <c r="AP1491" s="28"/>
      <c r="AQ1491" s="28"/>
      <c r="AR1491" s="28"/>
      <c r="AS1491" s="28"/>
      <c r="AT1491" s="28"/>
      <c r="AU1491" s="28"/>
      <c r="AV1491" s="28"/>
      <c r="AW1491" s="28"/>
      <c r="AX1491" s="28"/>
      <c r="AY1491" s="28"/>
      <c r="AZ1491" s="28"/>
      <c r="BA1491" s="28"/>
      <c r="BB1491" s="28"/>
      <c r="BC1491" s="28"/>
      <c r="BD1491" s="28"/>
      <c r="BE1491" s="28"/>
      <c r="BF1491" s="28"/>
      <c r="BG1491" s="28"/>
      <c r="BH1491" s="28"/>
      <c r="BI1491" s="28"/>
      <c r="BJ1491" s="28"/>
      <c r="BK1491" s="28"/>
    </row>
    <row r="1492" spans="26:63" ht="12.95" customHeight="1">
      <c r="Z1492" s="28"/>
      <c r="AA1492" s="28"/>
      <c r="AB1492" s="28"/>
      <c r="AC1492" s="28"/>
      <c r="AD1492" s="28"/>
      <c r="AF1492" s="29"/>
      <c r="AM1492" s="28"/>
      <c r="AN1492" s="28"/>
      <c r="AO1492" s="28"/>
      <c r="AP1492" s="28"/>
      <c r="AQ1492" s="28"/>
      <c r="AR1492" s="28"/>
      <c r="AS1492" s="28"/>
      <c r="AT1492" s="28"/>
    </row>
    <row r="1493" spans="26:63" ht="12.95" customHeight="1">
      <c r="Z1493" s="28"/>
      <c r="AA1493" s="28"/>
      <c r="AB1493" s="28"/>
      <c r="AC1493" s="28"/>
      <c r="AD1493" s="28"/>
      <c r="AF1493" s="29"/>
      <c r="AM1493" s="28"/>
      <c r="AN1493" s="28"/>
      <c r="AO1493" s="28"/>
      <c r="AP1493" s="28"/>
      <c r="AQ1493" s="28"/>
      <c r="AR1493" s="28"/>
      <c r="AS1493" s="28"/>
      <c r="AT1493" s="28"/>
      <c r="AU1493" s="28"/>
      <c r="AV1493" s="28"/>
      <c r="AW1493" s="28"/>
      <c r="AX1493" s="28"/>
      <c r="AY1493" s="28"/>
      <c r="AZ1493" s="28"/>
      <c r="BA1493" s="28"/>
      <c r="BB1493" s="28"/>
      <c r="BC1493" s="28"/>
      <c r="BD1493" s="28"/>
      <c r="BE1493" s="28"/>
      <c r="BF1493" s="28"/>
      <c r="BG1493" s="28"/>
      <c r="BH1493" s="28"/>
      <c r="BI1493" s="28"/>
      <c r="BJ1493" s="28"/>
      <c r="BK1493" s="28"/>
    </row>
    <row r="1494" spans="26:63" ht="12.95" customHeight="1">
      <c r="Z1494" s="28"/>
      <c r="AA1494" s="28"/>
      <c r="AB1494" s="28"/>
      <c r="AC1494" s="28"/>
      <c r="AD1494" s="28"/>
      <c r="AF1494" s="29"/>
      <c r="AM1494" s="28"/>
      <c r="AN1494" s="28"/>
      <c r="AO1494" s="28"/>
      <c r="AP1494" s="28"/>
      <c r="AQ1494" s="28"/>
      <c r="AR1494" s="28"/>
      <c r="AS1494" s="28"/>
      <c r="AT1494" s="28"/>
      <c r="AU1494" s="28"/>
      <c r="AW1494" s="28"/>
    </row>
    <row r="1495" spans="26:63" ht="12.95" customHeight="1">
      <c r="Z1495" s="28"/>
      <c r="AA1495" s="28"/>
      <c r="AB1495" s="28"/>
      <c r="AC1495" s="28"/>
      <c r="AD1495" s="28"/>
      <c r="AF1495" s="29"/>
      <c r="AM1495" s="28"/>
      <c r="AN1495" s="28"/>
      <c r="AO1495" s="28"/>
      <c r="AP1495" s="28"/>
      <c r="AQ1495" s="28"/>
      <c r="AR1495" s="28"/>
      <c r="AS1495" s="28"/>
      <c r="AT1495" s="28"/>
      <c r="AU1495" s="28"/>
    </row>
    <row r="1496" spans="26:63" ht="12.95" customHeight="1">
      <c r="Z1496" s="28"/>
      <c r="AA1496" s="28"/>
      <c r="AB1496" s="28"/>
      <c r="AC1496" s="28"/>
      <c r="AD1496" s="28"/>
      <c r="AF1496" s="29"/>
      <c r="AM1496" s="28"/>
      <c r="AN1496" s="28"/>
      <c r="AO1496" s="28"/>
      <c r="AP1496" s="28"/>
      <c r="AQ1496" s="28"/>
      <c r="AR1496" s="28"/>
      <c r="AS1496" s="28"/>
      <c r="AT1496" s="28"/>
      <c r="AU1496" s="28"/>
    </row>
    <row r="1497" spans="26:63" ht="12.95" customHeight="1">
      <c r="Z1497" s="28"/>
      <c r="AA1497" s="28"/>
      <c r="AB1497" s="28"/>
      <c r="AC1497" s="28"/>
      <c r="AD1497" s="28"/>
      <c r="AF1497" s="29"/>
      <c r="AM1497" s="28"/>
      <c r="AN1497" s="28"/>
      <c r="AO1497" s="28"/>
      <c r="AP1497" s="28"/>
      <c r="AQ1497" s="28"/>
      <c r="AR1497" s="28"/>
      <c r="AS1497" s="28"/>
      <c r="AT1497" s="28"/>
      <c r="AU1497" s="28"/>
      <c r="AW1497" s="28"/>
    </row>
    <row r="1498" spans="26:63" ht="12.95" customHeight="1">
      <c r="Z1498" s="28"/>
      <c r="AA1498" s="28"/>
      <c r="AB1498" s="28"/>
      <c r="AC1498" s="28"/>
      <c r="AD1498" s="28"/>
      <c r="AF1498" s="29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/>
      <c r="AW1498" s="28"/>
      <c r="AX1498" s="28"/>
      <c r="AY1498" s="28"/>
      <c r="AZ1498" s="28"/>
      <c r="BA1498" s="28"/>
      <c r="BB1498" s="28"/>
      <c r="BC1498" s="28"/>
      <c r="BD1498" s="28"/>
      <c r="BE1498" s="28"/>
      <c r="BF1498" s="28"/>
      <c r="BG1498" s="28"/>
      <c r="BH1498" s="28"/>
      <c r="BI1498" s="28"/>
      <c r="BJ1498" s="28"/>
      <c r="BK1498" s="28"/>
    </row>
    <row r="1499" spans="26:63" ht="12.95" customHeight="1">
      <c r="Z1499" s="28"/>
      <c r="AA1499" s="28"/>
      <c r="AB1499" s="28"/>
      <c r="AC1499" s="28"/>
      <c r="AD1499" s="28"/>
      <c r="AF1499" s="29"/>
      <c r="AM1499" s="28"/>
      <c r="AN1499" s="28"/>
      <c r="AO1499" s="28"/>
      <c r="AP1499" s="28"/>
      <c r="AQ1499" s="28"/>
      <c r="AR1499" s="28"/>
      <c r="AS1499" s="28"/>
      <c r="AT1499" s="28"/>
      <c r="AU1499" s="28"/>
    </row>
    <row r="1500" spans="26:63" ht="12.95" customHeight="1">
      <c r="Z1500" s="28"/>
      <c r="AA1500" s="28"/>
      <c r="AB1500" s="28"/>
      <c r="AC1500" s="28"/>
      <c r="AD1500" s="28"/>
      <c r="AF1500" s="29"/>
      <c r="AM1500" s="28"/>
      <c r="AN1500" s="28"/>
      <c r="AO1500" s="28"/>
      <c r="AP1500" s="28"/>
      <c r="AQ1500" s="28"/>
      <c r="AR1500" s="28"/>
      <c r="AS1500" s="28"/>
      <c r="AT1500" s="28"/>
      <c r="AU1500" s="28"/>
      <c r="AW1500" s="28"/>
    </row>
    <row r="1501" spans="26:63" ht="12.95" customHeight="1">
      <c r="Z1501" s="28"/>
      <c r="AA1501" s="28"/>
      <c r="AB1501" s="28"/>
      <c r="AC1501" s="28"/>
      <c r="AD1501" s="28"/>
      <c r="AF1501" s="29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/>
      <c r="AW1501" s="28"/>
      <c r="AX1501" s="28"/>
      <c r="AY1501" s="28"/>
      <c r="AZ1501" s="28"/>
      <c r="BA1501" s="28"/>
      <c r="BB1501" s="28"/>
      <c r="BC1501" s="28"/>
      <c r="BD1501" s="28"/>
      <c r="BE1501" s="28"/>
      <c r="BF1501" s="28"/>
      <c r="BG1501" s="28"/>
      <c r="BH1501" s="28"/>
      <c r="BI1501" s="28"/>
      <c r="BJ1501" s="28"/>
      <c r="BK1501" s="28"/>
    </row>
    <row r="1502" spans="26:63" ht="12.95" customHeight="1">
      <c r="Z1502" s="28"/>
      <c r="AA1502" s="28"/>
      <c r="AB1502" s="28"/>
      <c r="AC1502" s="28"/>
      <c r="AD1502" s="28"/>
      <c r="AF1502" s="29"/>
      <c r="AM1502" s="28"/>
      <c r="AN1502" s="28"/>
      <c r="AO1502" s="28"/>
      <c r="AP1502" s="28"/>
      <c r="AQ1502" s="28"/>
      <c r="AR1502" s="28"/>
      <c r="AS1502" s="28"/>
      <c r="AT1502" s="28"/>
      <c r="AU1502" s="28"/>
    </row>
    <row r="1503" spans="26:63" ht="12.95" customHeight="1">
      <c r="Z1503" s="28"/>
      <c r="AA1503" s="28"/>
      <c r="AB1503" s="28"/>
      <c r="AC1503" s="28"/>
      <c r="AD1503" s="28"/>
      <c r="AF1503" s="29"/>
      <c r="AM1503" s="28"/>
      <c r="AN1503" s="28"/>
      <c r="AO1503" s="28"/>
      <c r="AP1503" s="28"/>
      <c r="AQ1503" s="28"/>
      <c r="AR1503" s="28"/>
      <c r="AS1503" s="28"/>
      <c r="AT1503" s="28"/>
      <c r="AU1503" s="28"/>
    </row>
    <row r="1504" spans="26:63" ht="12.95" customHeight="1">
      <c r="Z1504" s="28"/>
      <c r="AA1504" s="28"/>
      <c r="AB1504" s="28"/>
      <c r="AC1504" s="28"/>
      <c r="AD1504" s="28"/>
      <c r="AF1504" s="29"/>
      <c r="AM1504" s="28"/>
      <c r="AN1504" s="28"/>
      <c r="AO1504" s="28"/>
      <c r="AP1504" s="28"/>
      <c r="AQ1504" s="28"/>
      <c r="AR1504" s="28"/>
      <c r="AS1504" s="28"/>
      <c r="AT1504" s="28"/>
      <c r="AU1504" s="28"/>
      <c r="AW1504" s="28"/>
      <c r="AX1504" s="28"/>
      <c r="AY1504" s="28"/>
      <c r="AZ1504" s="28"/>
      <c r="BA1504" s="28"/>
      <c r="BB1504" s="28"/>
      <c r="BC1504" s="28"/>
      <c r="BD1504" s="28"/>
      <c r="BE1504" s="28"/>
      <c r="BF1504" s="28"/>
      <c r="BG1504" s="28"/>
      <c r="BH1504" s="28"/>
      <c r="BI1504" s="28"/>
      <c r="BJ1504" s="28"/>
      <c r="BK1504" s="28"/>
    </row>
    <row r="1505" spans="26:63" ht="12.95" customHeight="1">
      <c r="Z1505" s="28"/>
      <c r="AA1505" s="28"/>
      <c r="AB1505" s="28"/>
      <c r="AC1505" s="28"/>
      <c r="AD1505" s="28"/>
      <c r="AF1505" s="29"/>
      <c r="AM1505" s="28"/>
      <c r="AN1505" s="28"/>
      <c r="AO1505" s="28"/>
      <c r="AP1505" s="28"/>
      <c r="AQ1505" s="28"/>
      <c r="AR1505" s="28"/>
      <c r="AS1505" s="28"/>
      <c r="AT1505" s="28"/>
      <c r="AU1505" s="28"/>
    </row>
    <row r="1506" spans="26:63" ht="12.95" customHeight="1">
      <c r="Z1506" s="28"/>
      <c r="AA1506" s="28"/>
      <c r="AB1506" s="28"/>
      <c r="AC1506" s="28"/>
      <c r="AD1506" s="28"/>
      <c r="AF1506" s="29"/>
      <c r="AM1506" s="28"/>
      <c r="AN1506" s="28"/>
      <c r="AO1506" s="28"/>
      <c r="AP1506" s="28"/>
      <c r="AQ1506" s="28"/>
      <c r="AR1506" s="28"/>
      <c r="AS1506" s="28"/>
      <c r="AT1506" s="28"/>
      <c r="AU1506" s="28"/>
      <c r="AW1506" s="28"/>
      <c r="AX1506" s="28"/>
      <c r="AY1506" s="28"/>
      <c r="AZ1506" s="28"/>
      <c r="BA1506" s="28"/>
      <c r="BB1506" s="28"/>
      <c r="BC1506" s="28"/>
      <c r="BD1506" s="28"/>
      <c r="BE1506" s="28"/>
      <c r="BF1506" s="28"/>
      <c r="BG1506" s="28"/>
      <c r="BH1506" s="28"/>
      <c r="BI1506" s="28"/>
      <c r="BJ1506" s="28"/>
      <c r="BK1506" s="28"/>
    </row>
    <row r="1507" spans="26:63" ht="12.95" customHeight="1">
      <c r="Z1507" s="28"/>
      <c r="AA1507" s="28"/>
      <c r="AB1507" s="28"/>
      <c r="AC1507" s="28"/>
      <c r="AD1507" s="28"/>
      <c r="AF1507" s="29"/>
      <c r="AM1507" s="28"/>
      <c r="AN1507" s="28"/>
      <c r="AO1507" s="28"/>
      <c r="AP1507" s="28"/>
      <c r="AQ1507" s="28"/>
      <c r="AR1507" s="28"/>
      <c r="AS1507" s="28"/>
      <c r="AT1507" s="28"/>
    </row>
    <row r="1508" spans="26:63" ht="12.95" customHeight="1">
      <c r="Z1508" s="28"/>
      <c r="AA1508" s="28"/>
      <c r="AB1508" s="28"/>
      <c r="AC1508" s="28"/>
      <c r="AD1508" s="28"/>
      <c r="AF1508" s="29"/>
      <c r="AM1508" s="28"/>
      <c r="AN1508" s="28"/>
      <c r="AO1508" s="28"/>
      <c r="AP1508" s="28"/>
      <c r="AQ1508" s="28"/>
      <c r="AR1508" s="28"/>
      <c r="AS1508" s="28"/>
      <c r="AT1508" s="28"/>
      <c r="AU1508" s="28"/>
      <c r="AW1508" s="28"/>
    </row>
    <row r="1509" spans="26:63" ht="12.95" customHeight="1">
      <c r="Z1509" s="28"/>
      <c r="AA1509" s="28"/>
      <c r="AB1509" s="28"/>
      <c r="AC1509" s="28"/>
      <c r="AD1509" s="28"/>
      <c r="AF1509" s="29"/>
      <c r="AM1509" s="28"/>
      <c r="AN1509" s="28"/>
      <c r="AO1509" s="28"/>
      <c r="AP1509" s="28"/>
      <c r="AQ1509" s="28"/>
      <c r="AR1509" s="28"/>
      <c r="AS1509" s="28"/>
      <c r="AT1509" s="28"/>
    </row>
    <row r="1510" spans="26:63" ht="12.95" customHeight="1">
      <c r="Z1510" s="28"/>
      <c r="AA1510" s="28"/>
      <c r="AB1510" s="28"/>
      <c r="AC1510" s="28"/>
      <c r="AD1510" s="28"/>
      <c r="AF1510" s="29"/>
      <c r="AM1510" s="28"/>
      <c r="AN1510" s="28"/>
      <c r="AO1510" s="28"/>
      <c r="AP1510" s="28"/>
      <c r="AQ1510" s="28"/>
      <c r="AR1510" s="28"/>
      <c r="AS1510" s="28"/>
      <c r="AT1510" s="28"/>
      <c r="AU1510" s="28"/>
    </row>
    <row r="1511" spans="26:63" ht="12.95" customHeight="1">
      <c r="Z1511" s="28"/>
      <c r="AA1511" s="28"/>
      <c r="AB1511" s="28"/>
      <c r="AC1511" s="28"/>
      <c r="AD1511" s="28"/>
      <c r="AF1511" s="29"/>
      <c r="AM1511" s="28"/>
      <c r="AN1511" s="28"/>
      <c r="AO1511" s="28"/>
      <c r="AP1511" s="28"/>
      <c r="AQ1511" s="28"/>
      <c r="AR1511" s="28"/>
      <c r="AS1511" s="28"/>
      <c r="AT1511" s="28"/>
      <c r="AU1511" s="28"/>
      <c r="AV1511" s="28"/>
      <c r="AW1511" s="28"/>
      <c r="AX1511" s="28"/>
      <c r="AY1511" s="28"/>
      <c r="AZ1511" s="28"/>
      <c r="BA1511" s="28"/>
      <c r="BB1511" s="28"/>
      <c r="BC1511" s="28"/>
      <c r="BD1511" s="28"/>
      <c r="BE1511" s="28"/>
      <c r="BF1511" s="28"/>
      <c r="BG1511" s="28"/>
      <c r="BH1511" s="28"/>
      <c r="BI1511" s="28"/>
      <c r="BJ1511" s="28"/>
      <c r="BK1511" s="28"/>
    </row>
    <row r="1512" spans="26:63" ht="12.95" customHeight="1">
      <c r="Z1512" s="28"/>
      <c r="AA1512" s="28"/>
      <c r="AB1512" s="28"/>
      <c r="AC1512" s="28"/>
      <c r="AD1512" s="28"/>
      <c r="AF1512" s="29"/>
      <c r="AM1512" s="28"/>
      <c r="AN1512" s="28"/>
      <c r="AO1512" s="28"/>
      <c r="AP1512" s="28"/>
      <c r="AQ1512" s="28"/>
      <c r="AR1512" s="28"/>
      <c r="AS1512" s="28"/>
      <c r="AT1512" s="28"/>
    </row>
    <row r="1513" spans="26:63" ht="12.95" customHeight="1">
      <c r="Z1513" s="28"/>
      <c r="AA1513" s="28"/>
      <c r="AB1513" s="28"/>
      <c r="AC1513" s="28"/>
      <c r="AD1513" s="28"/>
      <c r="AF1513" s="29"/>
      <c r="AM1513" s="28"/>
      <c r="AN1513" s="28"/>
      <c r="AO1513" s="28"/>
      <c r="AP1513" s="28"/>
      <c r="AQ1513" s="28"/>
      <c r="AR1513" s="28"/>
      <c r="AS1513" s="28"/>
      <c r="AT1513" s="28"/>
      <c r="AU1513" s="28"/>
      <c r="AW1513" s="28"/>
    </row>
    <row r="1514" spans="26:63" ht="12.95" customHeight="1">
      <c r="Z1514" s="28"/>
      <c r="AA1514" s="28"/>
      <c r="AB1514" s="28"/>
      <c r="AC1514" s="28"/>
      <c r="AD1514" s="28"/>
      <c r="AF1514" s="29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/>
      <c r="AW1514" s="28"/>
      <c r="AX1514" s="28"/>
      <c r="AY1514" s="28"/>
      <c r="AZ1514" s="28"/>
      <c r="BA1514" s="28"/>
      <c r="BB1514" s="28"/>
      <c r="BC1514" s="28"/>
      <c r="BD1514" s="28"/>
      <c r="BE1514" s="28"/>
      <c r="BF1514" s="28"/>
      <c r="BG1514" s="28"/>
      <c r="BH1514" s="28"/>
      <c r="BI1514" s="28"/>
      <c r="BJ1514" s="28"/>
      <c r="BK1514" s="28"/>
    </row>
    <row r="1515" spans="26:63" ht="12.95" customHeight="1">
      <c r="Z1515" s="28"/>
      <c r="AA1515" s="28"/>
      <c r="AB1515" s="28"/>
      <c r="AC1515" s="28"/>
      <c r="AD1515" s="28"/>
      <c r="AF1515" s="29"/>
      <c r="AM1515" s="28"/>
      <c r="AN1515" s="28"/>
      <c r="AO1515" s="28"/>
      <c r="AP1515" s="28"/>
      <c r="AQ1515" s="28"/>
      <c r="AR1515" s="28"/>
      <c r="AS1515" s="28"/>
      <c r="AT1515" s="28"/>
      <c r="AU1515" s="28"/>
      <c r="AV1515" s="28"/>
      <c r="AW1515" s="28"/>
      <c r="AX1515" s="28"/>
      <c r="AY1515" s="28"/>
      <c r="AZ1515" s="28"/>
      <c r="BA1515" s="28"/>
      <c r="BB1515" s="28"/>
      <c r="BC1515" s="28"/>
      <c r="BD1515" s="28"/>
      <c r="BE1515" s="28"/>
      <c r="BF1515" s="28"/>
      <c r="BG1515" s="28"/>
      <c r="BH1515" s="28"/>
      <c r="BI1515" s="28"/>
      <c r="BJ1515" s="28"/>
      <c r="BK1515" s="28"/>
    </row>
    <row r="1516" spans="26:63" ht="12.95" customHeight="1">
      <c r="Z1516" s="28"/>
      <c r="AA1516" s="28"/>
      <c r="AB1516" s="28"/>
      <c r="AC1516" s="28"/>
      <c r="AD1516" s="28"/>
      <c r="AF1516" s="29"/>
      <c r="AM1516" s="28"/>
      <c r="AN1516" s="28"/>
      <c r="AO1516" s="28"/>
      <c r="AP1516" s="28"/>
      <c r="AQ1516" s="28"/>
      <c r="AR1516" s="28"/>
      <c r="AS1516" s="28"/>
      <c r="AT1516" s="28"/>
      <c r="AU1516" s="28"/>
      <c r="AV1516" s="28"/>
      <c r="AW1516" s="28"/>
      <c r="AX1516" s="28"/>
      <c r="AY1516" s="28"/>
      <c r="AZ1516" s="28"/>
      <c r="BA1516" s="28"/>
      <c r="BB1516" s="28"/>
      <c r="BC1516" s="28"/>
      <c r="BD1516" s="28"/>
      <c r="BE1516" s="28"/>
      <c r="BF1516" s="28"/>
      <c r="BG1516" s="28"/>
      <c r="BH1516" s="28"/>
      <c r="BI1516" s="28"/>
      <c r="BJ1516" s="28"/>
      <c r="BK1516" s="28"/>
    </row>
    <row r="1517" spans="26:63" ht="12.95" customHeight="1">
      <c r="Z1517" s="28"/>
      <c r="AA1517" s="28"/>
      <c r="AB1517" s="28"/>
      <c r="AC1517" s="28"/>
      <c r="AD1517" s="28"/>
      <c r="AF1517" s="29"/>
      <c r="AM1517" s="28"/>
      <c r="AN1517" s="28"/>
      <c r="AO1517" s="28"/>
      <c r="AP1517" s="28"/>
      <c r="AQ1517" s="28"/>
      <c r="AR1517" s="28"/>
      <c r="AS1517" s="28"/>
      <c r="AT1517" s="28"/>
      <c r="AU1517" s="28"/>
    </row>
    <row r="1518" spans="26:63" ht="12.95" customHeight="1">
      <c r="Z1518" s="28"/>
      <c r="AA1518" s="28"/>
      <c r="AB1518" s="28"/>
      <c r="AC1518" s="28"/>
      <c r="AD1518" s="28"/>
      <c r="AF1518" s="29"/>
      <c r="AM1518" s="28"/>
      <c r="AN1518" s="28"/>
      <c r="AO1518" s="28"/>
      <c r="AP1518" s="28"/>
      <c r="AQ1518" s="28"/>
      <c r="AR1518" s="28"/>
      <c r="AS1518" s="28"/>
      <c r="AT1518" s="28"/>
      <c r="AU1518" s="28"/>
    </row>
    <row r="1519" spans="26:63" ht="12.95" customHeight="1">
      <c r="Z1519" s="28"/>
      <c r="AA1519" s="28"/>
      <c r="AB1519" s="28"/>
      <c r="AC1519" s="28"/>
      <c r="AD1519" s="28"/>
      <c r="AF1519" s="29"/>
      <c r="AM1519" s="28"/>
      <c r="AN1519" s="28"/>
      <c r="AO1519" s="28"/>
      <c r="AP1519" s="28"/>
      <c r="AQ1519" s="28"/>
      <c r="AR1519" s="28"/>
      <c r="AS1519" s="28"/>
      <c r="AT1519" s="28"/>
      <c r="AU1519" s="28"/>
      <c r="AW1519" s="28"/>
      <c r="AX1519" s="28"/>
      <c r="AY1519" s="28"/>
      <c r="AZ1519" s="28"/>
      <c r="BA1519" s="28"/>
      <c r="BB1519" s="28"/>
      <c r="BC1519" s="28"/>
      <c r="BD1519" s="28"/>
      <c r="BE1519" s="28"/>
      <c r="BF1519" s="28"/>
      <c r="BG1519" s="28"/>
      <c r="BH1519" s="28"/>
      <c r="BI1519" s="28"/>
      <c r="BJ1519" s="28"/>
      <c r="BK1519" s="28"/>
    </row>
    <row r="1520" spans="26:63" ht="12.95" customHeight="1">
      <c r="Z1520" s="28"/>
      <c r="AA1520" s="28"/>
      <c r="AB1520" s="28"/>
      <c r="AC1520" s="28"/>
      <c r="AD1520" s="28"/>
      <c r="AF1520" s="29"/>
      <c r="AM1520" s="28"/>
      <c r="AN1520" s="28"/>
      <c r="AO1520" s="28"/>
      <c r="AP1520" s="28"/>
      <c r="AQ1520" s="28"/>
      <c r="AR1520" s="28"/>
      <c r="AS1520" s="28"/>
      <c r="AT1520" s="28"/>
      <c r="AU1520" s="28"/>
    </row>
    <row r="1521" spans="26:63" ht="12.95" customHeight="1">
      <c r="Z1521" s="28"/>
      <c r="AA1521" s="28"/>
      <c r="AB1521" s="28"/>
      <c r="AC1521" s="28"/>
      <c r="AD1521" s="28"/>
      <c r="AF1521" s="29"/>
      <c r="AM1521" s="28"/>
      <c r="AN1521" s="28"/>
      <c r="AO1521" s="28"/>
      <c r="AP1521" s="28"/>
      <c r="AQ1521" s="28"/>
      <c r="AR1521" s="28"/>
      <c r="AS1521" s="28"/>
      <c r="AT1521" s="28"/>
      <c r="AU1521" s="28"/>
      <c r="AW1521" s="28"/>
      <c r="AX1521" s="28"/>
      <c r="AY1521" s="28"/>
      <c r="AZ1521" s="28"/>
      <c r="BA1521" s="28"/>
      <c r="BB1521" s="28"/>
      <c r="BC1521" s="28"/>
      <c r="BD1521" s="28"/>
      <c r="BE1521" s="28"/>
      <c r="BF1521" s="28"/>
      <c r="BG1521" s="28"/>
      <c r="BH1521" s="28"/>
      <c r="BI1521" s="28"/>
      <c r="BJ1521" s="28"/>
      <c r="BK1521" s="28"/>
    </row>
    <row r="1522" spans="26:63" ht="12.95" customHeight="1">
      <c r="Z1522" s="28"/>
      <c r="AA1522" s="28"/>
      <c r="AB1522" s="28"/>
      <c r="AC1522" s="28"/>
      <c r="AD1522" s="28"/>
      <c r="AF1522" s="29"/>
      <c r="AM1522" s="28"/>
      <c r="AN1522" s="28"/>
      <c r="AO1522" s="28"/>
      <c r="AP1522" s="28"/>
      <c r="AQ1522" s="28"/>
      <c r="AR1522" s="28"/>
      <c r="AS1522" s="28"/>
      <c r="AT1522" s="28"/>
      <c r="AU1522" s="28"/>
    </row>
    <row r="1523" spans="26:63" ht="12.95" customHeight="1">
      <c r="Z1523" s="28"/>
      <c r="AA1523" s="28"/>
      <c r="AB1523" s="28"/>
      <c r="AC1523" s="28"/>
      <c r="AD1523" s="28"/>
      <c r="AF1523" s="29"/>
      <c r="AM1523" s="28"/>
      <c r="AN1523" s="28"/>
      <c r="AO1523" s="28"/>
      <c r="AP1523" s="28"/>
      <c r="AQ1523" s="28"/>
      <c r="AR1523" s="28"/>
      <c r="AS1523" s="28"/>
      <c r="AT1523" s="28"/>
      <c r="AU1523" s="28"/>
    </row>
    <row r="1524" spans="26:63" ht="12.95" customHeight="1">
      <c r="Z1524" s="28"/>
      <c r="AA1524" s="28"/>
      <c r="AB1524" s="28"/>
      <c r="AC1524" s="28"/>
      <c r="AD1524" s="28"/>
      <c r="AF1524" s="29"/>
      <c r="AM1524" s="28"/>
      <c r="AN1524" s="28"/>
      <c r="AO1524" s="28"/>
      <c r="AP1524" s="28"/>
      <c r="AQ1524" s="28"/>
      <c r="AR1524" s="28"/>
      <c r="AS1524" s="28"/>
      <c r="AT1524" s="28"/>
      <c r="AU1524" s="28"/>
      <c r="AW1524" s="28"/>
    </row>
    <row r="1525" spans="26:63" ht="12.95" customHeight="1">
      <c r="Z1525" s="28"/>
      <c r="AA1525" s="28"/>
      <c r="AB1525" s="28"/>
      <c r="AC1525" s="28"/>
      <c r="AD1525" s="28"/>
      <c r="AF1525" s="29"/>
      <c r="AM1525" s="28"/>
      <c r="AN1525" s="28"/>
      <c r="AO1525" s="28"/>
      <c r="AP1525" s="28"/>
      <c r="AQ1525" s="28"/>
      <c r="AR1525" s="28"/>
      <c r="AS1525" s="28"/>
      <c r="AT1525" s="28"/>
      <c r="AU1525" s="28"/>
    </row>
    <row r="1526" spans="26:63" ht="12.95" customHeight="1">
      <c r="Z1526" s="28"/>
      <c r="AA1526" s="28"/>
      <c r="AB1526" s="28"/>
      <c r="AC1526" s="28"/>
      <c r="AD1526" s="28"/>
      <c r="AF1526" s="29"/>
      <c r="AM1526" s="28"/>
      <c r="AN1526" s="28"/>
      <c r="AO1526" s="28"/>
      <c r="AP1526" s="28"/>
      <c r="AQ1526" s="28"/>
      <c r="AR1526" s="28"/>
      <c r="AS1526" s="28"/>
      <c r="AT1526" s="28"/>
      <c r="AU1526" s="28"/>
      <c r="AW1526" s="28"/>
    </row>
    <row r="1527" spans="26:63" ht="12.95" customHeight="1">
      <c r="Z1527" s="28"/>
      <c r="AA1527" s="28"/>
      <c r="AB1527" s="28"/>
      <c r="AC1527" s="28"/>
      <c r="AD1527" s="28"/>
      <c r="AF1527" s="29"/>
      <c r="AM1527" s="28"/>
      <c r="AN1527" s="28"/>
      <c r="AO1527" s="28"/>
      <c r="AP1527" s="28"/>
      <c r="AQ1527" s="28"/>
      <c r="AR1527" s="28"/>
      <c r="AS1527" s="28"/>
      <c r="AT1527" s="28"/>
      <c r="AU1527" s="28"/>
    </row>
    <row r="1528" spans="26:63" ht="12.95" customHeight="1">
      <c r="Z1528" s="28"/>
      <c r="AA1528" s="28"/>
      <c r="AB1528" s="28"/>
      <c r="AC1528" s="28"/>
      <c r="AD1528" s="28"/>
      <c r="AF1528" s="29"/>
      <c r="AM1528" s="28"/>
      <c r="AN1528" s="28"/>
      <c r="AO1528" s="28"/>
      <c r="AP1528" s="28"/>
      <c r="AQ1528" s="28"/>
      <c r="AR1528" s="28"/>
      <c r="AS1528" s="28"/>
      <c r="AT1528" s="28"/>
      <c r="AU1528" s="28"/>
    </row>
    <row r="1529" spans="26:63" ht="12.95" customHeight="1">
      <c r="Z1529" s="28"/>
      <c r="AA1529" s="28"/>
      <c r="AB1529" s="28"/>
      <c r="AC1529" s="28"/>
      <c r="AD1529" s="28"/>
      <c r="AF1529" s="29"/>
      <c r="AM1529" s="28"/>
      <c r="AN1529" s="28"/>
      <c r="AO1529" s="28"/>
      <c r="AP1529" s="28"/>
      <c r="AQ1529" s="28"/>
      <c r="AR1529" s="28"/>
      <c r="AS1529" s="28"/>
      <c r="AT1529" s="28"/>
      <c r="AU1529" s="28"/>
    </row>
    <row r="1530" spans="26:63" ht="12.95" customHeight="1">
      <c r="Z1530" s="28"/>
      <c r="AA1530" s="28"/>
      <c r="AB1530" s="28"/>
      <c r="AC1530" s="28"/>
      <c r="AD1530" s="28"/>
      <c r="AF1530" s="29"/>
      <c r="AM1530" s="28"/>
      <c r="AN1530" s="28"/>
      <c r="AO1530" s="28"/>
      <c r="AP1530" s="28"/>
      <c r="AQ1530" s="28"/>
      <c r="AR1530" s="28"/>
      <c r="AS1530" s="28"/>
      <c r="AT1530" s="28"/>
    </row>
    <row r="1531" spans="26:63" ht="12.95" customHeight="1">
      <c r="Z1531" s="28"/>
      <c r="AA1531" s="28"/>
      <c r="AB1531" s="28"/>
      <c r="AC1531" s="28"/>
      <c r="AD1531" s="28"/>
      <c r="AF1531" s="29"/>
      <c r="AM1531" s="28"/>
      <c r="AN1531" s="28"/>
      <c r="AO1531" s="28"/>
      <c r="AP1531" s="28"/>
      <c r="AQ1531" s="28"/>
      <c r="AR1531" s="28"/>
      <c r="AS1531" s="28"/>
      <c r="AT1531" s="28"/>
      <c r="AU1531" s="28"/>
    </row>
    <row r="1532" spans="26:63" ht="12.95" customHeight="1">
      <c r="Z1532" s="28"/>
      <c r="AA1532" s="28"/>
      <c r="AB1532" s="28"/>
      <c r="AC1532" s="28"/>
      <c r="AD1532" s="28"/>
      <c r="AF1532" s="29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  <c r="AW1532" s="28"/>
      <c r="AX1532" s="28"/>
      <c r="AY1532" s="28"/>
      <c r="AZ1532" s="28"/>
      <c r="BA1532" s="28"/>
      <c r="BB1532" s="28"/>
      <c r="BC1532" s="28"/>
      <c r="BD1532" s="28"/>
      <c r="BE1532" s="28"/>
      <c r="BF1532" s="28"/>
      <c r="BG1532" s="28"/>
      <c r="BH1532" s="28"/>
      <c r="BI1532" s="28"/>
      <c r="BJ1532" s="28"/>
      <c r="BK1532" s="28"/>
    </row>
    <row r="1533" spans="26:63" ht="12.95" customHeight="1">
      <c r="Z1533" s="28"/>
      <c r="AA1533" s="28"/>
      <c r="AB1533" s="28"/>
      <c r="AC1533" s="28"/>
      <c r="AD1533" s="28"/>
      <c r="AF1533" s="29"/>
      <c r="AM1533" s="28"/>
      <c r="AN1533" s="28"/>
      <c r="AO1533" s="28"/>
      <c r="AP1533" s="28"/>
      <c r="AQ1533" s="28"/>
      <c r="AR1533" s="28"/>
      <c r="AS1533" s="28"/>
      <c r="AT1533" s="28"/>
    </row>
    <row r="1534" spans="26:63" ht="12.95" customHeight="1">
      <c r="Z1534" s="28"/>
      <c r="AA1534" s="28"/>
      <c r="AB1534" s="28"/>
      <c r="AC1534" s="28"/>
      <c r="AD1534" s="28"/>
      <c r="AF1534" s="29"/>
      <c r="AM1534" s="28"/>
      <c r="AN1534" s="28"/>
      <c r="AO1534" s="28"/>
      <c r="AP1534" s="28"/>
      <c r="AQ1534" s="28"/>
      <c r="AR1534" s="28"/>
      <c r="AS1534" s="28"/>
      <c r="AT1534" s="28"/>
    </row>
    <row r="1535" spans="26:63" ht="12.95" customHeight="1">
      <c r="Z1535" s="28"/>
      <c r="AA1535" s="28"/>
      <c r="AB1535" s="28"/>
      <c r="AC1535" s="28"/>
      <c r="AD1535" s="28"/>
      <c r="AF1535" s="29"/>
      <c r="AM1535" s="28"/>
      <c r="AN1535" s="28"/>
      <c r="AO1535" s="28"/>
      <c r="AP1535" s="28"/>
      <c r="AQ1535" s="28"/>
      <c r="AR1535" s="28"/>
      <c r="AS1535" s="28"/>
      <c r="AT1535" s="28"/>
    </row>
    <row r="1536" spans="26:63" ht="12.95" customHeight="1">
      <c r="Z1536" s="28"/>
      <c r="AA1536" s="28"/>
      <c r="AB1536" s="28"/>
      <c r="AC1536" s="28"/>
      <c r="AD1536" s="28"/>
      <c r="AF1536" s="29"/>
      <c r="AM1536" s="28"/>
      <c r="AN1536" s="28"/>
      <c r="AO1536" s="28"/>
      <c r="AP1536" s="28"/>
      <c r="AQ1536" s="28"/>
      <c r="AR1536" s="28"/>
      <c r="AS1536" s="28"/>
      <c r="AT1536" s="28"/>
      <c r="AU1536" s="28"/>
    </row>
    <row r="1537" spans="26:63" ht="12.95" customHeight="1">
      <c r="Z1537" s="28"/>
      <c r="AA1537" s="28"/>
      <c r="AB1537" s="28"/>
      <c r="AC1537" s="28"/>
      <c r="AD1537" s="28"/>
      <c r="AF1537" s="29"/>
      <c r="AM1537" s="28"/>
      <c r="AN1537" s="28"/>
      <c r="AO1537" s="28"/>
      <c r="AP1537" s="28"/>
      <c r="AQ1537" s="28"/>
      <c r="AR1537" s="28"/>
      <c r="AS1537" s="28"/>
      <c r="AT1537" s="28"/>
      <c r="AU1537" s="28"/>
    </row>
    <row r="1538" spans="26:63" ht="12.95" customHeight="1">
      <c r="Z1538" s="28"/>
      <c r="AA1538" s="28"/>
      <c r="AB1538" s="28"/>
      <c r="AC1538" s="28"/>
      <c r="AD1538" s="28"/>
      <c r="AF1538" s="29"/>
      <c r="AM1538" s="28"/>
      <c r="AN1538" s="28"/>
      <c r="AO1538" s="28"/>
      <c r="AP1538" s="28"/>
      <c r="AQ1538" s="28"/>
      <c r="AR1538" s="28"/>
      <c r="AS1538" s="28"/>
      <c r="AT1538" s="28"/>
      <c r="AU1538" s="28"/>
    </row>
    <row r="1539" spans="26:63" ht="12.95" customHeight="1">
      <c r="Z1539" s="28"/>
      <c r="AA1539" s="28"/>
      <c r="AB1539" s="28"/>
      <c r="AC1539" s="28"/>
      <c r="AD1539" s="28"/>
      <c r="AF1539" s="29"/>
      <c r="AM1539" s="28"/>
      <c r="AN1539" s="28"/>
      <c r="AO1539" s="28"/>
      <c r="AP1539" s="28"/>
      <c r="AQ1539" s="28"/>
      <c r="AR1539" s="28"/>
      <c r="AS1539" s="28"/>
      <c r="AT1539" s="28"/>
    </row>
    <row r="1540" spans="26:63" ht="12.95" customHeight="1">
      <c r="Z1540" s="28"/>
      <c r="AA1540" s="28"/>
      <c r="AB1540" s="28"/>
      <c r="AC1540" s="28"/>
      <c r="AD1540" s="28"/>
      <c r="AF1540" s="29"/>
      <c r="AM1540" s="28"/>
      <c r="AN1540" s="28"/>
      <c r="AO1540" s="28"/>
      <c r="AP1540" s="28"/>
      <c r="AQ1540" s="28"/>
      <c r="AR1540" s="28"/>
      <c r="AS1540" s="28"/>
      <c r="AT1540" s="28"/>
      <c r="AU1540" s="28"/>
      <c r="AV1540" s="28"/>
      <c r="AW1540" s="28"/>
      <c r="AX1540" s="28"/>
      <c r="AY1540" s="28"/>
      <c r="AZ1540" s="28"/>
      <c r="BA1540" s="28"/>
      <c r="BB1540" s="28"/>
      <c r="BC1540" s="28"/>
      <c r="BD1540" s="28"/>
      <c r="BE1540" s="28"/>
      <c r="BF1540" s="28"/>
      <c r="BG1540" s="28"/>
      <c r="BH1540" s="28"/>
      <c r="BI1540" s="28"/>
      <c r="BJ1540" s="28"/>
      <c r="BK1540" s="28"/>
    </row>
    <row r="1541" spans="26:63" ht="12.95" customHeight="1">
      <c r="Z1541" s="28"/>
      <c r="AA1541" s="28"/>
      <c r="AB1541" s="28"/>
      <c r="AC1541" s="28"/>
      <c r="AD1541" s="28"/>
      <c r="AF1541" s="29"/>
      <c r="AM1541" s="28"/>
      <c r="AN1541" s="28"/>
      <c r="AO1541" s="28"/>
      <c r="AP1541" s="28"/>
      <c r="AQ1541" s="28"/>
      <c r="AR1541" s="28"/>
      <c r="AS1541" s="28"/>
      <c r="AT1541" s="28"/>
      <c r="AU1541" s="28"/>
      <c r="AW1541" s="28"/>
      <c r="AX1541" s="28"/>
      <c r="AY1541" s="28"/>
      <c r="AZ1541" s="28"/>
      <c r="BA1541" s="28"/>
      <c r="BB1541" s="28"/>
      <c r="BC1541" s="28"/>
      <c r="BD1541" s="28"/>
      <c r="BE1541" s="28"/>
      <c r="BF1541" s="28"/>
      <c r="BG1541" s="28"/>
      <c r="BH1541" s="28"/>
      <c r="BI1541" s="28"/>
      <c r="BJ1541" s="28"/>
      <c r="BK1541" s="28"/>
    </row>
    <row r="1542" spans="26:63" ht="12.95" customHeight="1">
      <c r="Z1542" s="28"/>
      <c r="AA1542" s="28"/>
      <c r="AB1542" s="28"/>
      <c r="AC1542" s="28"/>
      <c r="AD1542" s="28"/>
      <c r="AF1542" s="29"/>
      <c r="AM1542" s="28"/>
      <c r="AN1542" s="28"/>
      <c r="AO1542" s="28"/>
      <c r="AP1542" s="28"/>
      <c r="AQ1542" s="28"/>
      <c r="AR1542" s="28"/>
      <c r="AS1542" s="28"/>
      <c r="AT1542" s="28"/>
    </row>
    <row r="1543" spans="26:63" ht="12.95" customHeight="1">
      <c r="Z1543" s="28"/>
      <c r="AA1543" s="28"/>
      <c r="AB1543" s="28"/>
      <c r="AC1543" s="28"/>
      <c r="AD1543" s="28"/>
      <c r="AF1543" s="29"/>
      <c r="AM1543" s="28"/>
      <c r="AN1543" s="28"/>
      <c r="AO1543" s="28"/>
      <c r="AP1543" s="28"/>
      <c r="AQ1543" s="28"/>
      <c r="AR1543" s="28"/>
      <c r="AS1543" s="28"/>
      <c r="AT1543" s="28"/>
      <c r="AU1543" s="28"/>
    </row>
    <row r="1544" spans="26:63" ht="12.95" customHeight="1">
      <c r="Z1544" s="28"/>
      <c r="AA1544" s="28"/>
      <c r="AB1544" s="28"/>
      <c r="AC1544" s="28"/>
      <c r="AD1544" s="28"/>
      <c r="AF1544" s="29"/>
      <c r="AM1544" s="28"/>
      <c r="AN1544" s="28"/>
      <c r="AO1544" s="28"/>
      <c r="AP1544" s="28"/>
      <c r="AQ1544" s="28"/>
      <c r="AR1544" s="28"/>
      <c r="AS1544" s="28"/>
      <c r="AT1544" s="28"/>
    </row>
    <row r="1545" spans="26:63" ht="12.95" customHeight="1">
      <c r="Z1545" s="28"/>
      <c r="AA1545" s="28"/>
      <c r="AB1545" s="28"/>
      <c r="AC1545" s="28"/>
      <c r="AD1545" s="28"/>
      <c r="AF1545" s="29"/>
      <c r="AM1545" s="28"/>
      <c r="AN1545" s="28"/>
      <c r="AO1545" s="28"/>
      <c r="AP1545" s="28"/>
      <c r="AQ1545" s="28"/>
      <c r="AR1545" s="28"/>
      <c r="AS1545" s="28"/>
      <c r="AT1545" s="28"/>
      <c r="AU1545" s="28"/>
      <c r="AV1545" s="28"/>
      <c r="AW1545" s="28"/>
      <c r="AX1545" s="28"/>
      <c r="AY1545" s="28"/>
      <c r="AZ1545" s="28"/>
      <c r="BA1545" s="28"/>
      <c r="BB1545" s="28"/>
      <c r="BC1545" s="28"/>
      <c r="BD1545" s="28"/>
      <c r="BE1545" s="28"/>
      <c r="BF1545" s="28"/>
      <c r="BG1545" s="28"/>
      <c r="BH1545" s="28"/>
      <c r="BI1545" s="28"/>
      <c r="BJ1545" s="28"/>
      <c r="BK1545" s="28"/>
    </row>
    <row r="1546" spans="26:63" ht="12.95" customHeight="1">
      <c r="Z1546" s="28"/>
      <c r="AA1546" s="28"/>
      <c r="AB1546" s="28"/>
      <c r="AC1546" s="28"/>
      <c r="AD1546" s="28"/>
      <c r="AF1546" s="29"/>
      <c r="AM1546" s="28"/>
      <c r="AN1546" s="28"/>
      <c r="AO1546" s="28"/>
      <c r="AP1546" s="28"/>
      <c r="AQ1546" s="28"/>
      <c r="AR1546" s="28"/>
      <c r="AS1546" s="28"/>
      <c r="AT1546" s="28"/>
    </row>
    <row r="1547" spans="26:63" ht="12.95" customHeight="1">
      <c r="Z1547" s="28"/>
      <c r="AA1547" s="28"/>
      <c r="AB1547" s="28"/>
      <c r="AC1547" s="28"/>
      <c r="AD1547" s="28"/>
      <c r="AF1547" s="29"/>
      <c r="AM1547" s="28"/>
      <c r="AN1547" s="28"/>
      <c r="AO1547" s="28"/>
      <c r="AP1547" s="28"/>
      <c r="AQ1547" s="28"/>
      <c r="AR1547" s="28"/>
      <c r="AS1547" s="28"/>
      <c r="AT1547" s="28"/>
      <c r="AU1547" s="28"/>
      <c r="AW1547" s="28"/>
    </row>
    <row r="1548" spans="26:63" ht="12.95" customHeight="1">
      <c r="Z1548" s="28"/>
      <c r="AA1548" s="28"/>
      <c r="AB1548" s="28"/>
      <c r="AC1548" s="28"/>
      <c r="AD1548" s="28"/>
      <c r="AF1548" s="29"/>
      <c r="AM1548" s="28"/>
      <c r="AN1548" s="28"/>
      <c r="AO1548" s="28"/>
      <c r="AP1548" s="28"/>
      <c r="AQ1548" s="28"/>
      <c r="AR1548" s="28"/>
      <c r="AS1548" s="28"/>
      <c r="AT1548" s="28"/>
      <c r="AU1548" s="28"/>
      <c r="AW1548" s="28"/>
    </row>
    <row r="1549" spans="26:63" ht="12.95" customHeight="1">
      <c r="Z1549" s="28"/>
      <c r="AA1549" s="28"/>
      <c r="AB1549" s="28"/>
      <c r="AC1549" s="28"/>
      <c r="AD1549" s="28"/>
      <c r="AF1549" s="29"/>
      <c r="AM1549" s="28"/>
      <c r="AN1549" s="28"/>
      <c r="AO1549" s="28"/>
      <c r="AP1549" s="28"/>
      <c r="AQ1549" s="28"/>
      <c r="AR1549" s="28"/>
      <c r="AS1549" s="28"/>
      <c r="AT1549" s="28"/>
      <c r="AU1549" s="28"/>
      <c r="AW1549" s="28"/>
    </row>
    <row r="1550" spans="26:63" ht="12.95" customHeight="1">
      <c r="Z1550" s="28"/>
      <c r="AA1550" s="28"/>
      <c r="AB1550" s="28"/>
      <c r="AC1550" s="28"/>
      <c r="AD1550" s="28"/>
      <c r="AF1550" s="29"/>
      <c r="AM1550" s="28"/>
      <c r="AN1550" s="28"/>
      <c r="AO1550" s="28"/>
      <c r="AP1550" s="28"/>
      <c r="AQ1550" s="28"/>
      <c r="AR1550" s="28"/>
      <c r="AS1550" s="28"/>
      <c r="AT1550" s="28"/>
      <c r="AU1550" s="28"/>
    </row>
    <row r="1551" spans="26:63" ht="12.95" customHeight="1">
      <c r="Z1551" s="28"/>
      <c r="AA1551" s="28"/>
      <c r="AB1551" s="28"/>
      <c r="AC1551" s="28"/>
      <c r="AD1551" s="28"/>
      <c r="AF1551" s="29"/>
      <c r="AM1551" s="28"/>
      <c r="AN1551" s="28"/>
      <c r="AO1551" s="28"/>
      <c r="AP1551" s="28"/>
      <c r="AQ1551" s="28"/>
      <c r="AR1551" s="28"/>
      <c r="AS1551" s="28"/>
      <c r="AT1551" s="28"/>
    </row>
    <row r="1552" spans="26:63" ht="12.95" customHeight="1">
      <c r="Z1552" s="28"/>
      <c r="AA1552" s="28"/>
      <c r="AB1552" s="28"/>
      <c r="AC1552" s="28"/>
      <c r="AD1552" s="28"/>
      <c r="AF1552" s="29"/>
      <c r="AM1552" s="28"/>
      <c r="AN1552" s="28"/>
      <c r="AO1552" s="28"/>
      <c r="AP1552" s="28"/>
      <c r="AQ1552" s="28"/>
      <c r="AR1552" s="28"/>
      <c r="AS1552" s="28"/>
      <c r="AT1552" s="28"/>
      <c r="AU1552" s="28"/>
    </row>
    <row r="1553" spans="26:63" ht="12.95" customHeight="1">
      <c r="Z1553" s="28"/>
      <c r="AA1553" s="28"/>
      <c r="AB1553" s="28"/>
      <c r="AC1553" s="28"/>
      <c r="AD1553" s="28"/>
      <c r="AF1553" s="29"/>
      <c r="AM1553" s="28"/>
      <c r="AN1553" s="28"/>
      <c r="AO1553" s="28"/>
      <c r="AP1553" s="28"/>
      <c r="AQ1553" s="28"/>
      <c r="AR1553" s="28"/>
      <c r="AS1553" s="28"/>
      <c r="AT1553" s="28"/>
      <c r="AU1553" s="28"/>
    </row>
    <row r="1554" spans="26:63" ht="12.95" customHeight="1">
      <c r="Z1554" s="28"/>
      <c r="AA1554" s="28"/>
      <c r="AB1554" s="28"/>
      <c r="AC1554" s="28"/>
      <c r="AD1554" s="28"/>
      <c r="AF1554" s="29"/>
      <c r="AM1554" s="28"/>
      <c r="AN1554" s="28"/>
      <c r="AO1554" s="28"/>
      <c r="AP1554" s="28"/>
      <c r="AQ1554" s="28"/>
      <c r="AR1554" s="28"/>
      <c r="AS1554" s="28"/>
      <c r="AT1554" s="28"/>
      <c r="AU1554" s="28"/>
      <c r="AV1554" s="28"/>
      <c r="AW1554" s="28"/>
      <c r="AX1554" s="28"/>
      <c r="AY1554" s="28"/>
      <c r="AZ1554" s="28"/>
      <c r="BA1554" s="28"/>
      <c r="BB1554" s="28"/>
      <c r="BC1554" s="28"/>
      <c r="BD1554" s="28"/>
      <c r="BE1554" s="28"/>
      <c r="BF1554" s="28"/>
      <c r="BG1554" s="28"/>
      <c r="BH1554" s="28"/>
      <c r="BI1554" s="28"/>
      <c r="BJ1554" s="28"/>
      <c r="BK1554" s="28"/>
    </row>
    <row r="1555" spans="26:63" ht="12.95" customHeight="1">
      <c r="Z1555" s="28"/>
      <c r="AA1555" s="28"/>
      <c r="AB1555" s="28"/>
      <c r="AC1555" s="28"/>
      <c r="AD1555" s="28"/>
      <c r="AF1555" s="29"/>
      <c r="AM1555" s="28"/>
      <c r="AN1555" s="28"/>
      <c r="AO1555" s="28"/>
      <c r="AP1555" s="28"/>
      <c r="AQ1555" s="28"/>
      <c r="AR1555" s="28"/>
      <c r="AS1555" s="28"/>
      <c r="AT1555" s="28"/>
    </row>
    <row r="1556" spans="26:63" ht="12.95" customHeight="1">
      <c r="Z1556" s="28"/>
      <c r="AA1556" s="28"/>
      <c r="AB1556" s="28"/>
      <c r="AC1556" s="28"/>
      <c r="AD1556" s="28"/>
      <c r="AF1556" s="29"/>
      <c r="AM1556" s="28"/>
      <c r="AN1556" s="28"/>
      <c r="AO1556" s="28"/>
      <c r="AP1556" s="28"/>
      <c r="AQ1556" s="28"/>
      <c r="AR1556" s="28"/>
      <c r="AS1556" s="28"/>
      <c r="AT1556" s="28"/>
    </row>
    <row r="1557" spans="26:63" ht="12.95" customHeight="1">
      <c r="Z1557" s="28"/>
      <c r="AA1557" s="28"/>
      <c r="AB1557" s="28"/>
      <c r="AC1557" s="28"/>
      <c r="AD1557" s="28"/>
      <c r="AF1557" s="29"/>
      <c r="AM1557" s="28"/>
      <c r="AN1557" s="28"/>
      <c r="AO1557" s="28"/>
      <c r="AP1557" s="28"/>
      <c r="AQ1557" s="28"/>
      <c r="AR1557" s="28"/>
      <c r="AS1557" s="28"/>
      <c r="AT1557" s="28"/>
      <c r="AU1557" s="28"/>
      <c r="AV1557" s="28"/>
      <c r="AW1557" s="28"/>
      <c r="AX1557" s="28"/>
      <c r="AY1557" s="28"/>
      <c r="AZ1557" s="28"/>
      <c r="BA1557" s="28"/>
      <c r="BB1557" s="28"/>
      <c r="BC1557" s="28"/>
      <c r="BD1557" s="28"/>
      <c r="BE1557" s="28"/>
      <c r="BF1557" s="28"/>
      <c r="BG1557" s="28"/>
      <c r="BH1557" s="28"/>
      <c r="BI1557" s="28"/>
      <c r="BJ1557" s="28"/>
      <c r="BK1557" s="28"/>
    </row>
    <row r="1558" spans="26:63" ht="12.95" customHeight="1">
      <c r="Z1558" s="28"/>
      <c r="AA1558" s="28"/>
      <c r="AB1558" s="28"/>
      <c r="AC1558" s="28"/>
      <c r="AD1558" s="28"/>
      <c r="AF1558" s="29"/>
      <c r="AM1558" s="28"/>
      <c r="AN1558" s="28"/>
      <c r="AO1558" s="28"/>
      <c r="AP1558" s="28"/>
      <c r="AQ1558" s="28"/>
      <c r="AR1558" s="28"/>
      <c r="AS1558" s="28"/>
      <c r="AT1558" s="28"/>
      <c r="AU1558" s="28"/>
      <c r="AW1558" s="28"/>
      <c r="AX1558" s="28"/>
      <c r="AY1558" s="28"/>
      <c r="AZ1558" s="28"/>
      <c r="BA1558" s="28"/>
      <c r="BB1558" s="28"/>
      <c r="BC1558" s="28"/>
      <c r="BD1558" s="28"/>
      <c r="BE1558" s="28"/>
      <c r="BF1558" s="28"/>
      <c r="BG1558" s="28"/>
      <c r="BH1558" s="28"/>
      <c r="BI1558" s="28"/>
      <c r="BJ1558" s="28"/>
      <c r="BK1558" s="28"/>
    </row>
    <row r="1559" spans="26:63" ht="12.95" customHeight="1">
      <c r="Z1559" s="28"/>
      <c r="AA1559" s="28"/>
      <c r="AB1559" s="28"/>
      <c r="AC1559" s="28"/>
      <c r="AD1559" s="28"/>
      <c r="AF1559" s="29"/>
      <c r="AM1559" s="28"/>
      <c r="AN1559" s="28"/>
      <c r="AO1559" s="28"/>
      <c r="AP1559" s="28"/>
      <c r="AQ1559" s="28"/>
      <c r="AR1559" s="28"/>
      <c r="AS1559" s="28"/>
      <c r="AT1559" s="28"/>
      <c r="AU1559" s="28"/>
      <c r="AW1559" s="28"/>
    </row>
    <row r="1560" spans="26:63" ht="12.95" customHeight="1">
      <c r="Z1560" s="28"/>
      <c r="AA1560" s="28"/>
      <c r="AB1560" s="28"/>
      <c r="AC1560" s="28"/>
      <c r="AD1560" s="28"/>
      <c r="AF1560" s="29"/>
      <c r="AM1560" s="28"/>
      <c r="AN1560" s="28"/>
      <c r="AO1560" s="28"/>
      <c r="AP1560" s="28"/>
      <c r="AQ1560" s="28"/>
      <c r="AR1560" s="28"/>
      <c r="AS1560" s="28"/>
      <c r="AT1560" s="28"/>
    </row>
    <row r="1561" spans="26:63" ht="12.95" customHeight="1">
      <c r="Z1561" s="28"/>
      <c r="AA1561" s="28"/>
      <c r="AB1561" s="28"/>
      <c r="AC1561" s="28"/>
      <c r="AD1561" s="28"/>
      <c r="AF1561" s="29"/>
      <c r="AM1561" s="28"/>
      <c r="AN1561" s="28"/>
      <c r="AO1561" s="28"/>
      <c r="AP1561" s="28"/>
      <c r="AQ1561" s="28"/>
      <c r="AR1561" s="28"/>
      <c r="AS1561" s="28"/>
      <c r="AT1561" s="28"/>
      <c r="AU1561" s="28"/>
    </row>
    <row r="1562" spans="26:63" ht="12.95" customHeight="1">
      <c r="Z1562" s="28"/>
      <c r="AA1562" s="28"/>
      <c r="AB1562" s="28"/>
      <c r="AC1562" s="28"/>
      <c r="AD1562" s="28"/>
      <c r="AF1562" s="29"/>
      <c r="AM1562" s="28"/>
      <c r="AN1562" s="28"/>
      <c r="AO1562" s="28"/>
      <c r="AP1562" s="28"/>
      <c r="AQ1562" s="28"/>
      <c r="AR1562" s="28"/>
      <c r="AS1562" s="28"/>
      <c r="AT1562" s="28"/>
      <c r="AU1562" s="28"/>
    </row>
    <row r="1563" spans="26:63" ht="12.95" customHeight="1">
      <c r="Z1563" s="28"/>
      <c r="AA1563" s="28"/>
      <c r="AB1563" s="28"/>
      <c r="AC1563" s="28"/>
      <c r="AD1563" s="28"/>
      <c r="AF1563" s="29"/>
      <c r="AM1563" s="28"/>
      <c r="AN1563" s="28"/>
      <c r="AO1563" s="28"/>
      <c r="AP1563" s="28"/>
      <c r="AQ1563" s="28"/>
      <c r="AR1563" s="28"/>
      <c r="AS1563" s="28"/>
      <c r="AT1563" s="28"/>
      <c r="AU1563" s="28"/>
      <c r="AW1563" s="28"/>
    </row>
    <row r="1564" spans="26:63" ht="12.95" customHeight="1">
      <c r="Z1564" s="28"/>
      <c r="AA1564" s="28"/>
      <c r="AB1564" s="28"/>
      <c r="AC1564" s="28"/>
      <c r="AD1564" s="28"/>
      <c r="AF1564" s="29"/>
      <c r="AM1564" s="28"/>
      <c r="AN1564" s="28"/>
      <c r="AO1564" s="28"/>
      <c r="AP1564" s="28"/>
      <c r="AQ1564" s="28"/>
      <c r="AR1564" s="28"/>
      <c r="AS1564" s="28"/>
      <c r="AT1564" s="28"/>
      <c r="AU1564" s="28"/>
      <c r="AW1564" s="28"/>
      <c r="AX1564" s="28"/>
      <c r="AY1564" s="28"/>
      <c r="AZ1564" s="28"/>
      <c r="BA1564" s="28"/>
      <c r="BB1564" s="28"/>
      <c r="BC1564" s="28"/>
      <c r="BD1564" s="28"/>
      <c r="BE1564" s="28"/>
      <c r="BF1564" s="28"/>
      <c r="BG1564" s="28"/>
      <c r="BH1564" s="28"/>
      <c r="BI1564" s="28"/>
      <c r="BJ1564" s="28"/>
      <c r="BK1564" s="28"/>
    </row>
    <row r="1565" spans="26:63" ht="12.95" customHeight="1">
      <c r="Z1565" s="28"/>
      <c r="AA1565" s="28"/>
      <c r="AB1565" s="28"/>
      <c r="AC1565" s="28"/>
      <c r="AD1565" s="28"/>
      <c r="AF1565" s="29"/>
      <c r="AM1565" s="28"/>
      <c r="AN1565" s="28"/>
      <c r="AO1565" s="28"/>
      <c r="AP1565" s="28"/>
      <c r="AQ1565" s="28"/>
      <c r="AR1565" s="28"/>
      <c r="AS1565" s="28"/>
      <c r="AT1565" s="28"/>
      <c r="AU1565" s="28"/>
    </row>
    <row r="1566" spans="26:63" ht="12.95" customHeight="1">
      <c r="Z1566" s="28"/>
      <c r="AA1566" s="28"/>
      <c r="AB1566" s="28"/>
      <c r="AC1566" s="28"/>
      <c r="AD1566" s="28"/>
      <c r="AF1566" s="29"/>
      <c r="AM1566" s="28"/>
      <c r="AN1566" s="28"/>
      <c r="AO1566" s="28"/>
      <c r="AP1566" s="28"/>
      <c r="AQ1566" s="28"/>
      <c r="AR1566" s="28"/>
      <c r="AS1566" s="28"/>
      <c r="AT1566" s="28"/>
      <c r="AU1566" s="28"/>
    </row>
    <row r="1567" spans="26:63" ht="12.95" customHeight="1">
      <c r="Z1567" s="28"/>
      <c r="AA1567" s="28"/>
      <c r="AB1567" s="28"/>
      <c r="AC1567" s="28"/>
      <c r="AD1567" s="28"/>
      <c r="AF1567" s="29"/>
      <c r="AM1567" s="28"/>
      <c r="AN1567" s="28"/>
      <c r="AO1567" s="28"/>
      <c r="AP1567" s="28"/>
      <c r="AQ1567" s="28"/>
      <c r="AR1567" s="28"/>
      <c r="AS1567" s="28"/>
      <c r="AT1567" s="28"/>
      <c r="AU1567" s="28"/>
    </row>
    <row r="1568" spans="26:63" ht="12.95" customHeight="1">
      <c r="Z1568" s="28"/>
      <c r="AA1568" s="28"/>
      <c r="AB1568" s="28"/>
      <c r="AC1568" s="28"/>
      <c r="AD1568" s="28"/>
      <c r="AF1568" s="29"/>
      <c r="AM1568" s="28"/>
      <c r="AN1568" s="28"/>
      <c r="AO1568" s="28"/>
      <c r="AP1568" s="28"/>
      <c r="AQ1568" s="28"/>
      <c r="AR1568" s="28"/>
      <c r="AS1568" s="28"/>
      <c r="AT1568" s="28"/>
      <c r="AU1568" s="28"/>
      <c r="AW1568" s="28"/>
    </row>
    <row r="1569" spans="26:63" ht="12.95" customHeight="1">
      <c r="Z1569" s="28"/>
      <c r="AA1569" s="28"/>
      <c r="AB1569" s="28"/>
      <c r="AC1569" s="28"/>
      <c r="AD1569" s="28"/>
      <c r="AF1569" s="29"/>
      <c r="AM1569" s="28"/>
      <c r="AN1569" s="28"/>
      <c r="AO1569" s="28"/>
      <c r="AP1569" s="28"/>
      <c r="AQ1569" s="28"/>
      <c r="AR1569" s="28"/>
      <c r="AS1569" s="28"/>
      <c r="AT1569" s="28"/>
      <c r="AU1569" s="28"/>
      <c r="AW1569" s="28"/>
      <c r="AX1569" s="28"/>
      <c r="AY1569" s="28"/>
      <c r="AZ1569" s="28"/>
      <c r="BA1569" s="28"/>
      <c r="BB1569" s="28"/>
      <c r="BC1569" s="28"/>
      <c r="BD1569" s="28"/>
      <c r="BE1569" s="28"/>
      <c r="BF1569" s="28"/>
      <c r="BG1569" s="28"/>
      <c r="BH1569" s="28"/>
      <c r="BI1569" s="28"/>
      <c r="BJ1569" s="28"/>
      <c r="BK1569" s="28"/>
    </row>
    <row r="1570" spans="26:63" ht="12.95" customHeight="1">
      <c r="Z1570" s="28"/>
      <c r="AA1570" s="28"/>
      <c r="AB1570" s="28"/>
      <c r="AC1570" s="28"/>
      <c r="AD1570" s="28"/>
      <c r="AF1570" s="29"/>
      <c r="AM1570" s="28"/>
      <c r="AN1570" s="28"/>
      <c r="AO1570" s="28"/>
      <c r="AP1570" s="28"/>
      <c r="AQ1570" s="28"/>
      <c r="AR1570" s="28"/>
      <c r="AS1570" s="28"/>
      <c r="AT1570" s="28"/>
    </row>
    <row r="1571" spans="26:63" ht="12.95" customHeight="1">
      <c r="Z1571" s="28"/>
      <c r="AA1571" s="28"/>
      <c r="AB1571" s="28"/>
      <c r="AC1571" s="28"/>
      <c r="AD1571" s="28"/>
      <c r="AF1571" s="29"/>
      <c r="AM1571" s="28"/>
      <c r="AN1571" s="28"/>
      <c r="AO1571" s="28"/>
      <c r="AP1571" s="28"/>
      <c r="AQ1571" s="28"/>
      <c r="AR1571" s="28"/>
      <c r="AS1571" s="28"/>
      <c r="AT1571" s="28"/>
      <c r="AU1571" s="28"/>
    </row>
    <row r="1572" spans="26:63" ht="12.95" customHeight="1">
      <c r="Z1572" s="28"/>
      <c r="AA1572" s="28"/>
      <c r="AB1572" s="28"/>
      <c r="AC1572" s="28"/>
      <c r="AD1572" s="28"/>
      <c r="AF1572" s="29"/>
      <c r="AM1572" s="28"/>
      <c r="AN1572" s="28"/>
      <c r="AO1572" s="28"/>
      <c r="AP1572" s="28"/>
      <c r="AQ1572" s="28"/>
      <c r="AR1572" s="28"/>
      <c r="AS1572" s="28"/>
      <c r="AT1572" s="28"/>
      <c r="AU1572" s="28"/>
    </row>
    <row r="1573" spans="26:63" ht="12.95" customHeight="1">
      <c r="Z1573" s="28"/>
      <c r="AA1573" s="28"/>
      <c r="AB1573" s="28"/>
      <c r="AC1573" s="28"/>
      <c r="AD1573" s="28"/>
      <c r="AF1573" s="29"/>
      <c r="AM1573" s="28"/>
      <c r="AN1573" s="28"/>
      <c r="AO1573" s="28"/>
      <c r="AP1573" s="28"/>
      <c r="AQ1573" s="28"/>
      <c r="AR1573" s="28"/>
      <c r="AS1573" s="28"/>
      <c r="AT1573" s="28"/>
      <c r="AU1573" s="28"/>
      <c r="AW1573" s="28"/>
    </row>
    <row r="1574" spans="26:63" ht="12.95" customHeight="1">
      <c r="Z1574" s="28"/>
      <c r="AA1574" s="28"/>
      <c r="AB1574" s="28"/>
      <c r="AC1574" s="28"/>
      <c r="AD1574" s="28"/>
      <c r="AF1574" s="29"/>
      <c r="AM1574" s="28"/>
      <c r="AN1574" s="28"/>
      <c r="AO1574" s="28"/>
      <c r="AP1574" s="28"/>
      <c r="AQ1574" s="28"/>
      <c r="AR1574" s="28"/>
      <c r="AS1574" s="28"/>
      <c r="AT1574" s="28"/>
      <c r="AU1574" s="28"/>
    </row>
    <row r="1575" spans="26:63" ht="12.95" customHeight="1">
      <c r="Z1575" s="28"/>
      <c r="AA1575" s="28"/>
      <c r="AB1575" s="28"/>
      <c r="AC1575" s="28"/>
      <c r="AD1575" s="28"/>
      <c r="AF1575" s="29"/>
      <c r="AM1575" s="28"/>
      <c r="AN1575" s="28"/>
      <c r="AO1575" s="28"/>
      <c r="AP1575" s="28"/>
      <c r="AQ1575" s="28"/>
      <c r="AR1575" s="28"/>
      <c r="AS1575" s="28"/>
      <c r="AT1575" s="28"/>
    </row>
    <row r="1576" spans="26:63" ht="12.95" customHeight="1">
      <c r="Z1576" s="28"/>
      <c r="AA1576" s="28"/>
      <c r="AB1576" s="28"/>
      <c r="AC1576" s="28"/>
      <c r="AD1576" s="28"/>
      <c r="AF1576" s="29"/>
      <c r="AM1576" s="28"/>
      <c r="AN1576" s="28"/>
      <c r="AO1576" s="28"/>
      <c r="AP1576" s="28"/>
      <c r="AQ1576" s="28"/>
      <c r="AR1576" s="28"/>
      <c r="AS1576" s="28"/>
      <c r="AT1576" s="28"/>
    </row>
    <row r="1577" spans="26:63" ht="12.95" customHeight="1">
      <c r="Z1577" s="28"/>
      <c r="AA1577" s="28"/>
      <c r="AB1577" s="28"/>
      <c r="AC1577" s="28"/>
      <c r="AD1577" s="28"/>
      <c r="AF1577" s="29"/>
      <c r="AM1577" s="28"/>
      <c r="AN1577" s="28"/>
      <c r="AO1577" s="28"/>
      <c r="AP1577" s="28"/>
      <c r="AQ1577" s="28"/>
      <c r="AR1577" s="28"/>
      <c r="AS1577" s="28"/>
      <c r="AT1577" s="28"/>
      <c r="AU1577" s="28"/>
      <c r="AV1577" s="28"/>
      <c r="AW1577" s="28"/>
      <c r="AX1577" s="28"/>
      <c r="AY1577" s="28"/>
      <c r="AZ1577" s="28"/>
      <c r="BA1577" s="28"/>
      <c r="BB1577" s="28"/>
      <c r="BC1577" s="28"/>
      <c r="BD1577" s="28"/>
      <c r="BE1577" s="28"/>
      <c r="BF1577" s="28"/>
      <c r="BG1577" s="28"/>
      <c r="BH1577" s="28"/>
      <c r="BI1577" s="28"/>
      <c r="BJ1577" s="28"/>
      <c r="BK1577" s="28"/>
    </row>
    <row r="1578" spans="26:63" ht="12.95" customHeight="1">
      <c r="Z1578" s="28"/>
      <c r="AA1578" s="28"/>
      <c r="AB1578" s="28"/>
      <c r="AC1578" s="28"/>
      <c r="AD1578" s="28"/>
      <c r="AF1578" s="29"/>
      <c r="AM1578" s="28"/>
      <c r="AN1578" s="28"/>
      <c r="AO1578" s="28"/>
      <c r="AP1578" s="28"/>
      <c r="AQ1578" s="28"/>
      <c r="AR1578" s="28"/>
      <c r="AS1578" s="28"/>
      <c r="AT1578" s="28"/>
    </row>
    <row r="1579" spans="26:63" ht="12.95" customHeight="1">
      <c r="Z1579" s="28"/>
      <c r="AA1579" s="28"/>
      <c r="AB1579" s="28"/>
      <c r="AC1579" s="28"/>
      <c r="AD1579" s="28"/>
      <c r="AF1579" s="29"/>
      <c r="AM1579" s="28"/>
      <c r="AN1579" s="28"/>
      <c r="AO1579" s="28"/>
      <c r="AP1579" s="28"/>
      <c r="AQ1579" s="28"/>
      <c r="AR1579" s="28"/>
      <c r="AS1579" s="28"/>
      <c r="AT1579" s="28"/>
      <c r="AU1579" s="28"/>
      <c r="AV1579" s="28"/>
      <c r="AW1579" s="28"/>
      <c r="AX1579" s="28"/>
      <c r="AY1579" s="28"/>
      <c r="AZ1579" s="28"/>
      <c r="BA1579" s="28"/>
      <c r="BB1579" s="28"/>
      <c r="BC1579" s="28"/>
      <c r="BD1579" s="28"/>
      <c r="BE1579" s="28"/>
      <c r="BF1579" s="28"/>
      <c r="BG1579" s="28"/>
      <c r="BH1579" s="28"/>
      <c r="BI1579" s="28"/>
      <c r="BJ1579" s="28"/>
      <c r="BK1579" s="28"/>
    </row>
    <row r="1580" spans="26:63" ht="12.95" customHeight="1">
      <c r="Z1580" s="28"/>
      <c r="AA1580" s="28"/>
      <c r="AB1580" s="28"/>
      <c r="AC1580" s="28"/>
      <c r="AD1580" s="28"/>
      <c r="AF1580" s="29"/>
      <c r="AM1580" s="28"/>
      <c r="AN1580" s="28"/>
      <c r="AO1580" s="28"/>
      <c r="AP1580" s="28"/>
      <c r="AQ1580" s="28"/>
      <c r="AR1580" s="28"/>
      <c r="AS1580" s="28"/>
      <c r="AT1580" s="28"/>
      <c r="AU1580" s="28"/>
      <c r="AW1580" s="28"/>
      <c r="AX1580" s="28"/>
      <c r="AY1580" s="28"/>
      <c r="AZ1580" s="28"/>
      <c r="BA1580" s="28"/>
      <c r="BB1580" s="28"/>
      <c r="BC1580" s="28"/>
      <c r="BD1580" s="28"/>
      <c r="BE1580" s="28"/>
      <c r="BF1580" s="28"/>
      <c r="BG1580" s="28"/>
      <c r="BH1580" s="28"/>
      <c r="BI1580" s="28"/>
      <c r="BJ1580" s="28"/>
      <c r="BK1580" s="28"/>
    </row>
    <row r="1581" spans="26:63" ht="12.95" customHeight="1">
      <c r="Z1581" s="28"/>
      <c r="AA1581" s="28"/>
      <c r="AB1581" s="28"/>
      <c r="AC1581" s="28"/>
      <c r="AD1581" s="28"/>
      <c r="AF1581" s="29"/>
      <c r="AM1581" s="28"/>
      <c r="AN1581" s="28"/>
      <c r="AO1581" s="28"/>
      <c r="AP1581" s="28"/>
      <c r="AQ1581" s="28"/>
      <c r="AR1581" s="28"/>
      <c r="AS1581" s="28"/>
      <c r="AT1581" s="28"/>
      <c r="AU1581" s="28"/>
      <c r="AV1581" s="28"/>
      <c r="AW1581" s="28"/>
      <c r="AX1581" s="28"/>
      <c r="AY1581" s="28"/>
      <c r="AZ1581" s="28"/>
      <c r="BA1581" s="28"/>
      <c r="BB1581" s="28"/>
      <c r="BC1581" s="28"/>
      <c r="BD1581" s="28"/>
      <c r="BE1581" s="28"/>
      <c r="BF1581" s="28"/>
      <c r="BG1581" s="28"/>
      <c r="BH1581" s="28"/>
      <c r="BI1581" s="28"/>
      <c r="BJ1581" s="28"/>
      <c r="BK1581" s="28"/>
    </row>
    <row r="1582" spans="26:63" ht="12.95" customHeight="1">
      <c r="Z1582" s="28"/>
      <c r="AA1582" s="28"/>
      <c r="AB1582" s="28"/>
      <c r="AC1582" s="28"/>
      <c r="AD1582" s="28"/>
      <c r="AF1582" s="29"/>
      <c r="AM1582" s="28"/>
      <c r="AN1582" s="28"/>
      <c r="AO1582" s="28"/>
      <c r="AP1582" s="28"/>
      <c r="AQ1582" s="28"/>
      <c r="AR1582" s="28"/>
      <c r="AS1582" s="28"/>
      <c r="AT1582" s="28"/>
      <c r="AU1582" s="28"/>
      <c r="AW1582" s="28"/>
      <c r="AX1582" s="28"/>
      <c r="AY1582" s="28"/>
      <c r="AZ1582" s="28"/>
      <c r="BA1582" s="28"/>
      <c r="BB1582" s="28"/>
      <c r="BC1582" s="28"/>
      <c r="BD1582" s="28"/>
      <c r="BE1582" s="28"/>
      <c r="BF1582" s="28"/>
      <c r="BG1582" s="28"/>
      <c r="BH1582" s="28"/>
      <c r="BI1582" s="28"/>
      <c r="BJ1582" s="28"/>
      <c r="BK1582" s="28"/>
    </row>
    <row r="1583" spans="26:63" ht="12.95" customHeight="1">
      <c r="Z1583" s="28"/>
      <c r="AA1583" s="28"/>
      <c r="AB1583" s="28"/>
      <c r="AC1583" s="28"/>
      <c r="AD1583" s="28"/>
      <c r="AF1583" s="29"/>
      <c r="AM1583" s="28"/>
      <c r="AN1583" s="28"/>
      <c r="AO1583" s="28"/>
      <c r="AP1583" s="28"/>
      <c r="AQ1583" s="28"/>
      <c r="AR1583" s="28"/>
      <c r="AS1583" s="28"/>
      <c r="AT1583" s="28"/>
      <c r="AU1583" s="28"/>
      <c r="AV1583" s="28"/>
      <c r="AW1583" s="28"/>
      <c r="AX1583" s="28"/>
      <c r="AY1583" s="28"/>
      <c r="AZ1583" s="28"/>
      <c r="BA1583" s="28"/>
      <c r="BB1583" s="28"/>
      <c r="BC1583" s="28"/>
      <c r="BD1583" s="28"/>
      <c r="BE1583" s="28"/>
      <c r="BF1583" s="28"/>
      <c r="BG1583" s="28"/>
      <c r="BH1583" s="28"/>
      <c r="BI1583" s="28"/>
      <c r="BJ1583" s="28"/>
      <c r="BK1583" s="28"/>
    </row>
    <row r="1584" spans="26:63" ht="12.95" customHeight="1">
      <c r="Z1584" s="28"/>
      <c r="AA1584" s="28"/>
      <c r="AB1584" s="28"/>
      <c r="AC1584" s="28"/>
      <c r="AD1584" s="28"/>
      <c r="AF1584" s="29"/>
      <c r="AM1584" s="28"/>
      <c r="AN1584" s="28"/>
      <c r="AO1584" s="28"/>
      <c r="AP1584" s="28"/>
      <c r="AQ1584" s="28"/>
      <c r="AR1584" s="28"/>
      <c r="AS1584" s="28"/>
      <c r="AT1584" s="28"/>
      <c r="AU1584" s="28"/>
      <c r="AW1584" s="28"/>
    </row>
    <row r="1585" spans="26:63" ht="12.95" customHeight="1">
      <c r="Z1585" s="28"/>
      <c r="AA1585" s="28"/>
      <c r="AB1585" s="28"/>
      <c r="AC1585" s="28"/>
      <c r="AD1585" s="28"/>
      <c r="AF1585" s="29"/>
      <c r="AM1585" s="28"/>
      <c r="AN1585" s="28"/>
      <c r="AO1585" s="28"/>
      <c r="AP1585" s="28"/>
      <c r="AQ1585" s="28"/>
      <c r="AR1585" s="28"/>
      <c r="AS1585" s="28"/>
      <c r="AT1585" s="28"/>
      <c r="AU1585" s="28"/>
      <c r="AV1585" s="28"/>
      <c r="AW1585" s="28"/>
      <c r="AX1585" s="28"/>
      <c r="AY1585" s="28"/>
      <c r="AZ1585" s="28"/>
      <c r="BA1585" s="28"/>
      <c r="BB1585" s="28"/>
      <c r="BC1585" s="28"/>
      <c r="BD1585" s="28"/>
      <c r="BE1585" s="28"/>
      <c r="BF1585" s="28"/>
      <c r="BG1585" s="28"/>
      <c r="BH1585" s="28"/>
      <c r="BI1585" s="28"/>
      <c r="BJ1585" s="28"/>
      <c r="BK1585" s="28"/>
    </row>
    <row r="1586" spans="26:63" ht="12.95" customHeight="1">
      <c r="Z1586" s="28"/>
      <c r="AA1586" s="28"/>
      <c r="AB1586" s="28"/>
      <c r="AC1586" s="28"/>
      <c r="AD1586" s="28"/>
      <c r="AF1586" s="29"/>
      <c r="AM1586" s="28"/>
      <c r="AN1586" s="28"/>
      <c r="AO1586" s="28"/>
      <c r="AP1586" s="28"/>
      <c r="AQ1586" s="28"/>
      <c r="AR1586" s="28"/>
      <c r="AS1586" s="28"/>
      <c r="AT1586" s="28"/>
      <c r="AU1586" s="28"/>
      <c r="AW1586" s="28"/>
    </row>
    <row r="1587" spans="26:63" ht="12.95" customHeight="1">
      <c r="Z1587" s="28"/>
      <c r="AA1587" s="28"/>
      <c r="AB1587" s="28"/>
      <c r="AC1587" s="28"/>
      <c r="AD1587" s="28"/>
      <c r="AF1587" s="29"/>
      <c r="AM1587" s="28"/>
      <c r="AN1587" s="28"/>
      <c r="AO1587" s="28"/>
      <c r="AP1587" s="28"/>
      <c r="AQ1587" s="28"/>
      <c r="AR1587" s="28"/>
      <c r="AS1587" s="28"/>
      <c r="AT1587" s="28"/>
      <c r="AU1587" s="28"/>
      <c r="AV1587" s="28"/>
      <c r="AW1587" s="28"/>
      <c r="AX1587" s="28"/>
      <c r="AY1587" s="28"/>
      <c r="AZ1587" s="28"/>
      <c r="BA1587" s="28"/>
      <c r="BB1587" s="28"/>
      <c r="BC1587" s="28"/>
      <c r="BD1587" s="28"/>
      <c r="BE1587" s="28"/>
      <c r="BF1587" s="28"/>
      <c r="BG1587" s="28"/>
      <c r="BH1587" s="28"/>
      <c r="BI1587" s="28"/>
      <c r="BJ1587" s="28"/>
      <c r="BK1587" s="28"/>
    </row>
    <row r="1588" spans="26:63" ht="12.95" customHeight="1">
      <c r="Z1588" s="28"/>
      <c r="AA1588" s="28"/>
      <c r="AB1588" s="28"/>
      <c r="AC1588" s="28"/>
      <c r="AD1588" s="28"/>
      <c r="AF1588" s="29"/>
      <c r="AM1588" s="28"/>
      <c r="AN1588" s="28"/>
      <c r="AO1588" s="28"/>
      <c r="AP1588" s="28"/>
      <c r="AQ1588" s="28"/>
      <c r="AR1588" s="28"/>
      <c r="AS1588" s="28"/>
      <c r="AT1588" s="28"/>
      <c r="AU1588" s="28"/>
      <c r="AV1588" s="28"/>
      <c r="AW1588" s="28"/>
      <c r="AX1588" s="28"/>
      <c r="AY1588" s="28"/>
      <c r="AZ1588" s="28"/>
      <c r="BA1588" s="28"/>
      <c r="BB1588" s="28"/>
      <c r="BC1588" s="28"/>
      <c r="BD1588" s="28"/>
      <c r="BE1588" s="28"/>
      <c r="BF1588" s="28"/>
      <c r="BG1588" s="28"/>
      <c r="BH1588" s="28"/>
      <c r="BI1588" s="28"/>
      <c r="BJ1588" s="28"/>
      <c r="BK1588" s="28"/>
    </row>
    <row r="1589" spans="26:63" ht="12.95" customHeight="1">
      <c r="Z1589" s="28"/>
      <c r="AA1589" s="28"/>
      <c r="AB1589" s="28"/>
      <c r="AC1589" s="28"/>
      <c r="AD1589" s="28"/>
      <c r="AF1589" s="29"/>
      <c r="AM1589" s="28"/>
      <c r="AN1589" s="28"/>
      <c r="AO1589" s="28"/>
      <c r="AP1589" s="28"/>
      <c r="AQ1589" s="28"/>
      <c r="AR1589" s="28"/>
      <c r="AS1589" s="28"/>
      <c r="AT1589" s="28"/>
      <c r="AU1589" s="28"/>
      <c r="AV1589" s="28"/>
      <c r="AW1589" s="28"/>
      <c r="AX1589" s="28"/>
      <c r="AY1589" s="28"/>
      <c r="AZ1589" s="28"/>
      <c r="BA1589" s="28"/>
      <c r="BB1589" s="28"/>
      <c r="BC1589" s="28"/>
      <c r="BD1589" s="28"/>
      <c r="BE1589" s="28"/>
      <c r="BF1589" s="28"/>
      <c r="BG1589" s="28"/>
      <c r="BH1589" s="28"/>
      <c r="BI1589" s="28"/>
      <c r="BJ1589" s="28"/>
      <c r="BK1589" s="28"/>
    </row>
    <row r="1590" spans="26:63" ht="12.95" customHeight="1">
      <c r="Z1590" s="28"/>
      <c r="AA1590" s="28"/>
      <c r="AB1590" s="28"/>
      <c r="AC1590" s="28"/>
      <c r="AD1590" s="28"/>
      <c r="AF1590" s="29"/>
      <c r="AM1590" s="28"/>
      <c r="AN1590" s="28"/>
      <c r="AO1590" s="28"/>
      <c r="AP1590" s="28"/>
      <c r="AQ1590" s="28"/>
      <c r="AR1590" s="28"/>
      <c r="AS1590" s="28"/>
      <c r="AT1590" s="28"/>
      <c r="AU1590" s="28"/>
      <c r="AV1590" s="28"/>
      <c r="AW1590" s="28"/>
      <c r="AX1590" s="28"/>
      <c r="AY1590" s="28"/>
      <c r="AZ1590" s="28"/>
      <c r="BA1590" s="28"/>
      <c r="BB1590" s="28"/>
      <c r="BC1590" s="28"/>
      <c r="BD1590" s="28"/>
      <c r="BE1590" s="28"/>
      <c r="BF1590" s="28"/>
      <c r="BG1590" s="28"/>
      <c r="BH1590" s="28"/>
      <c r="BI1590" s="28"/>
      <c r="BJ1590" s="28"/>
      <c r="BK1590" s="28"/>
    </row>
    <row r="1591" spans="26:63" ht="12.95" customHeight="1">
      <c r="Z1591" s="28"/>
      <c r="AA1591" s="28"/>
      <c r="AB1591" s="28"/>
      <c r="AC1591" s="28"/>
      <c r="AD1591" s="28"/>
      <c r="AF1591" s="29"/>
      <c r="AM1591" s="28"/>
      <c r="AN1591" s="28"/>
      <c r="AO1591" s="28"/>
      <c r="AP1591" s="28"/>
      <c r="AQ1591" s="28"/>
      <c r="AR1591" s="28"/>
      <c r="AS1591" s="28"/>
      <c r="AT1591" s="28"/>
      <c r="AU1591" s="28"/>
      <c r="AW1591" s="28"/>
    </row>
    <row r="1592" spans="26:63" ht="12.95" customHeight="1">
      <c r="Z1592" s="28"/>
      <c r="AA1592" s="28"/>
      <c r="AB1592" s="28"/>
      <c r="AC1592" s="28"/>
      <c r="AD1592" s="28"/>
      <c r="AF1592" s="29"/>
      <c r="AM1592" s="28"/>
      <c r="AN1592" s="28"/>
      <c r="AO1592" s="28"/>
      <c r="AP1592" s="28"/>
      <c r="AQ1592" s="28"/>
      <c r="AR1592" s="28"/>
      <c r="AS1592" s="28"/>
      <c r="AT1592" s="28"/>
    </row>
    <row r="1593" spans="26:63" ht="12.95" customHeight="1">
      <c r="Z1593" s="28"/>
      <c r="AA1593" s="28"/>
      <c r="AB1593" s="28"/>
      <c r="AC1593" s="28"/>
      <c r="AD1593" s="28"/>
      <c r="AF1593" s="29"/>
      <c r="AM1593" s="28"/>
      <c r="AN1593" s="28"/>
      <c r="AO1593" s="28"/>
      <c r="AP1593" s="28"/>
      <c r="AQ1593" s="28"/>
      <c r="AR1593" s="28"/>
      <c r="AS1593" s="28"/>
      <c r="AT1593" s="28"/>
    </row>
    <row r="1594" spans="26:63" ht="12.95" customHeight="1">
      <c r="Z1594" s="28"/>
      <c r="AA1594" s="28"/>
      <c r="AB1594" s="28"/>
      <c r="AC1594" s="28"/>
      <c r="AD1594" s="28"/>
      <c r="AF1594" s="29"/>
      <c r="AM1594" s="28"/>
      <c r="AN1594" s="28"/>
      <c r="AO1594" s="28"/>
      <c r="AP1594" s="28"/>
      <c r="AQ1594" s="28"/>
      <c r="AR1594" s="28"/>
      <c r="AS1594" s="28"/>
      <c r="AT1594" s="28"/>
    </row>
    <row r="1595" spans="26:63" ht="12.95" customHeight="1">
      <c r="Z1595" s="28"/>
      <c r="AA1595" s="28"/>
      <c r="AB1595" s="28"/>
      <c r="AC1595" s="28"/>
      <c r="AD1595" s="28"/>
      <c r="AF1595" s="29"/>
      <c r="AM1595" s="28"/>
      <c r="AN1595" s="28"/>
      <c r="AO1595" s="28"/>
      <c r="AP1595" s="28"/>
      <c r="AQ1595" s="28"/>
      <c r="AR1595" s="28"/>
      <c r="AS1595" s="28"/>
      <c r="AT1595" s="28"/>
      <c r="AU1595" s="28"/>
    </row>
    <row r="1596" spans="26:63" ht="12.95" customHeight="1">
      <c r="Z1596" s="28"/>
      <c r="AA1596" s="28"/>
      <c r="AB1596" s="28"/>
      <c r="AC1596" s="28"/>
      <c r="AD1596" s="28"/>
      <c r="AF1596" s="29"/>
      <c r="AM1596" s="28"/>
      <c r="AN1596" s="28"/>
      <c r="AO1596" s="28"/>
      <c r="AP1596" s="28"/>
      <c r="AQ1596" s="28"/>
      <c r="AR1596" s="28"/>
      <c r="AS1596" s="28"/>
      <c r="AT1596" s="28"/>
      <c r="AU1596" s="28"/>
      <c r="AW1596" s="28"/>
    </row>
    <row r="1597" spans="26:63" ht="12.95" customHeight="1">
      <c r="Z1597" s="28"/>
      <c r="AA1597" s="28"/>
      <c r="AB1597" s="28"/>
      <c r="AC1597" s="28"/>
      <c r="AD1597" s="28"/>
      <c r="AF1597" s="29"/>
      <c r="AM1597" s="28"/>
      <c r="AN1597" s="28"/>
      <c r="AO1597" s="28"/>
      <c r="AP1597" s="28"/>
      <c r="AQ1597" s="28"/>
      <c r="AR1597" s="28"/>
      <c r="AS1597" s="28"/>
      <c r="AT1597" s="28"/>
      <c r="AU1597" s="28"/>
      <c r="AV1597" s="28"/>
      <c r="AW1597" s="28"/>
      <c r="AX1597" s="28"/>
      <c r="AY1597" s="28"/>
      <c r="AZ1597" s="28"/>
      <c r="BA1597" s="28"/>
      <c r="BB1597" s="28"/>
      <c r="BC1597" s="28"/>
      <c r="BD1597" s="28"/>
      <c r="BE1597" s="28"/>
      <c r="BF1597" s="28"/>
      <c r="BG1597" s="28"/>
      <c r="BH1597" s="28"/>
      <c r="BI1597" s="28"/>
      <c r="BJ1597" s="28"/>
      <c r="BK1597" s="28"/>
    </row>
    <row r="1598" spans="26:63" ht="12.95" customHeight="1">
      <c r="Z1598" s="28"/>
      <c r="AA1598" s="28"/>
      <c r="AB1598" s="28"/>
      <c r="AC1598" s="28"/>
      <c r="AD1598" s="28"/>
      <c r="AF1598" s="29"/>
      <c r="AM1598" s="28"/>
      <c r="AN1598" s="28"/>
      <c r="AO1598" s="28"/>
      <c r="AP1598" s="28"/>
      <c r="AQ1598" s="28"/>
      <c r="AR1598" s="28"/>
      <c r="AS1598" s="28"/>
      <c r="AT1598" s="28"/>
      <c r="AU1598" s="28"/>
    </row>
    <row r="1599" spans="26:63" ht="12.95" customHeight="1">
      <c r="Z1599" s="28"/>
      <c r="AA1599" s="28"/>
      <c r="AB1599" s="28"/>
      <c r="AC1599" s="28"/>
      <c r="AD1599" s="28"/>
      <c r="AF1599" s="29"/>
      <c r="AM1599" s="28"/>
      <c r="AN1599" s="28"/>
      <c r="AO1599" s="28"/>
      <c r="AP1599" s="28"/>
      <c r="AQ1599" s="28"/>
      <c r="AR1599" s="28"/>
      <c r="AS1599" s="28"/>
      <c r="AT1599" s="28"/>
      <c r="AU1599" s="28"/>
      <c r="AW1599" s="28"/>
    </row>
    <row r="1600" spans="26:63" ht="12.95" customHeight="1">
      <c r="Z1600" s="28"/>
      <c r="AA1600" s="28"/>
      <c r="AB1600" s="28"/>
      <c r="AC1600" s="28"/>
      <c r="AD1600" s="28"/>
      <c r="AF1600" s="29"/>
      <c r="AM1600" s="28"/>
      <c r="AN1600" s="28"/>
      <c r="AO1600" s="28"/>
      <c r="AP1600" s="28"/>
      <c r="AQ1600" s="28"/>
      <c r="AR1600" s="28"/>
      <c r="AS1600" s="28"/>
      <c r="AT1600" s="28"/>
    </row>
    <row r="1601" spans="26:63" ht="12.95" customHeight="1">
      <c r="Z1601" s="28"/>
      <c r="AA1601" s="28"/>
      <c r="AB1601" s="28"/>
      <c r="AC1601" s="28"/>
      <c r="AD1601" s="28"/>
      <c r="AF1601" s="29"/>
      <c r="AM1601" s="28"/>
      <c r="AN1601" s="28"/>
      <c r="AO1601" s="28"/>
      <c r="AP1601" s="28"/>
      <c r="AQ1601" s="28"/>
      <c r="AR1601" s="28"/>
      <c r="AS1601" s="28"/>
      <c r="AT1601" s="28"/>
      <c r="AU1601" s="28"/>
      <c r="AW1601" s="28"/>
    </row>
    <row r="1602" spans="26:63" ht="12.95" customHeight="1">
      <c r="Z1602" s="28"/>
      <c r="AA1602" s="28"/>
      <c r="AB1602" s="28"/>
      <c r="AC1602" s="28"/>
      <c r="AD1602" s="28"/>
      <c r="AF1602" s="29"/>
      <c r="AM1602" s="28"/>
      <c r="AN1602" s="28"/>
      <c r="AO1602" s="28"/>
      <c r="AP1602" s="28"/>
      <c r="AQ1602" s="28"/>
      <c r="AR1602" s="28"/>
      <c r="AS1602" s="28"/>
      <c r="AT1602" s="28"/>
    </row>
    <row r="1603" spans="26:63" ht="12.95" customHeight="1">
      <c r="Z1603" s="28"/>
      <c r="AA1603" s="28"/>
      <c r="AB1603" s="28"/>
      <c r="AC1603" s="28"/>
      <c r="AD1603" s="28"/>
      <c r="AF1603" s="29"/>
      <c r="AM1603" s="28"/>
      <c r="AN1603" s="28"/>
      <c r="AO1603" s="28"/>
      <c r="AP1603" s="28"/>
      <c r="AQ1603" s="28"/>
      <c r="AR1603" s="28"/>
      <c r="AS1603" s="28"/>
      <c r="AT1603" s="28"/>
      <c r="AU1603" s="28"/>
    </row>
    <row r="1604" spans="26:63" ht="12.95" customHeight="1">
      <c r="Z1604" s="28"/>
      <c r="AA1604" s="28"/>
      <c r="AB1604" s="28"/>
      <c r="AC1604" s="28"/>
      <c r="AD1604" s="28"/>
      <c r="AF1604" s="29"/>
      <c r="AM1604" s="28"/>
      <c r="AN1604" s="28"/>
      <c r="AO1604" s="28"/>
      <c r="AP1604" s="28"/>
      <c r="AQ1604" s="28"/>
      <c r="AR1604" s="28"/>
      <c r="AS1604" s="28"/>
      <c r="AT1604" s="28"/>
      <c r="AU1604" s="28"/>
      <c r="AV1604" s="28"/>
      <c r="AW1604" s="28"/>
      <c r="AX1604" s="28"/>
      <c r="AY1604" s="28"/>
      <c r="AZ1604" s="28"/>
      <c r="BA1604" s="28"/>
      <c r="BB1604" s="28"/>
      <c r="BC1604" s="28"/>
      <c r="BD1604" s="28"/>
      <c r="BE1604" s="28"/>
      <c r="BF1604" s="28"/>
      <c r="BG1604" s="28"/>
      <c r="BH1604" s="28"/>
      <c r="BI1604" s="28"/>
      <c r="BJ1604" s="28"/>
      <c r="BK1604" s="28"/>
    </row>
    <row r="1605" spans="26:63" ht="12.95" customHeight="1">
      <c r="Z1605" s="28"/>
      <c r="AA1605" s="28"/>
      <c r="AB1605" s="28"/>
      <c r="AC1605" s="28"/>
      <c r="AD1605" s="28"/>
      <c r="AF1605" s="29"/>
      <c r="AM1605" s="28"/>
      <c r="AN1605" s="28"/>
      <c r="AO1605" s="28"/>
      <c r="AP1605" s="28"/>
      <c r="AQ1605" s="28"/>
      <c r="AR1605" s="28"/>
      <c r="AS1605" s="28"/>
      <c r="AT1605" s="28"/>
    </row>
    <row r="1606" spans="26:63" ht="12.95" customHeight="1">
      <c r="Z1606" s="28"/>
      <c r="AA1606" s="28"/>
      <c r="AB1606" s="28"/>
      <c r="AC1606" s="28"/>
      <c r="AD1606" s="28"/>
      <c r="AF1606" s="29"/>
      <c r="AM1606" s="28"/>
      <c r="AN1606" s="28"/>
      <c r="AO1606" s="28"/>
      <c r="AP1606" s="28"/>
      <c r="AQ1606" s="28"/>
      <c r="AR1606" s="28"/>
      <c r="AS1606" s="28"/>
      <c r="AT1606" s="28"/>
      <c r="AU1606" s="28"/>
    </row>
    <row r="1607" spans="26:63" ht="12.95" customHeight="1">
      <c r="Z1607" s="28"/>
      <c r="AA1607" s="28"/>
      <c r="AB1607" s="28"/>
      <c r="AC1607" s="28"/>
      <c r="AD1607" s="28"/>
      <c r="AF1607" s="29"/>
      <c r="AM1607" s="28"/>
      <c r="AN1607" s="28"/>
      <c r="AO1607" s="28"/>
      <c r="AP1607" s="28"/>
      <c r="AQ1607" s="28"/>
      <c r="AR1607" s="28"/>
      <c r="AS1607" s="28"/>
      <c r="AT1607" s="28"/>
    </row>
    <row r="1608" spans="26:63" ht="12.95" customHeight="1">
      <c r="Z1608" s="28"/>
      <c r="AA1608" s="28"/>
      <c r="AB1608" s="28"/>
      <c r="AC1608" s="28"/>
      <c r="AD1608" s="28"/>
      <c r="AF1608" s="29"/>
      <c r="AM1608" s="28"/>
      <c r="AN1608" s="28"/>
      <c r="AO1608" s="28"/>
      <c r="AP1608" s="28"/>
      <c r="AQ1608" s="28"/>
      <c r="AR1608" s="28"/>
      <c r="AS1608" s="28"/>
      <c r="AT1608" s="28"/>
      <c r="AU1608" s="28"/>
      <c r="AW1608" s="28"/>
    </row>
    <row r="1609" spans="26:63" ht="12.95" customHeight="1">
      <c r="Z1609" s="28"/>
      <c r="AA1609" s="28"/>
      <c r="AB1609" s="28"/>
      <c r="AC1609" s="28"/>
      <c r="AD1609" s="28"/>
      <c r="AF1609" s="29"/>
      <c r="AM1609" s="28"/>
      <c r="AN1609" s="28"/>
      <c r="AO1609" s="28"/>
      <c r="AP1609" s="28"/>
      <c r="AQ1609" s="28"/>
      <c r="AR1609" s="28"/>
      <c r="AS1609" s="28"/>
      <c r="AT1609" s="28"/>
      <c r="AU1609" s="28"/>
    </row>
    <row r="1610" spans="26:63" ht="12.95" customHeight="1">
      <c r="Z1610" s="28"/>
      <c r="AA1610" s="28"/>
      <c r="AB1610" s="28"/>
      <c r="AC1610" s="28"/>
      <c r="AD1610" s="28"/>
      <c r="AF1610" s="29"/>
      <c r="AM1610" s="28"/>
      <c r="AN1610" s="28"/>
      <c r="AO1610" s="28"/>
      <c r="AP1610" s="28"/>
      <c r="AQ1610" s="28"/>
      <c r="AR1610" s="28"/>
      <c r="AS1610" s="28"/>
      <c r="AT1610" s="28"/>
    </row>
    <row r="1611" spans="26:63" ht="12.95" customHeight="1">
      <c r="Z1611" s="28"/>
      <c r="AA1611" s="28"/>
      <c r="AB1611" s="28"/>
      <c r="AC1611" s="28"/>
      <c r="AD1611" s="28"/>
      <c r="AF1611" s="29"/>
      <c r="AM1611" s="28"/>
      <c r="AN1611" s="28"/>
      <c r="AO1611" s="28"/>
      <c r="AP1611" s="28"/>
      <c r="AQ1611" s="28"/>
      <c r="AR1611" s="28"/>
      <c r="AS1611" s="28"/>
      <c r="AT1611" s="28"/>
    </row>
    <row r="1612" spans="26:63" ht="12.95" customHeight="1">
      <c r="Z1612" s="28"/>
      <c r="AA1612" s="28"/>
      <c r="AB1612" s="28"/>
      <c r="AC1612" s="28"/>
      <c r="AD1612" s="28"/>
      <c r="AF1612" s="29"/>
      <c r="AM1612" s="28"/>
      <c r="AN1612" s="28"/>
      <c r="AO1612" s="28"/>
      <c r="AP1612" s="28"/>
      <c r="AQ1612" s="28"/>
      <c r="AR1612" s="28"/>
      <c r="AS1612" s="28"/>
      <c r="AT1612" s="28"/>
      <c r="AU1612" s="28"/>
      <c r="AW1612" s="28"/>
      <c r="AX1612" s="28"/>
      <c r="AY1612" s="28"/>
      <c r="AZ1612" s="28"/>
      <c r="BA1612" s="28"/>
      <c r="BB1612" s="28"/>
      <c r="BC1612" s="28"/>
      <c r="BD1612" s="28"/>
      <c r="BE1612" s="28"/>
      <c r="BF1612" s="28"/>
      <c r="BG1612" s="28"/>
      <c r="BH1612" s="28"/>
      <c r="BI1612" s="28"/>
      <c r="BJ1612" s="28"/>
      <c r="BK1612" s="28"/>
    </row>
    <row r="1613" spans="26:63" ht="12.95" customHeight="1">
      <c r="Z1613" s="28"/>
      <c r="AA1613" s="28"/>
      <c r="AB1613" s="28"/>
      <c r="AC1613" s="28"/>
      <c r="AD1613" s="28"/>
      <c r="AF1613" s="29"/>
      <c r="AM1613" s="28"/>
      <c r="AN1613" s="28"/>
      <c r="AO1613" s="28"/>
      <c r="AP1613" s="28"/>
      <c r="AQ1613" s="28"/>
      <c r="AR1613" s="28"/>
      <c r="AS1613" s="28"/>
      <c r="AT1613" s="28"/>
      <c r="AU1613" s="28"/>
    </row>
    <row r="1614" spans="26:63" ht="12.95" customHeight="1">
      <c r="Z1614" s="28"/>
      <c r="AA1614" s="28"/>
      <c r="AB1614" s="28"/>
      <c r="AC1614" s="28"/>
      <c r="AD1614" s="28"/>
      <c r="AF1614" s="29"/>
      <c r="AM1614" s="28"/>
      <c r="AN1614" s="28"/>
      <c r="AO1614" s="28"/>
      <c r="AP1614" s="28"/>
      <c r="AQ1614" s="28"/>
      <c r="AR1614" s="28"/>
      <c r="AS1614" s="28"/>
      <c r="AT1614" s="28"/>
      <c r="AU1614" s="28"/>
    </row>
    <row r="1615" spans="26:63" ht="12.95" customHeight="1">
      <c r="Z1615" s="28"/>
      <c r="AA1615" s="28"/>
      <c r="AB1615" s="28"/>
      <c r="AC1615" s="28"/>
      <c r="AD1615" s="28"/>
      <c r="AF1615" s="29"/>
      <c r="AM1615" s="28"/>
      <c r="AN1615" s="28"/>
      <c r="AO1615" s="28"/>
      <c r="AP1615" s="28"/>
      <c r="AQ1615" s="28"/>
      <c r="AR1615" s="28"/>
      <c r="AS1615" s="28"/>
      <c r="AT1615" s="28"/>
      <c r="AU1615" s="28"/>
    </row>
    <row r="1616" spans="26:63" ht="12.95" customHeight="1">
      <c r="Z1616" s="28"/>
      <c r="AA1616" s="28"/>
      <c r="AB1616" s="28"/>
      <c r="AC1616" s="28"/>
      <c r="AD1616" s="28"/>
      <c r="AF1616" s="29"/>
      <c r="AM1616" s="28"/>
      <c r="AN1616" s="28"/>
      <c r="AO1616" s="28"/>
      <c r="AP1616" s="28"/>
      <c r="AQ1616" s="28"/>
      <c r="AR1616" s="28"/>
      <c r="AS1616" s="28"/>
      <c r="AT1616" s="28"/>
      <c r="AU1616" s="28"/>
      <c r="AW1616" s="28"/>
    </row>
    <row r="1617" spans="26:63" ht="12.95" customHeight="1">
      <c r="Z1617" s="28"/>
      <c r="AA1617" s="28"/>
      <c r="AB1617" s="28"/>
      <c r="AC1617" s="28"/>
      <c r="AD1617" s="28"/>
      <c r="AF1617" s="29"/>
      <c r="AM1617" s="28"/>
      <c r="AN1617" s="28"/>
      <c r="AO1617" s="28"/>
      <c r="AP1617" s="28"/>
      <c r="AQ1617" s="28"/>
      <c r="AR1617" s="28"/>
      <c r="AS1617" s="28"/>
      <c r="AT1617" s="28"/>
      <c r="AU1617" s="28"/>
    </row>
    <row r="1618" spans="26:63" ht="12.95" customHeight="1">
      <c r="Z1618" s="28"/>
      <c r="AA1618" s="28"/>
      <c r="AB1618" s="28"/>
      <c r="AC1618" s="28"/>
      <c r="AD1618" s="28"/>
      <c r="AF1618" s="29"/>
      <c r="AM1618" s="28"/>
      <c r="AN1618" s="28"/>
      <c r="AO1618" s="28"/>
      <c r="AP1618" s="28"/>
      <c r="AQ1618" s="28"/>
      <c r="AR1618" s="28"/>
      <c r="AS1618" s="28"/>
      <c r="AT1618" s="28"/>
      <c r="AU1618" s="28"/>
    </row>
    <row r="1619" spans="26:63" ht="12.95" customHeight="1">
      <c r="Z1619" s="28"/>
      <c r="AA1619" s="28"/>
      <c r="AB1619" s="28"/>
      <c r="AC1619" s="28"/>
      <c r="AD1619" s="28"/>
      <c r="AF1619" s="29"/>
      <c r="AM1619" s="28"/>
      <c r="AN1619" s="28"/>
      <c r="AO1619" s="28"/>
      <c r="AP1619" s="28"/>
      <c r="AQ1619" s="28"/>
      <c r="AR1619" s="28"/>
      <c r="AS1619" s="28"/>
      <c r="AT1619" s="28"/>
      <c r="AU1619" s="28"/>
      <c r="AV1619" s="28"/>
      <c r="AW1619" s="28"/>
      <c r="AX1619" s="28"/>
      <c r="AY1619" s="28"/>
      <c r="AZ1619" s="28"/>
      <c r="BA1619" s="28"/>
      <c r="BB1619" s="28"/>
      <c r="BC1619" s="28"/>
      <c r="BD1619" s="28"/>
      <c r="BE1619" s="28"/>
      <c r="BF1619" s="28"/>
      <c r="BG1619" s="28"/>
      <c r="BH1619" s="28"/>
      <c r="BI1619" s="28"/>
      <c r="BJ1619" s="28"/>
      <c r="BK1619" s="28"/>
    </row>
    <row r="1620" spans="26:63" ht="12.95" customHeight="1">
      <c r="Z1620" s="28"/>
      <c r="AA1620" s="28"/>
      <c r="AB1620" s="28"/>
      <c r="AC1620" s="28"/>
      <c r="AD1620" s="28"/>
      <c r="AF1620" s="29"/>
      <c r="AM1620" s="28"/>
      <c r="AN1620" s="28"/>
      <c r="AO1620" s="28"/>
      <c r="AP1620" s="28"/>
      <c r="AQ1620" s="28"/>
      <c r="AR1620" s="28"/>
      <c r="AS1620" s="28"/>
      <c r="AT1620" s="28"/>
      <c r="AU1620" s="28"/>
      <c r="AW1620" s="28"/>
      <c r="AX1620" s="28"/>
      <c r="AY1620" s="28"/>
      <c r="AZ1620" s="28"/>
      <c r="BA1620" s="28"/>
      <c r="BB1620" s="28"/>
      <c r="BC1620" s="28"/>
      <c r="BD1620" s="28"/>
      <c r="BE1620" s="28"/>
      <c r="BF1620" s="28"/>
      <c r="BG1620" s="28"/>
      <c r="BH1620" s="28"/>
      <c r="BI1620" s="28"/>
      <c r="BJ1620" s="28"/>
      <c r="BK1620" s="28"/>
    </row>
    <row r="1621" spans="26:63" ht="12.95" customHeight="1">
      <c r="Z1621" s="28"/>
      <c r="AA1621" s="28"/>
      <c r="AB1621" s="28"/>
      <c r="AC1621" s="28"/>
      <c r="AD1621" s="28"/>
      <c r="AF1621" s="29"/>
      <c r="AM1621" s="28"/>
      <c r="AN1621" s="28"/>
      <c r="AO1621" s="28"/>
      <c r="AP1621" s="28"/>
      <c r="AQ1621" s="28"/>
      <c r="AR1621" s="28"/>
      <c r="AS1621" s="28"/>
      <c r="AT1621" s="28"/>
      <c r="AU1621" s="28"/>
      <c r="AW1621" s="28"/>
    </row>
    <row r="1622" spans="26:63" ht="12.95" customHeight="1">
      <c r="Z1622" s="28"/>
      <c r="AA1622" s="28"/>
      <c r="AB1622" s="28"/>
      <c r="AC1622" s="28"/>
      <c r="AD1622" s="28"/>
      <c r="AF1622" s="29"/>
      <c r="AM1622" s="28"/>
      <c r="AN1622" s="28"/>
      <c r="AO1622" s="28"/>
      <c r="AP1622" s="28"/>
      <c r="AQ1622" s="28"/>
      <c r="AR1622" s="28"/>
      <c r="AS1622" s="28"/>
      <c r="AT1622" s="28"/>
      <c r="AU1622" s="28"/>
      <c r="AV1622" s="28"/>
      <c r="AW1622" s="28"/>
      <c r="AX1622" s="28"/>
      <c r="AY1622" s="28"/>
      <c r="AZ1622" s="28"/>
      <c r="BA1622" s="28"/>
      <c r="BB1622" s="28"/>
      <c r="BC1622" s="28"/>
      <c r="BD1622" s="28"/>
      <c r="BE1622" s="28"/>
      <c r="BF1622" s="28"/>
      <c r="BG1622" s="28"/>
      <c r="BH1622" s="28"/>
      <c r="BI1622" s="28"/>
      <c r="BJ1622" s="28"/>
      <c r="BK1622" s="28"/>
    </row>
    <row r="1623" spans="26:63" ht="12.95" customHeight="1">
      <c r="Z1623" s="28"/>
      <c r="AA1623" s="28"/>
      <c r="AB1623" s="28"/>
      <c r="AC1623" s="28"/>
      <c r="AD1623" s="28"/>
      <c r="AF1623" s="29"/>
      <c r="AM1623" s="28"/>
      <c r="AN1623" s="28"/>
      <c r="AO1623" s="28"/>
      <c r="AP1623" s="28"/>
      <c r="AQ1623" s="28"/>
      <c r="AR1623" s="28"/>
      <c r="AS1623" s="28"/>
      <c r="AT1623" s="28"/>
    </row>
    <row r="1624" spans="26:63" ht="12.95" customHeight="1">
      <c r="Z1624" s="28"/>
      <c r="AA1624" s="28"/>
      <c r="AB1624" s="28"/>
      <c r="AC1624" s="28"/>
      <c r="AD1624" s="28"/>
      <c r="AF1624" s="29"/>
      <c r="AM1624" s="28"/>
      <c r="AN1624" s="28"/>
      <c r="AO1624" s="28"/>
      <c r="AP1624" s="28"/>
      <c r="AQ1624" s="28"/>
      <c r="AR1624" s="28"/>
      <c r="AS1624" s="28"/>
      <c r="AT1624" s="28"/>
    </row>
    <row r="1625" spans="26:63" ht="12.95" customHeight="1">
      <c r="Z1625" s="28"/>
      <c r="AA1625" s="28"/>
      <c r="AB1625" s="28"/>
      <c r="AC1625" s="28"/>
      <c r="AD1625" s="28"/>
      <c r="AF1625" s="29"/>
      <c r="AM1625" s="28"/>
      <c r="AN1625" s="28"/>
      <c r="AO1625" s="28"/>
      <c r="AP1625" s="28"/>
      <c r="AQ1625" s="28"/>
      <c r="AR1625" s="28"/>
      <c r="AS1625" s="28"/>
      <c r="AT1625" s="28"/>
      <c r="AU1625" s="28"/>
      <c r="AW1625" s="28"/>
      <c r="AX1625" s="28"/>
      <c r="AY1625" s="28"/>
      <c r="AZ1625" s="28"/>
      <c r="BA1625" s="28"/>
      <c r="BB1625" s="28"/>
      <c r="BC1625" s="28"/>
      <c r="BD1625" s="28"/>
      <c r="BE1625" s="28"/>
      <c r="BF1625" s="28"/>
      <c r="BG1625" s="28"/>
      <c r="BH1625" s="28"/>
      <c r="BI1625" s="28"/>
      <c r="BJ1625" s="28"/>
      <c r="BK1625" s="28"/>
    </row>
    <row r="1626" spans="26:63" ht="12.95" customHeight="1">
      <c r="Z1626" s="28"/>
      <c r="AA1626" s="28"/>
      <c r="AB1626" s="28"/>
      <c r="AC1626" s="28"/>
      <c r="AD1626" s="28"/>
      <c r="AF1626" s="29"/>
      <c r="AM1626" s="28"/>
      <c r="AN1626" s="28"/>
      <c r="AO1626" s="28"/>
      <c r="AP1626" s="28"/>
      <c r="AQ1626" s="28"/>
      <c r="AR1626" s="28"/>
      <c r="AS1626" s="28"/>
      <c r="AT1626" s="28"/>
      <c r="AU1626" s="28"/>
    </row>
    <row r="1627" spans="26:63" ht="12.95" customHeight="1">
      <c r="Z1627" s="28"/>
      <c r="AA1627" s="28"/>
      <c r="AB1627" s="28"/>
      <c r="AC1627" s="28"/>
      <c r="AD1627" s="28"/>
      <c r="AF1627" s="29"/>
      <c r="AM1627" s="28"/>
      <c r="AN1627" s="28"/>
      <c r="AO1627" s="28"/>
      <c r="AP1627" s="28"/>
      <c r="AQ1627" s="28"/>
      <c r="AR1627" s="28"/>
      <c r="AS1627" s="28"/>
      <c r="AT1627" s="28"/>
      <c r="AU1627" s="28"/>
      <c r="AV1627" s="28"/>
      <c r="AW1627" s="28"/>
      <c r="AX1627" s="28"/>
      <c r="AY1627" s="28"/>
      <c r="AZ1627" s="28"/>
      <c r="BA1627" s="28"/>
      <c r="BB1627" s="28"/>
      <c r="BC1627" s="28"/>
      <c r="BD1627" s="28"/>
      <c r="BE1627" s="28"/>
      <c r="BF1627" s="28"/>
      <c r="BG1627" s="28"/>
      <c r="BH1627" s="28"/>
      <c r="BI1627" s="28"/>
      <c r="BJ1627" s="28"/>
      <c r="BK1627" s="28"/>
    </row>
    <row r="1628" spans="26:63" ht="12.95" customHeight="1">
      <c r="Z1628" s="28"/>
      <c r="AA1628" s="28"/>
      <c r="AB1628" s="28"/>
      <c r="AC1628" s="28"/>
      <c r="AD1628" s="28"/>
      <c r="AF1628" s="29"/>
      <c r="AM1628" s="28"/>
      <c r="AN1628" s="28"/>
      <c r="AO1628" s="28"/>
      <c r="AP1628" s="28"/>
      <c r="AQ1628" s="28"/>
      <c r="AR1628" s="28"/>
      <c r="AS1628" s="28"/>
      <c r="AT1628" s="28"/>
    </row>
    <row r="1629" spans="26:63" ht="12.95" customHeight="1">
      <c r="Z1629" s="28"/>
      <c r="AA1629" s="28"/>
      <c r="AB1629" s="28"/>
      <c r="AC1629" s="28"/>
      <c r="AD1629" s="28"/>
      <c r="AF1629" s="29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28"/>
      <c r="AY1629" s="28"/>
      <c r="AZ1629" s="28"/>
      <c r="BA1629" s="28"/>
      <c r="BB1629" s="28"/>
      <c r="BC1629" s="28"/>
      <c r="BD1629" s="28"/>
      <c r="BE1629" s="28"/>
      <c r="BF1629" s="28"/>
      <c r="BG1629" s="28"/>
      <c r="BH1629" s="28"/>
      <c r="BI1629" s="28"/>
      <c r="BJ1629" s="28"/>
      <c r="BK1629" s="28"/>
    </row>
    <row r="1630" spans="26:63" ht="12.95" customHeight="1">
      <c r="Z1630" s="28"/>
      <c r="AA1630" s="28"/>
      <c r="AB1630" s="28"/>
      <c r="AC1630" s="28"/>
      <c r="AD1630" s="28"/>
      <c r="AF1630" s="29"/>
      <c r="AM1630" s="28"/>
      <c r="AN1630" s="28"/>
      <c r="AO1630" s="28"/>
      <c r="AP1630" s="28"/>
      <c r="AQ1630" s="28"/>
      <c r="AR1630" s="28"/>
      <c r="AS1630" s="28"/>
      <c r="AT1630" s="28"/>
    </row>
    <row r="1631" spans="26:63" ht="12.95" customHeight="1">
      <c r="Z1631" s="28"/>
      <c r="AA1631" s="28"/>
      <c r="AB1631" s="28"/>
      <c r="AC1631" s="28"/>
      <c r="AD1631" s="28"/>
      <c r="AF1631" s="29"/>
      <c r="AM1631" s="28"/>
      <c r="AN1631" s="28"/>
      <c r="AO1631" s="28"/>
      <c r="AP1631" s="28"/>
      <c r="AQ1631" s="28"/>
      <c r="AR1631" s="28"/>
      <c r="AS1631" s="28"/>
      <c r="AT1631" s="28"/>
    </row>
    <row r="1632" spans="26:63" ht="12.95" customHeight="1">
      <c r="Z1632" s="28"/>
      <c r="AA1632" s="28"/>
      <c r="AB1632" s="28"/>
      <c r="AC1632" s="28"/>
      <c r="AD1632" s="28"/>
      <c r="AF1632" s="29"/>
      <c r="AM1632" s="28"/>
      <c r="AN1632" s="28"/>
      <c r="AO1632" s="28"/>
      <c r="AP1632" s="28"/>
      <c r="AQ1632" s="28"/>
      <c r="AR1632" s="28"/>
      <c r="AS1632" s="28"/>
      <c r="AT1632" s="28"/>
    </row>
    <row r="1633" spans="26:63" ht="12.95" customHeight="1">
      <c r="Z1633" s="28"/>
      <c r="AA1633" s="28"/>
      <c r="AB1633" s="28"/>
      <c r="AC1633" s="28"/>
      <c r="AD1633" s="28"/>
      <c r="AF1633" s="29"/>
      <c r="AM1633" s="28"/>
      <c r="AN1633" s="28"/>
      <c r="AO1633" s="28"/>
      <c r="AP1633" s="28"/>
      <c r="AQ1633" s="28"/>
      <c r="AR1633" s="28"/>
      <c r="AS1633" s="28"/>
      <c r="AT1633" s="28"/>
    </row>
    <row r="1634" spans="26:63" ht="12.95" customHeight="1">
      <c r="Z1634" s="28"/>
      <c r="AA1634" s="28"/>
      <c r="AB1634" s="28"/>
      <c r="AC1634" s="28"/>
      <c r="AD1634" s="28"/>
      <c r="AF1634" s="29"/>
      <c r="AM1634" s="28"/>
      <c r="AN1634" s="28"/>
      <c r="AO1634" s="28"/>
      <c r="AP1634" s="28"/>
      <c r="AQ1634" s="28"/>
      <c r="AR1634" s="28"/>
      <c r="AS1634" s="28"/>
      <c r="AT1634" s="28"/>
    </row>
    <row r="1635" spans="26:63" ht="12.95" customHeight="1">
      <c r="Z1635" s="28"/>
      <c r="AA1635" s="28"/>
      <c r="AB1635" s="28"/>
      <c r="AC1635" s="28"/>
      <c r="AD1635" s="28"/>
      <c r="AF1635" s="29"/>
      <c r="AM1635" s="28"/>
      <c r="AN1635" s="28"/>
      <c r="AO1635" s="28"/>
      <c r="AP1635" s="28"/>
      <c r="AQ1635" s="28"/>
      <c r="AR1635" s="28"/>
      <c r="AS1635" s="28"/>
      <c r="AT1635" s="28"/>
      <c r="AU1635" s="28"/>
      <c r="AW1635" s="28"/>
    </row>
    <row r="1636" spans="26:63" ht="12.95" customHeight="1">
      <c r="Z1636" s="28"/>
      <c r="AA1636" s="28"/>
      <c r="AB1636" s="28"/>
      <c r="AC1636" s="28"/>
      <c r="AD1636" s="28"/>
      <c r="AF1636" s="29"/>
      <c r="AM1636" s="28"/>
      <c r="AN1636" s="28"/>
      <c r="AO1636" s="28"/>
      <c r="AP1636" s="28"/>
      <c r="AQ1636" s="28"/>
      <c r="AR1636" s="28"/>
      <c r="AS1636" s="28"/>
      <c r="AT1636" s="28"/>
      <c r="AU1636" s="28"/>
      <c r="AW1636" s="28"/>
    </row>
    <row r="1637" spans="26:63" ht="12.95" customHeight="1">
      <c r="Z1637" s="28"/>
      <c r="AA1637" s="28"/>
      <c r="AB1637" s="28"/>
      <c r="AC1637" s="28"/>
      <c r="AD1637" s="28"/>
      <c r="AF1637" s="29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28"/>
      <c r="AY1637" s="28"/>
      <c r="AZ1637" s="28"/>
      <c r="BA1637" s="28"/>
      <c r="BB1637" s="28"/>
      <c r="BC1637" s="28"/>
      <c r="BD1637" s="28"/>
      <c r="BE1637" s="28"/>
      <c r="BF1637" s="28"/>
      <c r="BG1637" s="28"/>
      <c r="BH1637" s="28"/>
      <c r="BI1637" s="28"/>
      <c r="BJ1637" s="28"/>
      <c r="BK1637" s="28"/>
    </row>
    <row r="1638" spans="26:63" ht="12.95" customHeight="1">
      <c r="Z1638" s="28"/>
      <c r="AA1638" s="28"/>
      <c r="AB1638" s="28"/>
      <c r="AC1638" s="28"/>
      <c r="AD1638" s="28"/>
      <c r="AF1638" s="29"/>
      <c r="AM1638" s="28"/>
      <c r="AN1638" s="28"/>
      <c r="AO1638" s="28"/>
      <c r="AP1638" s="28"/>
      <c r="AQ1638" s="28"/>
      <c r="AR1638" s="28"/>
      <c r="AS1638" s="28"/>
      <c r="AT1638" s="28"/>
    </row>
    <row r="1639" spans="26:63" ht="12.95" customHeight="1">
      <c r="Z1639" s="28"/>
      <c r="AA1639" s="28"/>
      <c r="AB1639" s="28"/>
      <c r="AC1639" s="28"/>
      <c r="AD1639" s="28"/>
      <c r="AF1639" s="29"/>
      <c r="AM1639" s="28"/>
      <c r="AN1639" s="28"/>
      <c r="AO1639" s="28"/>
      <c r="AP1639" s="28"/>
      <c r="AQ1639" s="28"/>
      <c r="AR1639" s="28"/>
      <c r="AS1639" s="28"/>
      <c r="AT1639" s="28"/>
      <c r="AU1639" s="28"/>
      <c r="AW1639" s="28"/>
      <c r="AX1639" s="28"/>
      <c r="AY1639" s="28"/>
      <c r="AZ1639" s="28"/>
      <c r="BA1639" s="28"/>
      <c r="BB1639" s="28"/>
      <c r="BC1639" s="28"/>
      <c r="BD1639" s="28"/>
      <c r="BE1639" s="28"/>
      <c r="BF1639" s="28"/>
      <c r="BG1639" s="28"/>
      <c r="BH1639" s="28"/>
      <c r="BI1639" s="28"/>
      <c r="BJ1639" s="28"/>
      <c r="BK1639" s="28"/>
    </row>
    <row r="1640" spans="26:63" ht="12.95" customHeight="1">
      <c r="Z1640" s="28"/>
      <c r="AA1640" s="28"/>
      <c r="AB1640" s="28"/>
      <c r="AC1640" s="28"/>
      <c r="AD1640" s="28"/>
      <c r="AF1640" s="29"/>
      <c r="AM1640" s="28"/>
      <c r="AN1640" s="28"/>
      <c r="AO1640" s="28"/>
      <c r="AP1640" s="28"/>
      <c r="AQ1640" s="28"/>
      <c r="AR1640" s="28"/>
      <c r="AS1640" s="28"/>
      <c r="AT1640" s="28"/>
      <c r="AU1640" s="7"/>
    </row>
    <row r="1641" spans="26:63" ht="12.95" customHeight="1">
      <c r="Z1641" s="28"/>
      <c r="AA1641" s="28"/>
      <c r="AB1641" s="28"/>
      <c r="AC1641" s="28"/>
      <c r="AD1641" s="28"/>
      <c r="AF1641" s="29"/>
      <c r="AM1641" s="28"/>
      <c r="AN1641" s="28"/>
      <c r="AO1641" s="28"/>
      <c r="AP1641" s="28"/>
      <c r="AQ1641" s="28"/>
      <c r="AR1641" s="28"/>
      <c r="AS1641" s="28"/>
      <c r="AT1641" s="28"/>
      <c r="AU1641" s="28"/>
    </row>
    <row r="1642" spans="26:63" ht="12.95" customHeight="1">
      <c r="Z1642" s="28"/>
      <c r="AA1642" s="28"/>
      <c r="AB1642" s="28"/>
      <c r="AC1642" s="28"/>
      <c r="AD1642" s="28"/>
      <c r="AF1642" s="29"/>
      <c r="AM1642" s="28"/>
      <c r="AN1642" s="28"/>
      <c r="AO1642" s="28"/>
      <c r="AP1642" s="28"/>
      <c r="AQ1642" s="28"/>
      <c r="AR1642" s="28"/>
      <c r="AS1642" s="28"/>
      <c r="AT1642" s="28"/>
      <c r="AU1642" s="28"/>
      <c r="AW1642" s="28"/>
      <c r="AX1642" s="28"/>
      <c r="AY1642" s="28"/>
      <c r="AZ1642" s="28"/>
      <c r="BA1642" s="28"/>
      <c r="BB1642" s="28"/>
      <c r="BC1642" s="28"/>
      <c r="BD1642" s="28"/>
      <c r="BE1642" s="28"/>
      <c r="BF1642" s="28"/>
      <c r="BG1642" s="28"/>
      <c r="BH1642" s="28"/>
      <c r="BI1642" s="28"/>
      <c r="BJ1642" s="28"/>
      <c r="BK1642" s="28"/>
    </row>
    <row r="1643" spans="26:63" ht="12.95" customHeight="1">
      <c r="Z1643" s="28"/>
      <c r="AA1643" s="28"/>
      <c r="AB1643" s="28"/>
      <c r="AC1643" s="28"/>
      <c r="AD1643" s="28"/>
      <c r="AF1643" s="29"/>
      <c r="AM1643" s="28"/>
      <c r="AN1643" s="28"/>
      <c r="AO1643" s="28"/>
      <c r="AP1643" s="28"/>
      <c r="AQ1643" s="28"/>
      <c r="AR1643" s="28"/>
      <c r="AS1643" s="28"/>
      <c r="AT1643" s="28"/>
      <c r="AU1643" s="28"/>
    </row>
    <row r="1644" spans="26:63" ht="12.95" customHeight="1">
      <c r="Z1644" s="28"/>
      <c r="AA1644" s="28"/>
      <c r="AB1644" s="28"/>
      <c r="AC1644" s="28"/>
      <c r="AD1644" s="28"/>
      <c r="AF1644" s="29"/>
      <c r="AM1644" s="28"/>
      <c r="AN1644" s="28"/>
      <c r="AO1644" s="28"/>
      <c r="AP1644" s="28"/>
      <c r="AQ1644" s="28"/>
      <c r="AR1644" s="28"/>
      <c r="AS1644" s="28"/>
      <c r="AT1644" s="28"/>
      <c r="AU1644" s="28"/>
    </row>
    <row r="1645" spans="26:63" ht="12.95" customHeight="1">
      <c r="Z1645" s="28"/>
      <c r="AA1645" s="28"/>
      <c r="AB1645" s="28"/>
      <c r="AC1645" s="28"/>
      <c r="AD1645" s="28"/>
      <c r="AF1645" s="29"/>
      <c r="AM1645" s="28"/>
      <c r="AN1645" s="28"/>
      <c r="AO1645" s="28"/>
      <c r="AP1645" s="28"/>
      <c r="AQ1645" s="28"/>
      <c r="AR1645" s="28"/>
      <c r="AS1645" s="28"/>
      <c r="AT1645" s="28"/>
    </row>
    <row r="1646" spans="26:63" ht="12.95" customHeight="1">
      <c r="Z1646" s="28"/>
      <c r="AA1646" s="28"/>
      <c r="AB1646" s="28"/>
      <c r="AC1646" s="28"/>
      <c r="AD1646" s="28"/>
      <c r="AF1646" s="29"/>
      <c r="AM1646" s="28"/>
      <c r="AN1646" s="28"/>
      <c r="AO1646" s="28"/>
      <c r="AP1646" s="28"/>
      <c r="AQ1646" s="28"/>
      <c r="AR1646" s="28"/>
      <c r="AS1646" s="28"/>
      <c r="AT1646" s="28"/>
    </row>
    <row r="1647" spans="26:63" ht="12.95" customHeight="1">
      <c r="Z1647" s="28"/>
      <c r="AA1647" s="28"/>
      <c r="AB1647" s="28"/>
      <c r="AC1647" s="28"/>
      <c r="AD1647" s="28"/>
      <c r="AF1647" s="29"/>
      <c r="AM1647" s="28"/>
      <c r="AN1647" s="28"/>
      <c r="AO1647" s="28"/>
      <c r="AP1647" s="28"/>
      <c r="AQ1647" s="28"/>
      <c r="AR1647" s="28"/>
      <c r="AS1647" s="28"/>
      <c r="AT1647" s="28"/>
    </row>
    <row r="1648" spans="26:63" ht="12.95" customHeight="1">
      <c r="Z1648" s="28"/>
      <c r="AA1648" s="28"/>
      <c r="AB1648" s="28"/>
      <c r="AC1648" s="28"/>
      <c r="AD1648" s="28"/>
      <c r="AF1648" s="29"/>
      <c r="AM1648" s="28"/>
      <c r="AN1648" s="28"/>
      <c r="AO1648" s="28"/>
      <c r="AP1648" s="28"/>
      <c r="AQ1648" s="28"/>
      <c r="AR1648" s="28"/>
      <c r="AS1648" s="28"/>
      <c r="AT1648" s="28"/>
    </row>
    <row r="1649" spans="26:63" ht="12.95" customHeight="1">
      <c r="Z1649" s="28"/>
      <c r="AA1649" s="28"/>
      <c r="AB1649" s="28"/>
      <c r="AC1649" s="28"/>
      <c r="AD1649" s="28"/>
      <c r="AF1649" s="29"/>
      <c r="AM1649" s="28"/>
      <c r="AN1649" s="28"/>
      <c r="AO1649" s="28"/>
      <c r="AP1649" s="28"/>
      <c r="AQ1649" s="28"/>
      <c r="AR1649" s="28"/>
      <c r="AS1649" s="28"/>
      <c r="AT1649" s="28"/>
    </row>
    <row r="1650" spans="26:63" ht="12.95" customHeight="1">
      <c r="Z1650" s="28"/>
      <c r="AA1650" s="28"/>
      <c r="AB1650" s="28"/>
      <c r="AC1650" s="28"/>
      <c r="AD1650" s="28"/>
      <c r="AF1650" s="29"/>
      <c r="AM1650" s="28"/>
      <c r="AN1650" s="28"/>
      <c r="AO1650" s="28"/>
      <c r="AP1650" s="28"/>
      <c r="AQ1650" s="28"/>
      <c r="AR1650" s="28"/>
      <c r="AS1650" s="28"/>
      <c r="AT1650" s="28"/>
    </row>
    <row r="1651" spans="26:63" ht="12.95" customHeight="1">
      <c r="Z1651" s="28"/>
      <c r="AA1651" s="28"/>
      <c r="AB1651" s="28"/>
      <c r="AC1651" s="28"/>
      <c r="AD1651" s="28"/>
      <c r="AF1651" s="29"/>
      <c r="AM1651" s="28"/>
      <c r="AN1651" s="28"/>
      <c r="AO1651" s="28"/>
      <c r="AP1651" s="28"/>
      <c r="AQ1651" s="28"/>
      <c r="AR1651" s="28"/>
      <c r="AS1651" s="28"/>
      <c r="AT1651" s="28"/>
    </row>
    <row r="1652" spans="26:63" ht="12.95" customHeight="1">
      <c r="Z1652" s="28"/>
      <c r="AA1652" s="28"/>
      <c r="AB1652" s="28"/>
      <c r="AC1652" s="28"/>
      <c r="AD1652" s="28"/>
      <c r="AF1652" s="29"/>
      <c r="AM1652" s="28"/>
      <c r="AN1652" s="28"/>
      <c r="AO1652" s="28"/>
      <c r="AP1652" s="28"/>
      <c r="AQ1652" s="28"/>
      <c r="AR1652" s="28"/>
      <c r="AS1652" s="28"/>
      <c r="AT1652" s="28"/>
      <c r="AU1652" s="28"/>
    </row>
    <row r="1653" spans="26:63" ht="12.95" customHeight="1">
      <c r="Z1653" s="28"/>
      <c r="AA1653" s="28"/>
      <c r="AB1653" s="28"/>
      <c r="AC1653" s="28"/>
      <c r="AD1653" s="28"/>
      <c r="AF1653" s="29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  <c r="AX1653" s="28"/>
      <c r="AY1653" s="28"/>
      <c r="AZ1653" s="28"/>
      <c r="BA1653" s="28"/>
      <c r="BB1653" s="28"/>
      <c r="BC1653" s="28"/>
      <c r="BD1653" s="28"/>
      <c r="BE1653" s="28"/>
      <c r="BF1653" s="28"/>
      <c r="BG1653" s="28"/>
      <c r="BH1653" s="28"/>
      <c r="BI1653" s="28"/>
      <c r="BJ1653" s="28"/>
      <c r="BK1653" s="28"/>
    </row>
    <row r="1654" spans="26:63" ht="12.95" customHeight="1">
      <c r="Z1654" s="28"/>
      <c r="AA1654" s="28"/>
      <c r="AB1654" s="28"/>
      <c r="AC1654" s="28"/>
      <c r="AD1654" s="28"/>
      <c r="AF1654" s="29"/>
      <c r="AM1654" s="28"/>
      <c r="AN1654" s="28"/>
      <c r="AO1654" s="28"/>
      <c r="AP1654" s="28"/>
      <c r="AQ1654" s="28"/>
      <c r="AR1654" s="28"/>
      <c r="AS1654" s="28"/>
      <c r="AT1654" s="28"/>
    </row>
    <row r="1655" spans="26:63" ht="12.95" customHeight="1">
      <c r="Z1655" s="28"/>
      <c r="AA1655" s="28"/>
      <c r="AB1655" s="28"/>
      <c r="AC1655" s="28"/>
      <c r="AD1655" s="28"/>
      <c r="AF1655" s="29"/>
      <c r="AM1655" s="28"/>
      <c r="AN1655" s="28"/>
      <c r="AO1655" s="28"/>
      <c r="AP1655" s="28"/>
      <c r="AQ1655" s="28"/>
      <c r="AR1655" s="28"/>
      <c r="AS1655" s="28"/>
      <c r="AT1655" s="28"/>
    </row>
    <row r="1656" spans="26:63" ht="12.95" customHeight="1">
      <c r="Z1656" s="28"/>
      <c r="AA1656" s="28"/>
      <c r="AB1656" s="28"/>
      <c r="AC1656" s="28"/>
      <c r="AD1656" s="28"/>
      <c r="AF1656" s="29"/>
      <c r="AM1656" s="28"/>
      <c r="AN1656" s="28"/>
      <c r="AO1656" s="28"/>
      <c r="AP1656" s="28"/>
      <c r="AQ1656" s="28"/>
      <c r="AR1656" s="28"/>
      <c r="AS1656" s="28"/>
      <c r="AT1656" s="28"/>
    </row>
    <row r="1657" spans="26:63" ht="12.95" customHeight="1">
      <c r="Z1657" s="28"/>
      <c r="AA1657" s="28"/>
      <c r="AB1657" s="28"/>
      <c r="AC1657" s="28"/>
      <c r="AD1657" s="28"/>
      <c r="AF1657" s="29"/>
      <c r="AM1657" s="28"/>
      <c r="AN1657" s="28"/>
      <c r="AO1657" s="28"/>
      <c r="AP1657" s="28"/>
      <c r="AQ1657" s="28"/>
      <c r="AR1657" s="28"/>
      <c r="AS1657" s="28"/>
      <c r="AT1657" s="28"/>
    </row>
    <row r="1658" spans="26:63" ht="12.95" customHeight="1">
      <c r="Z1658" s="28"/>
      <c r="AA1658" s="28"/>
      <c r="AB1658" s="28"/>
      <c r="AC1658" s="28"/>
      <c r="AD1658" s="28"/>
      <c r="AF1658" s="29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8"/>
      <c r="AY1658" s="28"/>
      <c r="AZ1658" s="28"/>
      <c r="BA1658" s="28"/>
      <c r="BB1658" s="28"/>
      <c r="BC1658" s="28"/>
      <c r="BD1658" s="28"/>
      <c r="BE1658" s="28"/>
      <c r="BF1658" s="28"/>
      <c r="BG1658" s="28"/>
      <c r="BH1658" s="28"/>
      <c r="BI1658" s="28"/>
      <c r="BJ1658" s="28"/>
      <c r="BK1658" s="28"/>
    </row>
    <row r="1659" spans="26:63" ht="12.95" customHeight="1">
      <c r="Z1659" s="28"/>
      <c r="AA1659" s="28"/>
      <c r="AB1659" s="28"/>
      <c r="AC1659" s="28"/>
      <c r="AD1659" s="28"/>
      <c r="AF1659" s="29"/>
      <c r="AM1659" s="28"/>
      <c r="AN1659" s="28"/>
      <c r="AO1659" s="28"/>
      <c r="AP1659" s="28"/>
      <c r="AQ1659" s="28"/>
      <c r="AR1659" s="28"/>
      <c r="AS1659" s="28"/>
      <c r="AT1659" s="28"/>
    </row>
    <row r="1660" spans="26:63" ht="12.95" customHeight="1">
      <c r="Z1660" s="28"/>
      <c r="AA1660" s="28"/>
      <c r="AB1660" s="28"/>
      <c r="AC1660" s="28"/>
      <c r="AD1660" s="28"/>
      <c r="AF1660" s="29"/>
      <c r="AM1660" s="28"/>
      <c r="AN1660" s="28"/>
      <c r="AO1660" s="28"/>
      <c r="AP1660" s="28"/>
      <c r="AQ1660" s="28"/>
      <c r="AR1660" s="28"/>
      <c r="AS1660" s="28"/>
      <c r="AT1660" s="28"/>
    </row>
    <row r="1661" spans="26:63" ht="12.95" customHeight="1">
      <c r="Z1661" s="28"/>
      <c r="AA1661" s="28"/>
      <c r="AB1661" s="28"/>
      <c r="AC1661" s="28"/>
      <c r="AD1661" s="28"/>
      <c r="AF1661" s="29"/>
      <c r="AM1661" s="28"/>
      <c r="AN1661" s="28"/>
      <c r="AO1661" s="28"/>
      <c r="AP1661" s="28"/>
      <c r="AQ1661" s="28"/>
      <c r="AR1661" s="28"/>
      <c r="AS1661" s="28"/>
      <c r="AT1661" s="28"/>
      <c r="AU1661" s="28"/>
      <c r="AW1661" s="28"/>
    </row>
    <row r="1662" spans="26:63" ht="12.95" customHeight="1">
      <c r="Z1662" s="28"/>
      <c r="AA1662" s="28"/>
      <c r="AB1662" s="28"/>
      <c r="AC1662" s="28"/>
      <c r="AD1662" s="28"/>
      <c r="AF1662" s="29"/>
      <c r="AM1662" s="28"/>
      <c r="AN1662" s="28"/>
      <c r="AO1662" s="28"/>
      <c r="AP1662" s="28"/>
      <c r="AQ1662" s="28"/>
      <c r="AR1662" s="28"/>
      <c r="AS1662" s="28"/>
      <c r="AT1662" s="28"/>
      <c r="AU1662" s="28"/>
      <c r="AW1662" s="28"/>
      <c r="AX1662" s="28"/>
      <c r="AY1662" s="28"/>
      <c r="AZ1662" s="28"/>
      <c r="BA1662" s="28"/>
      <c r="BB1662" s="28"/>
      <c r="BC1662" s="28"/>
      <c r="BD1662" s="28"/>
      <c r="BE1662" s="28"/>
      <c r="BF1662" s="28"/>
      <c r="BG1662" s="28"/>
      <c r="BH1662" s="28"/>
      <c r="BI1662" s="28"/>
      <c r="BJ1662" s="28"/>
      <c r="BK1662" s="28"/>
    </row>
    <row r="1663" spans="26:63" ht="12.95" customHeight="1">
      <c r="Z1663" s="28"/>
      <c r="AA1663" s="28"/>
      <c r="AB1663" s="28"/>
      <c r="AC1663" s="28"/>
      <c r="AD1663" s="28"/>
      <c r="AF1663" s="29"/>
      <c r="AM1663" s="28"/>
      <c r="AN1663" s="28"/>
      <c r="AO1663" s="28"/>
      <c r="AP1663" s="28"/>
      <c r="AQ1663" s="28"/>
      <c r="AR1663" s="28"/>
      <c r="AS1663" s="28"/>
      <c r="AT1663" s="28"/>
      <c r="AU1663" s="28"/>
      <c r="AV1663" s="28"/>
      <c r="AW1663" s="28"/>
      <c r="AX1663" s="28"/>
      <c r="AY1663" s="28"/>
      <c r="AZ1663" s="28"/>
      <c r="BA1663" s="28"/>
      <c r="BB1663" s="28"/>
      <c r="BC1663" s="28"/>
      <c r="BD1663" s="28"/>
      <c r="BE1663" s="28"/>
      <c r="BF1663" s="28"/>
      <c r="BG1663" s="28"/>
      <c r="BH1663" s="28"/>
      <c r="BI1663" s="28"/>
      <c r="BJ1663" s="28"/>
      <c r="BK1663" s="28"/>
    </row>
    <row r="1664" spans="26:63" ht="12.95" customHeight="1">
      <c r="Z1664" s="28"/>
      <c r="AA1664" s="28"/>
      <c r="AB1664" s="28"/>
      <c r="AC1664" s="28"/>
      <c r="AD1664" s="28"/>
      <c r="AF1664" s="29"/>
      <c r="AM1664" s="28"/>
      <c r="AN1664" s="28"/>
      <c r="AO1664" s="28"/>
      <c r="AP1664" s="28"/>
      <c r="AQ1664" s="28"/>
      <c r="AR1664" s="28"/>
      <c r="AS1664" s="28"/>
      <c r="AT1664" s="28"/>
      <c r="AU1664" s="28"/>
    </row>
    <row r="1665" spans="26:63" ht="12.95" customHeight="1">
      <c r="Z1665" s="28"/>
      <c r="AA1665" s="28"/>
      <c r="AB1665" s="28"/>
      <c r="AC1665" s="28"/>
      <c r="AD1665" s="28"/>
      <c r="AF1665" s="29"/>
      <c r="AM1665" s="28"/>
      <c r="AN1665" s="28"/>
      <c r="AO1665" s="28"/>
      <c r="AP1665" s="28"/>
      <c r="AQ1665" s="28"/>
      <c r="AR1665" s="28"/>
      <c r="AS1665" s="28"/>
      <c r="AT1665" s="28"/>
    </row>
    <row r="1666" spans="26:63" ht="12.95" customHeight="1">
      <c r="Z1666" s="28"/>
      <c r="AA1666" s="28"/>
      <c r="AB1666" s="28"/>
      <c r="AC1666" s="28"/>
      <c r="AD1666" s="28"/>
      <c r="AF1666" s="29"/>
      <c r="AM1666" s="28"/>
      <c r="AN1666" s="28"/>
      <c r="AO1666" s="28"/>
      <c r="AP1666" s="28"/>
      <c r="AQ1666" s="28"/>
      <c r="AR1666" s="28"/>
      <c r="AS1666" s="28"/>
      <c r="AT1666" s="28"/>
      <c r="AU1666" s="28"/>
    </row>
    <row r="1667" spans="26:63" ht="12.95" customHeight="1">
      <c r="Z1667" s="28"/>
      <c r="AA1667" s="28"/>
      <c r="AB1667" s="28"/>
      <c r="AC1667" s="28"/>
      <c r="AD1667" s="28"/>
      <c r="AF1667" s="29"/>
      <c r="AM1667" s="28"/>
      <c r="AN1667" s="28"/>
      <c r="AO1667" s="28"/>
      <c r="AP1667" s="28"/>
      <c r="AQ1667" s="28"/>
      <c r="AR1667" s="28"/>
      <c r="AS1667" s="28"/>
      <c r="AT1667" s="28"/>
      <c r="AU1667" s="28"/>
    </row>
    <row r="1668" spans="26:63" ht="12.95" customHeight="1">
      <c r="Z1668" s="28"/>
      <c r="AA1668" s="28"/>
      <c r="AB1668" s="28"/>
      <c r="AC1668" s="28"/>
      <c r="AD1668" s="28"/>
      <c r="AF1668" s="29"/>
      <c r="AM1668" s="28"/>
      <c r="AN1668" s="28"/>
      <c r="AO1668" s="28"/>
      <c r="AP1668" s="28"/>
      <c r="AQ1668" s="28"/>
      <c r="AR1668" s="28"/>
      <c r="AS1668" s="28"/>
      <c r="AT1668" s="28"/>
    </row>
    <row r="1669" spans="26:63" ht="12.95" customHeight="1">
      <c r="Z1669" s="28"/>
      <c r="AA1669" s="28"/>
      <c r="AB1669" s="28"/>
      <c r="AC1669" s="28"/>
      <c r="AD1669" s="28"/>
      <c r="AF1669" s="29"/>
      <c r="AM1669" s="28"/>
      <c r="AN1669" s="28"/>
      <c r="AO1669" s="28"/>
      <c r="AP1669" s="28"/>
      <c r="AQ1669" s="28"/>
      <c r="AR1669" s="28"/>
      <c r="AS1669" s="28"/>
      <c r="AT1669" s="28"/>
      <c r="AU1669" s="28"/>
      <c r="AW1669" s="28"/>
    </row>
    <row r="1670" spans="26:63" ht="12.95" customHeight="1">
      <c r="Z1670" s="28"/>
      <c r="AA1670" s="28"/>
      <c r="AB1670" s="28"/>
      <c r="AC1670" s="28"/>
      <c r="AD1670" s="28"/>
      <c r="AF1670" s="29"/>
      <c r="AM1670" s="28"/>
      <c r="AN1670" s="28"/>
      <c r="AO1670" s="28"/>
      <c r="AP1670" s="28"/>
      <c r="AQ1670" s="28"/>
      <c r="AR1670" s="28"/>
      <c r="AS1670" s="28"/>
      <c r="AT1670" s="28"/>
    </row>
    <row r="1671" spans="26:63" ht="12.95" customHeight="1">
      <c r="Z1671" s="28"/>
      <c r="AA1671" s="28"/>
      <c r="AB1671" s="28"/>
      <c r="AC1671" s="28"/>
      <c r="AD1671" s="28"/>
      <c r="AF1671" s="29"/>
      <c r="AM1671" s="28"/>
      <c r="AN1671" s="28"/>
      <c r="AO1671" s="28"/>
      <c r="AP1671" s="28"/>
      <c r="AQ1671" s="28"/>
      <c r="AR1671" s="28"/>
      <c r="AS1671" s="28"/>
      <c r="AT1671" s="28"/>
    </row>
    <row r="1672" spans="26:63" ht="12.95" customHeight="1">
      <c r="Z1672" s="28"/>
      <c r="AA1672" s="28"/>
      <c r="AB1672" s="28"/>
      <c r="AC1672" s="28"/>
      <c r="AD1672" s="28"/>
      <c r="AF1672" s="29"/>
      <c r="AM1672" s="28"/>
      <c r="AN1672" s="28"/>
      <c r="AO1672" s="28"/>
      <c r="AP1672" s="28"/>
      <c r="AQ1672" s="28"/>
      <c r="AR1672" s="28"/>
      <c r="AS1672" s="28"/>
      <c r="AT1672" s="28"/>
    </row>
    <row r="1673" spans="26:63" ht="12.95" customHeight="1">
      <c r="Z1673" s="28"/>
      <c r="AA1673" s="28"/>
      <c r="AB1673" s="28"/>
      <c r="AC1673" s="28"/>
      <c r="AD1673" s="28"/>
      <c r="AF1673" s="29"/>
      <c r="AM1673" s="28"/>
      <c r="AN1673" s="28"/>
      <c r="AO1673" s="28"/>
      <c r="AP1673" s="28"/>
      <c r="AQ1673" s="28"/>
      <c r="AR1673" s="28"/>
      <c r="AS1673" s="28"/>
      <c r="AT1673" s="28"/>
      <c r="AU1673" s="28"/>
      <c r="AW1673" s="28"/>
    </row>
    <row r="1674" spans="26:63" ht="12.95" customHeight="1">
      <c r="Z1674" s="28"/>
      <c r="AA1674" s="28"/>
      <c r="AB1674" s="28"/>
      <c r="AC1674" s="28"/>
      <c r="AD1674" s="28"/>
      <c r="AF1674" s="29"/>
      <c r="AM1674" s="28"/>
      <c r="AN1674" s="28"/>
      <c r="AO1674" s="28"/>
      <c r="AP1674" s="28"/>
      <c r="AQ1674" s="28"/>
      <c r="AR1674" s="28"/>
      <c r="AS1674" s="28"/>
      <c r="AT1674" s="28"/>
      <c r="AU1674" s="28"/>
    </row>
    <row r="1675" spans="26:63" ht="12.95" customHeight="1">
      <c r="Z1675" s="28"/>
      <c r="AA1675" s="28"/>
      <c r="AB1675" s="28"/>
      <c r="AC1675" s="28"/>
      <c r="AD1675" s="28"/>
      <c r="AF1675" s="29"/>
      <c r="AM1675" s="28"/>
      <c r="AN1675" s="28"/>
      <c r="AO1675" s="28"/>
      <c r="AP1675" s="28"/>
      <c r="AQ1675" s="28"/>
      <c r="AR1675" s="28"/>
      <c r="AS1675" s="28"/>
      <c r="AT1675" s="28"/>
      <c r="AU1675" s="28"/>
      <c r="AV1675" s="28"/>
      <c r="AW1675" s="28"/>
      <c r="AX1675" s="28"/>
      <c r="AY1675" s="28"/>
      <c r="AZ1675" s="28"/>
      <c r="BA1675" s="28"/>
      <c r="BB1675" s="28"/>
      <c r="BC1675" s="28"/>
      <c r="BD1675" s="28"/>
      <c r="BE1675" s="28"/>
      <c r="BF1675" s="28"/>
      <c r="BG1675" s="28"/>
      <c r="BH1675" s="28"/>
      <c r="BI1675" s="28"/>
      <c r="BJ1675" s="28"/>
      <c r="BK1675" s="28"/>
    </row>
    <row r="1676" spans="26:63" ht="12.95" customHeight="1">
      <c r="Z1676" s="28"/>
      <c r="AA1676" s="28"/>
      <c r="AB1676" s="28"/>
      <c r="AC1676" s="28"/>
      <c r="AD1676" s="28"/>
      <c r="AF1676" s="29"/>
      <c r="AM1676" s="28"/>
      <c r="AN1676" s="28"/>
      <c r="AO1676" s="28"/>
      <c r="AP1676" s="28"/>
      <c r="AQ1676" s="28"/>
      <c r="AR1676" s="28"/>
      <c r="AS1676" s="28"/>
      <c r="AT1676" s="28"/>
      <c r="AU1676" s="28"/>
      <c r="AV1676" s="28"/>
      <c r="AW1676" s="28"/>
      <c r="AX1676" s="28"/>
      <c r="AY1676" s="28"/>
      <c r="AZ1676" s="28"/>
      <c r="BA1676" s="28"/>
      <c r="BB1676" s="28"/>
      <c r="BC1676" s="28"/>
      <c r="BD1676" s="28"/>
      <c r="BE1676" s="28"/>
      <c r="BF1676" s="28"/>
      <c r="BG1676" s="28"/>
      <c r="BH1676" s="28"/>
      <c r="BI1676" s="28"/>
      <c r="BJ1676" s="28"/>
      <c r="BK1676" s="28"/>
    </row>
    <row r="1677" spans="26:63" ht="12.95" customHeight="1">
      <c r="Z1677" s="28"/>
      <c r="AA1677" s="28"/>
      <c r="AB1677" s="28"/>
      <c r="AC1677" s="28"/>
      <c r="AD1677" s="28"/>
      <c r="AF1677" s="29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  <c r="AX1677" s="28"/>
      <c r="AY1677" s="28"/>
      <c r="AZ1677" s="28"/>
      <c r="BA1677" s="28"/>
      <c r="BB1677" s="28"/>
      <c r="BC1677" s="28"/>
      <c r="BD1677" s="28"/>
      <c r="BE1677" s="28"/>
      <c r="BF1677" s="28"/>
      <c r="BG1677" s="28"/>
      <c r="BH1677" s="28"/>
      <c r="BI1677" s="28"/>
      <c r="BJ1677" s="28"/>
      <c r="BK1677" s="28"/>
    </row>
    <row r="1678" spans="26:63" ht="12.95" customHeight="1">
      <c r="Z1678" s="28"/>
      <c r="AA1678" s="28"/>
      <c r="AB1678" s="28"/>
      <c r="AC1678" s="28"/>
      <c r="AD1678" s="28"/>
      <c r="AF1678" s="29"/>
      <c r="AM1678" s="28"/>
      <c r="AN1678" s="28"/>
      <c r="AO1678" s="28"/>
      <c r="AP1678" s="28"/>
      <c r="AQ1678" s="28"/>
      <c r="AR1678" s="28"/>
      <c r="AS1678" s="28"/>
      <c r="AT1678" s="28"/>
      <c r="AU1678" s="28"/>
      <c r="AV1678" s="28"/>
      <c r="AW1678" s="28"/>
      <c r="AX1678" s="28"/>
      <c r="AY1678" s="28"/>
      <c r="AZ1678" s="28"/>
      <c r="BA1678" s="28"/>
      <c r="BB1678" s="28"/>
      <c r="BC1678" s="28"/>
      <c r="BD1678" s="28"/>
      <c r="BE1678" s="28"/>
      <c r="BF1678" s="28"/>
      <c r="BG1678" s="28"/>
      <c r="BH1678" s="28"/>
      <c r="BI1678" s="28"/>
      <c r="BJ1678" s="28"/>
      <c r="BK1678" s="28"/>
    </row>
    <row r="1679" spans="26:63" ht="12.95" customHeight="1">
      <c r="Z1679" s="28"/>
      <c r="AA1679" s="28"/>
      <c r="AB1679" s="28"/>
      <c r="AC1679" s="28"/>
      <c r="AD1679" s="28"/>
      <c r="AF1679" s="29"/>
      <c r="AM1679" s="28"/>
      <c r="AN1679" s="28"/>
      <c r="AO1679" s="28"/>
      <c r="AP1679" s="28"/>
      <c r="AQ1679" s="28"/>
      <c r="AR1679" s="28"/>
      <c r="AS1679" s="28"/>
      <c r="AT1679" s="28"/>
      <c r="AU1679" s="28"/>
      <c r="AW1679" s="28"/>
    </row>
    <row r="1680" spans="26:63" ht="12.95" customHeight="1">
      <c r="Z1680" s="28"/>
      <c r="AA1680" s="28"/>
      <c r="AB1680" s="28"/>
      <c r="AC1680" s="28"/>
      <c r="AD1680" s="28"/>
      <c r="AF1680" s="29"/>
      <c r="AM1680" s="28"/>
      <c r="AN1680" s="28"/>
      <c r="AO1680" s="28"/>
      <c r="AP1680" s="28"/>
      <c r="AQ1680" s="28"/>
      <c r="AR1680" s="28"/>
      <c r="AS1680" s="28"/>
      <c r="AT1680" s="28"/>
      <c r="AU1680" s="28"/>
      <c r="AV1680" s="28"/>
      <c r="AW1680" s="28"/>
      <c r="AX1680" s="28"/>
      <c r="AY1680" s="28"/>
      <c r="AZ1680" s="28"/>
      <c r="BA1680" s="28"/>
      <c r="BB1680" s="28"/>
      <c r="BC1680" s="28"/>
      <c r="BD1680" s="28"/>
      <c r="BE1680" s="28"/>
      <c r="BF1680" s="28"/>
      <c r="BG1680" s="28"/>
      <c r="BH1680" s="28"/>
      <c r="BI1680" s="28"/>
      <c r="BJ1680" s="28"/>
      <c r="BK1680" s="28"/>
    </row>
    <row r="1681" spans="26:63" ht="12.95" customHeight="1">
      <c r="Z1681" s="28"/>
      <c r="AA1681" s="28"/>
      <c r="AB1681" s="28"/>
      <c r="AC1681" s="28"/>
      <c r="AD1681" s="28"/>
      <c r="AF1681" s="29"/>
      <c r="AM1681" s="28"/>
      <c r="AN1681" s="28"/>
      <c r="AO1681" s="28"/>
      <c r="AP1681" s="28"/>
      <c r="AQ1681" s="28"/>
      <c r="AR1681" s="28"/>
      <c r="AS1681" s="28"/>
      <c r="AT1681" s="28"/>
      <c r="AU1681" s="28"/>
      <c r="AV1681" s="28"/>
      <c r="AW1681" s="28"/>
      <c r="AX1681" s="28"/>
      <c r="AY1681" s="28"/>
      <c r="AZ1681" s="28"/>
      <c r="BA1681" s="28"/>
      <c r="BB1681" s="28"/>
      <c r="BC1681" s="28"/>
      <c r="BD1681" s="28"/>
      <c r="BE1681" s="28"/>
      <c r="BF1681" s="28"/>
      <c r="BG1681" s="28"/>
      <c r="BH1681" s="28"/>
      <c r="BI1681" s="28"/>
      <c r="BJ1681" s="28"/>
      <c r="BK1681" s="28"/>
    </row>
    <row r="1682" spans="26:63" ht="12.95" customHeight="1">
      <c r="Z1682" s="28"/>
      <c r="AA1682" s="28"/>
      <c r="AB1682" s="28"/>
      <c r="AC1682" s="28"/>
      <c r="AD1682" s="28"/>
      <c r="AF1682" s="29"/>
      <c r="AM1682" s="28"/>
      <c r="AN1682" s="28"/>
      <c r="AO1682" s="28"/>
      <c r="AP1682" s="28"/>
      <c r="AQ1682" s="28"/>
      <c r="AR1682" s="28"/>
      <c r="AS1682" s="28"/>
      <c r="AT1682" s="28"/>
      <c r="AU1682" s="28"/>
      <c r="AW1682" s="28"/>
    </row>
    <row r="1683" spans="26:63" ht="12.95" customHeight="1">
      <c r="Z1683" s="28"/>
      <c r="AA1683" s="28"/>
      <c r="AB1683" s="28"/>
      <c r="AC1683" s="28"/>
      <c r="AD1683" s="28"/>
      <c r="AF1683" s="29"/>
      <c r="AM1683" s="28"/>
      <c r="AN1683" s="28"/>
      <c r="AO1683" s="28"/>
      <c r="AP1683" s="28"/>
      <c r="AQ1683" s="28"/>
      <c r="AR1683" s="28"/>
      <c r="AS1683" s="28"/>
      <c r="AT1683" s="28"/>
      <c r="AU1683" s="28"/>
      <c r="AW1683" s="28"/>
    </row>
    <row r="1684" spans="26:63" ht="12.95" customHeight="1">
      <c r="Z1684" s="28"/>
      <c r="AA1684" s="28"/>
      <c r="AB1684" s="28"/>
      <c r="AC1684" s="28"/>
      <c r="AD1684" s="28"/>
      <c r="AF1684" s="29"/>
      <c r="AM1684" s="28"/>
      <c r="AN1684" s="28"/>
      <c r="AO1684" s="28"/>
      <c r="AP1684" s="28"/>
      <c r="AQ1684" s="28"/>
      <c r="AR1684" s="28"/>
      <c r="AS1684" s="28"/>
      <c r="AT1684" s="28"/>
      <c r="AU1684" s="28"/>
      <c r="AW1684" s="28"/>
      <c r="AX1684" s="28"/>
      <c r="AY1684" s="28"/>
      <c r="AZ1684" s="28"/>
      <c r="BA1684" s="28"/>
      <c r="BB1684" s="28"/>
      <c r="BC1684" s="28"/>
      <c r="BD1684" s="28"/>
      <c r="BE1684" s="28"/>
      <c r="BF1684" s="28"/>
      <c r="BG1684" s="28"/>
      <c r="BH1684" s="28"/>
      <c r="BI1684" s="28"/>
      <c r="BJ1684" s="28"/>
      <c r="BK1684" s="28"/>
    </row>
    <row r="1685" spans="26:63" ht="12.95" customHeight="1">
      <c r="Z1685" s="28"/>
      <c r="AA1685" s="28"/>
      <c r="AB1685" s="28"/>
      <c r="AC1685" s="28"/>
      <c r="AD1685" s="28"/>
      <c r="AF1685" s="29"/>
      <c r="AM1685" s="28"/>
      <c r="AN1685" s="28"/>
      <c r="AO1685" s="28"/>
      <c r="AP1685" s="28"/>
      <c r="AQ1685" s="28"/>
      <c r="AR1685" s="28"/>
      <c r="AS1685" s="28"/>
      <c r="AT1685" s="28"/>
      <c r="AU1685" s="28"/>
      <c r="AV1685" s="28"/>
      <c r="AW1685" s="28"/>
      <c r="AX1685" s="28"/>
      <c r="AY1685" s="28"/>
      <c r="AZ1685" s="28"/>
      <c r="BA1685" s="28"/>
      <c r="BB1685" s="28"/>
      <c r="BC1685" s="28"/>
      <c r="BD1685" s="28"/>
      <c r="BE1685" s="28"/>
      <c r="BF1685" s="28"/>
      <c r="BG1685" s="28"/>
      <c r="BH1685" s="28"/>
      <c r="BI1685" s="28"/>
      <c r="BJ1685" s="28"/>
      <c r="BK1685" s="28"/>
    </row>
    <row r="1686" spans="26:63" ht="12.95" customHeight="1">
      <c r="Z1686" s="28"/>
      <c r="AA1686" s="28"/>
      <c r="AB1686" s="28"/>
      <c r="AC1686" s="28"/>
      <c r="AD1686" s="28"/>
      <c r="AF1686" s="29"/>
      <c r="AM1686" s="28"/>
      <c r="AN1686" s="28"/>
      <c r="AO1686" s="28"/>
      <c r="AP1686" s="28"/>
      <c r="AQ1686" s="28"/>
      <c r="AR1686" s="28"/>
      <c r="AS1686" s="28"/>
      <c r="AT1686" s="28"/>
      <c r="AU1686" s="28"/>
      <c r="AV1686" s="28"/>
      <c r="AW1686" s="28"/>
      <c r="AX1686" s="28"/>
      <c r="AY1686" s="28"/>
      <c r="AZ1686" s="28"/>
      <c r="BA1686" s="28"/>
      <c r="BB1686" s="28"/>
      <c r="BC1686" s="28"/>
      <c r="BD1686" s="28"/>
      <c r="BE1686" s="28"/>
      <c r="BF1686" s="28"/>
      <c r="BG1686" s="28"/>
      <c r="BH1686" s="28"/>
      <c r="BI1686" s="28"/>
      <c r="BJ1686" s="28"/>
      <c r="BK1686" s="28"/>
    </row>
    <row r="1687" spans="26:63" ht="12.95" customHeight="1">
      <c r="Z1687" s="28"/>
      <c r="AA1687" s="28"/>
      <c r="AB1687" s="28"/>
      <c r="AC1687" s="28"/>
      <c r="AD1687" s="28"/>
      <c r="AF1687" s="29"/>
      <c r="AM1687" s="28"/>
      <c r="AN1687" s="28"/>
      <c r="AO1687" s="28"/>
      <c r="AP1687" s="28"/>
      <c r="AQ1687" s="28"/>
      <c r="AR1687" s="28"/>
      <c r="AS1687" s="28"/>
      <c r="AT1687" s="28"/>
      <c r="AU1687" s="28"/>
    </row>
    <row r="1688" spans="26:63" ht="12.95" customHeight="1">
      <c r="Z1688" s="28"/>
      <c r="AA1688" s="28"/>
      <c r="AB1688" s="28"/>
      <c r="AC1688" s="28"/>
      <c r="AD1688" s="28"/>
      <c r="AF1688" s="29"/>
      <c r="AM1688" s="28"/>
      <c r="AN1688" s="28"/>
      <c r="AO1688" s="28"/>
      <c r="AP1688" s="28"/>
      <c r="AQ1688" s="28"/>
      <c r="AR1688" s="28"/>
      <c r="AS1688" s="28"/>
      <c r="AT1688" s="28"/>
      <c r="AU1688" s="28"/>
    </row>
    <row r="1689" spans="26:63" ht="12.95" customHeight="1">
      <c r="Z1689" s="28"/>
      <c r="AA1689" s="28"/>
      <c r="AB1689" s="28"/>
      <c r="AC1689" s="28"/>
      <c r="AD1689" s="28"/>
      <c r="AF1689" s="29"/>
      <c r="AM1689" s="28"/>
      <c r="AN1689" s="28"/>
      <c r="AO1689" s="28"/>
      <c r="AP1689" s="28"/>
      <c r="AQ1689" s="28"/>
      <c r="AR1689" s="28"/>
      <c r="AS1689" s="28"/>
      <c r="AT1689" s="28"/>
      <c r="AU1689" s="28"/>
    </row>
    <row r="1690" spans="26:63" ht="12.95" customHeight="1">
      <c r="Z1690" s="28"/>
      <c r="AA1690" s="28"/>
      <c r="AB1690" s="28"/>
      <c r="AC1690" s="28"/>
      <c r="AD1690" s="28"/>
      <c r="AF1690" s="29"/>
      <c r="AM1690" s="28"/>
      <c r="AN1690" s="28"/>
      <c r="AO1690" s="28"/>
      <c r="AP1690" s="28"/>
      <c r="AQ1690" s="28"/>
      <c r="AR1690" s="28"/>
      <c r="AS1690" s="28"/>
      <c r="AT1690" s="28"/>
      <c r="AU1690" s="28"/>
      <c r="AW1690" s="28"/>
    </row>
    <row r="1691" spans="26:63" ht="12.95" customHeight="1">
      <c r="Z1691" s="28"/>
      <c r="AA1691" s="28"/>
      <c r="AB1691" s="28"/>
      <c r="AC1691" s="28"/>
      <c r="AD1691" s="28"/>
      <c r="AF1691" s="29"/>
      <c r="AM1691" s="28"/>
      <c r="AN1691" s="28"/>
      <c r="AO1691" s="28"/>
      <c r="AP1691" s="28"/>
      <c r="AQ1691" s="28"/>
      <c r="AR1691" s="28"/>
      <c r="AS1691" s="28"/>
      <c r="AT1691" s="28"/>
      <c r="AU1691" s="28"/>
      <c r="AV1691" s="28"/>
      <c r="AW1691" s="28"/>
      <c r="AX1691" s="28"/>
      <c r="AY1691" s="28"/>
      <c r="AZ1691" s="28"/>
      <c r="BA1691" s="28"/>
      <c r="BB1691" s="28"/>
      <c r="BC1691" s="28"/>
      <c r="BD1691" s="28"/>
      <c r="BE1691" s="28"/>
      <c r="BF1691" s="28"/>
      <c r="BG1691" s="28"/>
      <c r="BH1691" s="28"/>
      <c r="BI1691" s="28"/>
      <c r="BJ1691" s="28"/>
      <c r="BK1691" s="28"/>
    </row>
    <row r="1692" spans="26:63" ht="12.95" customHeight="1">
      <c r="Z1692" s="28"/>
      <c r="AA1692" s="28"/>
      <c r="AB1692" s="28"/>
      <c r="AC1692" s="28"/>
      <c r="AD1692" s="28"/>
      <c r="AF1692" s="29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  <c r="AW1692" s="28"/>
      <c r="AX1692" s="28"/>
      <c r="AY1692" s="28"/>
      <c r="AZ1692" s="28"/>
      <c r="BA1692" s="28"/>
      <c r="BB1692" s="28"/>
      <c r="BC1692" s="28"/>
      <c r="BD1692" s="28"/>
      <c r="BE1692" s="28"/>
      <c r="BF1692" s="28"/>
      <c r="BG1692" s="28"/>
      <c r="BH1692" s="28"/>
      <c r="BI1692" s="28"/>
      <c r="BJ1692" s="28"/>
      <c r="BK1692" s="28"/>
    </row>
    <row r="1693" spans="26:63" ht="12.95" customHeight="1">
      <c r="Z1693" s="28"/>
      <c r="AA1693" s="28"/>
      <c r="AB1693" s="28"/>
      <c r="AC1693" s="28"/>
      <c r="AD1693" s="28"/>
      <c r="AF1693" s="29"/>
      <c r="AM1693" s="28"/>
      <c r="AN1693" s="28"/>
      <c r="AO1693" s="28"/>
      <c r="AP1693" s="28"/>
      <c r="AQ1693" s="28"/>
      <c r="AR1693" s="28"/>
      <c r="AS1693" s="28"/>
      <c r="AT1693" s="28"/>
    </row>
    <row r="1694" spans="26:63" ht="12.95" customHeight="1">
      <c r="Z1694" s="28"/>
      <c r="AA1694" s="28"/>
      <c r="AB1694" s="28"/>
      <c r="AC1694" s="28"/>
      <c r="AD1694" s="28"/>
      <c r="AF1694" s="29"/>
      <c r="AM1694" s="28"/>
      <c r="AN1694" s="28"/>
      <c r="AO1694" s="28"/>
      <c r="AP1694" s="28"/>
      <c r="AQ1694" s="28"/>
      <c r="AR1694" s="28"/>
      <c r="AS1694" s="28"/>
      <c r="AT1694" s="28"/>
      <c r="AU1694" s="28"/>
      <c r="AW1694" s="28"/>
    </row>
    <row r="1695" spans="26:63" ht="12.95" customHeight="1">
      <c r="Z1695" s="28"/>
      <c r="AA1695" s="28"/>
      <c r="AB1695" s="28"/>
      <c r="AC1695" s="28"/>
      <c r="AD1695" s="28"/>
      <c r="AF1695" s="29"/>
      <c r="AM1695" s="28"/>
      <c r="AN1695" s="28"/>
      <c r="AO1695" s="28"/>
      <c r="AP1695" s="28"/>
      <c r="AQ1695" s="28"/>
      <c r="AR1695" s="28"/>
      <c r="AS1695" s="28"/>
      <c r="AT1695" s="28"/>
      <c r="AU1695" s="28"/>
    </row>
    <row r="1696" spans="26:63" ht="12.95" customHeight="1">
      <c r="Z1696" s="28"/>
      <c r="AA1696" s="28"/>
      <c r="AB1696" s="28"/>
      <c r="AC1696" s="28"/>
      <c r="AD1696" s="28"/>
      <c r="AF1696" s="29"/>
      <c r="AM1696" s="28"/>
      <c r="AN1696" s="28"/>
      <c r="AO1696" s="28"/>
      <c r="AP1696" s="28"/>
      <c r="AQ1696" s="28"/>
      <c r="AR1696" s="28"/>
      <c r="AS1696" s="28"/>
      <c r="AT1696" s="28"/>
      <c r="AU1696" s="28"/>
    </row>
    <row r="1697" spans="26:63" ht="12.95" customHeight="1">
      <c r="Z1697" s="28"/>
      <c r="AA1697" s="28"/>
      <c r="AB1697" s="28"/>
      <c r="AC1697" s="28"/>
      <c r="AD1697" s="28"/>
      <c r="AF1697" s="29"/>
      <c r="AM1697" s="28"/>
      <c r="AN1697" s="28"/>
      <c r="AO1697" s="28"/>
      <c r="AP1697" s="28"/>
      <c r="AQ1697" s="28"/>
      <c r="AR1697" s="28"/>
      <c r="AS1697" s="28"/>
      <c r="AT1697" s="28"/>
    </row>
    <row r="1698" spans="26:63" ht="12.95" customHeight="1">
      <c r="Z1698" s="28"/>
      <c r="AA1698" s="28"/>
      <c r="AB1698" s="28"/>
      <c r="AC1698" s="28"/>
      <c r="AD1698" s="28"/>
      <c r="AF1698" s="29"/>
      <c r="AM1698" s="28"/>
      <c r="AN1698" s="28"/>
      <c r="AO1698" s="28"/>
      <c r="AP1698" s="28"/>
      <c r="AQ1698" s="28"/>
      <c r="AR1698" s="28"/>
      <c r="AS1698" s="28"/>
      <c r="AT1698" s="28"/>
    </row>
    <row r="1699" spans="26:63" ht="12.95" customHeight="1">
      <c r="Z1699" s="28"/>
      <c r="AA1699" s="28"/>
      <c r="AB1699" s="28"/>
      <c r="AC1699" s="28"/>
      <c r="AD1699" s="28"/>
      <c r="AF1699" s="29"/>
      <c r="AM1699" s="28"/>
      <c r="AN1699" s="28"/>
      <c r="AO1699" s="28"/>
      <c r="AP1699" s="28"/>
      <c r="AQ1699" s="28"/>
      <c r="AR1699" s="28"/>
      <c r="AS1699" s="28"/>
      <c r="AT1699" s="28"/>
    </row>
    <row r="1700" spans="26:63" ht="12.95" customHeight="1">
      <c r="Z1700" s="28"/>
      <c r="AA1700" s="28"/>
      <c r="AB1700" s="28"/>
      <c r="AC1700" s="28"/>
      <c r="AD1700" s="28"/>
      <c r="AF1700" s="29"/>
      <c r="AM1700" s="28"/>
      <c r="AN1700" s="28"/>
      <c r="AO1700" s="28"/>
      <c r="AP1700" s="28"/>
      <c r="AQ1700" s="28"/>
      <c r="AR1700" s="28"/>
      <c r="AS1700" s="28"/>
      <c r="AT1700" s="28"/>
    </row>
    <row r="1701" spans="26:63" ht="12.95" customHeight="1">
      <c r="Z1701" s="28"/>
      <c r="AA1701" s="28"/>
      <c r="AB1701" s="28"/>
      <c r="AC1701" s="28"/>
      <c r="AD1701" s="28"/>
      <c r="AF1701" s="29"/>
      <c r="AM1701" s="28"/>
      <c r="AN1701" s="28"/>
      <c r="AO1701" s="28"/>
      <c r="AP1701" s="28"/>
      <c r="AQ1701" s="28"/>
      <c r="AR1701" s="28"/>
      <c r="AS1701" s="28"/>
      <c r="AT1701" s="28"/>
    </row>
    <row r="1702" spans="26:63" ht="12.95" customHeight="1">
      <c r="Z1702" s="28"/>
      <c r="AA1702" s="28"/>
      <c r="AB1702" s="28"/>
      <c r="AC1702" s="28"/>
      <c r="AD1702" s="28"/>
      <c r="AF1702" s="29"/>
      <c r="AM1702" s="28"/>
      <c r="AN1702" s="28"/>
      <c r="AO1702" s="28"/>
      <c r="AP1702" s="28"/>
      <c r="AQ1702" s="28"/>
      <c r="AR1702" s="28"/>
      <c r="AS1702" s="28"/>
      <c r="AT1702" s="28"/>
    </row>
    <row r="1703" spans="26:63" ht="12.95" customHeight="1">
      <c r="Z1703" s="28"/>
      <c r="AA1703" s="28"/>
      <c r="AB1703" s="28"/>
      <c r="AC1703" s="28"/>
      <c r="AD1703" s="28"/>
      <c r="AF1703" s="29"/>
      <c r="AM1703" s="28"/>
      <c r="AN1703" s="28"/>
      <c r="AO1703" s="28"/>
      <c r="AP1703" s="28"/>
      <c r="AQ1703" s="28"/>
      <c r="AR1703" s="28"/>
      <c r="AS1703" s="28"/>
      <c r="AT1703" s="28"/>
    </row>
    <row r="1704" spans="26:63" ht="12.95" customHeight="1">
      <c r="Z1704" s="28"/>
      <c r="AA1704" s="28"/>
      <c r="AB1704" s="28"/>
      <c r="AC1704" s="28"/>
      <c r="AD1704" s="28"/>
      <c r="AF1704" s="29"/>
      <c r="AM1704" s="28"/>
      <c r="AN1704" s="28"/>
      <c r="AO1704" s="28"/>
      <c r="AP1704" s="28"/>
      <c r="AQ1704" s="28"/>
      <c r="AR1704" s="28"/>
      <c r="AS1704" s="28"/>
      <c r="AT1704" s="28"/>
    </row>
    <row r="1705" spans="26:63" ht="12.95" customHeight="1">
      <c r="Z1705" s="28"/>
      <c r="AA1705" s="28"/>
      <c r="AB1705" s="28"/>
      <c r="AC1705" s="28"/>
      <c r="AD1705" s="28"/>
      <c r="AF1705" s="29"/>
      <c r="AM1705" s="28"/>
      <c r="AN1705" s="28"/>
      <c r="AO1705" s="28"/>
      <c r="AP1705" s="28"/>
      <c r="AQ1705" s="28"/>
      <c r="AR1705" s="28"/>
      <c r="AS1705" s="28"/>
      <c r="AT1705" s="28"/>
      <c r="AU1705" s="28"/>
    </row>
    <row r="1706" spans="26:63" ht="12.95" customHeight="1">
      <c r="Z1706" s="28"/>
      <c r="AA1706" s="28"/>
      <c r="AB1706" s="28"/>
      <c r="AC1706" s="28"/>
      <c r="AD1706" s="28"/>
      <c r="AF1706" s="29"/>
      <c r="AM1706" s="28"/>
      <c r="AN1706" s="28"/>
      <c r="AO1706" s="28"/>
      <c r="AP1706" s="28"/>
      <c r="AQ1706" s="28"/>
      <c r="AR1706" s="28"/>
      <c r="AS1706" s="28"/>
      <c r="AT1706" s="28"/>
      <c r="AU1706" s="28"/>
      <c r="AV1706" s="28"/>
      <c r="AW1706" s="28"/>
      <c r="AX1706" s="28"/>
      <c r="AY1706" s="28"/>
      <c r="AZ1706" s="28"/>
      <c r="BA1706" s="28"/>
      <c r="BB1706" s="28"/>
      <c r="BC1706" s="28"/>
      <c r="BD1706" s="28"/>
      <c r="BE1706" s="28"/>
      <c r="BF1706" s="28"/>
      <c r="BG1706" s="28"/>
      <c r="BH1706" s="28"/>
      <c r="BI1706" s="28"/>
      <c r="BJ1706" s="28"/>
      <c r="BK1706" s="28"/>
    </row>
    <row r="1707" spans="26:63" ht="12.95" customHeight="1">
      <c r="Z1707" s="28"/>
      <c r="AA1707" s="28"/>
      <c r="AB1707" s="28"/>
      <c r="AC1707" s="28"/>
      <c r="AD1707" s="28"/>
      <c r="AF1707" s="29"/>
      <c r="AM1707" s="28"/>
      <c r="AN1707" s="28"/>
      <c r="AO1707" s="28"/>
      <c r="AP1707" s="28"/>
      <c r="AQ1707" s="28"/>
      <c r="AR1707" s="28"/>
      <c r="AS1707" s="28"/>
      <c r="AT1707" s="28"/>
      <c r="AU1707" s="28"/>
    </row>
    <row r="1708" spans="26:63" ht="12.95" customHeight="1">
      <c r="Z1708" s="28"/>
      <c r="AA1708" s="28"/>
      <c r="AB1708" s="28"/>
      <c r="AC1708" s="28"/>
      <c r="AD1708" s="28"/>
      <c r="AF1708" s="29"/>
      <c r="AM1708" s="28"/>
      <c r="AN1708" s="28"/>
      <c r="AO1708" s="28"/>
      <c r="AP1708" s="28"/>
      <c r="AQ1708" s="28"/>
      <c r="AR1708" s="28"/>
      <c r="AS1708" s="28"/>
      <c r="AT1708" s="28"/>
      <c r="AU1708" s="28"/>
    </row>
    <row r="1709" spans="26:63" ht="12.95" customHeight="1">
      <c r="Z1709" s="28"/>
      <c r="AA1709" s="28"/>
      <c r="AB1709" s="28"/>
      <c r="AC1709" s="28"/>
      <c r="AD1709" s="28"/>
      <c r="AF1709" s="29"/>
      <c r="AM1709" s="28"/>
      <c r="AN1709" s="28"/>
      <c r="AO1709" s="28"/>
      <c r="AP1709" s="28"/>
      <c r="AQ1709" s="28"/>
      <c r="AR1709" s="28"/>
      <c r="AS1709" s="28"/>
      <c r="AT1709" s="28"/>
      <c r="AU1709" s="28"/>
      <c r="AW1709" s="28"/>
    </row>
    <row r="1710" spans="26:63" ht="12.95" customHeight="1">
      <c r="Z1710" s="28"/>
      <c r="AA1710" s="28"/>
      <c r="AB1710" s="28"/>
      <c r="AC1710" s="28"/>
      <c r="AD1710" s="28"/>
      <c r="AF1710" s="29"/>
      <c r="AM1710" s="28"/>
      <c r="AN1710" s="28"/>
      <c r="AO1710" s="28"/>
      <c r="AP1710" s="28"/>
      <c r="AQ1710" s="28"/>
      <c r="AR1710" s="28"/>
      <c r="AS1710" s="28"/>
      <c r="AT1710" s="28"/>
      <c r="AU1710" s="28"/>
    </row>
    <row r="1711" spans="26:63" ht="12.95" customHeight="1">
      <c r="Z1711" s="28"/>
      <c r="AA1711" s="28"/>
      <c r="AB1711" s="28"/>
      <c r="AC1711" s="28"/>
      <c r="AD1711" s="28"/>
      <c r="AF1711" s="29"/>
      <c r="AM1711" s="28"/>
      <c r="AN1711" s="28"/>
      <c r="AO1711" s="28"/>
      <c r="AP1711" s="28"/>
      <c r="AQ1711" s="28"/>
      <c r="AR1711" s="28"/>
      <c r="AS1711" s="28"/>
      <c r="AT1711" s="28"/>
    </row>
    <row r="1712" spans="26:63" ht="12.95" customHeight="1">
      <c r="Z1712" s="28"/>
      <c r="AA1712" s="28"/>
      <c r="AB1712" s="28"/>
      <c r="AC1712" s="28"/>
      <c r="AD1712" s="28"/>
      <c r="AF1712" s="29"/>
      <c r="AM1712" s="28"/>
      <c r="AN1712" s="28"/>
      <c r="AO1712" s="28"/>
      <c r="AP1712" s="28"/>
      <c r="AQ1712" s="28"/>
      <c r="AR1712" s="28"/>
      <c r="AS1712" s="28"/>
      <c r="AT1712" s="28"/>
      <c r="AU1712" s="28"/>
      <c r="AW1712" s="28"/>
    </row>
    <row r="1713" spans="26:63" ht="12.95" customHeight="1">
      <c r="Z1713" s="28"/>
      <c r="AA1713" s="28"/>
      <c r="AB1713" s="28"/>
      <c r="AC1713" s="28"/>
      <c r="AD1713" s="28"/>
      <c r="AF1713" s="29"/>
      <c r="AM1713" s="28"/>
      <c r="AN1713" s="28"/>
      <c r="AO1713" s="28"/>
      <c r="AP1713" s="28"/>
      <c r="AQ1713" s="28"/>
      <c r="AR1713" s="28"/>
      <c r="AS1713" s="28"/>
      <c r="AT1713" s="28"/>
      <c r="AU1713" s="28"/>
      <c r="AW1713" s="28"/>
      <c r="AX1713" s="28"/>
      <c r="AY1713" s="28"/>
      <c r="AZ1713" s="28"/>
      <c r="BA1713" s="28"/>
      <c r="BB1713" s="28"/>
      <c r="BC1713" s="28"/>
      <c r="BD1713" s="28"/>
      <c r="BE1713" s="28"/>
      <c r="BF1713" s="28"/>
      <c r="BG1713" s="28"/>
      <c r="BH1713" s="28"/>
      <c r="BI1713" s="28"/>
      <c r="BJ1713" s="28"/>
      <c r="BK1713" s="28"/>
    </row>
    <row r="1714" spans="26:63" ht="12.95" customHeight="1">
      <c r="Z1714" s="28"/>
      <c r="AA1714" s="28"/>
      <c r="AB1714" s="28"/>
      <c r="AC1714" s="28"/>
      <c r="AD1714" s="28"/>
      <c r="AF1714" s="29"/>
      <c r="AM1714" s="28"/>
      <c r="AN1714" s="28"/>
      <c r="AO1714" s="28"/>
      <c r="AP1714" s="28"/>
      <c r="AQ1714" s="28"/>
      <c r="AR1714" s="28"/>
      <c r="AS1714" s="28"/>
      <c r="AT1714" s="28"/>
      <c r="AU1714" s="28"/>
      <c r="AV1714" s="28"/>
      <c r="AW1714" s="28"/>
      <c r="AX1714" s="28"/>
      <c r="AY1714" s="28"/>
      <c r="AZ1714" s="28"/>
      <c r="BA1714" s="28"/>
      <c r="BB1714" s="28"/>
      <c r="BC1714" s="28"/>
      <c r="BD1714" s="28"/>
      <c r="BE1714" s="28"/>
      <c r="BF1714" s="28"/>
      <c r="BG1714" s="28"/>
      <c r="BH1714" s="28"/>
      <c r="BI1714" s="28"/>
      <c r="BJ1714" s="28"/>
      <c r="BK1714" s="28"/>
    </row>
    <row r="1715" spans="26:63" ht="12.95" customHeight="1">
      <c r="Z1715" s="28"/>
      <c r="AA1715" s="28"/>
      <c r="AB1715" s="28"/>
      <c r="AC1715" s="28"/>
      <c r="AD1715" s="28"/>
      <c r="AF1715" s="29"/>
      <c r="AM1715" s="28"/>
      <c r="AN1715" s="28"/>
      <c r="AO1715" s="28"/>
      <c r="AP1715" s="28"/>
      <c r="AQ1715" s="28"/>
      <c r="AR1715" s="28"/>
      <c r="AS1715" s="28"/>
      <c r="AT1715" s="28"/>
      <c r="AU1715" s="28"/>
    </row>
    <row r="1716" spans="26:63" ht="12.95" customHeight="1">
      <c r="Z1716" s="28"/>
      <c r="AA1716" s="28"/>
      <c r="AB1716" s="28"/>
      <c r="AC1716" s="28"/>
      <c r="AD1716" s="28"/>
      <c r="AF1716" s="29"/>
      <c r="AM1716" s="28"/>
      <c r="AN1716" s="28"/>
      <c r="AO1716" s="28"/>
      <c r="AP1716" s="28"/>
      <c r="AQ1716" s="28"/>
      <c r="AR1716" s="28"/>
      <c r="AS1716" s="28"/>
      <c r="AT1716" s="28"/>
    </row>
    <row r="1717" spans="26:63" ht="12.95" customHeight="1">
      <c r="Z1717" s="28"/>
      <c r="AA1717" s="28"/>
      <c r="AB1717" s="28"/>
      <c r="AC1717" s="28"/>
      <c r="AD1717" s="28"/>
      <c r="AF1717" s="29"/>
      <c r="AM1717" s="28"/>
      <c r="AN1717" s="28"/>
      <c r="AO1717" s="28"/>
      <c r="AP1717" s="28"/>
      <c r="AQ1717" s="28"/>
      <c r="AR1717" s="28"/>
      <c r="AS1717" s="28"/>
      <c r="AT1717" s="28"/>
      <c r="AU1717" s="28"/>
    </row>
    <row r="1718" spans="26:63" ht="12.95" customHeight="1">
      <c r="Z1718" s="28"/>
      <c r="AA1718" s="28"/>
      <c r="AB1718" s="28"/>
      <c r="AC1718" s="28"/>
      <c r="AD1718" s="28"/>
      <c r="AF1718" s="29"/>
      <c r="AM1718" s="28"/>
      <c r="AN1718" s="28"/>
      <c r="AO1718" s="28"/>
      <c r="AP1718" s="28"/>
      <c r="AQ1718" s="28"/>
      <c r="AR1718" s="28"/>
      <c r="AS1718" s="28"/>
      <c r="AT1718" s="28"/>
      <c r="AU1718" s="28"/>
    </row>
    <row r="1719" spans="26:63" ht="12.95" customHeight="1">
      <c r="Z1719" s="28"/>
      <c r="AA1719" s="28"/>
      <c r="AB1719" s="28"/>
      <c r="AC1719" s="28"/>
      <c r="AD1719" s="28"/>
      <c r="AF1719" s="29"/>
      <c r="AM1719" s="28"/>
      <c r="AN1719" s="28"/>
      <c r="AO1719" s="28"/>
      <c r="AP1719" s="28"/>
      <c r="AQ1719" s="28"/>
      <c r="AR1719" s="28"/>
      <c r="AS1719" s="28"/>
      <c r="AT1719" s="28"/>
      <c r="AU1719" s="28"/>
    </row>
    <row r="1720" spans="26:63" ht="12.95" customHeight="1">
      <c r="Z1720" s="28"/>
      <c r="AA1720" s="28"/>
      <c r="AB1720" s="28"/>
      <c r="AC1720" s="28"/>
      <c r="AD1720" s="28"/>
      <c r="AF1720" s="29"/>
      <c r="AM1720" s="28"/>
      <c r="AN1720" s="28"/>
      <c r="AO1720" s="28"/>
      <c r="AP1720" s="28"/>
      <c r="AQ1720" s="28"/>
      <c r="AR1720" s="28"/>
      <c r="AS1720" s="28"/>
      <c r="AT1720" s="28"/>
      <c r="AU1720" s="28"/>
    </row>
    <row r="1721" spans="26:63" ht="12.95" customHeight="1">
      <c r="Z1721" s="28"/>
      <c r="AA1721" s="28"/>
      <c r="AB1721" s="28"/>
      <c r="AC1721" s="28"/>
      <c r="AD1721" s="28"/>
      <c r="AF1721" s="29"/>
      <c r="AM1721" s="28"/>
      <c r="AN1721" s="28"/>
      <c r="AO1721" s="28"/>
      <c r="AP1721" s="28"/>
      <c r="AQ1721" s="28"/>
      <c r="AR1721" s="28"/>
      <c r="AS1721" s="28"/>
      <c r="AT1721" s="28"/>
      <c r="AU1721" s="28"/>
    </row>
    <row r="1722" spans="26:63" ht="12.95" customHeight="1">
      <c r="Z1722" s="28"/>
      <c r="AA1722" s="28"/>
      <c r="AB1722" s="28"/>
      <c r="AC1722" s="28"/>
      <c r="AD1722" s="28"/>
      <c r="AF1722" s="29"/>
      <c r="AM1722" s="28"/>
      <c r="AN1722" s="28"/>
      <c r="AO1722" s="28"/>
      <c r="AP1722" s="28"/>
      <c r="AQ1722" s="28"/>
      <c r="AR1722" s="28"/>
      <c r="AS1722" s="28"/>
      <c r="AT1722" s="28"/>
      <c r="AU1722" s="28"/>
      <c r="AW1722" s="28"/>
      <c r="AX1722" s="28"/>
      <c r="AY1722" s="28"/>
      <c r="AZ1722" s="28"/>
      <c r="BA1722" s="28"/>
      <c r="BB1722" s="28"/>
      <c r="BC1722" s="28"/>
      <c r="BD1722" s="28"/>
      <c r="BE1722" s="28"/>
      <c r="BF1722" s="28"/>
      <c r="BG1722" s="28"/>
      <c r="BH1722" s="28"/>
      <c r="BI1722" s="28"/>
      <c r="BJ1722" s="28"/>
      <c r="BK1722" s="28"/>
    </row>
    <row r="1723" spans="26:63" ht="12.95" customHeight="1">
      <c r="Z1723" s="28"/>
      <c r="AA1723" s="28"/>
      <c r="AB1723" s="28"/>
      <c r="AC1723" s="28"/>
      <c r="AD1723" s="28"/>
      <c r="AF1723" s="29"/>
      <c r="AM1723" s="28"/>
      <c r="AN1723" s="28"/>
      <c r="AO1723" s="28"/>
      <c r="AP1723" s="28"/>
      <c r="AQ1723" s="28"/>
      <c r="AR1723" s="28"/>
      <c r="AS1723" s="28"/>
      <c r="AT1723" s="28"/>
    </row>
    <row r="1724" spans="26:63" ht="12.95" customHeight="1">
      <c r="Z1724" s="28"/>
      <c r="AA1724" s="28"/>
      <c r="AB1724" s="28"/>
      <c r="AC1724" s="28"/>
      <c r="AD1724" s="28"/>
      <c r="AF1724" s="29"/>
      <c r="AM1724" s="28"/>
      <c r="AN1724" s="28"/>
      <c r="AO1724" s="28"/>
      <c r="AP1724" s="28"/>
      <c r="AQ1724" s="28"/>
      <c r="AR1724" s="28"/>
      <c r="AS1724" s="28"/>
      <c r="AT1724" s="28"/>
      <c r="AU1724" s="28"/>
    </row>
    <row r="1725" spans="26:63" ht="12.95" customHeight="1">
      <c r="Z1725" s="28"/>
      <c r="AA1725" s="28"/>
      <c r="AB1725" s="28"/>
      <c r="AC1725" s="28"/>
      <c r="AD1725" s="28"/>
      <c r="AF1725" s="29"/>
      <c r="AM1725" s="28"/>
      <c r="AN1725" s="28"/>
      <c r="AO1725" s="28"/>
      <c r="AP1725" s="28"/>
      <c r="AQ1725" s="28"/>
      <c r="AR1725" s="28"/>
      <c r="AS1725" s="28"/>
      <c r="AT1725" s="28"/>
      <c r="AU1725" s="28"/>
    </row>
    <row r="1726" spans="26:63" ht="12.95" customHeight="1">
      <c r="Z1726" s="28"/>
      <c r="AA1726" s="28"/>
      <c r="AB1726" s="28"/>
      <c r="AC1726" s="28"/>
      <c r="AD1726" s="28"/>
      <c r="AF1726" s="29"/>
      <c r="AM1726" s="28"/>
      <c r="AN1726" s="28"/>
      <c r="AO1726" s="28"/>
      <c r="AP1726" s="28"/>
      <c r="AQ1726" s="28"/>
      <c r="AR1726" s="28"/>
      <c r="AS1726" s="28"/>
      <c r="AT1726" s="28"/>
    </row>
    <row r="1727" spans="26:63" ht="12.95" customHeight="1">
      <c r="Z1727" s="28"/>
      <c r="AA1727" s="28"/>
      <c r="AB1727" s="28"/>
      <c r="AC1727" s="28"/>
      <c r="AD1727" s="28"/>
      <c r="AF1727" s="29"/>
      <c r="AM1727" s="28"/>
      <c r="AN1727" s="28"/>
      <c r="AO1727" s="28"/>
      <c r="AP1727" s="28"/>
      <c r="AQ1727" s="28"/>
      <c r="AR1727" s="28"/>
      <c r="AS1727" s="28"/>
      <c r="AT1727" s="28"/>
      <c r="AU1727" s="28"/>
      <c r="AW1727" s="28"/>
      <c r="AX1727" s="28"/>
      <c r="AY1727" s="28"/>
      <c r="AZ1727" s="28"/>
      <c r="BA1727" s="28"/>
      <c r="BB1727" s="28"/>
      <c r="BC1727" s="28"/>
      <c r="BD1727" s="28"/>
      <c r="BE1727" s="28"/>
      <c r="BF1727" s="28"/>
      <c r="BG1727" s="28"/>
      <c r="BH1727" s="28"/>
      <c r="BI1727" s="28"/>
      <c r="BJ1727" s="28"/>
      <c r="BK1727" s="28"/>
    </row>
    <row r="1728" spans="26:63" ht="12.95" customHeight="1">
      <c r="Z1728" s="28"/>
      <c r="AA1728" s="28"/>
      <c r="AB1728" s="28"/>
      <c r="AC1728" s="28"/>
      <c r="AD1728" s="28"/>
      <c r="AF1728" s="29"/>
      <c r="AM1728" s="28"/>
      <c r="AN1728" s="28"/>
      <c r="AO1728" s="28"/>
      <c r="AP1728" s="28"/>
      <c r="AQ1728" s="28"/>
      <c r="AR1728" s="28"/>
      <c r="AS1728" s="28"/>
      <c r="AT1728" s="28"/>
      <c r="AU1728" s="28"/>
    </row>
    <row r="1729" spans="26:63" ht="12.95" customHeight="1">
      <c r="Z1729" s="28"/>
      <c r="AA1729" s="28"/>
      <c r="AB1729" s="28"/>
      <c r="AC1729" s="28"/>
      <c r="AD1729" s="28"/>
      <c r="AF1729" s="29"/>
      <c r="AM1729" s="28"/>
      <c r="AN1729" s="28"/>
      <c r="AO1729" s="28"/>
      <c r="AP1729" s="28"/>
      <c r="AQ1729" s="28"/>
      <c r="AR1729" s="28"/>
      <c r="AS1729" s="28"/>
      <c r="AT1729" s="28"/>
    </row>
    <row r="1730" spans="26:63" ht="12.95" customHeight="1">
      <c r="Z1730" s="28"/>
      <c r="AA1730" s="28"/>
      <c r="AB1730" s="28"/>
      <c r="AC1730" s="28"/>
      <c r="AD1730" s="28"/>
      <c r="AF1730" s="29"/>
      <c r="AM1730" s="28"/>
      <c r="AN1730" s="28"/>
      <c r="AO1730" s="28"/>
      <c r="AP1730" s="28"/>
      <c r="AQ1730" s="28"/>
      <c r="AR1730" s="28"/>
      <c r="AS1730" s="28"/>
      <c r="AT1730" s="28"/>
    </row>
    <row r="1731" spans="26:63" ht="12.95" customHeight="1">
      <c r="Z1731" s="28"/>
      <c r="AA1731" s="28"/>
      <c r="AB1731" s="28"/>
      <c r="AC1731" s="28"/>
      <c r="AD1731" s="28"/>
      <c r="AF1731" s="29"/>
      <c r="AM1731" s="28"/>
      <c r="AN1731" s="28"/>
      <c r="AO1731" s="28"/>
      <c r="AP1731" s="28"/>
      <c r="AQ1731" s="28"/>
      <c r="AR1731" s="28"/>
      <c r="AS1731" s="28"/>
      <c r="AT1731" s="28"/>
    </row>
    <row r="1732" spans="26:63" ht="12.95" customHeight="1">
      <c r="Z1732" s="28"/>
      <c r="AA1732" s="28"/>
      <c r="AB1732" s="28"/>
      <c r="AC1732" s="28"/>
      <c r="AD1732" s="28"/>
      <c r="AF1732" s="29"/>
      <c r="AM1732" s="28"/>
      <c r="AN1732" s="28"/>
      <c r="AO1732" s="28"/>
      <c r="AP1732" s="28"/>
      <c r="AQ1732" s="28"/>
      <c r="AR1732" s="28"/>
      <c r="AS1732" s="28"/>
      <c r="AT1732" s="28"/>
      <c r="AU1732" s="28"/>
      <c r="AW1732" s="28"/>
      <c r="AX1732" s="28"/>
      <c r="AY1732" s="28"/>
      <c r="AZ1732" s="28"/>
      <c r="BA1732" s="28"/>
      <c r="BB1732" s="28"/>
      <c r="BC1732" s="28"/>
      <c r="BD1732" s="28"/>
      <c r="BE1732" s="28"/>
      <c r="BF1732" s="28"/>
      <c r="BG1732" s="28"/>
      <c r="BH1732" s="28"/>
      <c r="BI1732" s="28"/>
      <c r="BJ1732" s="28"/>
      <c r="BK1732" s="28"/>
    </row>
    <row r="1733" spans="26:63" ht="12.95" customHeight="1">
      <c r="Z1733" s="28"/>
      <c r="AA1733" s="28"/>
      <c r="AB1733" s="28"/>
      <c r="AC1733" s="28"/>
      <c r="AD1733" s="28"/>
      <c r="AF1733" s="29"/>
      <c r="AM1733" s="28"/>
      <c r="AN1733" s="28"/>
      <c r="AO1733" s="28"/>
      <c r="AP1733" s="28"/>
      <c r="AQ1733" s="28"/>
      <c r="AR1733" s="28"/>
      <c r="AS1733" s="28"/>
      <c r="AT1733" s="28"/>
    </row>
    <row r="1734" spans="26:63" ht="12.95" customHeight="1">
      <c r="Z1734" s="28"/>
      <c r="AA1734" s="28"/>
      <c r="AB1734" s="28"/>
      <c r="AC1734" s="28"/>
      <c r="AD1734" s="28"/>
      <c r="AF1734" s="29"/>
      <c r="AM1734" s="28"/>
      <c r="AN1734" s="28"/>
      <c r="AO1734" s="28"/>
      <c r="AP1734" s="28"/>
      <c r="AQ1734" s="28"/>
      <c r="AR1734" s="28"/>
      <c r="AS1734" s="28"/>
      <c r="AT1734" s="28"/>
      <c r="AU1734" s="28"/>
      <c r="AW1734" s="28"/>
    </row>
    <row r="1735" spans="26:63" ht="12.95" customHeight="1">
      <c r="Z1735" s="28"/>
      <c r="AA1735" s="28"/>
      <c r="AB1735" s="28"/>
      <c r="AC1735" s="28"/>
      <c r="AD1735" s="28"/>
      <c r="AF1735" s="29"/>
      <c r="AM1735" s="28"/>
      <c r="AN1735" s="28"/>
      <c r="AO1735" s="28"/>
      <c r="AP1735" s="28"/>
      <c r="AQ1735" s="28"/>
      <c r="AR1735" s="28"/>
      <c r="AS1735" s="28"/>
      <c r="AT1735" s="28"/>
    </row>
    <row r="1736" spans="26:63" ht="12.95" customHeight="1">
      <c r="Z1736" s="28"/>
      <c r="AA1736" s="28"/>
      <c r="AB1736" s="28"/>
      <c r="AC1736" s="28"/>
      <c r="AD1736" s="28"/>
      <c r="AF1736" s="29"/>
      <c r="AM1736" s="28"/>
      <c r="AN1736" s="28"/>
      <c r="AO1736" s="28"/>
      <c r="AP1736" s="28"/>
      <c r="AQ1736" s="28"/>
      <c r="AR1736" s="28"/>
      <c r="AS1736" s="28"/>
      <c r="AT1736" s="28"/>
    </row>
    <row r="1737" spans="26:63" ht="12.95" customHeight="1">
      <c r="Z1737" s="28"/>
      <c r="AA1737" s="28"/>
      <c r="AB1737" s="28"/>
      <c r="AC1737" s="28"/>
      <c r="AD1737" s="28"/>
      <c r="AF1737" s="29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28"/>
      <c r="AY1737" s="28"/>
      <c r="AZ1737" s="28"/>
      <c r="BA1737" s="28"/>
      <c r="BB1737" s="28"/>
      <c r="BC1737" s="28"/>
      <c r="BD1737" s="28"/>
      <c r="BE1737" s="28"/>
      <c r="BF1737" s="28"/>
      <c r="BG1737" s="28"/>
      <c r="BH1737" s="28"/>
      <c r="BI1737" s="28"/>
      <c r="BJ1737" s="28"/>
      <c r="BK1737" s="28"/>
    </row>
    <row r="1738" spans="26:63" ht="12.95" customHeight="1">
      <c r="Z1738" s="28"/>
      <c r="AA1738" s="28"/>
      <c r="AB1738" s="28"/>
      <c r="AC1738" s="28"/>
      <c r="AD1738" s="28"/>
      <c r="AF1738" s="29"/>
      <c r="AM1738" s="28"/>
      <c r="AN1738" s="28"/>
      <c r="AO1738" s="28"/>
      <c r="AP1738" s="28"/>
      <c r="AQ1738" s="28"/>
      <c r="AR1738" s="28"/>
      <c r="AS1738" s="28"/>
      <c r="AT1738" s="28"/>
      <c r="AU1738" s="28"/>
      <c r="AV1738" s="28"/>
      <c r="AW1738" s="28"/>
      <c r="AX1738" s="28"/>
      <c r="AY1738" s="28"/>
      <c r="AZ1738" s="28"/>
      <c r="BA1738" s="28"/>
      <c r="BB1738" s="28"/>
      <c r="BC1738" s="28"/>
      <c r="BD1738" s="28"/>
      <c r="BE1738" s="28"/>
      <c r="BF1738" s="28"/>
      <c r="BG1738" s="28"/>
      <c r="BH1738" s="28"/>
      <c r="BI1738" s="28"/>
      <c r="BJ1738" s="28"/>
      <c r="BK1738" s="28"/>
    </row>
    <row r="1739" spans="26:63" ht="12.95" customHeight="1">
      <c r="Z1739" s="28"/>
      <c r="AA1739" s="28"/>
      <c r="AB1739" s="28"/>
      <c r="AC1739" s="28"/>
      <c r="AD1739" s="28"/>
      <c r="AF1739" s="29"/>
      <c r="AM1739" s="28"/>
      <c r="AN1739" s="28"/>
      <c r="AO1739" s="28"/>
      <c r="AP1739" s="28"/>
      <c r="AQ1739" s="28"/>
      <c r="AR1739" s="28"/>
      <c r="AS1739" s="28"/>
      <c r="AT1739" s="28"/>
    </row>
    <row r="1740" spans="26:63" ht="12.95" customHeight="1">
      <c r="Z1740" s="28"/>
      <c r="AA1740" s="28"/>
      <c r="AB1740" s="28"/>
      <c r="AC1740" s="28"/>
      <c r="AD1740" s="28"/>
      <c r="AF1740" s="29"/>
      <c r="AM1740" s="28"/>
      <c r="AN1740" s="28"/>
      <c r="AO1740" s="28"/>
      <c r="AP1740" s="28"/>
      <c r="AQ1740" s="28"/>
      <c r="AR1740" s="28"/>
      <c r="AS1740" s="28"/>
      <c r="AT1740" s="28"/>
    </row>
    <row r="1741" spans="26:63" ht="12.95" customHeight="1">
      <c r="Z1741" s="28"/>
      <c r="AA1741" s="28"/>
      <c r="AB1741" s="28"/>
      <c r="AC1741" s="28"/>
      <c r="AD1741" s="28"/>
      <c r="AF1741" s="29"/>
      <c r="AM1741" s="28"/>
      <c r="AN1741" s="28"/>
      <c r="AO1741" s="28"/>
      <c r="AP1741" s="28"/>
      <c r="AQ1741" s="28"/>
      <c r="AR1741" s="28"/>
      <c r="AS1741" s="28"/>
      <c r="AT1741" s="28"/>
      <c r="AU1741" s="28"/>
    </row>
    <row r="1742" spans="26:63" ht="12.95" customHeight="1">
      <c r="Z1742" s="28"/>
      <c r="AA1742" s="28"/>
      <c r="AB1742" s="28"/>
      <c r="AC1742" s="28"/>
      <c r="AD1742" s="28"/>
      <c r="AF1742" s="29"/>
      <c r="AM1742" s="28"/>
      <c r="AN1742" s="28"/>
      <c r="AO1742" s="28"/>
      <c r="AP1742" s="28"/>
      <c r="AQ1742" s="28"/>
      <c r="AR1742" s="28"/>
      <c r="AS1742" s="28"/>
      <c r="AT1742" s="28"/>
    </row>
    <row r="1743" spans="26:63" ht="12.95" customHeight="1">
      <c r="Z1743" s="28"/>
      <c r="AA1743" s="28"/>
      <c r="AB1743" s="28"/>
      <c r="AC1743" s="28"/>
      <c r="AD1743" s="28"/>
      <c r="AF1743" s="29"/>
      <c r="AM1743" s="28"/>
      <c r="AN1743" s="28"/>
      <c r="AO1743" s="28"/>
      <c r="AP1743" s="28"/>
      <c r="AQ1743" s="28"/>
      <c r="AR1743" s="28"/>
      <c r="AS1743" s="28"/>
      <c r="AT1743" s="28"/>
    </row>
    <row r="1744" spans="26:63" ht="12.95" customHeight="1">
      <c r="Z1744" s="28"/>
      <c r="AA1744" s="28"/>
      <c r="AB1744" s="28"/>
      <c r="AC1744" s="28"/>
      <c r="AD1744" s="28"/>
      <c r="AF1744" s="29"/>
      <c r="AM1744" s="28"/>
      <c r="AN1744" s="28"/>
      <c r="AO1744" s="28"/>
      <c r="AP1744" s="28"/>
      <c r="AQ1744" s="28"/>
      <c r="AR1744" s="28"/>
      <c r="AS1744" s="28"/>
      <c r="AT1744" s="28"/>
    </row>
    <row r="1745" spans="26:63" ht="12.95" customHeight="1">
      <c r="Z1745" s="28"/>
      <c r="AA1745" s="28"/>
      <c r="AB1745" s="28"/>
      <c r="AC1745" s="28"/>
      <c r="AD1745" s="28"/>
      <c r="AF1745" s="29"/>
      <c r="AM1745" s="28"/>
      <c r="AN1745" s="28"/>
      <c r="AO1745" s="28"/>
      <c r="AP1745" s="28"/>
      <c r="AQ1745" s="28"/>
      <c r="AR1745" s="28"/>
      <c r="AS1745" s="28"/>
      <c r="AT1745" s="28"/>
    </row>
    <row r="1746" spans="26:63" ht="12.95" customHeight="1">
      <c r="Z1746" s="28"/>
      <c r="AA1746" s="28"/>
      <c r="AB1746" s="28"/>
      <c r="AC1746" s="28"/>
      <c r="AD1746" s="28"/>
      <c r="AF1746" s="29"/>
      <c r="AM1746" s="28"/>
      <c r="AN1746" s="28"/>
      <c r="AO1746" s="28"/>
      <c r="AP1746" s="28"/>
      <c r="AQ1746" s="28"/>
      <c r="AR1746" s="28"/>
      <c r="AS1746" s="28"/>
      <c r="AT1746" s="28"/>
    </row>
    <row r="1747" spans="26:63" ht="12.95" customHeight="1">
      <c r="Z1747" s="28"/>
      <c r="AA1747" s="28"/>
      <c r="AB1747" s="28"/>
      <c r="AC1747" s="28"/>
      <c r="AD1747" s="28"/>
      <c r="AF1747" s="29"/>
      <c r="AM1747" s="28"/>
      <c r="AN1747" s="28"/>
      <c r="AO1747" s="28"/>
      <c r="AP1747" s="28"/>
      <c r="AQ1747" s="28"/>
      <c r="AR1747" s="28"/>
      <c r="AS1747" s="28"/>
      <c r="AT1747" s="28"/>
      <c r="AU1747" s="28"/>
    </row>
    <row r="1748" spans="26:63" ht="12.95" customHeight="1">
      <c r="Z1748" s="28"/>
      <c r="AA1748" s="28"/>
      <c r="AB1748" s="28"/>
      <c r="AC1748" s="28"/>
      <c r="AD1748" s="28"/>
      <c r="AF1748" s="29"/>
      <c r="AM1748" s="28"/>
      <c r="AN1748" s="28"/>
      <c r="AO1748" s="28"/>
      <c r="AP1748" s="28"/>
      <c r="AQ1748" s="28"/>
      <c r="AR1748" s="28"/>
      <c r="AS1748" s="28"/>
      <c r="AT1748" s="28"/>
    </row>
    <row r="1749" spans="26:63" ht="12.95" customHeight="1">
      <c r="Z1749" s="28"/>
      <c r="AA1749" s="28"/>
      <c r="AB1749" s="28"/>
      <c r="AC1749" s="28"/>
      <c r="AD1749" s="28"/>
      <c r="AF1749" s="29"/>
      <c r="AM1749" s="28"/>
      <c r="AN1749" s="28"/>
      <c r="AO1749" s="28"/>
      <c r="AP1749" s="28"/>
      <c r="AQ1749" s="28"/>
      <c r="AR1749" s="28"/>
      <c r="AS1749" s="28"/>
      <c r="AT1749" s="28"/>
    </row>
    <row r="1750" spans="26:63" ht="12.95" customHeight="1">
      <c r="Z1750" s="28"/>
      <c r="AA1750" s="28"/>
      <c r="AB1750" s="28"/>
      <c r="AC1750" s="28"/>
      <c r="AD1750" s="28"/>
      <c r="AF1750" s="29"/>
      <c r="AM1750" s="28"/>
      <c r="AN1750" s="28"/>
      <c r="AO1750" s="28"/>
      <c r="AP1750" s="28"/>
      <c r="AQ1750" s="28"/>
      <c r="AR1750" s="28"/>
      <c r="AS1750" s="28"/>
      <c r="AT1750" s="28"/>
      <c r="AU1750" s="28"/>
      <c r="AV1750" s="28"/>
      <c r="AW1750" s="28"/>
      <c r="AX1750" s="28"/>
      <c r="AY1750" s="28"/>
      <c r="AZ1750" s="28"/>
      <c r="BA1750" s="28"/>
      <c r="BB1750" s="28"/>
      <c r="BC1750" s="28"/>
      <c r="BD1750" s="28"/>
      <c r="BE1750" s="28"/>
      <c r="BF1750" s="28"/>
      <c r="BG1750" s="28"/>
      <c r="BH1750" s="28"/>
      <c r="BI1750" s="28"/>
      <c r="BJ1750" s="28"/>
      <c r="BK1750" s="28"/>
    </row>
    <row r="1751" spans="26:63" ht="12.95" customHeight="1">
      <c r="Z1751" s="28"/>
      <c r="AA1751" s="28"/>
      <c r="AB1751" s="28"/>
      <c r="AC1751" s="28"/>
      <c r="AD1751" s="28"/>
      <c r="AF1751" s="29"/>
      <c r="AM1751" s="28"/>
      <c r="AN1751" s="28"/>
      <c r="AO1751" s="28"/>
      <c r="AP1751" s="28"/>
      <c r="AQ1751" s="28"/>
      <c r="AR1751" s="28"/>
      <c r="AS1751" s="28"/>
      <c r="AT1751" s="28"/>
    </row>
    <row r="1752" spans="26:63" ht="12.95" customHeight="1">
      <c r="Z1752" s="28"/>
      <c r="AA1752" s="28"/>
      <c r="AB1752" s="28"/>
      <c r="AC1752" s="28"/>
      <c r="AD1752" s="28"/>
      <c r="AF1752" s="29"/>
      <c r="AM1752" s="28"/>
      <c r="AN1752" s="28"/>
      <c r="AO1752" s="28"/>
      <c r="AP1752" s="28"/>
      <c r="AQ1752" s="28"/>
      <c r="AR1752" s="28"/>
      <c r="AS1752" s="28"/>
      <c r="AT1752" s="28"/>
    </row>
    <row r="1753" spans="26:63" ht="12.95" customHeight="1">
      <c r="Z1753" s="28"/>
      <c r="AA1753" s="28"/>
      <c r="AB1753" s="28"/>
      <c r="AC1753" s="28"/>
      <c r="AD1753" s="28"/>
      <c r="AF1753" s="29"/>
      <c r="AM1753" s="28"/>
      <c r="AN1753" s="28"/>
      <c r="AO1753" s="28"/>
      <c r="AP1753" s="28"/>
      <c r="AQ1753" s="28"/>
      <c r="AR1753" s="28"/>
      <c r="AS1753" s="28"/>
      <c r="AT1753" s="28"/>
    </row>
    <row r="1754" spans="26:63" ht="12.95" customHeight="1">
      <c r="Z1754" s="28"/>
      <c r="AA1754" s="28"/>
      <c r="AB1754" s="28"/>
      <c r="AC1754" s="28"/>
      <c r="AD1754" s="28"/>
      <c r="AF1754" s="29"/>
      <c r="AM1754" s="28"/>
      <c r="AN1754" s="28"/>
      <c r="AO1754" s="28"/>
      <c r="AP1754" s="28"/>
      <c r="AQ1754" s="28"/>
      <c r="AR1754" s="28"/>
      <c r="AS1754" s="28"/>
      <c r="AT1754" s="28"/>
    </row>
    <row r="1755" spans="26:63" ht="12.95" customHeight="1">
      <c r="Z1755" s="28"/>
      <c r="AA1755" s="28"/>
      <c r="AB1755" s="28"/>
      <c r="AC1755" s="28"/>
      <c r="AD1755" s="28"/>
      <c r="AF1755" s="29"/>
      <c r="AM1755" s="28"/>
      <c r="AN1755" s="28"/>
      <c r="AO1755" s="28"/>
      <c r="AP1755" s="28"/>
      <c r="AQ1755" s="28"/>
      <c r="AR1755" s="28"/>
      <c r="AS1755" s="28"/>
      <c r="AT1755" s="28"/>
    </row>
    <row r="1756" spans="26:63" ht="12.95" customHeight="1">
      <c r="Z1756" s="28"/>
      <c r="AA1756" s="28"/>
      <c r="AB1756" s="28"/>
      <c r="AC1756" s="28"/>
      <c r="AD1756" s="28"/>
      <c r="AF1756" s="29"/>
      <c r="AM1756" s="28"/>
      <c r="AN1756" s="28"/>
      <c r="AO1756" s="28"/>
      <c r="AP1756" s="28"/>
      <c r="AQ1756" s="28"/>
      <c r="AR1756" s="28"/>
      <c r="AS1756" s="28"/>
      <c r="AT1756" s="28"/>
      <c r="AU1756" s="28"/>
      <c r="AV1756" s="28"/>
      <c r="AW1756" s="28"/>
      <c r="AX1756" s="28"/>
      <c r="AY1756" s="28"/>
      <c r="AZ1756" s="28"/>
      <c r="BA1756" s="28"/>
      <c r="BB1756" s="28"/>
      <c r="BC1756" s="28"/>
      <c r="BD1756" s="28"/>
      <c r="BE1756" s="28"/>
      <c r="BF1756" s="28"/>
      <c r="BG1756" s="28"/>
      <c r="BH1756" s="28"/>
      <c r="BI1756" s="28"/>
      <c r="BJ1756" s="28"/>
      <c r="BK1756" s="28"/>
    </row>
    <row r="1757" spans="26:63" ht="12.95" customHeight="1">
      <c r="Z1757" s="28"/>
      <c r="AA1757" s="28"/>
      <c r="AB1757" s="28"/>
      <c r="AC1757" s="28"/>
      <c r="AD1757" s="28"/>
      <c r="AF1757" s="29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  <c r="AX1757" s="28"/>
      <c r="AY1757" s="28"/>
      <c r="AZ1757" s="28"/>
      <c r="BA1757" s="28"/>
      <c r="BB1757" s="28"/>
      <c r="BC1757" s="28"/>
      <c r="BD1757" s="28"/>
      <c r="BE1757" s="28"/>
      <c r="BF1757" s="28"/>
      <c r="BG1757" s="28"/>
      <c r="BH1757" s="28"/>
      <c r="BI1757" s="28"/>
      <c r="BJ1757" s="28"/>
      <c r="BK1757" s="28"/>
    </row>
    <row r="1758" spans="26:63" ht="12.95" customHeight="1">
      <c r="Z1758" s="28"/>
      <c r="AA1758" s="28"/>
      <c r="AB1758" s="28"/>
      <c r="AC1758" s="28"/>
      <c r="AD1758" s="28"/>
      <c r="AF1758" s="29"/>
      <c r="AM1758" s="28"/>
      <c r="AN1758" s="28"/>
      <c r="AO1758" s="28"/>
      <c r="AP1758" s="28"/>
      <c r="AQ1758" s="28"/>
      <c r="AR1758" s="28"/>
      <c r="AS1758" s="28"/>
      <c r="AT1758" s="28"/>
      <c r="AU1758" s="28"/>
    </row>
    <row r="1759" spans="26:63" ht="12.95" customHeight="1">
      <c r="Z1759" s="28"/>
      <c r="AA1759" s="28"/>
      <c r="AB1759" s="28"/>
      <c r="AC1759" s="28"/>
      <c r="AD1759" s="28"/>
      <c r="AF1759" s="29"/>
      <c r="AM1759" s="28"/>
      <c r="AN1759" s="28"/>
      <c r="AO1759" s="28"/>
      <c r="AP1759" s="28"/>
      <c r="AQ1759" s="28"/>
      <c r="AR1759" s="28"/>
      <c r="AS1759" s="28"/>
      <c r="AT1759" s="28"/>
      <c r="AU1759" s="28"/>
    </row>
    <row r="1760" spans="26:63" ht="12.95" customHeight="1">
      <c r="Z1760" s="28"/>
      <c r="AA1760" s="28"/>
      <c r="AB1760" s="28"/>
      <c r="AC1760" s="28"/>
      <c r="AD1760" s="28"/>
      <c r="AF1760" s="29"/>
      <c r="AM1760" s="28"/>
      <c r="AN1760" s="28"/>
      <c r="AO1760" s="28"/>
      <c r="AP1760" s="28"/>
      <c r="AQ1760" s="28"/>
      <c r="AR1760" s="28"/>
      <c r="AS1760" s="28"/>
      <c r="AT1760" s="28"/>
    </row>
    <row r="1761" spans="26:63" ht="12.95" customHeight="1">
      <c r="Z1761" s="28"/>
      <c r="AA1761" s="28"/>
      <c r="AB1761" s="28"/>
      <c r="AC1761" s="28"/>
      <c r="AD1761" s="28"/>
      <c r="AF1761" s="29"/>
      <c r="AM1761" s="28"/>
      <c r="AN1761" s="28"/>
      <c r="AO1761" s="28"/>
      <c r="AP1761" s="28"/>
      <c r="AQ1761" s="28"/>
      <c r="AR1761" s="28"/>
      <c r="AS1761" s="28"/>
      <c r="AT1761" s="28"/>
    </row>
    <row r="1762" spans="26:63" ht="12.95" customHeight="1">
      <c r="Z1762" s="28"/>
      <c r="AA1762" s="28"/>
      <c r="AB1762" s="28"/>
      <c r="AC1762" s="28"/>
      <c r="AD1762" s="28"/>
      <c r="AF1762" s="29"/>
      <c r="AM1762" s="28"/>
      <c r="AN1762" s="28"/>
      <c r="AO1762" s="28"/>
      <c r="AP1762" s="28"/>
      <c r="AQ1762" s="28"/>
      <c r="AR1762" s="28"/>
      <c r="AS1762" s="28"/>
      <c r="AT1762" s="28"/>
      <c r="AU1762" s="28"/>
      <c r="AV1762" s="28"/>
      <c r="AW1762" s="28"/>
      <c r="AX1762" s="28"/>
      <c r="AY1762" s="28"/>
      <c r="AZ1762" s="28"/>
      <c r="BA1762" s="28"/>
      <c r="BB1762" s="28"/>
      <c r="BC1762" s="28"/>
      <c r="BD1762" s="28"/>
      <c r="BE1762" s="28"/>
      <c r="BF1762" s="28"/>
      <c r="BG1762" s="28"/>
      <c r="BH1762" s="28"/>
      <c r="BI1762" s="28"/>
      <c r="BJ1762" s="28"/>
      <c r="BK1762" s="28"/>
    </row>
    <row r="1763" spans="26:63" ht="12.95" customHeight="1">
      <c r="Z1763" s="28"/>
      <c r="AA1763" s="28"/>
      <c r="AB1763" s="28"/>
      <c r="AC1763" s="28"/>
      <c r="AD1763" s="28"/>
      <c r="AF1763" s="29"/>
      <c r="AM1763" s="28"/>
      <c r="AN1763" s="28"/>
      <c r="AO1763" s="28"/>
      <c r="AP1763" s="28"/>
      <c r="AQ1763" s="28"/>
      <c r="AR1763" s="28"/>
      <c r="AS1763" s="28"/>
      <c r="AT1763" s="28"/>
      <c r="AU1763" s="28"/>
      <c r="AW1763" s="28"/>
      <c r="AX1763" s="28"/>
      <c r="AY1763" s="28"/>
      <c r="AZ1763" s="28"/>
      <c r="BA1763" s="28"/>
      <c r="BB1763" s="28"/>
      <c r="BC1763" s="28"/>
      <c r="BD1763" s="28"/>
      <c r="BE1763" s="28"/>
      <c r="BF1763" s="28"/>
      <c r="BG1763" s="28"/>
      <c r="BH1763" s="28"/>
      <c r="BI1763" s="28"/>
      <c r="BJ1763" s="28"/>
      <c r="BK1763" s="28"/>
    </row>
    <row r="1764" spans="26:63" ht="12.95" customHeight="1">
      <c r="Z1764" s="28"/>
      <c r="AA1764" s="28"/>
      <c r="AB1764" s="28"/>
      <c r="AC1764" s="28"/>
      <c r="AD1764" s="28"/>
      <c r="AF1764" s="29"/>
      <c r="AM1764" s="28"/>
      <c r="AN1764" s="28"/>
      <c r="AO1764" s="28"/>
      <c r="AP1764" s="28"/>
      <c r="AQ1764" s="28"/>
      <c r="AR1764" s="28"/>
      <c r="AS1764" s="28"/>
      <c r="AT1764" s="28"/>
    </row>
    <row r="1765" spans="26:63" ht="12.95" customHeight="1">
      <c r="Z1765" s="28"/>
      <c r="AA1765" s="28"/>
      <c r="AB1765" s="28"/>
      <c r="AC1765" s="28"/>
      <c r="AD1765" s="28"/>
      <c r="AF1765" s="29"/>
      <c r="AM1765" s="28"/>
      <c r="AN1765" s="28"/>
      <c r="AO1765" s="28"/>
      <c r="AP1765" s="28"/>
      <c r="AQ1765" s="28"/>
      <c r="AR1765" s="28"/>
      <c r="AS1765" s="28"/>
      <c r="AT1765" s="28"/>
      <c r="AU1765" s="28"/>
    </row>
    <row r="1766" spans="26:63" ht="12.95" customHeight="1">
      <c r="Z1766" s="28"/>
      <c r="AA1766" s="28"/>
      <c r="AB1766" s="28"/>
      <c r="AC1766" s="28"/>
      <c r="AD1766" s="28"/>
      <c r="AF1766" s="29"/>
      <c r="AM1766" s="28"/>
      <c r="AN1766" s="28"/>
      <c r="AO1766" s="28"/>
      <c r="AP1766" s="28"/>
      <c r="AQ1766" s="28"/>
      <c r="AR1766" s="28"/>
      <c r="AS1766" s="28"/>
      <c r="AT1766" s="28"/>
    </row>
    <row r="1767" spans="26:63" ht="12.95" customHeight="1">
      <c r="Z1767" s="28"/>
      <c r="AA1767" s="28"/>
      <c r="AB1767" s="28"/>
      <c r="AC1767" s="28"/>
      <c r="AD1767" s="28"/>
      <c r="AF1767" s="29"/>
      <c r="AM1767" s="28"/>
      <c r="AN1767" s="28"/>
      <c r="AO1767" s="28"/>
      <c r="AP1767" s="28"/>
      <c r="AQ1767" s="28"/>
      <c r="AR1767" s="28"/>
      <c r="AS1767" s="28"/>
      <c r="AT1767" s="28"/>
      <c r="AU1767" s="28"/>
    </row>
    <row r="1768" spans="26:63" ht="12.95" customHeight="1">
      <c r="Z1768" s="28"/>
      <c r="AA1768" s="28"/>
      <c r="AB1768" s="28"/>
      <c r="AC1768" s="28"/>
      <c r="AD1768" s="28"/>
      <c r="AF1768" s="29"/>
      <c r="AM1768" s="28"/>
      <c r="AN1768" s="28"/>
      <c r="AO1768" s="28"/>
      <c r="AP1768" s="28"/>
      <c r="AQ1768" s="28"/>
      <c r="AR1768" s="28"/>
      <c r="AS1768" s="28"/>
      <c r="AT1768" s="28"/>
    </row>
    <row r="1769" spans="26:63" ht="12.95" customHeight="1">
      <c r="Z1769" s="28"/>
      <c r="AA1769" s="28"/>
      <c r="AB1769" s="28"/>
      <c r="AC1769" s="28"/>
      <c r="AD1769" s="28"/>
      <c r="AF1769" s="29"/>
      <c r="AM1769" s="28"/>
      <c r="AN1769" s="28"/>
      <c r="AO1769" s="28"/>
      <c r="AP1769" s="28"/>
      <c r="AQ1769" s="28"/>
      <c r="AR1769" s="28"/>
      <c r="AS1769" s="28"/>
      <c r="AT1769" s="28"/>
      <c r="AU1769" s="28"/>
    </row>
    <row r="1770" spans="26:63" ht="12.95" customHeight="1">
      <c r="Z1770" s="28"/>
      <c r="AA1770" s="28"/>
      <c r="AB1770" s="28"/>
      <c r="AC1770" s="28"/>
      <c r="AD1770" s="28"/>
      <c r="AF1770" s="29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  <c r="AW1770" s="28"/>
      <c r="AX1770" s="28"/>
      <c r="AY1770" s="28"/>
      <c r="AZ1770" s="28"/>
      <c r="BA1770" s="28"/>
      <c r="BB1770" s="28"/>
      <c r="BC1770" s="28"/>
      <c r="BD1770" s="28"/>
      <c r="BE1770" s="28"/>
      <c r="BF1770" s="28"/>
      <c r="BG1770" s="28"/>
      <c r="BH1770" s="28"/>
      <c r="BI1770" s="28"/>
      <c r="BJ1770" s="28"/>
      <c r="BK1770" s="28"/>
    </row>
    <row r="1771" spans="26:63" ht="12.95" customHeight="1">
      <c r="Z1771" s="28"/>
      <c r="AA1771" s="28"/>
      <c r="AB1771" s="28"/>
      <c r="AC1771" s="28"/>
      <c r="AD1771" s="28"/>
      <c r="AF1771" s="29"/>
      <c r="AM1771" s="28"/>
      <c r="AN1771" s="28"/>
      <c r="AO1771" s="28"/>
      <c r="AP1771" s="28"/>
      <c r="AQ1771" s="28"/>
      <c r="AR1771" s="28"/>
      <c r="AS1771" s="28"/>
      <c r="AT1771" s="28"/>
    </row>
    <row r="1772" spans="26:63" ht="12.95" customHeight="1">
      <c r="Z1772" s="28"/>
      <c r="AA1772" s="28"/>
      <c r="AB1772" s="28"/>
      <c r="AC1772" s="28"/>
      <c r="AD1772" s="28"/>
      <c r="AF1772" s="29"/>
      <c r="AM1772" s="28"/>
      <c r="AN1772" s="28"/>
      <c r="AO1772" s="28"/>
      <c r="AP1772" s="28"/>
      <c r="AQ1772" s="28"/>
      <c r="AR1772" s="28"/>
      <c r="AS1772" s="28"/>
      <c r="AT1772" s="28"/>
    </row>
    <row r="1773" spans="26:63" ht="12.95" customHeight="1">
      <c r="Z1773" s="28"/>
      <c r="AA1773" s="28"/>
      <c r="AB1773" s="28"/>
      <c r="AC1773" s="28"/>
      <c r="AD1773" s="28"/>
      <c r="AF1773" s="29"/>
      <c r="AM1773" s="28"/>
      <c r="AN1773" s="28"/>
      <c r="AO1773" s="28"/>
      <c r="AP1773" s="28"/>
      <c r="AQ1773" s="28"/>
      <c r="AR1773" s="28"/>
      <c r="AS1773" s="28"/>
      <c r="AT1773" s="28"/>
    </row>
    <row r="1774" spans="26:63" ht="12.95" customHeight="1">
      <c r="Z1774" s="28"/>
      <c r="AA1774" s="28"/>
      <c r="AB1774" s="28"/>
      <c r="AC1774" s="28"/>
      <c r="AD1774" s="28"/>
      <c r="AF1774" s="29"/>
      <c r="AM1774" s="28"/>
      <c r="AN1774" s="28"/>
      <c r="AO1774" s="28"/>
      <c r="AP1774" s="28"/>
      <c r="AQ1774" s="28"/>
      <c r="AR1774" s="28"/>
      <c r="AS1774" s="28"/>
      <c r="AT1774" s="28"/>
    </row>
    <row r="1775" spans="26:63" ht="12.95" customHeight="1">
      <c r="Z1775" s="28"/>
      <c r="AA1775" s="28"/>
      <c r="AB1775" s="28"/>
      <c r="AC1775" s="28"/>
      <c r="AD1775" s="28"/>
      <c r="AF1775" s="29"/>
      <c r="AM1775" s="28"/>
      <c r="AN1775" s="28"/>
      <c r="AO1775" s="28"/>
      <c r="AP1775" s="28"/>
      <c r="AQ1775" s="28"/>
      <c r="AR1775" s="28"/>
      <c r="AS1775" s="28"/>
      <c r="AT1775" s="28"/>
    </row>
    <row r="1776" spans="26:63" ht="12.95" customHeight="1">
      <c r="Z1776" s="28"/>
      <c r="AA1776" s="28"/>
      <c r="AB1776" s="28"/>
      <c r="AC1776" s="28"/>
      <c r="AD1776" s="28"/>
      <c r="AF1776" s="29"/>
      <c r="AM1776" s="28"/>
      <c r="AN1776" s="28"/>
      <c r="AO1776" s="28"/>
      <c r="AP1776" s="28"/>
      <c r="AQ1776" s="28"/>
      <c r="AR1776" s="28"/>
      <c r="AS1776" s="28"/>
      <c r="AT1776" s="28"/>
    </row>
    <row r="1777" spans="26:47" ht="12.95" customHeight="1">
      <c r="Z1777" s="28"/>
      <c r="AA1777" s="28"/>
      <c r="AB1777" s="28"/>
      <c r="AC1777" s="28"/>
      <c r="AD1777" s="28"/>
      <c r="AF1777" s="29"/>
      <c r="AM1777" s="28"/>
      <c r="AN1777" s="28"/>
      <c r="AO1777" s="28"/>
      <c r="AP1777" s="28"/>
      <c r="AQ1777" s="28"/>
      <c r="AR1777" s="28"/>
      <c r="AS1777" s="28"/>
      <c r="AT1777" s="28"/>
    </row>
    <row r="1778" spans="26:47" ht="12.95" customHeight="1">
      <c r="Z1778" s="28"/>
      <c r="AA1778" s="28"/>
      <c r="AB1778" s="28"/>
      <c r="AC1778" s="28"/>
      <c r="AD1778" s="28"/>
      <c r="AF1778" s="29"/>
      <c r="AM1778" s="28"/>
      <c r="AN1778" s="28"/>
      <c r="AO1778" s="28"/>
      <c r="AP1778" s="28"/>
      <c r="AQ1778" s="28"/>
      <c r="AR1778" s="28"/>
      <c r="AS1778" s="28"/>
      <c r="AT1778" s="28"/>
    </row>
    <row r="1779" spans="26:47" ht="12.95" customHeight="1">
      <c r="Z1779" s="28"/>
      <c r="AA1779" s="28"/>
      <c r="AB1779" s="28"/>
      <c r="AC1779" s="28"/>
      <c r="AD1779" s="28"/>
      <c r="AF1779" s="29"/>
      <c r="AM1779" s="28"/>
      <c r="AN1779" s="28"/>
      <c r="AO1779" s="28"/>
      <c r="AP1779" s="28"/>
      <c r="AQ1779" s="28"/>
      <c r="AR1779" s="28"/>
      <c r="AS1779" s="28"/>
      <c r="AT1779" s="28"/>
    </row>
    <row r="1780" spans="26:47" ht="12.95" customHeight="1">
      <c r="Z1780" s="28"/>
      <c r="AA1780" s="28"/>
      <c r="AB1780" s="28"/>
      <c r="AC1780" s="28"/>
      <c r="AD1780" s="28"/>
      <c r="AF1780" s="29"/>
      <c r="AM1780" s="28"/>
      <c r="AN1780" s="28"/>
      <c r="AO1780" s="28"/>
      <c r="AP1780" s="28"/>
      <c r="AQ1780" s="28"/>
      <c r="AR1780" s="28"/>
      <c r="AS1780" s="28"/>
      <c r="AT1780" s="28"/>
    </row>
    <row r="1781" spans="26:47" ht="12.95" customHeight="1">
      <c r="Z1781" s="28"/>
      <c r="AA1781" s="28"/>
      <c r="AB1781" s="28"/>
      <c r="AC1781" s="28"/>
      <c r="AD1781" s="28"/>
      <c r="AF1781" s="29"/>
      <c r="AM1781" s="28"/>
      <c r="AN1781" s="28"/>
      <c r="AO1781" s="28"/>
      <c r="AP1781" s="28"/>
      <c r="AQ1781" s="28"/>
      <c r="AR1781" s="28"/>
      <c r="AS1781" s="28"/>
      <c r="AT1781" s="28"/>
      <c r="AU1781" s="28"/>
    </row>
    <row r="1782" spans="26:47" ht="12.95" customHeight="1">
      <c r="Z1782" s="28"/>
      <c r="AA1782" s="28"/>
      <c r="AB1782" s="28"/>
      <c r="AC1782" s="28"/>
      <c r="AD1782" s="28"/>
      <c r="AF1782" s="29"/>
      <c r="AM1782" s="28"/>
      <c r="AN1782" s="28"/>
      <c r="AO1782" s="28"/>
      <c r="AP1782" s="28"/>
      <c r="AQ1782" s="28"/>
      <c r="AR1782" s="28"/>
      <c r="AS1782" s="28"/>
      <c r="AT1782" s="28"/>
    </row>
    <row r="1783" spans="26:47" ht="12.95" customHeight="1">
      <c r="Z1783" s="28"/>
      <c r="AA1783" s="28"/>
      <c r="AB1783" s="28"/>
      <c r="AC1783" s="28"/>
      <c r="AD1783" s="28"/>
      <c r="AF1783" s="29"/>
      <c r="AM1783" s="28"/>
      <c r="AN1783" s="28"/>
      <c r="AO1783" s="28"/>
      <c r="AP1783" s="28"/>
      <c r="AQ1783" s="28"/>
      <c r="AR1783" s="28"/>
      <c r="AS1783" s="28"/>
      <c r="AT1783" s="28"/>
    </row>
    <row r="1784" spans="26:47" ht="12.95" customHeight="1">
      <c r="Z1784" s="28"/>
      <c r="AA1784" s="28"/>
      <c r="AB1784" s="28"/>
      <c r="AC1784" s="28"/>
      <c r="AD1784" s="28"/>
      <c r="AF1784" s="29"/>
      <c r="AM1784" s="28"/>
      <c r="AN1784" s="28"/>
      <c r="AO1784" s="28"/>
      <c r="AP1784" s="28"/>
      <c r="AQ1784" s="28"/>
      <c r="AR1784" s="28"/>
      <c r="AS1784" s="28"/>
      <c r="AT1784" s="28"/>
    </row>
    <row r="1785" spans="26:47" ht="12.95" customHeight="1">
      <c r="Z1785" s="28"/>
      <c r="AA1785" s="28"/>
      <c r="AB1785" s="28"/>
      <c r="AC1785" s="28"/>
      <c r="AD1785" s="28"/>
      <c r="AF1785" s="29"/>
      <c r="AM1785" s="28"/>
      <c r="AN1785" s="28"/>
      <c r="AO1785" s="28"/>
      <c r="AP1785" s="28"/>
      <c r="AQ1785" s="28"/>
      <c r="AR1785" s="28"/>
      <c r="AS1785" s="28"/>
      <c r="AT1785" s="28"/>
    </row>
    <row r="1786" spans="26:47" ht="12.95" customHeight="1">
      <c r="Z1786" s="28"/>
      <c r="AA1786" s="28"/>
      <c r="AB1786" s="28"/>
      <c r="AC1786" s="28"/>
      <c r="AD1786" s="28"/>
      <c r="AF1786" s="29"/>
      <c r="AM1786" s="28"/>
      <c r="AN1786" s="28"/>
      <c r="AO1786" s="28"/>
      <c r="AP1786" s="28"/>
      <c r="AQ1786" s="28"/>
      <c r="AR1786" s="28"/>
      <c r="AS1786" s="28"/>
      <c r="AT1786" s="28"/>
      <c r="AU1786" s="28"/>
    </row>
    <row r="1787" spans="26:47" ht="12.95" customHeight="1">
      <c r="Z1787" s="28"/>
      <c r="AA1787" s="28"/>
      <c r="AB1787" s="28"/>
      <c r="AC1787" s="28"/>
      <c r="AD1787" s="28"/>
      <c r="AF1787" s="29"/>
      <c r="AM1787" s="28"/>
      <c r="AN1787" s="28"/>
      <c r="AO1787" s="28"/>
      <c r="AP1787" s="28"/>
      <c r="AQ1787" s="28"/>
      <c r="AR1787" s="28"/>
      <c r="AS1787" s="28"/>
      <c r="AT1787" s="28"/>
    </row>
    <row r="1788" spans="26:47" ht="12.95" customHeight="1">
      <c r="Z1788" s="28"/>
      <c r="AA1788" s="28"/>
      <c r="AB1788" s="28"/>
      <c r="AC1788" s="28"/>
      <c r="AD1788" s="28"/>
      <c r="AF1788" s="29"/>
      <c r="AM1788" s="28"/>
      <c r="AN1788" s="28"/>
      <c r="AO1788" s="28"/>
      <c r="AP1788" s="28"/>
      <c r="AQ1788" s="28"/>
      <c r="AR1788" s="28"/>
      <c r="AS1788" s="28"/>
      <c r="AT1788" s="28"/>
    </row>
    <row r="1789" spans="26:47" ht="12.95" customHeight="1">
      <c r="Z1789" s="28"/>
      <c r="AA1789" s="28"/>
      <c r="AB1789" s="28"/>
      <c r="AC1789" s="28"/>
      <c r="AD1789" s="28"/>
      <c r="AF1789" s="29"/>
      <c r="AM1789" s="28"/>
      <c r="AN1789" s="28"/>
      <c r="AO1789" s="28"/>
      <c r="AP1789" s="28"/>
      <c r="AQ1789" s="28"/>
      <c r="AR1789" s="28"/>
      <c r="AS1789" s="28"/>
      <c r="AT1789" s="28"/>
    </row>
    <row r="1790" spans="26:47" ht="12.95" customHeight="1">
      <c r="Z1790" s="28"/>
      <c r="AA1790" s="28"/>
      <c r="AB1790" s="28"/>
      <c r="AC1790" s="28"/>
      <c r="AD1790" s="28"/>
      <c r="AF1790" s="29"/>
      <c r="AM1790" s="28"/>
      <c r="AN1790" s="28"/>
      <c r="AO1790" s="28"/>
      <c r="AP1790" s="28"/>
      <c r="AQ1790" s="28"/>
      <c r="AR1790" s="28"/>
      <c r="AS1790" s="28"/>
      <c r="AT1790" s="28"/>
    </row>
    <row r="1791" spans="26:47" ht="12.95" customHeight="1">
      <c r="Z1791" s="28"/>
      <c r="AA1791" s="28"/>
      <c r="AB1791" s="28"/>
      <c r="AC1791" s="28"/>
      <c r="AD1791" s="28"/>
      <c r="AF1791" s="29"/>
      <c r="AM1791" s="28"/>
      <c r="AN1791" s="28"/>
      <c r="AO1791" s="28"/>
      <c r="AP1791" s="28"/>
      <c r="AQ1791" s="28"/>
      <c r="AR1791" s="28"/>
      <c r="AS1791" s="28"/>
      <c r="AT1791" s="28"/>
    </row>
    <row r="1792" spans="26:47" ht="12.95" customHeight="1">
      <c r="Z1792" s="28"/>
      <c r="AA1792" s="28"/>
      <c r="AB1792" s="28"/>
      <c r="AC1792" s="28"/>
      <c r="AD1792" s="28"/>
      <c r="AF1792" s="29"/>
      <c r="AM1792" s="28"/>
      <c r="AN1792" s="28"/>
      <c r="AO1792" s="28"/>
      <c r="AP1792" s="28"/>
      <c r="AQ1792" s="28"/>
      <c r="AR1792" s="28"/>
      <c r="AS1792" s="28"/>
      <c r="AT1792" s="28"/>
    </row>
    <row r="1793" spans="26:63" ht="12.95" customHeight="1">
      <c r="Z1793" s="28"/>
      <c r="AA1793" s="28"/>
      <c r="AB1793" s="28"/>
      <c r="AC1793" s="28"/>
      <c r="AD1793" s="28"/>
      <c r="AF1793" s="29"/>
      <c r="AM1793" s="28"/>
      <c r="AN1793" s="28"/>
      <c r="AO1793" s="28"/>
      <c r="AP1793" s="28"/>
      <c r="AQ1793" s="28"/>
      <c r="AR1793" s="28"/>
      <c r="AS1793" s="28"/>
      <c r="AT1793" s="28"/>
    </row>
    <row r="1794" spans="26:63" ht="12.95" customHeight="1">
      <c r="Z1794" s="28"/>
      <c r="AA1794" s="28"/>
      <c r="AB1794" s="28"/>
      <c r="AC1794" s="28"/>
      <c r="AD1794" s="28"/>
      <c r="AF1794" s="29"/>
      <c r="AM1794" s="28"/>
      <c r="AN1794" s="28"/>
      <c r="AO1794" s="28"/>
      <c r="AP1794" s="28"/>
      <c r="AQ1794" s="28"/>
      <c r="AR1794" s="28"/>
      <c r="AS1794" s="28"/>
      <c r="AT1794" s="28"/>
    </row>
    <row r="1795" spans="26:63" ht="12.95" customHeight="1">
      <c r="Z1795" s="28"/>
      <c r="AA1795" s="28"/>
      <c r="AB1795" s="28"/>
      <c r="AC1795" s="28"/>
      <c r="AD1795" s="28"/>
      <c r="AF1795" s="29"/>
      <c r="AM1795" s="28"/>
      <c r="AN1795" s="28"/>
      <c r="AO1795" s="28"/>
      <c r="AP1795" s="28"/>
      <c r="AQ1795" s="28"/>
      <c r="AR1795" s="28"/>
      <c r="AS1795" s="28"/>
      <c r="AT1795" s="28"/>
      <c r="AU1795" s="28"/>
    </row>
    <row r="1796" spans="26:63" ht="12.95" customHeight="1">
      <c r="Z1796" s="28"/>
      <c r="AA1796" s="28"/>
      <c r="AB1796" s="28"/>
      <c r="AC1796" s="28"/>
      <c r="AD1796" s="28"/>
      <c r="AF1796" s="29"/>
      <c r="AM1796" s="28"/>
      <c r="AN1796" s="28"/>
      <c r="AO1796" s="28"/>
      <c r="AP1796" s="28"/>
      <c r="AQ1796" s="28"/>
      <c r="AR1796" s="28"/>
      <c r="AS1796" s="28"/>
      <c r="AT1796" s="28"/>
    </row>
    <row r="1797" spans="26:63" ht="12.95" customHeight="1">
      <c r="Z1797" s="28"/>
      <c r="AA1797" s="28"/>
      <c r="AB1797" s="28"/>
      <c r="AC1797" s="28"/>
      <c r="AD1797" s="28"/>
      <c r="AF1797" s="29"/>
      <c r="AM1797" s="28"/>
      <c r="AN1797" s="28"/>
      <c r="AO1797" s="28"/>
      <c r="AP1797" s="28"/>
      <c r="AQ1797" s="28"/>
      <c r="AR1797" s="28"/>
      <c r="AS1797" s="28"/>
      <c r="AT1797" s="28"/>
      <c r="AU1797" s="28"/>
      <c r="AW1797" s="28"/>
    </row>
    <row r="1798" spans="26:63" ht="12.95" customHeight="1">
      <c r="Z1798" s="28"/>
      <c r="AA1798" s="28"/>
      <c r="AB1798" s="28"/>
      <c r="AC1798" s="28"/>
      <c r="AD1798" s="28"/>
      <c r="AF1798" s="29"/>
      <c r="AM1798" s="28"/>
      <c r="AN1798" s="28"/>
      <c r="AO1798" s="28"/>
      <c r="AP1798" s="28"/>
      <c r="AQ1798" s="28"/>
      <c r="AR1798" s="28"/>
      <c r="AS1798" s="28"/>
      <c r="AT1798" s="28"/>
      <c r="AU1798" s="28"/>
      <c r="AV1798" s="28"/>
      <c r="AW1798" s="28"/>
      <c r="AX1798" s="28"/>
      <c r="AY1798" s="28"/>
      <c r="AZ1798" s="28"/>
      <c r="BA1798" s="28"/>
      <c r="BB1798" s="28"/>
      <c r="BC1798" s="28"/>
      <c r="BD1798" s="28"/>
      <c r="BE1798" s="28"/>
      <c r="BF1798" s="28"/>
      <c r="BG1798" s="28"/>
      <c r="BH1798" s="28"/>
      <c r="BI1798" s="28"/>
      <c r="BJ1798" s="28"/>
      <c r="BK1798" s="28"/>
    </row>
    <row r="1799" spans="26:63" ht="12.95" customHeight="1">
      <c r="Z1799" s="28"/>
      <c r="AA1799" s="28"/>
      <c r="AB1799" s="28"/>
      <c r="AC1799" s="28"/>
      <c r="AD1799" s="28"/>
      <c r="AF1799" s="29"/>
      <c r="AM1799" s="28"/>
      <c r="AN1799" s="28"/>
      <c r="AO1799" s="28"/>
      <c r="AP1799" s="28"/>
      <c r="AQ1799" s="28"/>
      <c r="AR1799" s="28"/>
      <c r="AS1799" s="28"/>
      <c r="AT1799" s="28"/>
    </row>
    <row r="1800" spans="26:63" ht="12.95" customHeight="1">
      <c r="Z1800" s="28"/>
      <c r="AA1800" s="28"/>
      <c r="AB1800" s="28"/>
      <c r="AC1800" s="28"/>
      <c r="AD1800" s="28"/>
      <c r="AF1800" s="29"/>
      <c r="AM1800" s="28"/>
      <c r="AN1800" s="28"/>
      <c r="AO1800" s="28"/>
      <c r="AP1800" s="28"/>
      <c r="AQ1800" s="28"/>
      <c r="AR1800" s="28"/>
      <c r="AS1800" s="28"/>
      <c r="AT1800" s="28"/>
    </row>
    <row r="1801" spans="26:63" ht="12.95" customHeight="1">
      <c r="Z1801" s="28"/>
      <c r="AA1801" s="28"/>
      <c r="AB1801" s="28"/>
      <c r="AC1801" s="28"/>
      <c r="AD1801" s="28"/>
      <c r="AF1801" s="29"/>
      <c r="AM1801" s="28"/>
      <c r="AN1801" s="28"/>
      <c r="AO1801" s="28"/>
      <c r="AP1801" s="28"/>
      <c r="AQ1801" s="28"/>
      <c r="AR1801" s="28"/>
      <c r="AS1801" s="28"/>
      <c r="AT1801" s="28"/>
      <c r="AU1801" s="28"/>
      <c r="AW1801" s="28"/>
    </row>
    <row r="1802" spans="26:63" ht="12.95" customHeight="1">
      <c r="Z1802" s="28"/>
      <c r="AA1802" s="28"/>
      <c r="AB1802" s="28"/>
      <c r="AC1802" s="28"/>
      <c r="AD1802" s="28"/>
      <c r="AF1802" s="29"/>
      <c r="AM1802" s="28"/>
      <c r="AN1802" s="28"/>
      <c r="AO1802" s="28"/>
      <c r="AP1802" s="28"/>
      <c r="AQ1802" s="28"/>
      <c r="AR1802" s="28"/>
      <c r="AS1802" s="28"/>
      <c r="AT1802" s="28"/>
      <c r="AU1802" s="28"/>
      <c r="AV1802" s="28"/>
      <c r="AW1802" s="28"/>
      <c r="AX1802" s="28"/>
      <c r="AY1802" s="28"/>
      <c r="AZ1802" s="28"/>
      <c r="BA1802" s="28"/>
      <c r="BB1802" s="28"/>
      <c r="BC1802" s="28"/>
      <c r="BD1802" s="28"/>
      <c r="BE1802" s="28"/>
      <c r="BF1802" s="28"/>
      <c r="BG1802" s="28"/>
      <c r="BH1802" s="28"/>
      <c r="BI1802" s="28"/>
      <c r="BJ1802" s="28"/>
      <c r="BK1802" s="28"/>
    </row>
    <row r="1803" spans="26:63" ht="12.95" customHeight="1">
      <c r="Z1803" s="28"/>
      <c r="AA1803" s="28"/>
      <c r="AB1803" s="28"/>
      <c r="AC1803" s="28"/>
      <c r="AD1803" s="28"/>
      <c r="AF1803" s="29"/>
      <c r="AM1803" s="28"/>
      <c r="AN1803" s="28"/>
      <c r="AO1803" s="28"/>
      <c r="AP1803" s="28"/>
      <c r="AQ1803" s="28"/>
      <c r="AR1803" s="28"/>
      <c r="AS1803" s="28"/>
      <c r="AT1803" s="28"/>
    </row>
    <row r="1804" spans="26:63" ht="12.95" customHeight="1">
      <c r="Z1804" s="28"/>
      <c r="AA1804" s="28"/>
      <c r="AB1804" s="28"/>
      <c r="AC1804" s="28"/>
      <c r="AD1804" s="28"/>
      <c r="AF1804" s="29"/>
      <c r="AM1804" s="28"/>
      <c r="AN1804" s="28"/>
      <c r="AO1804" s="28"/>
      <c r="AP1804" s="28"/>
      <c r="AQ1804" s="28"/>
      <c r="AR1804" s="28"/>
      <c r="AS1804" s="28"/>
      <c r="AT1804" s="28"/>
    </row>
    <row r="1805" spans="26:63" ht="12.95" customHeight="1">
      <c r="Z1805" s="28"/>
      <c r="AA1805" s="28"/>
      <c r="AB1805" s="28"/>
      <c r="AC1805" s="28"/>
      <c r="AD1805" s="28"/>
      <c r="AF1805" s="29"/>
      <c r="AM1805" s="28"/>
      <c r="AN1805" s="28"/>
      <c r="AO1805" s="28"/>
      <c r="AP1805" s="28"/>
      <c r="AQ1805" s="28"/>
      <c r="AR1805" s="28"/>
      <c r="AS1805" s="28"/>
      <c r="AT1805" s="28"/>
    </row>
    <row r="1806" spans="26:63" ht="12.95" customHeight="1">
      <c r="Z1806" s="28"/>
      <c r="AA1806" s="28"/>
      <c r="AB1806" s="28"/>
      <c r="AC1806" s="28"/>
      <c r="AD1806" s="28"/>
      <c r="AF1806" s="29"/>
      <c r="AM1806" s="28"/>
      <c r="AN1806" s="28"/>
      <c r="AO1806" s="28"/>
      <c r="AP1806" s="28"/>
      <c r="AQ1806" s="28"/>
      <c r="AR1806" s="28"/>
      <c r="AS1806" s="28"/>
      <c r="AT1806" s="28"/>
    </row>
    <row r="1807" spans="26:63" ht="12.95" customHeight="1">
      <c r="Z1807" s="28"/>
      <c r="AA1807" s="28"/>
      <c r="AB1807" s="28"/>
      <c r="AC1807" s="28"/>
      <c r="AD1807" s="28"/>
      <c r="AF1807" s="29"/>
      <c r="AM1807" s="28"/>
      <c r="AN1807" s="28"/>
      <c r="AO1807" s="28"/>
      <c r="AP1807" s="28"/>
      <c r="AQ1807" s="28"/>
      <c r="AR1807" s="28"/>
      <c r="AS1807" s="28"/>
      <c r="AT1807" s="28"/>
      <c r="AU1807" s="28"/>
      <c r="AW1807" s="28"/>
    </row>
    <row r="1808" spans="26:63" ht="12.95" customHeight="1">
      <c r="Z1808" s="28"/>
      <c r="AA1808" s="28"/>
      <c r="AB1808" s="28"/>
      <c r="AC1808" s="28"/>
      <c r="AD1808" s="28"/>
      <c r="AF1808" s="29"/>
      <c r="AM1808" s="28"/>
      <c r="AN1808" s="28"/>
      <c r="AO1808" s="28"/>
      <c r="AP1808" s="28"/>
      <c r="AQ1808" s="28"/>
      <c r="AR1808" s="28"/>
      <c r="AS1808" s="28"/>
      <c r="AT1808" s="28"/>
    </row>
    <row r="1809" spans="26:63" ht="12.95" customHeight="1">
      <c r="Z1809" s="28"/>
      <c r="AA1809" s="28"/>
      <c r="AB1809" s="28"/>
      <c r="AC1809" s="28"/>
      <c r="AD1809" s="28"/>
      <c r="AF1809" s="29"/>
      <c r="AM1809" s="28"/>
      <c r="AN1809" s="28"/>
      <c r="AO1809" s="28"/>
      <c r="AP1809" s="28"/>
      <c r="AQ1809" s="28"/>
      <c r="AR1809" s="28"/>
      <c r="AS1809" s="28"/>
      <c r="AT1809" s="28"/>
    </row>
    <row r="1810" spans="26:63" ht="12.95" customHeight="1">
      <c r="Z1810" s="28"/>
      <c r="AA1810" s="28"/>
      <c r="AB1810" s="28"/>
      <c r="AC1810" s="28"/>
      <c r="AD1810" s="28"/>
      <c r="AF1810" s="29"/>
      <c r="AM1810" s="28"/>
      <c r="AN1810" s="28"/>
      <c r="AO1810" s="28"/>
      <c r="AP1810" s="28"/>
      <c r="AQ1810" s="28"/>
      <c r="AR1810" s="28"/>
      <c r="AS1810" s="28"/>
      <c r="AT1810" s="28"/>
    </row>
    <row r="1811" spans="26:63" ht="12.95" customHeight="1">
      <c r="Z1811" s="28"/>
      <c r="AA1811" s="28"/>
      <c r="AB1811" s="28"/>
      <c r="AC1811" s="28"/>
      <c r="AD1811" s="28"/>
      <c r="AF1811" s="29"/>
      <c r="AM1811" s="28"/>
      <c r="AN1811" s="28"/>
      <c r="AO1811" s="28"/>
      <c r="AP1811" s="28"/>
      <c r="AQ1811" s="28"/>
      <c r="AR1811" s="28"/>
      <c r="AS1811" s="28"/>
      <c r="AT1811" s="28"/>
    </row>
    <row r="1812" spans="26:63" ht="12.95" customHeight="1">
      <c r="Z1812" s="28"/>
      <c r="AA1812" s="28"/>
      <c r="AB1812" s="28"/>
      <c r="AC1812" s="28"/>
      <c r="AD1812" s="28"/>
      <c r="AF1812" s="29"/>
      <c r="AM1812" s="28"/>
      <c r="AN1812" s="28"/>
      <c r="AO1812" s="28"/>
      <c r="AP1812" s="28"/>
      <c r="AQ1812" s="28"/>
      <c r="AR1812" s="28"/>
      <c r="AS1812" s="28"/>
      <c r="AT1812" s="28"/>
    </row>
    <row r="1813" spans="26:63" ht="12.95" customHeight="1">
      <c r="Z1813" s="28"/>
      <c r="AA1813" s="28"/>
      <c r="AB1813" s="28"/>
      <c r="AC1813" s="28"/>
      <c r="AD1813" s="28"/>
      <c r="AF1813" s="29"/>
      <c r="AM1813" s="28"/>
      <c r="AN1813" s="28"/>
      <c r="AO1813" s="28"/>
      <c r="AP1813" s="28"/>
      <c r="AQ1813" s="28"/>
      <c r="AR1813" s="28"/>
      <c r="AS1813" s="28"/>
      <c r="AT1813" s="28"/>
    </row>
    <row r="1814" spans="26:63" ht="12.95" customHeight="1">
      <c r="Z1814" s="28"/>
      <c r="AA1814" s="28"/>
      <c r="AB1814" s="28"/>
      <c r="AC1814" s="28"/>
      <c r="AD1814" s="28"/>
      <c r="AF1814" s="29"/>
      <c r="AM1814" s="28"/>
      <c r="AN1814" s="28"/>
      <c r="AO1814" s="28"/>
      <c r="AP1814" s="28"/>
      <c r="AQ1814" s="28"/>
      <c r="AR1814" s="28"/>
      <c r="AS1814" s="28"/>
      <c r="AT1814" s="28"/>
      <c r="AU1814" s="28"/>
      <c r="AW1814" s="28"/>
      <c r="AX1814" s="28"/>
      <c r="AY1814" s="28"/>
      <c r="AZ1814" s="28"/>
      <c r="BA1814" s="28"/>
      <c r="BB1814" s="28"/>
      <c r="BC1814" s="28"/>
      <c r="BD1814" s="28"/>
      <c r="BE1814" s="28"/>
      <c r="BF1814" s="28"/>
      <c r="BG1814" s="28"/>
      <c r="BH1814" s="28"/>
      <c r="BI1814" s="28"/>
      <c r="BJ1814" s="28"/>
      <c r="BK1814" s="28"/>
    </row>
    <row r="1815" spans="26:63" ht="12.95" customHeight="1">
      <c r="Z1815" s="28"/>
      <c r="AA1815" s="28"/>
      <c r="AB1815" s="28"/>
      <c r="AC1815" s="28"/>
      <c r="AD1815" s="28"/>
      <c r="AF1815" s="29"/>
      <c r="AM1815" s="28"/>
      <c r="AN1815" s="28"/>
      <c r="AO1815" s="28"/>
      <c r="AP1815" s="28"/>
      <c r="AQ1815" s="28"/>
      <c r="AR1815" s="28"/>
      <c r="AS1815" s="28"/>
      <c r="AT1815" s="28"/>
      <c r="AU1815" s="28"/>
    </row>
    <row r="1816" spans="26:63" ht="12.95" customHeight="1">
      <c r="Z1816" s="28"/>
      <c r="AA1816" s="28"/>
      <c r="AB1816" s="28"/>
      <c r="AC1816" s="28"/>
      <c r="AD1816" s="28"/>
      <c r="AF1816" s="29"/>
      <c r="AM1816" s="28"/>
      <c r="AN1816" s="28"/>
      <c r="AO1816" s="28"/>
      <c r="AP1816" s="28"/>
      <c r="AQ1816" s="28"/>
      <c r="AR1816" s="28"/>
      <c r="AS1816" s="28"/>
      <c r="AT1816" s="28"/>
    </row>
    <row r="1817" spans="26:63" ht="12.95" customHeight="1">
      <c r="Z1817" s="28"/>
      <c r="AA1817" s="28"/>
      <c r="AB1817" s="28"/>
      <c r="AC1817" s="28"/>
      <c r="AD1817" s="28"/>
      <c r="AF1817" s="29"/>
      <c r="AM1817" s="28"/>
      <c r="AN1817" s="28"/>
      <c r="AO1817" s="28"/>
      <c r="AP1817" s="28"/>
      <c r="AQ1817" s="28"/>
      <c r="AR1817" s="28"/>
      <c r="AS1817" s="28"/>
      <c r="AT1817" s="28"/>
      <c r="AU1817" s="28"/>
    </row>
    <row r="1818" spans="26:63" ht="12.95" customHeight="1">
      <c r="Z1818" s="28"/>
      <c r="AA1818" s="28"/>
      <c r="AB1818" s="28"/>
      <c r="AC1818" s="28"/>
      <c r="AD1818" s="28"/>
      <c r="AF1818" s="29"/>
      <c r="AM1818" s="28"/>
      <c r="AN1818" s="28"/>
      <c r="AO1818" s="28"/>
      <c r="AP1818" s="28"/>
      <c r="AQ1818" s="28"/>
      <c r="AR1818" s="28"/>
      <c r="AS1818" s="28"/>
      <c r="AT1818" s="28"/>
    </row>
    <row r="1819" spans="26:63" ht="12.95" customHeight="1">
      <c r="Z1819" s="28"/>
      <c r="AA1819" s="28"/>
      <c r="AB1819" s="28"/>
      <c r="AC1819" s="28"/>
      <c r="AD1819" s="28"/>
      <c r="AF1819" s="29"/>
      <c r="AM1819" s="28"/>
      <c r="AN1819" s="28"/>
      <c r="AO1819" s="28"/>
      <c r="AP1819" s="28"/>
      <c r="AQ1819" s="28"/>
      <c r="AR1819" s="28"/>
      <c r="AS1819" s="28"/>
      <c r="AT1819" s="28"/>
    </row>
    <row r="1820" spans="26:63" ht="12.95" customHeight="1">
      <c r="Z1820" s="28"/>
      <c r="AA1820" s="28"/>
      <c r="AB1820" s="28"/>
      <c r="AC1820" s="28"/>
      <c r="AD1820" s="28"/>
      <c r="AF1820" s="29"/>
      <c r="AM1820" s="28"/>
      <c r="AN1820" s="28"/>
      <c r="AO1820" s="28"/>
      <c r="AP1820" s="28"/>
      <c r="AQ1820" s="28"/>
      <c r="AR1820" s="28"/>
      <c r="AS1820" s="28"/>
      <c r="AT1820" s="28"/>
    </row>
    <row r="1821" spans="26:63" ht="12.95" customHeight="1">
      <c r="Z1821" s="28"/>
      <c r="AA1821" s="28"/>
      <c r="AB1821" s="28"/>
      <c r="AC1821" s="28"/>
      <c r="AD1821" s="28"/>
      <c r="AF1821" s="29"/>
      <c r="AM1821" s="28"/>
      <c r="AN1821" s="28"/>
      <c r="AO1821" s="28"/>
      <c r="AP1821" s="28"/>
      <c r="AQ1821" s="28"/>
      <c r="AR1821" s="28"/>
      <c r="AS1821" s="28"/>
      <c r="AT1821" s="28"/>
    </row>
    <row r="1822" spans="26:63" ht="12.95" customHeight="1">
      <c r="Z1822" s="28"/>
      <c r="AA1822" s="28"/>
      <c r="AB1822" s="28"/>
      <c r="AC1822" s="28"/>
      <c r="AD1822" s="28"/>
      <c r="AF1822" s="29"/>
      <c r="AM1822" s="28"/>
      <c r="AN1822" s="28"/>
      <c r="AO1822" s="28"/>
      <c r="AP1822" s="28"/>
      <c r="AQ1822" s="28"/>
      <c r="AR1822" s="28"/>
      <c r="AS1822" s="28"/>
      <c r="AT1822" s="28"/>
    </row>
    <row r="1823" spans="26:63" ht="12.95" customHeight="1">
      <c r="Z1823" s="28"/>
      <c r="AA1823" s="28"/>
      <c r="AB1823" s="28"/>
      <c r="AC1823" s="28"/>
      <c r="AD1823" s="28"/>
      <c r="AF1823" s="29"/>
      <c r="AM1823" s="28"/>
      <c r="AN1823" s="28"/>
      <c r="AO1823" s="28"/>
      <c r="AP1823" s="28"/>
      <c r="AQ1823" s="28"/>
      <c r="AR1823" s="28"/>
      <c r="AS1823" s="28"/>
      <c r="AT1823" s="28"/>
    </row>
    <row r="1824" spans="26:63" ht="12.95" customHeight="1">
      <c r="Z1824" s="28"/>
      <c r="AA1824" s="28"/>
      <c r="AB1824" s="28"/>
      <c r="AC1824" s="28"/>
      <c r="AD1824" s="28"/>
      <c r="AF1824" s="29"/>
      <c r="AM1824" s="28"/>
      <c r="AN1824" s="28"/>
      <c r="AO1824" s="28"/>
      <c r="AP1824" s="28"/>
      <c r="AQ1824" s="28"/>
      <c r="AR1824" s="28"/>
      <c r="AS1824" s="28"/>
      <c r="AT1824" s="28"/>
    </row>
    <row r="1825" spans="26:63" ht="12.95" customHeight="1">
      <c r="Z1825" s="28"/>
      <c r="AA1825" s="28"/>
      <c r="AB1825" s="28"/>
      <c r="AC1825" s="28"/>
      <c r="AD1825" s="28"/>
      <c r="AF1825" s="29"/>
      <c r="AM1825" s="28"/>
      <c r="AN1825" s="28"/>
      <c r="AO1825" s="28"/>
      <c r="AP1825" s="28"/>
      <c r="AQ1825" s="28"/>
      <c r="AR1825" s="28"/>
      <c r="AS1825" s="28"/>
      <c r="AT1825" s="28"/>
    </row>
    <row r="1826" spans="26:63" ht="12.95" customHeight="1">
      <c r="Z1826" s="28"/>
      <c r="AA1826" s="28"/>
      <c r="AB1826" s="28"/>
      <c r="AC1826" s="28"/>
      <c r="AD1826" s="28"/>
      <c r="AF1826" s="29"/>
      <c r="AM1826" s="28"/>
      <c r="AN1826" s="28"/>
      <c r="AO1826" s="28"/>
      <c r="AP1826" s="28"/>
      <c r="AQ1826" s="28"/>
      <c r="AR1826" s="28"/>
      <c r="AS1826" s="28"/>
      <c r="AT1826" s="28"/>
    </row>
    <row r="1827" spans="26:63" ht="12.95" customHeight="1">
      <c r="Z1827" s="28"/>
      <c r="AA1827" s="28"/>
      <c r="AB1827" s="28"/>
      <c r="AC1827" s="28"/>
      <c r="AD1827" s="28"/>
      <c r="AF1827" s="29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  <c r="AX1827" s="28"/>
      <c r="AY1827" s="28"/>
      <c r="AZ1827" s="28"/>
      <c r="BA1827" s="28"/>
      <c r="BB1827" s="28"/>
      <c r="BC1827" s="28"/>
      <c r="BD1827" s="28"/>
      <c r="BE1827" s="28"/>
      <c r="BF1827" s="28"/>
      <c r="BG1827" s="28"/>
      <c r="BH1827" s="28"/>
      <c r="BI1827" s="28"/>
      <c r="BJ1827" s="28"/>
      <c r="BK1827" s="28"/>
    </row>
    <row r="1828" spans="26:63" ht="12.95" customHeight="1">
      <c r="Z1828" s="28"/>
      <c r="AA1828" s="28"/>
      <c r="AB1828" s="28"/>
      <c r="AC1828" s="28"/>
      <c r="AD1828" s="28"/>
      <c r="AF1828" s="29"/>
      <c r="AM1828" s="28"/>
      <c r="AN1828" s="28"/>
      <c r="AO1828" s="28"/>
      <c r="AP1828" s="28"/>
      <c r="AQ1828" s="28"/>
      <c r="AR1828" s="28"/>
      <c r="AS1828" s="28"/>
      <c r="AT1828" s="28"/>
    </row>
    <row r="1829" spans="26:63" ht="12.95" customHeight="1">
      <c r="Z1829" s="28"/>
      <c r="AA1829" s="28"/>
      <c r="AB1829" s="28"/>
      <c r="AC1829" s="28"/>
      <c r="AD1829" s="28"/>
      <c r="AF1829" s="29"/>
      <c r="AM1829" s="28"/>
      <c r="AN1829" s="28"/>
      <c r="AO1829" s="28"/>
      <c r="AP1829" s="28"/>
      <c r="AQ1829" s="28"/>
      <c r="AR1829" s="28"/>
      <c r="AS1829" s="28"/>
      <c r="AT1829" s="28"/>
    </row>
    <row r="1830" spans="26:63" ht="12.95" customHeight="1">
      <c r="Z1830" s="28"/>
      <c r="AA1830" s="28"/>
      <c r="AB1830" s="28"/>
      <c r="AC1830" s="28"/>
      <c r="AD1830" s="28"/>
      <c r="AF1830" s="29"/>
      <c r="AM1830" s="28"/>
      <c r="AN1830" s="28"/>
      <c r="AO1830" s="28"/>
      <c r="AP1830" s="28"/>
      <c r="AQ1830" s="28"/>
      <c r="AR1830" s="28"/>
      <c r="AS1830" s="28"/>
      <c r="AT1830" s="28"/>
    </row>
    <row r="1831" spans="26:63" ht="12.95" customHeight="1">
      <c r="Z1831" s="28"/>
      <c r="AA1831" s="28"/>
      <c r="AB1831" s="28"/>
      <c r="AC1831" s="28"/>
      <c r="AD1831" s="28"/>
      <c r="AF1831" s="29"/>
      <c r="AM1831" s="28"/>
      <c r="AN1831" s="28"/>
      <c r="AO1831" s="28"/>
      <c r="AP1831" s="28"/>
      <c r="AQ1831" s="28"/>
      <c r="AR1831" s="28"/>
      <c r="AS1831" s="28"/>
      <c r="AT1831" s="28"/>
    </row>
    <row r="1832" spans="26:63" ht="12.95" customHeight="1">
      <c r="Z1832" s="28"/>
      <c r="AA1832" s="28"/>
      <c r="AB1832" s="28"/>
      <c r="AC1832" s="28"/>
      <c r="AD1832" s="28"/>
      <c r="AF1832" s="29"/>
      <c r="AM1832" s="28"/>
      <c r="AN1832" s="28"/>
      <c r="AO1832" s="28"/>
      <c r="AP1832" s="28"/>
      <c r="AQ1832" s="28"/>
      <c r="AR1832" s="28"/>
      <c r="AS1832" s="28"/>
      <c r="AT1832" s="28"/>
    </row>
    <row r="1833" spans="26:63" ht="12.95" customHeight="1">
      <c r="Z1833" s="28"/>
      <c r="AA1833" s="28"/>
      <c r="AB1833" s="28"/>
      <c r="AC1833" s="28"/>
      <c r="AD1833" s="28"/>
      <c r="AF1833" s="29"/>
      <c r="AM1833" s="28"/>
      <c r="AN1833" s="28"/>
      <c r="AO1833" s="28"/>
      <c r="AP1833" s="28"/>
      <c r="AQ1833" s="28"/>
      <c r="AR1833" s="28"/>
      <c r="AS1833" s="28"/>
      <c r="AT1833" s="28"/>
    </row>
    <row r="1834" spans="26:63" ht="12.95" customHeight="1">
      <c r="Z1834" s="28"/>
      <c r="AA1834" s="28"/>
      <c r="AB1834" s="28"/>
      <c r="AC1834" s="28"/>
      <c r="AD1834" s="28"/>
      <c r="AF1834" s="29"/>
      <c r="AM1834" s="28"/>
      <c r="AN1834" s="28"/>
      <c r="AO1834" s="28"/>
      <c r="AP1834" s="28"/>
      <c r="AQ1834" s="28"/>
      <c r="AR1834" s="28"/>
      <c r="AS1834" s="28"/>
      <c r="AT1834" s="28"/>
    </row>
    <row r="1835" spans="26:63" ht="12.95" customHeight="1">
      <c r="Z1835" s="28"/>
      <c r="AA1835" s="28"/>
      <c r="AB1835" s="28"/>
      <c r="AC1835" s="28"/>
      <c r="AD1835" s="28"/>
      <c r="AF1835" s="29"/>
      <c r="AM1835" s="28"/>
      <c r="AN1835" s="28"/>
      <c r="AO1835" s="28"/>
      <c r="AP1835" s="28"/>
      <c r="AQ1835" s="28"/>
      <c r="AR1835" s="28"/>
      <c r="AS1835" s="28"/>
      <c r="AT1835" s="28"/>
    </row>
    <row r="1836" spans="26:63" ht="12.95" customHeight="1">
      <c r="Z1836" s="28"/>
      <c r="AA1836" s="28"/>
      <c r="AB1836" s="28"/>
      <c r="AC1836" s="28"/>
      <c r="AD1836" s="28"/>
      <c r="AF1836" s="29"/>
      <c r="AM1836" s="28"/>
      <c r="AN1836" s="28"/>
      <c r="AO1836" s="28"/>
      <c r="AP1836" s="28"/>
      <c r="AQ1836" s="28"/>
      <c r="AR1836" s="28"/>
      <c r="AS1836" s="28"/>
      <c r="AT1836" s="28"/>
    </row>
    <row r="1837" spans="26:63" ht="12.95" customHeight="1">
      <c r="Z1837" s="28"/>
      <c r="AA1837" s="28"/>
      <c r="AB1837" s="28"/>
      <c r="AC1837" s="28"/>
      <c r="AD1837" s="28"/>
      <c r="AF1837" s="29"/>
      <c r="AM1837" s="28"/>
      <c r="AN1837" s="28"/>
      <c r="AO1837" s="28"/>
      <c r="AP1837" s="28"/>
      <c r="AQ1837" s="28"/>
      <c r="AR1837" s="28"/>
      <c r="AS1837" s="28"/>
      <c r="AT1837" s="28"/>
    </row>
    <row r="1838" spans="26:63" ht="12.95" customHeight="1">
      <c r="Z1838" s="28"/>
      <c r="AA1838" s="28"/>
      <c r="AB1838" s="28"/>
      <c r="AC1838" s="28"/>
      <c r="AD1838" s="28"/>
      <c r="AF1838" s="29"/>
      <c r="AM1838" s="28"/>
      <c r="AN1838" s="28"/>
      <c r="AO1838" s="28"/>
      <c r="AP1838" s="28"/>
      <c r="AQ1838" s="28"/>
      <c r="AR1838" s="28"/>
      <c r="AS1838" s="28"/>
      <c r="AT1838" s="28"/>
    </row>
    <row r="1839" spans="26:63" ht="12.95" customHeight="1">
      <c r="Z1839" s="28"/>
      <c r="AA1839" s="28"/>
      <c r="AB1839" s="28"/>
      <c r="AC1839" s="28"/>
      <c r="AD1839" s="28"/>
      <c r="AF1839" s="29"/>
      <c r="AM1839" s="28"/>
      <c r="AN1839" s="28"/>
      <c r="AO1839" s="28"/>
      <c r="AP1839" s="28"/>
      <c r="AQ1839" s="28"/>
      <c r="AR1839" s="28"/>
      <c r="AS1839" s="28"/>
      <c r="AT1839" s="28"/>
    </row>
    <row r="1840" spans="26:63" ht="12.95" customHeight="1">
      <c r="Z1840" s="28"/>
      <c r="AA1840" s="28"/>
      <c r="AB1840" s="28"/>
      <c r="AC1840" s="28"/>
      <c r="AD1840" s="28"/>
      <c r="AF1840" s="29"/>
      <c r="AM1840" s="28"/>
      <c r="AN1840" s="28"/>
      <c r="AO1840" s="28"/>
      <c r="AP1840" s="28"/>
      <c r="AQ1840" s="28"/>
      <c r="AR1840" s="28"/>
      <c r="AS1840" s="28"/>
      <c r="AT1840" s="28"/>
    </row>
    <row r="1841" spans="26:63" ht="12.95" customHeight="1">
      <c r="Z1841" s="28"/>
      <c r="AA1841" s="28"/>
      <c r="AB1841" s="28"/>
      <c r="AC1841" s="28"/>
      <c r="AD1841" s="28"/>
      <c r="AF1841" s="29"/>
      <c r="AM1841" s="28"/>
      <c r="AN1841" s="28"/>
      <c r="AO1841" s="28"/>
      <c r="AP1841" s="28"/>
      <c r="AQ1841" s="28"/>
      <c r="AR1841" s="28"/>
      <c r="AS1841" s="28"/>
      <c r="AT1841" s="28"/>
    </row>
    <row r="1842" spans="26:63" ht="12.95" customHeight="1">
      <c r="Z1842" s="28"/>
      <c r="AA1842" s="28"/>
      <c r="AB1842" s="28"/>
      <c r="AC1842" s="28"/>
      <c r="AD1842" s="28"/>
      <c r="AF1842" s="29"/>
      <c r="AM1842" s="28"/>
      <c r="AN1842" s="28"/>
      <c r="AO1842" s="28"/>
      <c r="AP1842" s="28"/>
      <c r="AQ1842" s="28"/>
      <c r="AR1842" s="28"/>
      <c r="AS1842" s="28"/>
      <c r="AT1842" s="28"/>
    </row>
    <row r="1843" spans="26:63" ht="12.95" customHeight="1">
      <c r="Z1843" s="28"/>
      <c r="AA1843" s="28"/>
      <c r="AB1843" s="28"/>
      <c r="AC1843" s="28"/>
      <c r="AD1843" s="28"/>
      <c r="AF1843" s="29"/>
      <c r="AM1843" s="28"/>
      <c r="AN1843" s="28"/>
      <c r="AO1843" s="28"/>
      <c r="AP1843" s="28"/>
      <c r="AQ1843" s="28"/>
      <c r="AR1843" s="28"/>
      <c r="AS1843" s="28"/>
      <c r="AT1843" s="28"/>
    </row>
    <row r="1844" spans="26:63" ht="12.95" customHeight="1">
      <c r="Z1844" s="28"/>
      <c r="AA1844" s="28"/>
      <c r="AB1844" s="28"/>
      <c r="AC1844" s="28"/>
      <c r="AD1844" s="28"/>
      <c r="AF1844" s="29"/>
      <c r="AM1844" s="28"/>
      <c r="AN1844" s="28"/>
      <c r="AO1844" s="28"/>
      <c r="AP1844" s="28"/>
      <c r="AQ1844" s="28"/>
      <c r="AR1844" s="28"/>
      <c r="AS1844" s="28"/>
      <c r="AT1844" s="28"/>
    </row>
    <row r="1845" spans="26:63" ht="12.95" customHeight="1">
      <c r="Z1845" s="28"/>
      <c r="AA1845" s="28"/>
      <c r="AB1845" s="28"/>
      <c r="AC1845" s="28"/>
      <c r="AD1845" s="28"/>
      <c r="AF1845" s="29"/>
      <c r="AM1845" s="28"/>
      <c r="AN1845" s="28"/>
      <c r="AO1845" s="28"/>
      <c r="AP1845" s="28"/>
      <c r="AQ1845" s="28"/>
      <c r="AR1845" s="28"/>
      <c r="AS1845" s="28"/>
      <c r="AT1845" s="28"/>
    </row>
    <row r="1846" spans="26:63" ht="12.95" customHeight="1">
      <c r="Z1846" s="28"/>
      <c r="AA1846" s="28"/>
      <c r="AB1846" s="28"/>
      <c r="AC1846" s="28"/>
      <c r="AD1846" s="28"/>
      <c r="AF1846" s="29"/>
      <c r="AM1846" s="28"/>
      <c r="AN1846" s="28"/>
      <c r="AO1846" s="28"/>
      <c r="AP1846" s="28"/>
      <c r="AQ1846" s="28"/>
      <c r="AR1846" s="28"/>
      <c r="AS1846" s="28"/>
      <c r="AT1846" s="28"/>
      <c r="AU1846" s="28"/>
    </row>
    <row r="1847" spans="26:63" ht="12.95" customHeight="1">
      <c r="Z1847" s="28"/>
      <c r="AA1847" s="28"/>
      <c r="AB1847" s="28"/>
      <c r="AC1847" s="28"/>
      <c r="AD1847" s="28"/>
      <c r="AF1847" s="29"/>
      <c r="AM1847" s="28"/>
      <c r="AN1847" s="28"/>
      <c r="AO1847" s="28"/>
      <c r="AP1847" s="28"/>
      <c r="AQ1847" s="28"/>
      <c r="AR1847" s="28"/>
      <c r="AS1847" s="28"/>
      <c r="AT1847" s="28"/>
    </row>
    <row r="1848" spans="26:63" ht="12.95" customHeight="1">
      <c r="Z1848" s="28"/>
      <c r="AA1848" s="28"/>
      <c r="AB1848" s="28"/>
      <c r="AC1848" s="28"/>
      <c r="AD1848" s="28"/>
      <c r="AF1848" s="29"/>
      <c r="AM1848" s="28"/>
      <c r="AN1848" s="28"/>
      <c r="AO1848" s="28"/>
      <c r="AP1848" s="28"/>
      <c r="AQ1848" s="28"/>
      <c r="AR1848" s="28"/>
      <c r="AS1848" s="28"/>
      <c r="AT1848" s="28"/>
      <c r="AU1848" s="28"/>
      <c r="AV1848" s="28"/>
      <c r="AW1848" s="28"/>
      <c r="AX1848" s="28"/>
      <c r="AY1848" s="28"/>
      <c r="AZ1848" s="28"/>
      <c r="BA1848" s="28"/>
      <c r="BB1848" s="28"/>
      <c r="BC1848" s="28"/>
      <c r="BD1848" s="28"/>
      <c r="BE1848" s="28"/>
      <c r="BF1848" s="28"/>
      <c r="BG1848" s="28"/>
      <c r="BH1848" s="28"/>
      <c r="BI1848" s="28"/>
      <c r="BJ1848" s="28"/>
      <c r="BK1848" s="28"/>
    </row>
    <row r="1849" spans="26:63" ht="12.95" customHeight="1">
      <c r="Z1849" s="28"/>
      <c r="AA1849" s="28"/>
      <c r="AB1849" s="28"/>
      <c r="AC1849" s="28"/>
      <c r="AD1849" s="28"/>
      <c r="AF1849" s="29"/>
      <c r="AM1849" s="28"/>
      <c r="AN1849" s="28"/>
      <c r="AO1849" s="28"/>
      <c r="AP1849" s="28"/>
      <c r="AQ1849" s="28"/>
      <c r="AR1849" s="28"/>
      <c r="AS1849" s="28"/>
      <c r="AT1849" s="28"/>
      <c r="AU1849" s="28"/>
    </row>
    <row r="1850" spans="26:63" ht="12.95" customHeight="1">
      <c r="Z1850" s="28"/>
      <c r="AA1850" s="28"/>
      <c r="AB1850" s="28"/>
      <c r="AC1850" s="28"/>
      <c r="AD1850" s="28"/>
      <c r="AF1850" s="29"/>
      <c r="AM1850" s="28"/>
      <c r="AN1850" s="28"/>
      <c r="AO1850" s="28"/>
      <c r="AP1850" s="28"/>
      <c r="AQ1850" s="28"/>
      <c r="AR1850" s="28"/>
      <c r="AS1850" s="28"/>
      <c r="AT1850" s="28"/>
    </row>
    <row r="1851" spans="26:63" ht="12.95" customHeight="1">
      <c r="Z1851" s="28"/>
      <c r="AA1851" s="28"/>
      <c r="AB1851" s="28"/>
      <c r="AC1851" s="28"/>
      <c r="AD1851" s="28"/>
      <c r="AF1851" s="29"/>
      <c r="AM1851" s="28"/>
      <c r="AN1851" s="28"/>
      <c r="AO1851" s="28"/>
      <c r="AP1851" s="28"/>
      <c r="AQ1851" s="28"/>
      <c r="AR1851" s="28"/>
      <c r="AS1851" s="28"/>
      <c r="AT1851" s="28"/>
    </row>
    <row r="1852" spans="26:63" ht="12.95" customHeight="1">
      <c r="Z1852" s="28"/>
      <c r="AA1852" s="28"/>
      <c r="AB1852" s="28"/>
      <c r="AC1852" s="28"/>
      <c r="AD1852" s="28"/>
      <c r="AF1852" s="29"/>
      <c r="AM1852" s="28"/>
      <c r="AN1852" s="28"/>
      <c r="AO1852" s="28"/>
      <c r="AP1852" s="28"/>
      <c r="AQ1852" s="28"/>
      <c r="AR1852" s="28"/>
      <c r="AS1852" s="28"/>
      <c r="AT1852" s="28"/>
    </row>
    <row r="1853" spans="26:63" ht="12.95" customHeight="1">
      <c r="Z1853" s="28"/>
      <c r="AA1853" s="28"/>
      <c r="AB1853" s="28"/>
      <c r="AC1853" s="28"/>
      <c r="AD1853" s="28"/>
      <c r="AF1853" s="29"/>
      <c r="AM1853" s="28"/>
      <c r="AN1853" s="28"/>
      <c r="AO1853" s="28"/>
      <c r="AP1853" s="28"/>
      <c r="AQ1853" s="28"/>
      <c r="AR1853" s="28"/>
      <c r="AS1853" s="28"/>
      <c r="AT1853" s="28"/>
    </row>
    <row r="1854" spans="26:63" ht="12.95" customHeight="1">
      <c r="Z1854" s="28"/>
      <c r="AA1854" s="28"/>
      <c r="AB1854" s="28"/>
      <c r="AC1854" s="28"/>
      <c r="AD1854" s="28"/>
      <c r="AF1854" s="29"/>
      <c r="AM1854" s="28"/>
      <c r="AN1854" s="28"/>
      <c r="AO1854" s="28"/>
      <c r="AP1854" s="28"/>
      <c r="AQ1854" s="28"/>
      <c r="AR1854" s="28"/>
      <c r="AS1854" s="28"/>
      <c r="AT1854" s="28"/>
    </row>
    <row r="1855" spans="26:63" ht="12.95" customHeight="1">
      <c r="Z1855" s="28"/>
      <c r="AA1855" s="28"/>
      <c r="AB1855" s="28"/>
      <c r="AC1855" s="28"/>
      <c r="AD1855" s="28"/>
      <c r="AF1855" s="29"/>
      <c r="AM1855" s="28"/>
      <c r="AN1855" s="28"/>
      <c r="AO1855" s="28"/>
      <c r="AP1855" s="28"/>
      <c r="AQ1855" s="28"/>
      <c r="AR1855" s="28"/>
      <c r="AS1855" s="28"/>
      <c r="AT1855" s="28"/>
    </row>
    <row r="1856" spans="26:63" ht="12.95" customHeight="1">
      <c r="Z1856" s="28"/>
      <c r="AA1856" s="28"/>
      <c r="AB1856" s="28"/>
      <c r="AC1856" s="28"/>
      <c r="AD1856" s="28"/>
      <c r="AF1856" s="29"/>
      <c r="AM1856" s="28"/>
      <c r="AN1856" s="28"/>
      <c r="AO1856" s="28"/>
      <c r="AP1856" s="28"/>
      <c r="AQ1856" s="28"/>
      <c r="AR1856" s="28"/>
      <c r="AS1856" s="28"/>
      <c r="AT1856" s="28"/>
    </row>
    <row r="1857" spans="26:46" ht="12.95" customHeight="1">
      <c r="Z1857" s="28"/>
      <c r="AA1857" s="28"/>
      <c r="AB1857" s="28"/>
      <c r="AC1857" s="28"/>
      <c r="AD1857" s="28"/>
      <c r="AF1857" s="29"/>
      <c r="AM1857" s="28"/>
      <c r="AN1857" s="28"/>
      <c r="AO1857" s="28"/>
      <c r="AP1857" s="28"/>
      <c r="AQ1857" s="28"/>
      <c r="AR1857" s="28"/>
      <c r="AS1857" s="28"/>
      <c r="AT1857" s="28"/>
    </row>
    <row r="1858" spans="26:46" ht="12.95" customHeight="1">
      <c r="Z1858" s="28"/>
      <c r="AA1858" s="28"/>
      <c r="AB1858" s="28"/>
      <c r="AC1858" s="28"/>
      <c r="AD1858" s="28"/>
      <c r="AF1858" s="29"/>
      <c r="AM1858" s="28"/>
      <c r="AN1858" s="28"/>
      <c r="AO1858" s="28"/>
      <c r="AP1858" s="28"/>
      <c r="AQ1858" s="28"/>
      <c r="AR1858" s="28"/>
      <c r="AS1858" s="28"/>
      <c r="AT1858" s="28"/>
    </row>
    <row r="1859" spans="26:46" ht="12.95" customHeight="1">
      <c r="Z1859" s="28"/>
      <c r="AA1859" s="28"/>
      <c r="AB1859" s="28"/>
      <c r="AC1859" s="28"/>
      <c r="AD1859" s="28"/>
      <c r="AF1859" s="29"/>
      <c r="AM1859" s="28"/>
      <c r="AN1859" s="28"/>
      <c r="AO1859" s="28"/>
      <c r="AP1859" s="28"/>
      <c r="AQ1859" s="28"/>
      <c r="AR1859" s="28"/>
      <c r="AS1859" s="28"/>
      <c r="AT1859" s="28"/>
    </row>
    <row r="1860" spans="26:46" ht="12.95" customHeight="1">
      <c r="Z1860" s="28"/>
      <c r="AA1860" s="28"/>
      <c r="AB1860" s="28"/>
      <c r="AC1860" s="28"/>
      <c r="AD1860" s="28"/>
      <c r="AF1860" s="29"/>
      <c r="AM1860" s="28"/>
      <c r="AN1860" s="28"/>
      <c r="AO1860" s="28"/>
      <c r="AP1860" s="28"/>
      <c r="AQ1860" s="28"/>
      <c r="AR1860" s="28"/>
      <c r="AS1860" s="28"/>
      <c r="AT1860" s="28"/>
    </row>
    <row r="1861" spans="26:46" ht="12.95" customHeight="1">
      <c r="Z1861" s="28"/>
      <c r="AA1861" s="28"/>
      <c r="AB1861" s="28"/>
      <c r="AC1861" s="28"/>
      <c r="AD1861" s="28"/>
      <c r="AF1861" s="29"/>
      <c r="AM1861" s="28"/>
      <c r="AN1861" s="28"/>
      <c r="AO1861" s="28"/>
      <c r="AP1861" s="28"/>
      <c r="AQ1861" s="28"/>
      <c r="AR1861" s="28"/>
      <c r="AS1861" s="28"/>
      <c r="AT1861" s="28"/>
    </row>
    <row r="1862" spans="26:46" ht="12.95" customHeight="1">
      <c r="Z1862" s="28"/>
      <c r="AA1862" s="28"/>
      <c r="AB1862" s="28"/>
      <c r="AC1862" s="28"/>
      <c r="AD1862" s="28"/>
      <c r="AF1862" s="29"/>
      <c r="AM1862" s="28"/>
      <c r="AN1862" s="28"/>
      <c r="AO1862" s="28"/>
      <c r="AP1862" s="28"/>
      <c r="AQ1862" s="28"/>
      <c r="AR1862" s="28"/>
      <c r="AS1862" s="28"/>
      <c r="AT1862" s="28"/>
    </row>
    <row r="1863" spans="26:46" ht="12.95" customHeight="1">
      <c r="Z1863" s="28"/>
      <c r="AA1863" s="28"/>
      <c r="AB1863" s="28"/>
      <c r="AC1863" s="28"/>
      <c r="AD1863" s="28"/>
      <c r="AF1863" s="29"/>
      <c r="AM1863" s="28"/>
      <c r="AN1863" s="28"/>
      <c r="AO1863" s="28"/>
      <c r="AP1863" s="28"/>
      <c r="AQ1863" s="28"/>
      <c r="AR1863" s="28"/>
      <c r="AS1863" s="28"/>
      <c r="AT1863" s="28"/>
    </row>
    <row r="1864" spans="26:46" ht="12.95" customHeight="1">
      <c r="Z1864" s="28"/>
      <c r="AA1864" s="28"/>
      <c r="AB1864" s="28"/>
      <c r="AC1864" s="28"/>
      <c r="AD1864" s="28"/>
      <c r="AF1864" s="29"/>
      <c r="AM1864" s="28"/>
      <c r="AN1864" s="28"/>
      <c r="AO1864" s="28"/>
      <c r="AP1864" s="28"/>
      <c r="AQ1864" s="28"/>
      <c r="AR1864" s="28"/>
      <c r="AS1864" s="28"/>
      <c r="AT1864" s="28"/>
    </row>
    <row r="1865" spans="26:46" ht="12.95" customHeight="1">
      <c r="Z1865" s="28"/>
      <c r="AA1865" s="28"/>
      <c r="AB1865" s="28"/>
      <c r="AC1865" s="28"/>
      <c r="AD1865" s="28"/>
      <c r="AF1865" s="29"/>
      <c r="AM1865" s="28"/>
      <c r="AN1865" s="28"/>
      <c r="AO1865" s="28"/>
      <c r="AP1865" s="28"/>
      <c r="AQ1865" s="28"/>
      <c r="AR1865" s="28"/>
      <c r="AS1865" s="28"/>
      <c r="AT1865" s="28"/>
    </row>
    <row r="1866" spans="26:46" ht="12.95" customHeight="1">
      <c r="Z1866" s="28"/>
      <c r="AA1866" s="28"/>
      <c r="AB1866" s="28"/>
      <c r="AC1866" s="28"/>
      <c r="AD1866" s="28"/>
      <c r="AF1866" s="29"/>
      <c r="AM1866" s="28"/>
      <c r="AN1866" s="28"/>
      <c r="AO1866" s="28"/>
      <c r="AP1866" s="28"/>
      <c r="AQ1866" s="28"/>
      <c r="AR1866" s="28"/>
      <c r="AS1866" s="28"/>
      <c r="AT1866" s="28"/>
    </row>
    <row r="1867" spans="26:46" ht="12.95" customHeight="1">
      <c r="Z1867" s="28"/>
      <c r="AA1867" s="28"/>
      <c r="AB1867" s="28"/>
      <c r="AC1867" s="28"/>
      <c r="AD1867" s="28"/>
      <c r="AF1867" s="29"/>
      <c r="AM1867" s="28"/>
      <c r="AN1867" s="28"/>
      <c r="AO1867" s="28"/>
      <c r="AP1867" s="28"/>
      <c r="AQ1867" s="28"/>
      <c r="AR1867" s="28"/>
      <c r="AS1867" s="28"/>
      <c r="AT1867" s="28"/>
    </row>
    <row r="1868" spans="26:46" ht="12.95" customHeight="1">
      <c r="Z1868" s="28"/>
      <c r="AA1868" s="28"/>
      <c r="AB1868" s="28"/>
      <c r="AC1868" s="28"/>
      <c r="AD1868" s="28"/>
      <c r="AF1868" s="29"/>
      <c r="AM1868" s="28"/>
      <c r="AN1868" s="28"/>
      <c r="AO1868" s="28"/>
      <c r="AP1868" s="28"/>
      <c r="AQ1868" s="28"/>
      <c r="AR1868" s="28"/>
      <c r="AS1868" s="28"/>
      <c r="AT1868" s="28"/>
    </row>
    <row r="1869" spans="26:46" ht="12.95" customHeight="1">
      <c r="Z1869" s="28"/>
      <c r="AA1869" s="28"/>
      <c r="AB1869" s="28"/>
      <c r="AC1869" s="28"/>
      <c r="AD1869" s="28"/>
      <c r="AF1869" s="29"/>
      <c r="AM1869" s="28"/>
      <c r="AN1869" s="28"/>
      <c r="AO1869" s="28"/>
      <c r="AP1869" s="28"/>
      <c r="AQ1869" s="28"/>
      <c r="AR1869" s="28"/>
      <c r="AS1869" s="28"/>
      <c r="AT1869" s="28"/>
    </row>
    <row r="1870" spans="26:46" ht="12.95" customHeight="1">
      <c r="Z1870" s="28"/>
      <c r="AA1870" s="28"/>
      <c r="AB1870" s="28"/>
      <c r="AC1870" s="28"/>
      <c r="AD1870" s="28"/>
      <c r="AF1870" s="29"/>
      <c r="AM1870" s="28"/>
      <c r="AN1870" s="28"/>
      <c r="AO1870" s="28"/>
      <c r="AP1870" s="28"/>
      <c r="AQ1870" s="28"/>
      <c r="AR1870" s="28"/>
      <c r="AS1870" s="28"/>
      <c r="AT1870" s="28"/>
    </row>
    <row r="1871" spans="26:46" ht="12.95" customHeight="1">
      <c r="Z1871" s="28"/>
      <c r="AA1871" s="28"/>
      <c r="AB1871" s="28"/>
      <c r="AC1871" s="28"/>
      <c r="AD1871" s="28"/>
      <c r="AF1871" s="29"/>
      <c r="AM1871" s="28"/>
      <c r="AN1871" s="28"/>
      <c r="AO1871" s="28"/>
      <c r="AP1871" s="28"/>
      <c r="AQ1871" s="28"/>
      <c r="AR1871" s="28"/>
      <c r="AS1871" s="28"/>
      <c r="AT1871" s="28"/>
    </row>
    <row r="1872" spans="26:46" ht="12.95" customHeight="1">
      <c r="Z1872" s="28"/>
      <c r="AA1872" s="28"/>
      <c r="AB1872" s="28"/>
      <c r="AC1872" s="28"/>
      <c r="AD1872" s="28"/>
      <c r="AF1872" s="29"/>
      <c r="AM1872" s="28"/>
      <c r="AN1872" s="28"/>
      <c r="AO1872" s="28"/>
      <c r="AP1872" s="28"/>
      <c r="AQ1872" s="28"/>
      <c r="AR1872" s="28"/>
      <c r="AS1872" s="28"/>
      <c r="AT1872" s="28"/>
    </row>
    <row r="1873" spans="26:46" ht="12.95" customHeight="1">
      <c r="Z1873" s="28"/>
      <c r="AA1873" s="28"/>
      <c r="AB1873" s="28"/>
      <c r="AC1873" s="28"/>
      <c r="AD1873" s="28"/>
      <c r="AF1873" s="29"/>
      <c r="AM1873" s="28"/>
      <c r="AN1873" s="28"/>
      <c r="AO1873" s="28"/>
      <c r="AP1873" s="28"/>
      <c r="AQ1873" s="28"/>
      <c r="AR1873" s="28"/>
      <c r="AS1873" s="28"/>
      <c r="AT1873" s="28"/>
    </row>
    <row r="1874" spans="26:46" ht="12.95" customHeight="1">
      <c r="Z1874" s="28"/>
      <c r="AA1874" s="28"/>
      <c r="AB1874" s="28"/>
      <c r="AC1874" s="28"/>
      <c r="AD1874" s="28"/>
      <c r="AF1874" s="29"/>
      <c r="AM1874" s="28"/>
      <c r="AN1874" s="28"/>
      <c r="AO1874" s="28"/>
      <c r="AP1874" s="28"/>
      <c r="AQ1874" s="28"/>
      <c r="AR1874" s="28"/>
      <c r="AS1874" s="28"/>
      <c r="AT1874" s="28"/>
    </row>
    <row r="1875" spans="26:46" ht="12.95" customHeight="1">
      <c r="Z1875" s="28"/>
      <c r="AA1875" s="28"/>
      <c r="AB1875" s="28"/>
      <c r="AC1875" s="28"/>
      <c r="AD1875" s="28"/>
      <c r="AF1875" s="29"/>
      <c r="AM1875" s="28"/>
      <c r="AN1875" s="28"/>
      <c r="AO1875" s="28"/>
      <c r="AP1875" s="28"/>
      <c r="AQ1875" s="28"/>
      <c r="AR1875" s="28"/>
      <c r="AS1875" s="28"/>
      <c r="AT1875" s="28"/>
    </row>
    <row r="1876" spans="26:46" ht="12.95" customHeight="1">
      <c r="Z1876" s="28"/>
      <c r="AA1876" s="28"/>
      <c r="AB1876" s="28"/>
      <c r="AC1876" s="28"/>
      <c r="AD1876" s="28"/>
      <c r="AF1876" s="29"/>
      <c r="AM1876" s="28"/>
      <c r="AN1876" s="28"/>
      <c r="AO1876" s="28"/>
      <c r="AP1876" s="28"/>
      <c r="AQ1876" s="28"/>
      <c r="AR1876" s="28"/>
      <c r="AS1876" s="28"/>
      <c r="AT1876" s="28"/>
    </row>
    <row r="1877" spans="26:46" ht="12.95" customHeight="1">
      <c r="Z1877" s="28"/>
      <c r="AA1877" s="28"/>
      <c r="AB1877" s="28"/>
      <c r="AC1877" s="28"/>
      <c r="AD1877" s="28"/>
      <c r="AF1877" s="29"/>
      <c r="AM1877" s="28"/>
      <c r="AN1877" s="28"/>
      <c r="AO1877" s="28"/>
      <c r="AP1877" s="28"/>
      <c r="AQ1877" s="28"/>
      <c r="AR1877" s="28"/>
      <c r="AS1877" s="28"/>
      <c r="AT1877" s="28"/>
    </row>
    <row r="1878" spans="26:46" ht="12.95" customHeight="1">
      <c r="Z1878" s="28"/>
      <c r="AA1878" s="28"/>
      <c r="AB1878" s="28"/>
      <c r="AC1878" s="28"/>
      <c r="AD1878" s="28"/>
      <c r="AF1878" s="29"/>
      <c r="AM1878" s="28"/>
      <c r="AN1878" s="28"/>
      <c r="AO1878" s="28"/>
      <c r="AP1878" s="28"/>
      <c r="AQ1878" s="28"/>
      <c r="AR1878" s="28"/>
      <c r="AS1878" s="28"/>
      <c r="AT1878" s="28"/>
    </row>
    <row r="1879" spans="26:46" ht="12.95" customHeight="1">
      <c r="Z1879" s="28"/>
      <c r="AA1879" s="28"/>
      <c r="AB1879" s="28"/>
      <c r="AC1879" s="28"/>
      <c r="AD1879" s="28"/>
      <c r="AF1879" s="29"/>
      <c r="AM1879" s="28"/>
      <c r="AN1879" s="28"/>
      <c r="AO1879" s="28"/>
      <c r="AP1879" s="28"/>
      <c r="AQ1879" s="28"/>
      <c r="AR1879" s="28"/>
      <c r="AS1879" s="28"/>
      <c r="AT1879" s="28"/>
    </row>
    <row r="1880" spans="26:46" ht="12.95" customHeight="1">
      <c r="Z1880" s="28"/>
      <c r="AA1880" s="28"/>
      <c r="AB1880" s="28"/>
      <c r="AC1880" s="28"/>
      <c r="AD1880" s="28"/>
      <c r="AF1880" s="29"/>
      <c r="AM1880" s="28"/>
      <c r="AN1880" s="28"/>
      <c r="AO1880" s="28"/>
      <c r="AP1880" s="28"/>
      <c r="AQ1880" s="28"/>
      <c r="AR1880" s="28"/>
      <c r="AS1880" s="28"/>
      <c r="AT1880" s="28"/>
    </row>
    <row r="1881" spans="26:46" ht="12.95" customHeight="1">
      <c r="Z1881" s="28"/>
      <c r="AA1881" s="28"/>
      <c r="AB1881" s="28"/>
      <c r="AC1881" s="28"/>
      <c r="AD1881" s="28"/>
      <c r="AF1881" s="29"/>
      <c r="AM1881" s="28"/>
      <c r="AN1881" s="28"/>
      <c r="AO1881" s="28"/>
      <c r="AP1881" s="28"/>
      <c r="AQ1881" s="28"/>
      <c r="AR1881" s="28"/>
      <c r="AS1881" s="28"/>
      <c r="AT1881" s="28"/>
    </row>
    <row r="1882" spans="26:46" ht="12.95" customHeight="1">
      <c r="Z1882" s="28"/>
      <c r="AA1882" s="28"/>
      <c r="AB1882" s="28"/>
      <c r="AC1882" s="28"/>
      <c r="AD1882" s="28"/>
      <c r="AF1882" s="29"/>
      <c r="AM1882" s="28"/>
      <c r="AN1882" s="28"/>
      <c r="AO1882" s="28"/>
      <c r="AP1882" s="28"/>
      <c r="AQ1882" s="28"/>
      <c r="AR1882" s="28"/>
      <c r="AS1882" s="28"/>
      <c r="AT1882" s="28"/>
    </row>
    <row r="1883" spans="26:46" ht="12.95" customHeight="1">
      <c r="Z1883" s="28"/>
      <c r="AA1883" s="28"/>
      <c r="AB1883" s="28"/>
      <c r="AC1883" s="28"/>
      <c r="AD1883" s="28"/>
      <c r="AF1883" s="29"/>
      <c r="AM1883" s="28"/>
      <c r="AN1883" s="28"/>
      <c r="AO1883" s="28"/>
      <c r="AP1883" s="28"/>
      <c r="AQ1883" s="28"/>
      <c r="AR1883" s="28"/>
      <c r="AS1883" s="28"/>
      <c r="AT1883" s="28"/>
    </row>
    <row r="1884" spans="26:46" ht="12.95" customHeight="1">
      <c r="Z1884" s="28"/>
      <c r="AA1884" s="28"/>
      <c r="AB1884" s="28"/>
      <c r="AC1884" s="28"/>
      <c r="AD1884" s="28"/>
      <c r="AF1884" s="29"/>
      <c r="AM1884" s="28"/>
      <c r="AN1884" s="28"/>
      <c r="AO1884" s="28"/>
      <c r="AP1884" s="28"/>
      <c r="AQ1884" s="28"/>
      <c r="AR1884" s="28"/>
      <c r="AS1884" s="28"/>
      <c r="AT1884" s="28"/>
    </row>
    <row r="1885" spans="26:46" ht="12.95" customHeight="1">
      <c r="Z1885" s="28"/>
      <c r="AA1885" s="28"/>
      <c r="AB1885" s="28"/>
      <c r="AC1885" s="28"/>
      <c r="AD1885" s="28"/>
      <c r="AF1885" s="29"/>
      <c r="AM1885" s="28"/>
      <c r="AN1885" s="28"/>
      <c r="AO1885" s="28"/>
      <c r="AP1885" s="28"/>
      <c r="AQ1885" s="28"/>
      <c r="AR1885" s="28"/>
      <c r="AS1885" s="28"/>
      <c r="AT1885" s="28"/>
    </row>
    <row r="1886" spans="26:46" ht="12.95" customHeight="1">
      <c r="Z1886" s="28"/>
      <c r="AA1886" s="28"/>
      <c r="AB1886" s="28"/>
      <c r="AC1886" s="28"/>
      <c r="AD1886" s="28"/>
      <c r="AF1886" s="29"/>
      <c r="AM1886" s="28"/>
      <c r="AN1886" s="28"/>
      <c r="AO1886" s="28"/>
      <c r="AP1886" s="28"/>
      <c r="AQ1886" s="28"/>
      <c r="AR1886" s="28"/>
      <c r="AS1886" s="28"/>
      <c r="AT1886" s="28"/>
    </row>
    <row r="1887" spans="26:46" ht="12.95" customHeight="1">
      <c r="Z1887" s="28"/>
      <c r="AA1887" s="28"/>
      <c r="AB1887" s="28"/>
      <c r="AC1887" s="28"/>
      <c r="AD1887" s="28"/>
      <c r="AF1887" s="29"/>
      <c r="AM1887" s="28"/>
      <c r="AN1887" s="28"/>
      <c r="AO1887" s="28"/>
      <c r="AP1887" s="28"/>
      <c r="AQ1887" s="28"/>
      <c r="AR1887" s="28"/>
      <c r="AS1887" s="28"/>
      <c r="AT1887" s="28"/>
    </row>
    <row r="1888" spans="26:46" ht="12.95" customHeight="1">
      <c r="Z1888" s="28"/>
      <c r="AA1888" s="28"/>
      <c r="AB1888" s="28"/>
      <c r="AC1888" s="28"/>
      <c r="AD1888" s="28"/>
      <c r="AF1888" s="29"/>
      <c r="AM1888" s="28"/>
      <c r="AN1888" s="28"/>
      <c r="AO1888" s="28"/>
      <c r="AP1888" s="28"/>
      <c r="AQ1888" s="28"/>
      <c r="AR1888" s="28"/>
      <c r="AS1888" s="28"/>
      <c r="AT1888" s="28"/>
    </row>
    <row r="1889" spans="26:46" ht="12.95" customHeight="1">
      <c r="Z1889" s="28"/>
      <c r="AA1889" s="28"/>
      <c r="AB1889" s="28"/>
      <c r="AC1889" s="28"/>
      <c r="AD1889" s="28"/>
      <c r="AF1889" s="29"/>
      <c r="AM1889" s="28"/>
      <c r="AN1889" s="28"/>
      <c r="AO1889" s="28"/>
      <c r="AP1889" s="28"/>
      <c r="AQ1889" s="28"/>
      <c r="AR1889" s="28"/>
      <c r="AS1889" s="28"/>
      <c r="AT1889" s="28"/>
    </row>
    <row r="1890" spans="26:46" ht="12.95" customHeight="1">
      <c r="Z1890" s="28"/>
      <c r="AA1890" s="28"/>
      <c r="AB1890" s="28"/>
      <c r="AC1890" s="28"/>
      <c r="AD1890" s="28"/>
      <c r="AF1890" s="29"/>
      <c r="AM1890" s="28"/>
      <c r="AN1890" s="28"/>
      <c r="AO1890" s="28"/>
      <c r="AP1890" s="28"/>
      <c r="AQ1890" s="28"/>
      <c r="AR1890" s="28"/>
      <c r="AS1890" s="28"/>
      <c r="AT1890" s="28"/>
    </row>
    <row r="1891" spans="26:46" ht="12.95" customHeight="1">
      <c r="Z1891" s="28"/>
      <c r="AA1891" s="28"/>
      <c r="AB1891" s="28"/>
      <c r="AC1891" s="28"/>
      <c r="AD1891" s="28"/>
      <c r="AF1891" s="29"/>
      <c r="AM1891" s="28"/>
      <c r="AN1891" s="28"/>
      <c r="AO1891" s="28"/>
      <c r="AP1891" s="28"/>
      <c r="AQ1891" s="28"/>
      <c r="AR1891" s="28"/>
      <c r="AS1891" s="28"/>
      <c r="AT1891" s="28"/>
    </row>
    <row r="1892" spans="26:46" ht="12.95" customHeight="1">
      <c r="Z1892" s="28"/>
      <c r="AA1892" s="28"/>
      <c r="AB1892" s="28"/>
      <c r="AC1892" s="28"/>
      <c r="AD1892" s="28"/>
      <c r="AF1892" s="29"/>
      <c r="AM1892" s="28"/>
      <c r="AN1892" s="28"/>
      <c r="AO1892" s="28"/>
      <c r="AP1892" s="28"/>
      <c r="AQ1892" s="28"/>
      <c r="AR1892" s="28"/>
      <c r="AS1892" s="28"/>
      <c r="AT1892" s="28"/>
    </row>
    <row r="1893" spans="26:46" ht="12.95" customHeight="1">
      <c r="Z1893" s="28"/>
      <c r="AA1893" s="28"/>
      <c r="AB1893" s="28"/>
      <c r="AC1893" s="28"/>
      <c r="AD1893" s="28"/>
      <c r="AF1893" s="29"/>
      <c r="AM1893" s="28"/>
      <c r="AN1893" s="28"/>
      <c r="AO1893" s="28"/>
      <c r="AP1893" s="28"/>
      <c r="AQ1893" s="28"/>
      <c r="AR1893" s="28"/>
      <c r="AS1893" s="28"/>
      <c r="AT1893" s="28"/>
    </row>
    <row r="1894" spans="26:46" ht="12.95" customHeight="1">
      <c r="Z1894" s="28"/>
      <c r="AA1894" s="28"/>
      <c r="AB1894" s="28"/>
      <c r="AC1894" s="28"/>
      <c r="AD1894" s="28"/>
      <c r="AF1894" s="29"/>
      <c r="AM1894" s="28"/>
      <c r="AN1894" s="28"/>
      <c r="AO1894" s="28"/>
      <c r="AP1894" s="28"/>
      <c r="AQ1894" s="28"/>
      <c r="AR1894" s="28"/>
      <c r="AS1894" s="28"/>
      <c r="AT1894" s="28"/>
    </row>
    <row r="1895" spans="26:46" ht="12.95" customHeight="1">
      <c r="Z1895" s="28"/>
      <c r="AA1895" s="28"/>
      <c r="AB1895" s="28"/>
      <c r="AC1895" s="28"/>
      <c r="AD1895" s="28"/>
      <c r="AF1895" s="29"/>
      <c r="AM1895" s="28"/>
      <c r="AN1895" s="28"/>
      <c r="AO1895" s="28"/>
      <c r="AP1895" s="28"/>
      <c r="AQ1895" s="28"/>
      <c r="AR1895" s="28"/>
      <c r="AS1895" s="28"/>
      <c r="AT1895" s="28"/>
    </row>
    <row r="1896" spans="26:46" ht="12.95" customHeight="1">
      <c r="Z1896" s="28"/>
      <c r="AA1896" s="28"/>
      <c r="AB1896" s="28"/>
      <c r="AC1896" s="28"/>
      <c r="AD1896" s="28"/>
      <c r="AF1896" s="29"/>
      <c r="AM1896" s="28"/>
      <c r="AN1896" s="28"/>
      <c r="AO1896" s="28"/>
      <c r="AP1896" s="28"/>
      <c r="AQ1896" s="28"/>
      <c r="AR1896" s="28"/>
      <c r="AS1896" s="28"/>
      <c r="AT1896" s="28"/>
    </row>
    <row r="1897" spans="26:46" ht="12.95" customHeight="1">
      <c r="Z1897" s="28"/>
      <c r="AA1897" s="28"/>
      <c r="AB1897" s="28"/>
      <c r="AC1897" s="28"/>
      <c r="AD1897" s="28"/>
      <c r="AF1897" s="29"/>
      <c r="AM1897" s="28"/>
      <c r="AN1897" s="28"/>
      <c r="AO1897" s="28"/>
      <c r="AP1897" s="28"/>
      <c r="AQ1897" s="28"/>
      <c r="AR1897" s="28"/>
      <c r="AS1897" s="28"/>
      <c r="AT1897" s="28"/>
    </row>
    <row r="1898" spans="26:46" ht="12.95" customHeight="1">
      <c r="Z1898" s="28"/>
      <c r="AA1898" s="28"/>
      <c r="AB1898" s="28"/>
      <c r="AC1898" s="28"/>
      <c r="AD1898" s="28"/>
      <c r="AF1898" s="29"/>
      <c r="AM1898" s="28"/>
      <c r="AN1898" s="28"/>
      <c r="AO1898" s="28"/>
      <c r="AP1898" s="28"/>
      <c r="AQ1898" s="28"/>
      <c r="AR1898" s="28"/>
      <c r="AS1898" s="28"/>
      <c r="AT1898" s="28"/>
    </row>
    <row r="1899" spans="26:46" ht="12.95" customHeight="1">
      <c r="Z1899" s="28"/>
      <c r="AA1899" s="28"/>
      <c r="AB1899" s="28"/>
      <c r="AC1899" s="28"/>
      <c r="AD1899" s="28"/>
      <c r="AF1899" s="29"/>
      <c r="AM1899" s="28"/>
      <c r="AN1899" s="28"/>
      <c r="AO1899" s="28"/>
      <c r="AP1899" s="28"/>
      <c r="AQ1899" s="28"/>
      <c r="AR1899" s="28"/>
      <c r="AS1899" s="28"/>
      <c r="AT1899" s="28"/>
    </row>
    <row r="1900" spans="26:46" ht="12.95" customHeight="1">
      <c r="Z1900" s="28"/>
      <c r="AA1900" s="28"/>
      <c r="AB1900" s="28"/>
      <c r="AC1900" s="28"/>
      <c r="AD1900" s="28"/>
      <c r="AF1900" s="29"/>
      <c r="AM1900" s="28"/>
      <c r="AN1900" s="28"/>
      <c r="AO1900" s="28"/>
      <c r="AP1900" s="28"/>
      <c r="AQ1900" s="28"/>
      <c r="AR1900" s="28"/>
      <c r="AS1900" s="28"/>
      <c r="AT1900" s="28"/>
    </row>
    <row r="1901" spans="26:46" ht="12.95" customHeight="1">
      <c r="Z1901" s="28"/>
      <c r="AA1901" s="28"/>
      <c r="AB1901" s="28"/>
      <c r="AC1901" s="28"/>
      <c r="AD1901" s="28"/>
      <c r="AF1901" s="29"/>
      <c r="AM1901" s="28"/>
      <c r="AN1901" s="28"/>
      <c r="AO1901" s="28"/>
      <c r="AP1901" s="28"/>
      <c r="AQ1901" s="28"/>
      <c r="AR1901" s="28"/>
      <c r="AS1901" s="28"/>
      <c r="AT1901" s="28"/>
    </row>
    <row r="1902" spans="26:46" ht="12.95" customHeight="1">
      <c r="Z1902" s="28"/>
      <c r="AA1902" s="28"/>
      <c r="AB1902" s="28"/>
      <c r="AC1902" s="28"/>
      <c r="AD1902" s="28"/>
      <c r="AF1902" s="29"/>
      <c r="AM1902" s="28"/>
      <c r="AN1902" s="28"/>
      <c r="AO1902" s="28"/>
      <c r="AP1902" s="28"/>
      <c r="AQ1902" s="28"/>
      <c r="AR1902" s="28"/>
      <c r="AS1902" s="28"/>
      <c r="AT1902" s="28"/>
    </row>
    <row r="1903" spans="26:46" ht="12.95" customHeight="1">
      <c r="Z1903" s="28"/>
      <c r="AA1903" s="28"/>
      <c r="AB1903" s="28"/>
      <c r="AC1903" s="28"/>
      <c r="AD1903" s="28"/>
      <c r="AF1903" s="29"/>
      <c r="AM1903" s="28"/>
      <c r="AN1903" s="28"/>
      <c r="AO1903" s="28"/>
      <c r="AP1903" s="28"/>
      <c r="AQ1903" s="28"/>
      <c r="AR1903" s="28"/>
      <c r="AS1903" s="28"/>
      <c r="AT1903" s="28"/>
    </row>
    <row r="1904" spans="26:46" ht="12.95" customHeight="1">
      <c r="Z1904" s="28"/>
      <c r="AA1904" s="28"/>
      <c r="AB1904" s="28"/>
      <c r="AC1904" s="28"/>
      <c r="AD1904" s="28"/>
      <c r="AF1904" s="29"/>
      <c r="AM1904" s="28"/>
      <c r="AN1904" s="28"/>
      <c r="AO1904" s="28"/>
      <c r="AP1904" s="28"/>
      <c r="AQ1904" s="28"/>
      <c r="AR1904" s="28"/>
      <c r="AS1904" s="28"/>
      <c r="AT1904" s="28"/>
    </row>
    <row r="1905" spans="26:47" ht="12.95" customHeight="1">
      <c r="Z1905" s="28"/>
      <c r="AA1905" s="28"/>
      <c r="AB1905" s="28"/>
      <c r="AC1905" s="28"/>
      <c r="AD1905" s="28"/>
      <c r="AF1905" s="29"/>
      <c r="AM1905" s="28"/>
      <c r="AN1905" s="28"/>
      <c r="AO1905" s="28"/>
      <c r="AP1905" s="28"/>
      <c r="AQ1905" s="28"/>
      <c r="AR1905" s="28"/>
      <c r="AS1905" s="28"/>
      <c r="AT1905" s="28"/>
    </row>
    <row r="1906" spans="26:47" ht="12.95" customHeight="1">
      <c r="Z1906" s="28"/>
      <c r="AA1906" s="28"/>
      <c r="AB1906" s="28"/>
      <c r="AC1906" s="28"/>
      <c r="AD1906" s="28"/>
      <c r="AF1906" s="29"/>
      <c r="AM1906" s="28"/>
      <c r="AN1906" s="28"/>
      <c r="AO1906" s="28"/>
      <c r="AP1906" s="28"/>
      <c r="AQ1906" s="28"/>
      <c r="AR1906" s="28"/>
      <c r="AS1906" s="28"/>
      <c r="AT1906" s="28"/>
    </row>
    <row r="1907" spans="26:47" ht="12.95" customHeight="1">
      <c r="Z1907" s="28"/>
      <c r="AA1907" s="28"/>
      <c r="AB1907" s="28"/>
      <c r="AC1907" s="28"/>
      <c r="AD1907" s="28"/>
      <c r="AF1907" s="29"/>
      <c r="AM1907" s="28"/>
      <c r="AN1907" s="28"/>
      <c r="AO1907" s="28"/>
      <c r="AP1907" s="28"/>
      <c r="AQ1907" s="28"/>
      <c r="AR1907" s="28"/>
      <c r="AS1907" s="28"/>
      <c r="AT1907" s="28"/>
    </row>
    <row r="1908" spans="26:47" ht="12.95" customHeight="1">
      <c r="Z1908" s="28"/>
      <c r="AA1908" s="28"/>
      <c r="AB1908" s="28"/>
      <c r="AC1908" s="28"/>
      <c r="AD1908" s="28"/>
      <c r="AF1908" s="29"/>
      <c r="AM1908" s="28"/>
      <c r="AN1908" s="28"/>
      <c r="AO1908" s="28"/>
      <c r="AP1908" s="28"/>
      <c r="AQ1908" s="28"/>
      <c r="AR1908" s="28"/>
      <c r="AS1908" s="28"/>
      <c r="AT1908" s="28"/>
    </row>
    <row r="1909" spans="26:47" ht="12.95" customHeight="1">
      <c r="Z1909" s="28"/>
      <c r="AA1909" s="28"/>
      <c r="AB1909" s="28"/>
      <c r="AC1909" s="28"/>
      <c r="AD1909" s="28"/>
      <c r="AF1909" s="29"/>
      <c r="AM1909" s="28"/>
      <c r="AN1909" s="28"/>
      <c r="AO1909" s="28"/>
      <c r="AP1909" s="28"/>
      <c r="AQ1909" s="28"/>
      <c r="AR1909" s="28"/>
      <c r="AS1909" s="28"/>
      <c r="AT1909" s="28"/>
    </row>
    <row r="1910" spans="26:47" ht="12.95" customHeight="1">
      <c r="Z1910" s="28"/>
      <c r="AA1910" s="28"/>
      <c r="AB1910" s="28"/>
      <c r="AC1910" s="28"/>
      <c r="AD1910" s="28"/>
      <c r="AF1910" s="29"/>
      <c r="AM1910" s="28"/>
      <c r="AN1910" s="28"/>
      <c r="AO1910" s="28"/>
      <c r="AP1910" s="28"/>
      <c r="AQ1910" s="28"/>
      <c r="AR1910" s="28"/>
      <c r="AS1910" s="28"/>
      <c r="AT1910" s="28"/>
    </row>
    <row r="1911" spans="26:47" ht="12.95" customHeight="1">
      <c r="Z1911" s="28"/>
      <c r="AA1911" s="28"/>
      <c r="AB1911" s="28"/>
      <c r="AC1911" s="28"/>
      <c r="AD1911" s="28"/>
      <c r="AF1911" s="29"/>
      <c r="AM1911" s="28"/>
      <c r="AN1911" s="28"/>
      <c r="AO1911" s="28"/>
      <c r="AP1911" s="28"/>
      <c r="AQ1911" s="28"/>
      <c r="AR1911" s="28"/>
      <c r="AS1911" s="28"/>
      <c r="AT1911" s="28"/>
    </row>
    <row r="1912" spans="26:47" ht="12.95" customHeight="1">
      <c r="Z1912" s="28"/>
      <c r="AA1912" s="28"/>
      <c r="AB1912" s="28"/>
      <c r="AC1912" s="28"/>
      <c r="AD1912" s="28"/>
      <c r="AF1912" s="29"/>
      <c r="AM1912" s="28"/>
      <c r="AN1912" s="28"/>
      <c r="AO1912" s="28"/>
      <c r="AP1912" s="28"/>
      <c r="AQ1912" s="28"/>
      <c r="AR1912" s="28"/>
      <c r="AS1912" s="28"/>
      <c r="AT1912" s="28"/>
      <c r="AU1912" s="28"/>
    </row>
    <row r="1913" spans="26:47" ht="12.95" customHeight="1">
      <c r="Z1913" s="28"/>
      <c r="AA1913" s="28"/>
      <c r="AB1913" s="28"/>
      <c r="AC1913" s="28"/>
      <c r="AD1913" s="28"/>
      <c r="AF1913" s="29"/>
      <c r="AM1913" s="28"/>
      <c r="AN1913" s="28"/>
      <c r="AO1913" s="28"/>
      <c r="AP1913" s="28"/>
      <c r="AQ1913" s="28"/>
      <c r="AR1913" s="28"/>
      <c r="AS1913" s="28"/>
      <c r="AT1913" s="28"/>
    </row>
    <row r="1914" spans="26:47" ht="12.95" customHeight="1">
      <c r="Z1914" s="28"/>
      <c r="AA1914" s="28"/>
      <c r="AB1914" s="28"/>
      <c r="AC1914" s="28"/>
      <c r="AD1914" s="28"/>
      <c r="AF1914" s="29"/>
      <c r="AM1914" s="28"/>
      <c r="AN1914" s="28"/>
      <c r="AO1914" s="28"/>
      <c r="AP1914" s="28"/>
      <c r="AQ1914" s="28"/>
      <c r="AR1914" s="28"/>
      <c r="AS1914" s="28"/>
      <c r="AT1914" s="28"/>
    </row>
    <row r="1915" spans="26:47" ht="12.95" customHeight="1">
      <c r="Z1915" s="28"/>
      <c r="AA1915" s="28"/>
      <c r="AB1915" s="28"/>
      <c r="AC1915" s="28"/>
      <c r="AD1915" s="28"/>
      <c r="AF1915" s="29"/>
      <c r="AM1915" s="28"/>
      <c r="AN1915" s="28"/>
      <c r="AO1915" s="28"/>
      <c r="AP1915" s="28"/>
      <c r="AQ1915" s="28"/>
      <c r="AR1915" s="28"/>
      <c r="AS1915" s="28"/>
      <c r="AT1915" s="28"/>
    </row>
    <row r="1916" spans="26:47" ht="12.95" customHeight="1">
      <c r="Z1916" s="28"/>
      <c r="AA1916" s="28"/>
      <c r="AB1916" s="28"/>
      <c r="AC1916" s="28"/>
      <c r="AD1916" s="28"/>
      <c r="AF1916" s="29"/>
      <c r="AM1916" s="28"/>
      <c r="AN1916" s="28"/>
      <c r="AO1916" s="28"/>
      <c r="AP1916" s="28"/>
      <c r="AQ1916" s="28"/>
      <c r="AR1916" s="28"/>
      <c r="AS1916" s="28"/>
      <c r="AT1916" s="28"/>
      <c r="AU1916" s="28"/>
    </row>
    <row r="1917" spans="26:47" ht="12.95" customHeight="1">
      <c r="Z1917" s="28"/>
      <c r="AA1917" s="28"/>
      <c r="AB1917" s="28"/>
      <c r="AC1917" s="28"/>
      <c r="AD1917" s="28"/>
      <c r="AF1917" s="29"/>
      <c r="AM1917" s="28"/>
      <c r="AN1917" s="28"/>
      <c r="AO1917" s="28"/>
      <c r="AP1917" s="28"/>
      <c r="AQ1917" s="28"/>
      <c r="AR1917" s="28"/>
      <c r="AS1917" s="28"/>
      <c r="AT1917" s="28"/>
    </row>
    <row r="1918" spans="26:47" ht="12.95" customHeight="1">
      <c r="Z1918" s="28"/>
      <c r="AA1918" s="28"/>
      <c r="AB1918" s="28"/>
      <c r="AC1918" s="28"/>
      <c r="AD1918" s="28"/>
      <c r="AF1918" s="29"/>
      <c r="AM1918" s="28"/>
      <c r="AN1918" s="28"/>
      <c r="AO1918" s="28"/>
      <c r="AP1918" s="28"/>
      <c r="AQ1918" s="28"/>
      <c r="AR1918" s="28"/>
      <c r="AS1918" s="28"/>
      <c r="AT1918" s="28"/>
    </row>
    <row r="1919" spans="26:47" ht="12.95" customHeight="1">
      <c r="Z1919" s="28"/>
      <c r="AA1919" s="28"/>
      <c r="AB1919" s="28"/>
      <c r="AC1919" s="28"/>
      <c r="AD1919" s="28"/>
      <c r="AF1919" s="29"/>
      <c r="AM1919" s="28"/>
      <c r="AN1919" s="28"/>
      <c r="AO1919" s="28"/>
      <c r="AP1919" s="28"/>
      <c r="AQ1919" s="28"/>
      <c r="AR1919" s="28"/>
      <c r="AS1919" s="28"/>
      <c r="AT1919" s="28"/>
      <c r="AU1919" s="28"/>
    </row>
    <row r="1920" spans="26:47" ht="12.95" customHeight="1">
      <c r="Z1920" s="28"/>
      <c r="AA1920" s="28"/>
      <c r="AB1920" s="28"/>
      <c r="AC1920" s="28"/>
      <c r="AD1920" s="28"/>
      <c r="AF1920" s="29"/>
      <c r="AM1920" s="28"/>
      <c r="AN1920" s="28"/>
      <c r="AO1920" s="28"/>
      <c r="AP1920" s="28"/>
      <c r="AQ1920" s="28"/>
      <c r="AR1920" s="28"/>
      <c r="AS1920" s="28"/>
      <c r="AT1920" s="28"/>
    </row>
    <row r="1921" spans="26:46" ht="12.95" customHeight="1">
      <c r="Z1921" s="28"/>
      <c r="AA1921" s="28"/>
      <c r="AB1921" s="28"/>
      <c r="AC1921" s="28"/>
      <c r="AD1921" s="28"/>
      <c r="AF1921" s="29"/>
      <c r="AM1921" s="28"/>
      <c r="AN1921" s="28"/>
      <c r="AO1921" s="28"/>
      <c r="AP1921" s="28"/>
      <c r="AQ1921" s="28"/>
      <c r="AR1921" s="28"/>
      <c r="AS1921" s="28"/>
      <c r="AT1921" s="28"/>
    </row>
    <row r="1922" spans="26:46" ht="12.95" customHeight="1">
      <c r="Z1922" s="28"/>
      <c r="AA1922" s="28"/>
      <c r="AB1922" s="28"/>
      <c r="AC1922" s="28"/>
      <c r="AD1922" s="28"/>
      <c r="AF1922" s="29"/>
      <c r="AM1922" s="28"/>
      <c r="AN1922" s="28"/>
      <c r="AO1922" s="28"/>
      <c r="AP1922" s="28"/>
      <c r="AQ1922" s="28"/>
      <c r="AR1922" s="28"/>
      <c r="AS1922" s="28"/>
      <c r="AT1922" s="28"/>
    </row>
    <row r="1923" spans="26:46" ht="12.95" customHeight="1">
      <c r="Z1923" s="28"/>
      <c r="AA1923" s="28"/>
      <c r="AB1923" s="28"/>
      <c r="AC1923" s="28"/>
      <c r="AD1923" s="28"/>
      <c r="AF1923" s="29"/>
      <c r="AM1923" s="28"/>
      <c r="AN1923" s="28"/>
      <c r="AO1923" s="28"/>
      <c r="AP1923" s="28"/>
      <c r="AQ1923" s="28"/>
      <c r="AR1923" s="28"/>
      <c r="AS1923" s="28"/>
      <c r="AT1923" s="28"/>
    </row>
    <row r="1924" spans="26:46" ht="12.95" customHeight="1">
      <c r="Z1924" s="28"/>
      <c r="AA1924" s="28"/>
      <c r="AB1924" s="28"/>
      <c r="AC1924" s="28"/>
      <c r="AD1924" s="28"/>
      <c r="AF1924" s="29"/>
      <c r="AM1924" s="28"/>
      <c r="AN1924" s="28"/>
      <c r="AO1924" s="28"/>
      <c r="AP1924" s="28"/>
      <c r="AQ1924" s="28"/>
      <c r="AR1924" s="28"/>
      <c r="AS1924" s="28"/>
      <c r="AT1924" s="28"/>
    </row>
    <row r="1925" spans="26:46" ht="12.95" customHeight="1">
      <c r="Z1925" s="28"/>
      <c r="AA1925" s="28"/>
      <c r="AB1925" s="28"/>
      <c r="AC1925" s="28"/>
      <c r="AD1925" s="28"/>
      <c r="AF1925" s="29"/>
      <c r="AM1925" s="28"/>
      <c r="AN1925" s="28"/>
      <c r="AO1925" s="28"/>
      <c r="AP1925" s="28"/>
      <c r="AQ1925" s="28"/>
      <c r="AR1925" s="28"/>
      <c r="AS1925" s="28"/>
      <c r="AT1925" s="28"/>
    </row>
    <row r="1926" spans="26:46" ht="12.95" customHeight="1">
      <c r="Z1926" s="28"/>
      <c r="AA1926" s="28"/>
      <c r="AB1926" s="28"/>
      <c r="AC1926" s="28"/>
      <c r="AD1926" s="28"/>
      <c r="AF1926" s="29"/>
      <c r="AM1926" s="28"/>
      <c r="AN1926" s="28"/>
      <c r="AO1926" s="28"/>
      <c r="AP1926" s="28"/>
      <c r="AQ1926" s="28"/>
      <c r="AR1926" s="28"/>
      <c r="AS1926" s="28"/>
      <c r="AT1926" s="28"/>
    </row>
    <row r="1927" spans="26:46" ht="12.95" customHeight="1">
      <c r="Z1927" s="28"/>
      <c r="AA1927" s="28"/>
      <c r="AB1927" s="28"/>
      <c r="AC1927" s="28"/>
      <c r="AD1927" s="28"/>
      <c r="AF1927" s="29"/>
      <c r="AM1927" s="28"/>
      <c r="AN1927" s="28"/>
      <c r="AO1927" s="28"/>
      <c r="AP1927" s="28"/>
      <c r="AQ1927" s="28"/>
      <c r="AR1927" s="28"/>
      <c r="AS1927" s="28"/>
      <c r="AT1927" s="28"/>
    </row>
    <row r="1928" spans="26:46" ht="12.95" customHeight="1">
      <c r="Z1928" s="28"/>
      <c r="AA1928" s="28"/>
      <c r="AB1928" s="28"/>
      <c r="AC1928" s="28"/>
      <c r="AD1928" s="28"/>
      <c r="AF1928" s="29"/>
      <c r="AM1928" s="28"/>
      <c r="AN1928" s="28"/>
      <c r="AO1928" s="28"/>
      <c r="AP1928" s="28"/>
      <c r="AQ1928" s="28"/>
      <c r="AR1928" s="28"/>
      <c r="AS1928" s="28"/>
      <c r="AT1928" s="28"/>
    </row>
    <row r="1929" spans="26:46" ht="12.95" customHeight="1">
      <c r="Z1929" s="28"/>
      <c r="AA1929" s="28"/>
      <c r="AB1929" s="28"/>
      <c r="AC1929" s="28"/>
      <c r="AD1929" s="28"/>
      <c r="AF1929" s="29"/>
      <c r="AM1929" s="28"/>
      <c r="AN1929" s="28"/>
      <c r="AO1929" s="28"/>
      <c r="AP1929" s="28"/>
      <c r="AQ1929" s="28"/>
      <c r="AR1929" s="28"/>
      <c r="AS1929" s="28"/>
      <c r="AT1929" s="28"/>
    </row>
    <row r="1930" spans="26:46" ht="12.95" customHeight="1">
      <c r="Z1930" s="28"/>
      <c r="AA1930" s="28"/>
      <c r="AB1930" s="28"/>
      <c r="AC1930" s="28"/>
      <c r="AD1930" s="28"/>
      <c r="AF1930" s="29"/>
      <c r="AM1930" s="28"/>
      <c r="AN1930" s="28"/>
      <c r="AO1930" s="28"/>
      <c r="AP1930" s="28"/>
      <c r="AQ1930" s="28"/>
      <c r="AR1930" s="28"/>
      <c r="AS1930" s="28"/>
      <c r="AT1930" s="28"/>
    </row>
    <row r="1931" spans="26:46" ht="12.95" customHeight="1">
      <c r="Z1931" s="28"/>
      <c r="AA1931" s="28"/>
      <c r="AB1931" s="28"/>
      <c r="AC1931" s="28"/>
      <c r="AD1931" s="28"/>
      <c r="AF1931" s="29"/>
      <c r="AM1931" s="28"/>
      <c r="AN1931" s="28"/>
      <c r="AO1931" s="28"/>
      <c r="AP1931" s="28"/>
      <c r="AQ1931" s="28"/>
      <c r="AR1931" s="28"/>
      <c r="AS1931" s="28"/>
      <c r="AT1931" s="28"/>
    </row>
    <row r="1932" spans="26:46" ht="12.95" customHeight="1">
      <c r="Z1932" s="28"/>
      <c r="AA1932" s="28"/>
      <c r="AB1932" s="28"/>
      <c r="AC1932" s="28"/>
      <c r="AD1932" s="28"/>
      <c r="AF1932" s="29"/>
      <c r="AM1932" s="28"/>
      <c r="AN1932" s="28"/>
      <c r="AO1932" s="28"/>
      <c r="AP1932" s="28"/>
      <c r="AQ1932" s="28"/>
      <c r="AR1932" s="28"/>
      <c r="AS1932" s="28"/>
      <c r="AT1932" s="28"/>
    </row>
    <row r="1933" spans="26:46" ht="12.95" customHeight="1">
      <c r="Z1933" s="28"/>
      <c r="AA1933" s="28"/>
      <c r="AB1933" s="28"/>
      <c r="AC1933" s="28"/>
      <c r="AD1933" s="28"/>
      <c r="AF1933" s="29"/>
      <c r="AM1933" s="28"/>
      <c r="AN1933" s="28"/>
      <c r="AO1933" s="28"/>
      <c r="AP1933" s="28"/>
      <c r="AQ1933" s="28"/>
      <c r="AR1933" s="28"/>
      <c r="AS1933" s="28"/>
      <c r="AT1933" s="28"/>
    </row>
    <row r="1934" spans="26:46" ht="12.95" customHeight="1">
      <c r="Z1934" s="28"/>
      <c r="AA1934" s="28"/>
      <c r="AB1934" s="28"/>
      <c r="AC1934" s="28"/>
      <c r="AD1934" s="28"/>
      <c r="AF1934" s="29"/>
      <c r="AM1934" s="28"/>
      <c r="AN1934" s="28"/>
      <c r="AO1934" s="28"/>
      <c r="AP1934" s="28"/>
      <c r="AQ1934" s="28"/>
      <c r="AR1934" s="28"/>
      <c r="AS1934" s="28"/>
      <c r="AT1934" s="28"/>
    </row>
    <row r="1935" spans="26:46" ht="12.95" customHeight="1">
      <c r="Z1935" s="28"/>
      <c r="AA1935" s="28"/>
      <c r="AB1935" s="28"/>
      <c r="AC1935" s="28"/>
      <c r="AD1935" s="28"/>
      <c r="AF1935" s="29"/>
      <c r="AM1935" s="28"/>
      <c r="AN1935" s="28"/>
      <c r="AO1935" s="28"/>
      <c r="AP1935" s="28"/>
      <c r="AQ1935" s="28"/>
      <c r="AR1935" s="28"/>
      <c r="AS1935" s="28"/>
      <c r="AT1935" s="28"/>
    </row>
    <row r="1936" spans="26:46" ht="12.95" customHeight="1">
      <c r="Z1936" s="28"/>
      <c r="AA1936" s="28"/>
      <c r="AB1936" s="28"/>
      <c r="AC1936" s="28"/>
      <c r="AD1936" s="28"/>
      <c r="AF1936" s="29"/>
      <c r="AM1936" s="28"/>
      <c r="AN1936" s="28"/>
      <c r="AO1936" s="28"/>
      <c r="AP1936" s="28"/>
      <c r="AQ1936" s="28"/>
      <c r="AR1936" s="28"/>
      <c r="AS1936" s="28"/>
      <c r="AT1936" s="28"/>
    </row>
    <row r="1937" spans="26:46" ht="12.95" customHeight="1">
      <c r="Z1937" s="28"/>
      <c r="AA1937" s="28"/>
      <c r="AB1937" s="28"/>
      <c r="AC1937" s="28"/>
      <c r="AD1937" s="28"/>
      <c r="AF1937" s="29"/>
      <c r="AM1937" s="28"/>
      <c r="AN1937" s="28"/>
      <c r="AO1937" s="28"/>
      <c r="AP1937" s="28"/>
      <c r="AQ1937" s="28"/>
      <c r="AR1937" s="28"/>
      <c r="AS1937" s="28"/>
      <c r="AT1937" s="28"/>
    </row>
    <row r="1938" spans="26:46" ht="12.95" customHeight="1">
      <c r="Z1938" s="28"/>
      <c r="AA1938" s="28"/>
      <c r="AB1938" s="28"/>
      <c r="AC1938" s="28"/>
      <c r="AD1938" s="28"/>
      <c r="AF1938" s="29"/>
      <c r="AM1938" s="28"/>
      <c r="AN1938" s="28"/>
      <c r="AO1938" s="28"/>
      <c r="AP1938" s="28"/>
      <c r="AQ1938" s="28"/>
      <c r="AR1938" s="28"/>
      <c r="AS1938" s="28"/>
      <c r="AT1938" s="28"/>
    </row>
    <row r="1939" spans="26:46" ht="12.95" customHeight="1">
      <c r="Z1939" s="28"/>
      <c r="AA1939" s="28"/>
      <c r="AB1939" s="28"/>
      <c r="AC1939" s="28"/>
      <c r="AD1939" s="28"/>
      <c r="AF1939" s="29"/>
      <c r="AM1939" s="28"/>
      <c r="AN1939" s="28"/>
      <c r="AO1939" s="28"/>
      <c r="AP1939" s="28"/>
      <c r="AQ1939" s="28"/>
      <c r="AR1939" s="28"/>
      <c r="AS1939" s="28"/>
      <c r="AT1939" s="28"/>
    </row>
    <row r="1940" spans="26:46" ht="12.95" customHeight="1">
      <c r="Z1940" s="28"/>
      <c r="AA1940" s="28"/>
      <c r="AB1940" s="28"/>
      <c r="AC1940" s="28"/>
      <c r="AD1940" s="28"/>
      <c r="AF1940" s="29"/>
      <c r="AM1940" s="28"/>
      <c r="AN1940" s="28"/>
      <c r="AO1940" s="28"/>
      <c r="AP1940" s="28"/>
      <c r="AQ1940" s="28"/>
      <c r="AR1940" s="28"/>
      <c r="AS1940" s="28"/>
      <c r="AT1940" s="28"/>
    </row>
    <row r="1941" spans="26:46" ht="12.95" customHeight="1">
      <c r="Z1941" s="28"/>
      <c r="AA1941" s="28"/>
      <c r="AB1941" s="28"/>
      <c r="AC1941" s="28"/>
      <c r="AD1941" s="28"/>
      <c r="AF1941" s="29"/>
      <c r="AM1941" s="28"/>
      <c r="AN1941" s="28"/>
      <c r="AO1941" s="28"/>
      <c r="AP1941" s="28"/>
      <c r="AQ1941" s="28"/>
      <c r="AR1941" s="28"/>
      <c r="AS1941" s="28"/>
      <c r="AT1941" s="28"/>
    </row>
    <row r="1942" spans="26:46" ht="12.95" customHeight="1">
      <c r="Z1942" s="28"/>
      <c r="AA1942" s="28"/>
      <c r="AB1942" s="28"/>
      <c r="AC1942" s="28"/>
      <c r="AD1942" s="28"/>
      <c r="AF1942" s="29"/>
      <c r="AM1942" s="28"/>
      <c r="AN1942" s="28"/>
      <c r="AO1942" s="28"/>
      <c r="AP1942" s="28"/>
      <c r="AQ1942" s="28"/>
      <c r="AR1942" s="28"/>
      <c r="AS1942" s="28"/>
      <c r="AT1942" s="28"/>
    </row>
    <row r="1943" spans="26:46" ht="12.95" customHeight="1">
      <c r="Z1943" s="28"/>
      <c r="AA1943" s="28"/>
      <c r="AB1943" s="28"/>
      <c r="AC1943" s="28"/>
      <c r="AD1943" s="28"/>
      <c r="AF1943" s="29"/>
      <c r="AM1943" s="28"/>
      <c r="AN1943" s="28"/>
      <c r="AO1943" s="28"/>
      <c r="AP1943" s="28"/>
      <c r="AQ1943" s="28"/>
      <c r="AR1943" s="28"/>
      <c r="AS1943" s="28"/>
      <c r="AT1943" s="28"/>
    </row>
    <row r="1944" spans="26:46" ht="12.95" customHeight="1">
      <c r="Z1944" s="28"/>
      <c r="AA1944" s="28"/>
      <c r="AB1944" s="28"/>
      <c r="AC1944" s="28"/>
      <c r="AD1944" s="28"/>
      <c r="AF1944" s="29"/>
      <c r="AM1944" s="28"/>
      <c r="AN1944" s="28"/>
      <c r="AO1944" s="28"/>
      <c r="AP1944" s="28"/>
      <c r="AQ1944" s="28"/>
      <c r="AR1944" s="28"/>
      <c r="AS1944" s="28"/>
      <c r="AT1944" s="28"/>
    </row>
    <row r="1945" spans="26:46" ht="12.95" customHeight="1">
      <c r="Z1945" s="28"/>
      <c r="AA1945" s="28"/>
      <c r="AB1945" s="28"/>
      <c r="AC1945" s="28"/>
      <c r="AD1945" s="28"/>
      <c r="AF1945" s="29"/>
      <c r="AM1945" s="28"/>
      <c r="AN1945" s="28"/>
      <c r="AO1945" s="28"/>
      <c r="AP1945" s="28"/>
      <c r="AQ1945" s="28"/>
      <c r="AR1945" s="28"/>
      <c r="AS1945" s="28"/>
      <c r="AT1945" s="28"/>
    </row>
    <row r="1946" spans="26:46" ht="12.95" customHeight="1">
      <c r="Z1946" s="28"/>
      <c r="AA1946" s="28"/>
      <c r="AB1946" s="28"/>
      <c r="AC1946" s="28"/>
      <c r="AD1946" s="28"/>
      <c r="AF1946" s="29"/>
      <c r="AM1946" s="28"/>
      <c r="AN1946" s="28"/>
      <c r="AO1946" s="28"/>
      <c r="AP1946" s="28"/>
      <c r="AQ1946" s="28"/>
      <c r="AR1946" s="28"/>
      <c r="AS1946" s="28"/>
      <c r="AT1946" s="28"/>
    </row>
    <row r="1947" spans="26:46" ht="12.95" customHeight="1">
      <c r="Z1947" s="28"/>
      <c r="AA1947" s="28"/>
      <c r="AB1947" s="28"/>
      <c r="AC1947" s="28"/>
      <c r="AD1947" s="28"/>
      <c r="AF1947" s="29"/>
      <c r="AM1947" s="28"/>
      <c r="AN1947" s="28"/>
      <c r="AO1947" s="28"/>
      <c r="AP1947" s="28"/>
      <c r="AQ1947" s="28"/>
      <c r="AR1947" s="28"/>
      <c r="AS1947" s="28"/>
      <c r="AT1947" s="28"/>
    </row>
    <row r="1948" spans="26:46" ht="12.95" customHeight="1">
      <c r="Z1948" s="28"/>
      <c r="AA1948" s="28"/>
      <c r="AB1948" s="28"/>
      <c r="AC1948" s="28"/>
      <c r="AD1948" s="28"/>
      <c r="AF1948" s="29"/>
      <c r="AM1948" s="28"/>
      <c r="AN1948" s="28"/>
      <c r="AO1948" s="28"/>
      <c r="AP1948" s="28"/>
      <c r="AQ1948" s="28"/>
      <c r="AR1948" s="28"/>
      <c r="AS1948" s="28"/>
      <c r="AT1948" s="28"/>
    </row>
    <row r="1949" spans="26:46" ht="12.95" customHeight="1">
      <c r="Z1949" s="28"/>
      <c r="AA1949" s="28"/>
      <c r="AB1949" s="28"/>
      <c r="AC1949" s="28"/>
      <c r="AD1949" s="28"/>
      <c r="AF1949" s="29"/>
      <c r="AM1949" s="28"/>
      <c r="AN1949" s="28"/>
      <c r="AO1949" s="28"/>
      <c r="AP1949" s="28"/>
      <c r="AQ1949" s="28"/>
      <c r="AR1949" s="28"/>
      <c r="AS1949" s="28"/>
      <c r="AT1949" s="28"/>
    </row>
    <row r="1950" spans="26:46" ht="12.95" customHeight="1">
      <c r="Z1950" s="28"/>
      <c r="AA1950" s="28"/>
      <c r="AB1950" s="28"/>
      <c r="AC1950" s="28"/>
      <c r="AD1950" s="28"/>
      <c r="AF1950" s="29"/>
      <c r="AM1950" s="28"/>
      <c r="AN1950" s="28"/>
      <c r="AO1950" s="28"/>
      <c r="AP1950" s="28"/>
      <c r="AQ1950" s="28"/>
      <c r="AR1950" s="28"/>
      <c r="AS1950" s="28"/>
      <c r="AT1950" s="28"/>
    </row>
    <row r="1951" spans="26:46" ht="12.95" customHeight="1">
      <c r="Z1951" s="28"/>
      <c r="AA1951" s="28"/>
      <c r="AB1951" s="28"/>
      <c r="AC1951" s="28"/>
      <c r="AD1951" s="28"/>
      <c r="AF1951" s="29"/>
      <c r="AM1951" s="28"/>
      <c r="AN1951" s="28"/>
      <c r="AO1951" s="28"/>
      <c r="AP1951" s="28"/>
      <c r="AQ1951" s="28"/>
      <c r="AR1951" s="28"/>
      <c r="AS1951" s="28"/>
      <c r="AT1951" s="28"/>
    </row>
    <row r="1952" spans="26:46" ht="12.95" customHeight="1">
      <c r="Z1952" s="28"/>
      <c r="AA1952" s="28"/>
      <c r="AB1952" s="28"/>
      <c r="AC1952" s="28"/>
      <c r="AD1952" s="28"/>
      <c r="AF1952" s="29"/>
      <c r="AM1952" s="28"/>
      <c r="AN1952" s="28"/>
      <c r="AO1952" s="28"/>
      <c r="AP1952" s="28"/>
      <c r="AQ1952" s="28"/>
      <c r="AR1952" s="28"/>
      <c r="AS1952" s="28"/>
      <c r="AT1952" s="28"/>
    </row>
    <row r="1953" spans="26:46" ht="12.95" customHeight="1">
      <c r="Z1953" s="28"/>
      <c r="AA1953" s="28"/>
      <c r="AB1953" s="28"/>
      <c r="AC1953" s="28"/>
      <c r="AD1953" s="28"/>
      <c r="AF1953" s="29"/>
      <c r="AM1953" s="28"/>
      <c r="AN1953" s="28"/>
      <c r="AO1953" s="28"/>
      <c r="AP1953" s="28"/>
      <c r="AQ1953" s="28"/>
      <c r="AR1953" s="28"/>
      <c r="AS1953" s="28"/>
      <c r="AT1953" s="28"/>
    </row>
    <row r="1954" spans="26:46" ht="12.95" customHeight="1">
      <c r="Z1954" s="28"/>
      <c r="AA1954" s="28"/>
      <c r="AB1954" s="28"/>
      <c r="AC1954" s="28"/>
      <c r="AD1954" s="28"/>
      <c r="AF1954" s="29"/>
      <c r="AM1954" s="28"/>
      <c r="AN1954" s="28"/>
      <c r="AO1954" s="28"/>
      <c r="AP1954" s="28"/>
      <c r="AQ1954" s="28"/>
      <c r="AR1954" s="28"/>
      <c r="AS1954" s="28"/>
      <c r="AT1954" s="28"/>
    </row>
    <row r="1955" spans="26:46" ht="12.95" customHeight="1">
      <c r="Z1955" s="28"/>
      <c r="AA1955" s="28"/>
      <c r="AB1955" s="28"/>
      <c r="AC1955" s="28"/>
      <c r="AD1955" s="28"/>
      <c r="AF1955" s="29"/>
      <c r="AM1955" s="28"/>
      <c r="AN1955" s="28"/>
      <c r="AO1955" s="28"/>
      <c r="AP1955" s="28"/>
      <c r="AQ1955" s="28"/>
      <c r="AR1955" s="28"/>
      <c r="AS1955" s="28"/>
      <c r="AT1955" s="28"/>
    </row>
    <row r="1956" spans="26:46" ht="12.95" customHeight="1">
      <c r="Z1956" s="28"/>
      <c r="AA1956" s="28"/>
      <c r="AB1956" s="28"/>
      <c r="AC1956" s="28"/>
      <c r="AD1956" s="28"/>
      <c r="AF1956" s="29"/>
      <c r="AM1956" s="28"/>
      <c r="AN1956" s="28"/>
      <c r="AO1956" s="28"/>
      <c r="AP1956" s="28"/>
      <c r="AQ1956" s="28"/>
      <c r="AR1956" s="28"/>
      <c r="AS1956" s="28"/>
      <c r="AT1956" s="28"/>
    </row>
    <row r="1957" spans="26:46" ht="12.95" customHeight="1">
      <c r="Z1957" s="28"/>
      <c r="AA1957" s="28"/>
      <c r="AB1957" s="28"/>
      <c r="AC1957" s="28"/>
      <c r="AD1957" s="28"/>
      <c r="AF1957" s="29"/>
      <c r="AM1957" s="28"/>
      <c r="AN1957" s="28"/>
      <c r="AO1957" s="28"/>
      <c r="AP1957" s="28"/>
      <c r="AQ1957" s="28"/>
      <c r="AR1957" s="28"/>
      <c r="AS1957" s="28"/>
      <c r="AT1957" s="28"/>
    </row>
    <row r="1958" spans="26:46" ht="12.95" customHeight="1">
      <c r="Z1958" s="28"/>
      <c r="AA1958" s="28"/>
      <c r="AB1958" s="28"/>
      <c r="AC1958" s="28"/>
      <c r="AD1958" s="28"/>
      <c r="AF1958" s="29"/>
      <c r="AM1958" s="28"/>
      <c r="AN1958" s="28"/>
      <c r="AO1958" s="28"/>
      <c r="AP1958" s="28"/>
      <c r="AQ1958" s="28"/>
      <c r="AR1958" s="28"/>
      <c r="AS1958" s="28"/>
      <c r="AT1958" s="28"/>
    </row>
    <row r="1959" spans="26:46" ht="12.95" customHeight="1">
      <c r="Z1959" s="28"/>
      <c r="AA1959" s="28"/>
      <c r="AB1959" s="28"/>
      <c r="AC1959" s="28"/>
      <c r="AD1959" s="28"/>
      <c r="AF1959" s="29"/>
      <c r="AM1959" s="28"/>
      <c r="AN1959" s="28"/>
      <c r="AO1959" s="28"/>
      <c r="AP1959" s="28"/>
      <c r="AQ1959" s="28"/>
      <c r="AR1959" s="28"/>
      <c r="AS1959" s="28"/>
      <c r="AT1959" s="28"/>
    </row>
    <row r="1960" spans="26:46" ht="12.95" customHeight="1">
      <c r="Z1960" s="28"/>
      <c r="AA1960" s="28"/>
      <c r="AB1960" s="28"/>
      <c r="AC1960" s="28"/>
      <c r="AD1960" s="28"/>
      <c r="AF1960" s="29"/>
      <c r="AM1960" s="28"/>
      <c r="AN1960" s="28"/>
      <c r="AO1960" s="28"/>
      <c r="AP1960" s="28"/>
      <c r="AQ1960" s="28"/>
      <c r="AR1960" s="28"/>
      <c r="AS1960" s="28"/>
      <c r="AT1960" s="28"/>
    </row>
    <row r="1961" spans="26:46" ht="12.95" customHeight="1">
      <c r="Z1961" s="28"/>
      <c r="AA1961" s="28"/>
      <c r="AB1961" s="28"/>
      <c r="AC1961" s="28"/>
      <c r="AD1961" s="28"/>
      <c r="AF1961" s="29"/>
      <c r="AM1961" s="28"/>
      <c r="AN1961" s="28"/>
      <c r="AO1961" s="28"/>
      <c r="AP1961" s="28"/>
      <c r="AQ1961" s="28"/>
      <c r="AR1961" s="28"/>
      <c r="AS1961" s="28"/>
      <c r="AT1961" s="28"/>
    </row>
    <row r="1962" spans="26:46" ht="12.95" customHeight="1">
      <c r="Z1962" s="28"/>
      <c r="AA1962" s="28"/>
      <c r="AB1962" s="28"/>
      <c r="AC1962" s="28"/>
      <c r="AD1962" s="28"/>
      <c r="AF1962" s="29"/>
      <c r="AM1962" s="28"/>
      <c r="AN1962" s="28"/>
      <c r="AO1962" s="28"/>
      <c r="AP1962" s="28"/>
      <c r="AQ1962" s="28"/>
      <c r="AR1962" s="28"/>
      <c r="AS1962" s="28"/>
      <c r="AT1962" s="28"/>
    </row>
    <row r="1963" spans="26:46" ht="12.95" customHeight="1">
      <c r="Z1963" s="28"/>
      <c r="AA1963" s="28"/>
      <c r="AB1963" s="28"/>
      <c r="AC1963" s="28"/>
      <c r="AD1963" s="28"/>
      <c r="AF1963" s="29"/>
      <c r="AM1963" s="28"/>
      <c r="AN1963" s="28"/>
      <c r="AO1963" s="28"/>
      <c r="AP1963" s="28"/>
      <c r="AQ1963" s="28"/>
      <c r="AR1963" s="28"/>
      <c r="AS1963" s="28"/>
      <c r="AT1963" s="28"/>
    </row>
    <row r="1964" spans="26:46" ht="12.95" customHeight="1">
      <c r="Z1964" s="28"/>
      <c r="AA1964" s="28"/>
      <c r="AB1964" s="28"/>
      <c r="AC1964" s="28"/>
      <c r="AD1964" s="28"/>
      <c r="AF1964" s="29"/>
      <c r="AM1964" s="28"/>
      <c r="AN1964" s="28"/>
      <c r="AO1964" s="28"/>
      <c r="AP1964" s="28"/>
      <c r="AQ1964" s="28"/>
      <c r="AR1964" s="28"/>
      <c r="AS1964" s="28"/>
      <c r="AT1964" s="28"/>
    </row>
    <row r="1965" spans="26:46" ht="12.95" customHeight="1">
      <c r="Z1965" s="28"/>
      <c r="AA1965" s="28"/>
      <c r="AB1965" s="28"/>
      <c r="AC1965" s="28"/>
      <c r="AD1965" s="28"/>
      <c r="AF1965" s="29"/>
      <c r="AM1965" s="28"/>
      <c r="AN1965" s="28"/>
      <c r="AO1965" s="28"/>
      <c r="AP1965" s="28"/>
      <c r="AQ1965" s="28"/>
      <c r="AR1965" s="28"/>
      <c r="AS1965" s="28"/>
      <c r="AT1965" s="28"/>
    </row>
    <row r="1966" spans="26:46" ht="12.95" customHeight="1">
      <c r="Z1966" s="28"/>
      <c r="AA1966" s="28"/>
      <c r="AB1966" s="28"/>
      <c r="AC1966" s="28"/>
      <c r="AD1966" s="28"/>
      <c r="AF1966" s="29"/>
      <c r="AM1966" s="28"/>
      <c r="AN1966" s="28"/>
      <c r="AO1966" s="28"/>
      <c r="AP1966" s="28"/>
      <c r="AQ1966" s="28"/>
      <c r="AR1966" s="28"/>
      <c r="AS1966" s="28"/>
      <c r="AT1966" s="28"/>
    </row>
    <row r="1967" spans="26:46" ht="12.95" customHeight="1">
      <c r="Z1967" s="28"/>
      <c r="AA1967" s="28"/>
      <c r="AB1967" s="28"/>
      <c r="AC1967" s="28"/>
      <c r="AD1967" s="28"/>
      <c r="AF1967" s="29"/>
      <c r="AM1967" s="28"/>
      <c r="AN1967" s="28"/>
      <c r="AO1967" s="28"/>
      <c r="AP1967" s="28"/>
      <c r="AQ1967" s="28"/>
      <c r="AR1967" s="28"/>
      <c r="AS1967" s="28"/>
      <c r="AT1967" s="28"/>
    </row>
    <row r="1968" spans="26:46" ht="12.95" customHeight="1">
      <c r="Z1968" s="28"/>
      <c r="AA1968" s="28"/>
      <c r="AB1968" s="28"/>
      <c r="AC1968" s="28"/>
      <c r="AD1968" s="28"/>
      <c r="AF1968" s="29"/>
      <c r="AM1968" s="28"/>
      <c r="AN1968" s="28"/>
      <c r="AO1968" s="28"/>
      <c r="AP1968" s="28"/>
      <c r="AQ1968" s="28"/>
      <c r="AR1968" s="28"/>
      <c r="AS1968" s="28"/>
      <c r="AT1968" s="28"/>
    </row>
    <row r="1969" spans="26:46" ht="12.95" customHeight="1">
      <c r="Z1969" s="28"/>
      <c r="AA1969" s="28"/>
      <c r="AB1969" s="28"/>
      <c r="AC1969" s="28"/>
      <c r="AD1969" s="28"/>
      <c r="AF1969" s="29"/>
      <c r="AM1969" s="28"/>
      <c r="AN1969" s="28"/>
      <c r="AO1969" s="28"/>
      <c r="AP1969" s="28"/>
      <c r="AQ1969" s="28"/>
      <c r="AR1969" s="28"/>
      <c r="AS1969" s="28"/>
      <c r="AT1969" s="28"/>
    </row>
    <row r="1970" spans="26:46" ht="12.95" customHeight="1">
      <c r="Z1970" s="28"/>
      <c r="AA1970" s="28"/>
      <c r="AB1970" s="28"/>
      <c r="AC1970" s="28"/>
      <c r="AD1970" s="28"/>
      <c r="AF1970" s="29"/>
      <c r="AM1970" s="28"/>
      <c r="AN1970" s="28"/>
      <c r="AO1970" s="28"/>
      <c r="AP1970" s="28"/>
      <c r="AQ1970" s="28"/>
      <c r="AR1970" s="28"/>
      <c r="AS1970" s="28"/>
      <c r="AT1970" s="28"/>
    </row>
    <row r="1971" spans="26:46" ht="12.95" customHeight="1">
      <c r="Z1971" s="28"/>
      <c r="AA1971" s="28"/>
      <c r="AB1971" s="28"/>
      <c r="AC1971" s="28"/>
      <c r="AD1971" s="28"/>
      <c r="AF1971" s="29"/>
      <c r="AM1971" s="28"/>
      <c r="AN1971" s="28"/>
      <c r="AO1971" s="28"/>
      <c r="AP1971" s="28"/>
      <c r="AQ1971" s="28"/>
      <c r="AR1971" s="28"/>
      <c r="AS1971" s="28"/>
      <c r="AT1971" s="28"/>
    </row>
    <row r="1972" spans="26:46" ht="12.95" customHeight="1">
      <c r="Z1972" s="28"/>
      <c r="AA1972" s="28"/>
      <c r="AB1972" s="28"/>
      <c r="AC1972" s="28"/>
      <c r="AD1972" s="28"/>
      <c r="AF1972" s="29"/>
      <c r="AM1972" s="28"/>
      <c r="AN1972" s="28"/>
      <c r="AO1972" s="28"/>
      <c r="AP1972" s="28"/>
      <c r="AQ1972" s="28"/>
      <c r="AR1972" s="28"/>
      <c r="AS1972" s="28"/>
      <c r="AT1972" s="28"/>
    </row>
    <row r="1973" spans="26:46" ht="12.95" customHeight="1">
      <c r="Z1973" s="28"/>
      <c r="AA1973" s="28"/>
      <c r="AB1973" s="28"/>
      <c r="AC1973" s="28"/>
      <c r="AD1973" s="28"/>
      <c r="AF1973" s="29"/>
      <c r="AM1973" s="28"/>
      <c r="AN1973" s="28"/>
      <c r="AO1973" s="28"/>
      <c r="AP1973" s="28"/>
      <c r="AQ1973" s="28"/>
      <c r="AR1973" s="28"/>
      <c r="AS1973" s="28"/>
      <c r="AT1973" s="28"/>
    </row>
    <row r="1974" spans="26:46" ht="12.95" customHeight="1">
      <c r="Z1974" s="28"/>
      <c r="AA1974" s="28"/>
      <c r="AB1974" s="28"/>
      <c r="AC1974" s="28"/>
      <c r="AD1974" s="28"/>
      <c r="AF1974" s="29"/>
      <c r="AM1974" s="28"/>
      <c r="AN1974" s="28"/>
      <c r="AO1974" s="28"/>
      <c r="AP1974" s="28"/>
      <c r="AQ1974" s="28"/>
      <c r="AR1974" s="28"/>
      <c r="AS1974" s="28"/>
      <c r="AT1974" s="28"/>
    </row>
    <row r="1975" spans="26:46" ht="12.95" customHeight="1">
      <c r="Z1975" s="28"/>
      <c r="AA1975" s="28"/>
      <c r="AB1975" s="28"/>
      <c r="AC1975" s="28"/>
      <c r="AD1975" s="28"/>
      <c r="AF1975" s="29"/>
      <c r="AM1975" s="28"/>
      <c r="AN1975" s="28"/>
      <c r="AO1975" s="28"/>
      <c r="AP1975" s="28"/>
      <c r="AQ1975" s="28"/>
      <c r="AR1975" s="28"/>
      <c r="AS1975" s="28"/>
      <c r="AT1975" s="28"/>
    </row>
    <row r="1976" spans="26:46" ht="12.95" customHeight="1">
      <c r="Z1976" s="28"/>
      <c r="AA1976" s="28"/>
      <c r="AB1976" s="28"/>
      <c r="AC1976" s="28"/>
      <c r="AD1976" s="28"/>
      <c r="AF1976" s="29"/>
      <c r="AM1976" s="28"/>
      <c r="AN1976" s="28"/>
      <c r="AO1976" s="28"/>
      <c r="AP1976" s="28"/>
      <c r="AQ1976" s="28"/>
      <c r="AR1976" s="28"/>
      <c r="AS1976" s="28"/>
      <c r="AT1976" s="28"/>
    </row>
    <row r="1977" spans="26:46" ht="12.95" customHeight="1">
      <c r="Z1977" s="28"/>
      <c r="AA1977" s="28"/>
      <c r="AB1977" s="28"/>
      <c r="AC1977" s="28"/>
      <c r="AD1977" s="28"/>
      <c r="AF1977" s="29"/>
      <c r="AM1977" s="28"/>
      <c r="AN1977" s="28"/>
      <c r="AO1977" s="28"/>
      <c r="AP1977" s="28"/>
      <c r="AQ1977" s="28"/>
      <c r="AR1977" s="28"/>
      <c r="AS1977" s="28"/>
      <c r="AT1977" s="28"/>
    </row>
    <row r="1978" spans="26:46" ht="12.95" customHeight="1">
      <c r="Z1978" s="28"/>
      <c r="AA1978" s="28"/>
      <c r="AB1978" s="28"/>
      <c r="AC1978" s="28"/>
      <c r="AD1978" s="28"/>
      <c r="AF1978" s="29"/>
      <c r="AM1978" s="28"/>
      <c r="AN1978" s="28"/>
      <c r="AO1978" s="28"/>
      <c r="AP1978" s="28"/>
      <c r="AQ1978" s="28"/>
      <c r="AR1978" s="28"/>
      <c r="AS1978" s="28"/>
      <c r="AT1978" s="28"/>
    </row>
    <row r="1979" spans="26:46" ht="12.95" customHeight="1">
      <c r="Z1979" s="28"/>
      <c r="AA1979" s="28"/>
      <c r="AB1979" s="28"/>
      <c r="AC1979" s="28"/>
      <c r="AD1979" s="28"/>
      <c r="AF1979" s="29"/>
      <c r="AM1979" s="28"/>
      <c r="AN1979" s="28"/>
      <c r="AO1979" s="28"/>
      <c r="AP1979" s="28"/>
      <c r="AQ1979" s="28"/>
      <c r="AR1979" s="28"/>
      <c r="AS1979" s="28"/>
      <c r="AT1979" s="28"/>
    </row>
    <row r="1980" spans="26:46" ht="12.95" customHeight="1">
      <c r="Z1980" s="28"/>
      <c r="AA1980" s="28"/>
      <c r="AB1980" s="28"/>
      <c r="AC1980" s="28"/>
      <c r="AD1980" s="28"/>
      <c r="AF1980" s="29"/>
      <c r="AM1980" s="28"/>
      <c r="AN1980" s="28"/>
      <c r="AO1980" s="28"/>
      <c r="AP1980" s="28"/>
      <c r="AQ1980" s="28"/>
      <c r="AR1980" s="28"/>
      <c r="AS1980" s="28"/>
      <c r="AT1980" s="28"/>
    </row>
    <row r="1981" spans="26:46" ht="12.95" customHeight="1">
      <c r="Z1981" s="28"/>
      <c r="AA1981" s="28"/>
      <c r="AB1981" s="28"/>
      <c r="AC1981" s="28"/>
      <c r="AD1981" s="28"/>
      <c r="AF1981" s="29"/>
      <c r="AM1981" s="28"/>
      <c r="AN1981" s="28"/>
      <c r="AO1981" s="28"/>
      <c r="AP1981" s="28"/>
      <c r="AQ1981" s="28"/>
      <c r="AR1981" s="28"/>
      <c r="AS1981" s="28"/>
      <c r="AT1981" s="28"/>
    </row>
    <row r="1982" spans="26:46" ht="12.95" customHeight="1">
      <c r="Z1982" s="28"/>
      <c r="AA1982" s="28"/>
      <c r="AB1982" s="28"/>
      <c r="AC1982" s="28"/>
      <c r="AD1982" s="28"/>
      <c r="AF1982" s="29"/>
      <c r="AM1982" s="28"/>
      <c r="AN1982" s="28"/>
      <c r="AO1982" s="28"/>
      <c r="AP1982" s="28"/>
      <c r="AQ1982" s="28"/>
      <c r="AR1982" s="28"/>
      <c r="AS1982" s="28"/>
      <c r="AT1982" s="28"/>
    </row>
    <row r="1983" spans="26:46" ht="12.95" customHeight="1">
      <c r="Z1983" s="28"/>
      <c r="AA1983" s="28"/>
      <c r="AB1983" s="28"/>
      <c r="AC1983" s="28"/>
      <c r="AD1983" s="28"/>
      <c r="AF1983" s="29"/>
      <c r="AM1983" s="28"/>
      <c r="AN1983" s="28"/>
      <c r="AO1983" s="28"/>
      <c r="AP1983" s="28"/>
      <c r="AQ1983" s="28"/>
      <c r="AR1983" s="28"/>
      <c r="AS1983" s="28"/>
      <c r="AT1983" s="28"/>
    </row>
    <row r="1984" spans="26:46" ht="12.95" customHeight="1">
      <c r="Z1984" s="28"/>
      <c r="AA1984" s="28"/>
      <c r="AB1984" s="28"/>
      <c r="AC1984" s="28"/>
      <c r="AD1984" s="28"/>
      <c r="AF1984" s="29"/>
      <c r="AM1984" s="28"/>
      <c r="AN1984" s="28"/>
      <c r="AO1984" s="28"/>
      <c r="AP1984" s="28"/>
      <c r="AQ1984" s="28"/>
      <c r="AR1984" s="28"/>
      <c r="AS1984" s="28"/>
      <c r="AT1984" s="28"/>
    </row>
    <row r="1985" spans="26:46" ht="12.95" customHeight="1">
      <c r="Z1985" s="28"/>
      <c r="AA1985" s="28"/>
      <c r="AB1985" s="28"/>
      <c r="AC1985" s="28"/>
      <c r="AD1985" s="28"/>
      <c r="AF1985" s="29"/>
      <c r="AM1985" s="28"/>
      <c r="AN1985" s="28"/>
      <c r="AO1985" s="28"/>
      <c r="AP1985" s="28"/>
      <c r="AQ1985" s="28"/>
      <c r="AR1985" s="28"/>
      <c r="AS1985" s="28"/>
      <c r="AT1985" s="28"/>
    </row>
    <row r="1986" spans="26:46" ht="12.95" customHeight="1">
      <c r="Z1986" s="28"/>
      <c r="AA1986" s="28"/>
      <c r="AB1986" s="28"/>
      <c r="AC1986" s="28"/>
      <c r="AD1986" s="28"/>
      <c r="AF1986" s="29"/>
      <c r="AM1986" s="28"/>
      <c r="AN1986" s="28"/>
      <c r="AO1986" s="28"/>
      <c r="AP1986" s="28"/>
      <c r="AQ1986" s="28"/>
      <c r="AR1986" s="28"/>
      <c r="AS1986" s="28"/>
      <c r="AT1986" s="28"/>
    </row>
    <row r="1987" spans="26:46" ht="12.95" customHeight="1">
      <c r="Z1987" s="28"/>
      <c r="AA1987" s="28"/>
      <c r="AB1987" s="28"/>
      <c r="AC1987" s="28"/>
      <c r="AD1987" s="28"/>
      <c r="AF1987" s="29"/>
      <c r="AM1987" s="28"/>
      <c r="AN1987" s="28"/>
      <c r="AO1987" s="28"/>
      <c r="AP1987" s="28"/>
      <c r="AQ1987" s="28"/>
      <c r="AR1987" s="28"/>
      <c r="AS1987" s="28"/>
      <c r="AT1987" s="28"/>
    </row>
    <row r="1988" spans="26:46" ht="12.95" customHeight="1">
      <c r="Z1988" s="28"/>
      <c r="AA1988" s="28"/>
      <c r="AB1988" s="28"/>
      <c r="AC1988" s="28"/>
      <c r="AD1988" s="28"/>
      <c r="AF1988" s="29"/>
      <c r="AM1988" s="28"/>
      <c r="AN1988" s="28"/>
      <c r="AO1988" s="28"/>
      <c r="AP1988" s="28"/>
      <c r="AQ1988" s="28"/>
      <c r="AR1988" s="28"/>
      <c r="AS1988" s="28"/>
      <c r="AT1988" s="28"/>
    </row>
    <row r="1989" spans="26:46" ht="12.95" customHeight="1">
      <c r="Z1989" s="28"/>
      <c r="AA1989" s="28"/>
      <c r="AB1989" s="28"/>
      <c r="AC1989" s="28"/>
      <c r="AD1989" s="28"/>
      <c r="AF1989" s="29"/>
      <c r="AM1989" s="28"/>
      <c r="AN1989" s="28"/>
      <c r="AO1989" s="28"/>
      <c r="AP1989" s="28"/>
      <c r="AQ1989" s="28"/>
      <c r="AR1989" s="28"/>
      <c r="AS1989" s="28"/>
      <c r="AT1989" s="28"/>
    </row>
    <row r="1990" spans="26:46" ht="12.95" customHeight="1">
      <c r="Z1990" s="28"/>
      <c r="AA1990" s="28"/>
      <c r="AB1990" s="28"/>
      <c r="AC1990" s="28"/>
      <c r="AD1990" s="28"/>
      <c r="AF1990" s="29"/>
      <c r="AM1990" s="28"/>
      <c r="AN1990" s="28"/>
      <c r="AO1990" s="28"/>
      <c r="AP1990" s="28"/>
      <c r="AQ1990" s="28"/>
      <c r="AR1990" s="28"/>
      <c r="AS1990" s="28"/>
      <c r="AT1990" s="28"/>
    </row>
    <row r="1991" spans="26:46" ht="12.95" customHeight="1">
      <c r="Z1991" s="28"/>
      <c r="AA1991" s="28"/>
      <c r="AB1991" s="28"/>
      <c r="AC1991" s="28"/>
      <c r="AD1991" s="28"/>
      <c r="AF1991" s="29"/>
      <c r="AM1991" s="28"/>
      <c r="AN1991" s="28"/>
      <c r="AO1991" s="28"/>
      <c r="AP1991" s="28"/>
      <c r="AQ1991" s="28"/>
      <c r="AR1991" s="28"/>
      <c r="AS1991" s="28"/>
      <c r="AT1991" s="28"/>
    </row>
    <row r="1992" spans="26:46" ht="12.95" customHeight="1">
      <c r="Z1992" s="28"/>
      <c r="AA1992" s="28"/>
      <c r="AB1992" s="28"/>
      <c r="AC1992" s="28"/>
      <c r="AD1992" s="28"/>
      <c r="AF1992" s="29"/>
      <c r="AM1992" s="28"/>
      <c r="AN1992" s="28"/>
      <c r="AO1992" s="28"/>
      <c r="AP1992" s="28"/>
      <c r="AQ1992" s="28"/>
      <c r="AR1992" s="28"/>
      <c r="AS1992" s="28"/>
      <c r="AT1992" s="28"/>
    </row>
    <row r="1993" spans="26:46" ht="12.95" customHeight="1">
      <c r="Z1993" s="28"/>
      <c r="AA1993" s="28"/>
      <c r="AB1993" s="28"/>
      <c r="AC1993" s="28"/>
      <c r="AD1993" s="28"/>
      <c r="AF1993" s="29"/>
      <c r="AM1993" s="28"/>
      <c r="AN1993" s="28"/>
      <c r="AO1993" s="28"/>
      <c r="AP1993" s="28"/>
      <c r="AQ1993" s="28"/>
      <c r="AR1993" s="28"/>
      <c r="AS1993" s="28"/>
      <c r="AT1993" s="28"/>
    </row>
    <row r="1994" spans="26:46" ht="12.95" customHeight="1">
      <c r="Z1994" s="28"/>
      <c r="AA1994" s="28"/>
      <c r="AB1994" s="28"/>
      <c r="AC1994" s="28"/>
      <c r="AD1994" s="28"/>
      <c r="AF1994" s="29"/>
      <c r="AM1994" s="28"/>
      <c r="AN1994" s="28"/>
      <c r="AO1994" s="28"/>
      <c r="AP1994" s="28"/>
      <c r="AQ1994" s="28"/>
      <c r="AR1994" s="28"/>
      <c r="AS1994" s="28"/>
      <c r="AT1994" s="28"/>
    </row>
    <row r="1995" spans="26:46" ht="12.95" customHeight="1">
      <c r="Z1995" s="28"/>
      <c r="AA1995" s="28"/>
      <c r="AB1995" s="28"/>
      <c r="AC1995" s="28"/>
      <c r="AD1995" s="28"/>
      <c r="AF1995" s="29"/>
      <c r="AM1995" s="28"/>
      <c r="AN1995" s="28"/>
      <c r="AO1995" s="28"/>
      <c r="AP1995" s="28"/>
      <c r="AQ1995" s="28"/>
      <c r="AR1995" s="28"/>
      <c r="AS1995" s="28"/>
      <c r="AT1995" s="28"/>
    </row>
    <row r="1996" spans="26:46" ht="12.95" customHeight="1">
      <c r="Z1996" s="28"/>
      <c r="AA1996" s="28"/>
      <c r="AB1996" s="28"/>
      <c r="AC1996" s="28"/>
      <c r="AD1996" s="28"/>
      <c r="AF1996" s="29"/>
      <c r="AM1996" s="28"/>
      <c r="AN1996" s="28"/>
      <c r="AO1996" s="28"/>
      <c r="AP1996" s="28"/>
      <c r="AQ1996" s="28"/>
      <c r="AR1996" s="28"/>
      <c r="AS1996" s="28"/>
      <c r="AT1996" s="28"/>
    </row>
    <row r="1997" spans="26:46" ht="12.95" customHeight="1">
      <c r="Z1997" s="28"/>
      <c r="AA1997" s="28"/>
      <c r="AB1997" s="28"/>
      <c r="AC1997" s="28"/>
      <c r="AD1997" s="28"/>
      <c r="AF1997" s="29"/>
      <c r="AM1997" s="28"/>
      <c r="AN1997" s="28"/>
      <c r="AO1997" s="28"/>
      <c r="AP1997" s="28"/>
      <c r="AQ1997" s="28"/>
      <c r="AR1997" s="28"/>
      <c r="AS1997" s="28"/>
      <c r="AT1997" s="28"/>
    </row>
    <row r="1998" spans="26:46" ht="12.95" customHeight="1">
      <c r="Z1998" s="28"/>
      <c r="AA1998" s="28"/>
      <c r="AB1998" s="28"/>
      <c r="AC1998" s="28"/>
      <c r="AD1998" s="28"/>
      <c r="AF1998" s="29"/>
      <c r="AM1998" s="28"/>
      <c r="AN1998" s="28"/>
      <c r="AO1998" s="28"/>
      <c r="AP1998" s="28"/>
      <c r="AQ1998" s="28"/>
      <c r="AR1998" s="28"/>
      <c r="AS1998" s="28"/>
      <c r="AT1998" s="28"/>
    </row>
    <row r="1999" spans="26:46" ht="12.95" customHeight="1">
      <c r="Z1999" s="28"/>
      <c r="AA1999" s="28"/>
      <c r="AB1999" s="28"/>
      <c r="AC1999" s="28"/>
      <c r="AD1999" s="28"/>
      <c r="AF1999" s="29"/>
      <c r="AM1999" s="28"/>
      <c r="AN1999" s="28"/>
      <c r="AO1999" s="28"/>
      <c r="AP1999" s="28"/>
      <c r="AQ1999" s="28"/>
      <c r="AR1999" s="28"/>
      <c r="AS1999" s="28"/>
      <c r="AT1999" s="28"/>
    </row>
    <row r="2000" spans="26:46" ht="12.95" customHeight="1">
      <c r="Z2000" s="28"/>
      <c r="AA2000" s="28"/>
      <c r="AB2000" s="28"/>
      <c r="AC2000" s="28"/>
      <c r="AD2000" s="28"/>
      <c r="AF2000" s="29"/>
      <c r="AM2000" s="28"/>
      <c r="AN2000" s="28"/>
      <c r="AO2000" s="28"/>
      <c r="AP2000" s="28"/>
      <c r="AQ2000" s="28"/>
      <c r="AR2000" s="28"/>
      <c r="AS2000" s="28"/>
      <c r="AT2000" s="28"/>
    </row>
    <row r="2001" spans="26:46" ht="12.95" customHeight="1">
      <c r="Z2001" s="28"/>
      <c r="AA2001" s="28"/>
      <c r="AB2001" s="28"/>
      <c r="AC2001" s="28"/>
      <c r="AD2001" s="28"/>
      <c r="AF2001" s="29"/>
      <c r="AM2001" s="28"/>
      <c r="AN2001" s="28"/>
      <c r="AO2001" s="28"/>
      <c r="AP2001" s="28"/>
      <c r="AQ2001" s="28"/>
      <c r="AR2001" s="28"/>
      <c r="AS2001" s="28"/>
      <c r="AT2001" s="28"/>
    </row>
    <row r="2002" spans="26:46" ht="12.95" customHeight="1">
      <c r="Z2002" s="28"/>
      <c r="AA2002" s="28"/>
      <c r="AB2002" s="28"/>
      <c r="AC2002" s="28"/>
      <c r="AD2002" s="28"/>
      <c r="AF2002" s="29"/>
      <c r="AM2002" s="28"/>
      <c r="AN2002" s="28"/>
      <c r="AO2002" s="28"/>
      <c r="AP2002" s="28"/>
      <c r="AQ2002" s="28"/>
      <c r="AR2002" s="28"/>
      <c r="AS2002" s="28"/>
      <c r="AT2002" s="28"/>
    </row>
    <row r="2003" spans="26:46" ht="12.95" customHeight="1">
      <c r="Z2003" s="28"/>
      <c r="AA2003" s="28"/>
      <c r="AB2003" s="28"/>
      <c r="AC2003" s="28"/>
      <c r="AD2003" s="28"/>
      <c r="AF2003" s="29"/>
      <c r="AM2003" s="28"/>
      <c r="AN2003" s="28"/>
      <c r="AO2003" s="28"/>
      <c r="AP2003" s="28"/>
      <c r="AQ2003" s="28"/>
      <c r="AR2003" s="28"/>
      <c r="AS2003" s="28"/>
      <c r="AT2003" s="28"/>
    </row>
    <row r="2004" spans="26:46" ht="12.95" customHeight="1">
      <c r="Z2004" s="28"/>
      <c r="AA2004" s="28"/>
      <c r="AB2004" s="28"/>
      <c r="AC2004" s="28"/>
      <c r="AD2004" s="28"/>
      <c r="AF2004" s="29"/>
      <c r="AM2004" s="28"/>
      <c r="AN2004" s="28"/>
      <c r="AO2004" s="28"/>
      <c r="AP2004" s="28"/>
      <c r="AQ2004" s="28"/>
      <c r="AR2004" s="28"/>
      <c r="AS2004" s="28"/>
      <c r="AT2004" s="28"/>
    </row>
    <row r="2005" spans="26:46" ht="12.95" customHeight="1">
      <c r="Z2005" s="28"/>
      <c r="AA2005" s="28"/>
      <c r="AB2005" s="28"/>
      <c r="AC2005" s="28"/>
      <c r="AD2005" s="28"/>
      <c r="AF2005" s="29"/>
      <c r="AM2005" s="28"/>
      <c r="AN2005" s="28"/>
      <c r="AO2005" s="28"/>
      <c r="AP2005" s="28"/>
      <c r="AQ2005" s="28"/>
      <c r="AR2005" s="28"/>
      <c r="AS2005" s="28"/>
      <c r="AT2005" s="28"/>
    </row>
    <row r="2006" spans="26:46" ht="12.95" customHeight="1">
      <c r="Z2006" s="28"/>
      <c r="AA2006" s="28"/>
      <c r="AB2006" s="28"/>
      <c r="AC2006" s="28"/>
      <c r="AD2006" s="28"/>
      <c r="AF2006" s="29"/>
      <c r="AM2006" s="28"/>
      <c r="AN2006" s="28"/>
      <c r="AO2006" s="28"/>
      <c r="AP2006" s="28"/>
      <c r="AQ2006" s="28"/>
      <c r="AR2006" s="28"/>
      <c r="AS2006" s="28"/>
      <c r="AT2006" s="28"/>
    </row>
    <row r="2007" spans="26:46" ht="12.95" customHeight="1">
      <c r="Z2007" s="28"/>
      <c r="AA2007" s="28"/>
      <c r="AB2007" s="28"/>
      <c r="AC2007" s="28"/>
      <c r="AD2007" s="28"/>
      <c r="AF2007" s="29"/>
      <c r="AM2007" s="28"/>
      <c r="AN2007" s="28"/>
      <c r="AO2007" s="28"/>
      <c r="AP2007" s="28"/>
      <c r="AQ2007" s="28"/>
      <c r="AR2007" s="28"/>
      <c r="AS2007" s="28"/>
      <c r="AT2007" s="28"/>
    </row>
    <row r="2008" spans="26:46" ht="12.95" customHeight="1">
      <c r="Z2008" s="28"/>
      <c r="AA2008" s="28"/>
      <c r="AB2008" s="28"/>
      <c r="AC2008" s="28"/>
      <c r="AD2008" s="28"/>
      <c r="AF2008" s="29"/>
      <c r="AM2008" s="28"/>
      <c r="AN2008" s="28"/>
      <c r="AO2008" s="28"/>
      <c r="AP2008" s="28"/>
      <c r="AQ2008" s="28"/>
      <c r="AR2008" s="28"/>
      <c r="AS2008" s="28"/>
      <c r="AT2008" s="28"/>
    </row>
    <row r="2009" spans="26:46" ht="12.95" customHeight="1">
      <c r="Z2009" s="28"/>
      <c r="AA2009" s="28"/>
      <c r="AB2009" s="28"/>
      <c r="AC2009" s="28"/>
      <c r="AD2009" s="28"/>
      <c r="AF2009" s="29"/>
      <c r="AM2009" s="28"/>
      <c r="AN2009" s="28"/>
      <c r="AO2009" s="28"/>
      <c r="AP2009" s="28"/>
      <c r="AQ2009" s="28"/>
      <c r="AR2009" s="28"/>
      <c r="AS2009" s="28"/>
      <c r="AT2009" s="28"/>
    </row>
    <row r="2010" spans="26:46" ht="12.95" customHeight="1">
      <c r="Z2010" s="28"/>
      <c r="AA2010" s="28"/>
      <c r="AB2010" s="28"/>
      <c r="AC2010" s="28"/>
      <c r="AD2010" s="28"/>
      <c r="AF2010" s="29"/>
      <c r="AM2010" s="28"/>
      <c r="AN2010" s="28"/>
      <c r="AO2010" s="28"/>
      <c r="AP2010" s="28"/>
      <c r="AQ2010" s="28"/>
      <c r="AR2010" s="28"/>
      <c r="AS2010" s="28"/>
      <c r="AT2010" s="28"/>
    </row>
    <row r="2011" spans="26:46" ht="12.95" customHeight="1">
      <c r="Z2011" s="28"/>
      <c r="AA2011" s="28"/>
      <c r="AB2011" s="28"/>
      <c r="AC2011" s="28"/>
      <c r="AD2011" s="28"/>
      <c r="AF2011" s="29"/>
      <c r="AM2011" s="28"/>
      <c r="AN2011" s="28"/>
      <c r="AO2011" s="28"/>
      <c r="AP2011" s="28"/>
      <c r="AQ2011" s="28"/>
      <c r="AR2011" s="28"/>
      <c r="AS2011" s="28"/>
      <c r="AT2011" s="28"/>
    </row>
    <row r="2012" spans="26:46" ht="12.95" customHeight="1">
      <c r="Z2012" s="28"/>
      <c r="AA2012" s="28"/>
      <c r="AB2012" s="28"/>
      <c r="AC2012" s="28"/>
      <c r="AD2012" s="28"/>
      <c r="AF2012" s="29"/>
      <c r="AM2012" s="28"/>
      <c r="AN2012" s="28"/>
      <c r="AO2012" s="28"/>
      <c r="AP2012" s="28"/>
      <c r="AQ2012" s="28"/>
      <c r="AR2012" s="28"/>
      <c r="AS2012" s="28"/>
      <c r="AT2012" s="28"/>
    </row>
    <row r="2013" spans="26:46" ht="12.95" customHeight="1">
      <c r="Z2013" s="28"/>
      <c r="AA2013" s="28"/>
      <c r="AB2013" s="28"/>
      <c r="AC2013" s="28"/>
      <c r="AD2013" s="28"/>
      <c r="AF2013" s="29"/>
      <c r="AM2013" s="28"/>
      <c r="AN2013" s="28"/>
      <c r="AO2013" s="28"/>
      <c r="AP2013" s="28"/>
      <c r="AQ2013" s="28"/>
      <c r="AR2013" s="28"/>
      <c r="AS2013" s="28"/>
      <c r="AT2013" s="28"/>
    </row>
    <row r="2014" spans="26:46" ht="12.95" customHeight="1">
      <c r="Z2014" s="28"/>
      <c r="AA2014" s="28"/>
      <c r="AB2014" s="28"/>
      <c r="AC2014" s="28"/>
      <c r="AD2014" s="28"/>
      <c r="AF2014" s="29"/>
      <c r="AM2014" s="28"/>
      <c r="AN2014" s="28"/>
      <c r="AO2014" s="28"/>
      <c r="AP2014" s="28"/>
      <c r="AQ2014" s="28"/>
      <c r="AR2014" s="28"/>
      <c r="AS2014" s="28"/>
      <c r="AT2014" s="28"/>
    </row>
    <row r="2015" spans="26:46" ht="12.95" customHeight="1">
      <c r="Z2015" s="28"/>
      <c r="AA2015" s="28"/>
      <c r="AB2015" s="28"/>
      <c r="AC2015" s="28"/>
      <c r="AD2015" s="28"/>
      <c r="AF2015" s="29"/>
      <c r="AM2015" s="28"/>
      <c r="AN2015" s="28"/>
      <c r="AO2015" s="28"/>
      <c r="AP2015" s="28"/>
      <c r="AQ2015" s="28"/>
      <c r="AR2015" s="28"/>
      <c r="AS2015" s="28"/>
      <c r="AT2015" s="28"/>
    </row>
    <row r="2016" spans="26:46" ht="12.95" customHeight="1">
      <c r="Z2016" s="28"/>
      <c r="AA2016" s="28"/>
      <c r="AB2016" s="28"/>
      <c r="AC2016" s="28"/>
      <c r="AD2016" s="28"/>
      <c r="AF2016" s="29"/>
      <c r="AM2016" s="28"/>
      <c r="AN2016" s="28"/>
      <c r="AO2016" s="28"/>
      <c r="AP2016" s="28"/>
      <c r="AQ2016" s="28"/>
      <c r="AR2016" s="28"/>
      <c r="AS2016" s="28"/>
      <c r="AT2016" s="28"/>
    </row>
    <row r="2017" spans="26:46" ht="12.95" customHeight="1">
      <c r="Z2017" s="28"/>
      <c r="AA2017" s="28"/>
      <c r="AB2017" s="28"/>
      <c r="AC2017" s="28"/>
      <c r="AD2017" s="28"/>
      <c r="AF2017" s="29"/>
      <c r="AM2017" s="28"/>
      <c r="AN2017" s="28"/>
      <c r="AO2017" s="28"/>
      <c r="AP2017" s="28"/>
      <c r="AQ2017" s="28"/>
      <c r="AR2017" s="28"/>
      <c r="AS2017" s="28"/>
      <c r="AT2017" s="28"/>
    </row>
    <row r="2018" spans="26:46" ht="12.95" customHeight="1">
      <c r="Z2018" s="28"/>
      <c r="AA2018" s="28"/>
      <c r="AB2018" s="28"/>
      <c r="AC2018" s="28"/>
      <c r="AD2018" s="28"/>
      <c r="AF2018" s="29"/>
      <c r="AM2018" s="28"/>
      <c r="AN2018" s="28"/>
      <c r="AO2018" s="28"/>
      <c r="AP2018" s="28"/>
      <c r="AQ2018" s="28"/>
      <c r="AR2018" s="28"/>
      <c r="AS2018" s="28"/>
      <c r="AT2018" s="28"/>
    </row>
    <row r="2019" spans="26:46" ht="12.95" customHeight="1">
      <c r="Z2019" s="28"/>
      <c r="AA2019" s="28"/>
      <c r="AB2019" s="28"/>
      <c r="AC2019" s="28"/>
      <c r="AD2019" s="28"/>
      <c r="AF2019" s="29"/>
      <c r="AM2019" s="28"/>
      <c r="AN2019" s="28"/>
      <c r="AO2019" s="28"/>
      <c r="AP2019" s="28"/>
      <c r="AQ2019" s="28"/>
      <c r="AR2019" s="28"/>
      <c r="AS2019" s="28"/>
      <c r="AT2019" s="28"/>
    </row>
    <row r="2020" spans="26:46" ht="12.95" customHeight="1">
      <c r="Z2020" s="28"/>
      <c r="AA2020" s="28"/>
      <c r="AB2020" s="28"/>
      <c r="AC2020" s="28"/>
      <c r="AD2020" s="28"/>
      <c r="AF2020" s="29"/>
      <c r="AM2020" s="28"/>
      <c r="AN2020" s="28"/>
      <c r="AO2020" s="28"/>
      <c r="AP2020" s="28"/>
      <c r="AQ2020" s="28"/>
      <c r="AR2020" s="28"/>
      <c r="AS2020" s="28"/>
      <c r="AT2020" s="28"/>
    </row>
    <row r="2021" spans="26:46" ht="12.95" customHeight="1">
      <c r="Z2021" s="28"/>
      <c r="AA2021" s="28"/>
      <c r="AB2021" s="28"/>
      <c r="AC2021" s="28"/>
      <c r="AD2021" s="28"/>
      <c r="AF2021" s="29"/>
      <c r="AM2021" s="28"/>
      <c r="AN2021" s="28"/>
      <c r="AO2021" s="28"/>
      <c r="AP2021" s="28"/>
      <c r="AQ2021" s="28"/>
      <c r="AR2021" s="28"/>
      <c r="AS2021" s="28"/>
      <c r="AT2021" s="28"/>
    </row>
    <row r="2022" spans="26:46" ht="12.95" customHeight="1">
      <c r="Z2022" s="28"/>
      <c r="AA2022" s="28"/>
      <c r="AB2022" s="28"/>
      <c r="AC2022" s="28"/>
      <c r="AD2022" s="28"/>
      <c r="AF2022" s="29"/>
      <c r="AM2022" s="28"/>
      <c r="AN2022" s="28"/>
      <c r="AO2022" s="28"/>
      <c r="AP2022" s="28"/>
      <c r="AQ2022" s="28"/>
      <c r="AR2022" s="28"/>
      <c r="AS2022" s="28"/>
      <c r="AT2022" s="28"/>
    </row>
    <row r="2023" spans="26:46" ht="12.95" customHeight="1">
      <c r="Z2023" s="28"/>
      <c r="AA2023" s="28"/>
      <c r="AB2023" s="28"/>
      <c r="AC2023" s="28"/>
      <c r="AD2023" s="28"/>
      <c r="AF2023" s="29"/>
      <c r="AM2023" s="28"/>
      <c r="AN2023" s="28"/>
      <c r="AO2023" s="28"/>
      <c r="AP2023" s="28"/>
      <c r="AQ2023" s="28"/>
      <c r="AR2023" s="28"/>
      <c r="AS2023" s="28"/>
      <c r="AT2023" s="28"/>
    </row>
    <row r="2024" spans="26:46" ht="12.95" customHeight="1">
      <c r="Z2024" s="28"/>
      <c r="AA2024" s="28"/>
      <c r="AB2024" s="28"/>
      <c r="AC2024" s="28"/>
      <c r="AD2024" s="28"/>
      <c r="AF2024" s="29"/>
      <c r="AM2024" s="28"/>
      <c r="AN2024" s="28"/>
      <c r="AO2024" s="28"/>
      <c r="AP2024" s="28"/>
      <c r="AQ2024" s="28"/>
      <c r="AR2024" s="28"/>
      <c r="AS2024" s="28"/>
      <c r="AT2024" s="28"/>
    </row>
    <row r="2025" spans="26:46" ht="12.95" customHeight="1">
      <c r="Z2025" s="28"/>
      <c r="AA2025" s="28"/>
      <c r="AB2025" s="28"/>
      <c r="AC2025" s="28"/>
      <c r="AD2025" s="28"/>
      <c r="AF2025" s="29"/>
      <c r="AM2025" s="28"/>
      <c r="AN2025" s="28"/>
      <c r="AO2025" s="28"/>
      <c r="AP2025" s="28"/>
      <c r="AQ2025" s="28"/>
      <c r="AR2025" s="28"/>
      <c r="AS2025" s="28"/>
      <c r="AT2025" s="28"/>
    </row>
    <row r="2026" spans="26:46" ht="12.95" customHeight="1">
      <c r="Z2026" s="28"/>
      <c r="AA2026" s="28"/>
      <c r="AB2026" s="28"/>
      <c r="AC2026" s="28"/>
      <c r="AD2026" s="28"/>
      <c r="AF2026" s="29"/>
      <c r="AM2026" s="28"/>
      <c r="AN2026" s="28"/>
      <c r="AO2026" s="28"/>
      <c r="AP2026" s="28"/>
      <c r="AQ2026" s="28"/>
      <c r="AR2026" s="28"/>
      <c r="AS2026" s="28"/>
      <c r="AT2026" s="28"/>
    </row>
    <row r="2027" spans="26:46" ht="12.95" customHeight="1">
      <c r="Z2027" s="28"/>
      <c r="AA2027" s="28"/>
      <c r="AB2027" s="28"/>
      <c r="AC2027" s="28"/>
      <c r="AD2027" s="28"/>
      <c r="AF2027" s="29"/>
      <c r="AM2027" s="28"/>
      <c r="AN2027" s="28"/>
      <c r="AO2027" s="28"/>
      <c r="AP2027" s="28"/>
      <c r="AQ2027" s="28"/>
      <c r="AR2027" s="28"/>
      <c r="AS2027" s="28"/>
      <c r="AT2027" s="28"/>
    </row>
    <row r="2028" spans="26:46" ht="12.95" customHeight="1">
      <c r="Z2028" s="28"/>
      <c r="AA2028" s="28"/>
      <c r="AB2028" s="28"/>
      <c r="AC2028" s="28"/>
      <c r="AD2028" s="28"/>
      <c r="AF2028" s="29"/>
      <c r="AM2028" s="28"/>
      <c r="AN2028" s="28"/>
      <c r="AO2028" s="28"/>
      <c r="AP2028" s="28"/>
      <c r="AQ2028" s="28"/>
      <c r="AR2028" s="28"/>
      <c r="AS2028" s="28"/>
      <c r="AT2028" s="28"/>
    </row>
    <row r="2029" spans="26:46" ht="12.95" customHeight="1">
      <c r="Z2029" s="28"/>
      <c r="AA2029" s="28"/>
      <c r="AB2029" s="28"/>
      <c r="AC2029" s="28"/>
      <c r="AD2029" s="28"/>
      <c r="AF2029" s="29"/>
      <c r="AM2029" s="28"/>
      <c r="AN2029" s="28"/>
      <c r="AO2029" s="28"/>
      <c r="AP2029" s="28"/>
      <c r="AQ2029" s="28"/>
      <c r="AR2029" s="28"/>
      <c r="AS2029" s="28"/>
      <c r="AT2029" s="28"/>
    </row>
    <row r="2030" spans="26:46" ht="12.95" customHeight="1">
      <c r="Z2030" s="28"/>
      <c r="AA2030" s="28"/>
      <c r="AB2030" s="28"/>
      <c r="AC2030" s="28"/>
      <c r="AD2030" s="28"/>
      <c r="AF2030" s="29"/>
      <c r="AM2030" s="28"/>
      <c r="AN2030" s="28"/>
      <c r="AO2030" s="28"/>
      <c r="AP2030" s="28"/>
      <c r="AQ2030" s="28"/>
      <c r="AR2030" s="28"/>
      <c r="AS2030" s="28"/>
      <c r="AT2030" s="28"/>
    </row>
    <row r="2031" spans="26:46" ht="12.95" customHeight="1">
      <c r="Z2031" s="28"/>
      <c r="AA2031" s="28"/>
      <c r="AB2031" s="28"/>
      <c r="AC2031" s="28"/>
      <c r="AD2031" s="28"/>
      <c r="AF2031" s="29"/>
      <c r="AM2031" s="28"/>
      <c r="AN2031" s="28"/>
      <c r="AO2031" s="28"/>
      <c r="AP2031" s="28"/>
      <c r="AQ2031" s="28"/>
      <c r="AR2031" s="28"/>
      <c r="AS2031" s="28"/>
      <c r="AT2031" s="28"/>
    </row>
    <row r="2032" spans="26:46" ht="12.95" customHeight="1">
      <c r="Z2032" s="28"/>
      <c r="AA2032" s="28"/>
      <c r="AB2032" s="28"/>
      <c r="AC2032" s="28"/>
      <c r="AD2032" s="28"/>
      <c r="AF2032" s="29"/>
      <c r="AM2032" s="28"/>
      <c r="AN2032" s="28"/>
      <c r="AO2032" s="28"/>
      <c r="AP2032" s="28"/>
      <c r="AQ2032" s="28"/>
      <c r="AR2032" s="28"/>
      <c r="AS2032" s="28"/>
      <c r="AT2032" s="28"/>
    </row>
    <row r="2033" spans="26:46" ht="12.95" customHeight="1">
      <c r="Z2033" s="28"/>
      <c r="AA2033" s="28"/>
      <c r="AB2033" s="28"/>
      <c r="AC2033" s="28"/>
      <c r="AD2033" s="28"/>
      <c r="AF2033" s="29"/>
      <c r="AM2033" s="28"/>
      <c r="AN2033" s="28"/>
      <c r="AO2033" s="28"/>
      <c r="AP2033" s="28"/>
      <c r="AQ2033" s="28"/>
      <c r="AR2033" s="28"/>
      <c r="AS2033" s="28"/>
      <c r="AT2033" s="28"/>
    </row>
    <row r="2034" spans="26:46" ht="12.95" customHeight="1">
      <c r="Z2034" s="28"/>
      <c r="AA2034" s="28"/>
      <c r="AB2034" s="28"/>
      <c r="AC2034" s="28"/>
      <c r="AD2034" s="28"/>
      <c r="AF2034" s="29"/>
      <c r="AM2034" s="28"/>
      <c r="AN2034" s="28"/>
      <c r="AO2034" s="28"/>
      <c r="AP2034" s="28"/>
      <c r="AQ2034" s="28"/>
      <c r="AR2034" s="28"/>
      <c r="AS2034" s="28"/>
      <c r="AT2034" s="28"/>
    </row>
    <row r="2035" spans="26:46" ht="12.95" customHeight="1">
      <c r="Z2035" s="28"/>
      <c r="AA2035" s="28"/>
      <c r="AB2035" s="28"/>
      <c r="AC2035" s="28"/>
      <c r="AD2035" s="28"/>
      <c r="AF2035" s="29"/>
      <c r="AM2035" s="28"/>
      <c r="AN2035" s="28"/>
      <c r="AO2035" s="28"/>
      <c r="AP2035" s="28"/>
      <c r="AQ2035" s="28"/>
      <c r="AR2035" s="28"/>
      <c r="AS2035" s="28"/>
      <c r="AT2035" s="28"/>
    </row>
    <row r="2036" spans="26:46" ht="12.95" customHeight="1">
      <c r="Z2036" s="28"/>
      <c r="AA2036" s="28"/>
      <c r="AB2036" s="28"/>
      <c r="AC2036" s="28"/>
      <c r="AD2036" s="28"/>
      <c r="AF2036" s="29"/>
      <c r="AM2036" s="28"/>
      <c r="AN2036" s="28"/>
      <c r="AO2036" s="28"/>
      <c r="AP2036" s="28"/>
      <c r="AQ2036" s="28"/>
      <c r="AR2036" s="28"/>
      <c r="AS2036" s="28"/>
      <c r="AT2036" s="28"/>
    </row>
    <row r="2037" spans="26:46" ht="12.95" customHeight="1">
      <c r="Z2037" s="28"/>
      <c r="AA2037" s="28"/>
      <c r="AB2037" s="28"/>
      <c r="AC2037" s="28"/>
      <c r="AD2037" s="28"/>
      <c r="AF2037" s="29"/>
      <c r="AM2037" s="28"/>
      <c r="AN2037" s="28"/>
      <c r="AO2037" s="28"/>
      <c r="AP2037" s="28"/>
      <c r="AQ2037" s="28"/>
      <c r="AR2037" s="28"/>
      <c r="AS2037" s="28"/>
      <c r="AT2037" s="28"/>
    </row>
    <row r="2038" spans="26:46" ht="12.95" customHeight="1">
      <c r="Z2038" s="28"/>
      <c r="AA2038" s="28"/>
      <c r="AB2038" s="28"/>
      <c r="AC2038" s="28"/>
      <c r="AD2038" s="28"/>
      <c r="AF2038" s="29"/>
      <c r="AM2038" s="28"/>
      <c r="AN2038" s="28"/>
      <c r="AO2038" s="28"/>
      <c r="AP2038" s="28"/>
      <c r="AQ2038" s="28"/>
      <c r="AR2038" s="28"/>
      <c r="AS2038" s="28"/>
      <c r="AT2038" s="28"/>
    </row>
    <row r="2039" spans="26:46" ht="12.95" customHeight="1">
      <c r="Z2039" s="28"/>
      <c r="AA2039" s="28"/>
      <c r="AB2039" s="28"/>
      <c r="AC2039" s="28"/>
      <c r="AD2039" s="28"/>
      <c r="AF2039" s="29"/>
      <c r="AM2039" s="28"/>
      <c r="AN2039" s="28"/>
      <c r="AO2039" s="28"/>
      <c r="AP2039" s="28"/>
      <c r="AQ2039" s="28"/>
      <c r="AR2039" s="28"/>
      <c r="AS2039" s="28"/>
      <c r="AT2039" s="28"/>
    </row>
    <row r="2040" spans="26:46" ht="12.95" customHeight="1">
      <c r="Z2040" s="28"/>
      <c r="AA2040" s="28"/>
      <c r="AB2040" s="28"/>
      <c r="AC2040" s="28"/>
      <c r="AD2040" s="28"/>
      <c r="AF2040" s="29"/>
      <c r="AM2040" s="28"/>
      <c r="AN2040" s="28"/>
      <c r="AO2040" s="28"/>
      <c r="AP2040" s="28"/>
      <c r="AQ2040" s="28"/>
      <c r="AR2040" s="28"/>
      <c r="AS2040" s="28"/>
      <c r="AT2040" s="28"/>
    </row>
    <row r="2041" spans="26:46" ht="12.95" customHeight="1">
      <c r="Z2041" s="28"/>
      <c r="AA2041" s="28"/>
      <c r="AB2041" s="28"/>
      <c r="AC2041" s="28"/>
      <c r="AD2041" s="28"/>
      <c r="AF2041" s="29"/>
      <c r="AM2041" s="28"/>
      <c r="AN2041" s="28"/>
      <c r="AO2041" s="28"/>
      <c r="AP2041" s="28"/>
      <c r="AQ2041" s="28"/>
      <c r="AR2041" s="28"/>
      <c r="AS2041" s="28"/>
      <c r="AT2041" s="28"/>
    </row>
    <row r="2042" spans="26:46" ht="12.95" customHeight="1">
      <c r="Z2042" s="28"/>
      <c r="AA2042" s="28"/>
      <c r="AB2042" s="28"/>
      <c r="AC2042" s="28"/>
      <c r="AD2042" s="28"/>
      <c r="AF2042" s="29"/>
      <c r="AM2042" s="28"/>
      <c r="AN2042" s="28"/>
      <c r="AO2042" s="28"/>
      <c r="AP2042" s="28"/>
      <c r="AQ2042" s="28"/>
      <c r="AR2042" s="28"/>
      <c r="AS2042" s="28"/>
      <c r="AT2042" s="28"/>
    </row>
    <row r="2043" spans="26:46" ht="12.95" customHeight="1">
      <c r="Z2043" s="28"/>
      <c r="AA2043" s="28"/>
      <c r="AB2043" s="28"/>
      <c r="AC2043" s="28"/>
      <c r="AD2043" s="28"/>
      <c r="AF2043" s="29"/>
      <c r="AM2043" s="28"/>
      <c r="AN2043" s="28"/>
      <c r="AO2043" s="28"/>
      <c r="AP2043" s="28"/>
      <c r="AQ2043" s="28"/>
      <c r="AR2043" s="28"/>
      <c r="AS2043" s="28"/>
      <c r="AT2043" s="28"/>
    </row>
    <row r="2044" spans="26:46" ht="12.95" customHeight="1">
      <c r="Z2044" s="28"/>
      <c r="AA2044" s="28"/>
      <c r="AB2044" s="28"/>
      <c r="AC2044" s="28"/>
      <c r="AD2044" s="28"/>
      <c r="AF2044" s="29"/>
      <c r="AM2044" s="28"/>
      <c r="AN2044" s="28"/>
      <c r="AO2044" s="28"/>
      <c r="AP2044" s="28"/>
      <c r="AQ2044" s="28"/>
      <c r="AR2044" s="28"/>
      <c r="AS2044" s="28"/>
      <c r="AT2044" s="28"/>
    </row>
    <row r="2045" spans="26:46" ht="12.95" customHeight="1">
      <c r="Z2045" s="28"/>
      <c r="AA2045" s="28"/>
      <c r="AB2045" s="28"/>
      <c r="AC2045" s="28"/>
      <c r="AD2045" s="28"/>
      <c r="AF2045" s="29"/>
      <c r="AM2045" s="28"/>
      <c r="AN2045" s="28"/>
      <c r="AO2045" s="28"/>
      <c r="AP2045" s="28"/>
      <c r="AQ2045" s="28"/>
      <c r="AR2045" s="28"/>
      <c r="AS2045" s="28"/>
      <c r="AT2045" s="28"/>
    </row>
    <row r="2046" spans="26:46" ht="12.95" customHeight="1">
      <c r="Z2046" s="28"/>
      <c r="AA2046" s="28"/>
      <c r="AB2046" s="28"/>
      <c r="AC2046" s="28"/>
      <c r="AD2046" s="28"/>
      <c r="AF2046" s="29"/>
      <c r="AM2046" s="28"/>
      <c r="AN2046" s="28"/>
      <c r="AO2046" s="28"/>
      <c r="AP2046" s="28"/>
      <c r="AQ2046" s="28"/>
      <c r="AR2046" s="28"/>
      <c r="AS2046" s="28"/>
      <c r="AT2046" s="28"/>
    </row>
    <row r="2047" spans="26:46" ht="12.95" customHeight="1">
      <c r="Z2047" s="28"/>
      <c r="AA2047" s="28"/>
      <c r="AB2047" s="28"/>
      <c r="AC2047" s="28"/>
      <c r="AD2047" s="28"/>
      <c r="AF2047" s="29"/>
      <c r="AM2047" s="28"/>
      <c r="AN2047" s="28"/>
      <c r="AO2047" s="28"/>
      <c r="AP2047" s="28"/>
      <c r="AQ2047" s="28"/>
      <c r="AR2047" s="28"/>
      <c r="AS2047" s="28"/>
      <c r="AT2047" s="28"/>
    </row>
    <row r="2048" spans="26:46" ht="12.95" customHeight="1">
      <c r="Z2048" s="28"/>
      <c r="AA2048" s="28"/>
      <c r="AB2048" s="28"/>
      <c r="AC2048" s="28"/>
      <c r="AD2048" s="28"/>
      <c r="AF2048" s="29"/>
      <c r="AM2048" s="28"/>
      <c r="AN2048" s="28"/>
      <c r="AO2048" s="28"/>
      <c r="AP2048" s="28"/>
      <c r="AQ2048" s="28"/>
      <c r="AR2048" s="28"/>
      <c r="AS2048" s="28"/>
      <c r="AT2048" s="28"/>
    </row>
    <row r="2049" spans="26:46" ht="12.95" customHeight="1">
      <c r="Z2049" s="28"/>
      <c r="AA2049" s="28"/>
      <c r="AB2049" s="28"/>
      <c r="AC2049" s="28"/>
      <c r="AD2049" s="28"/>
      <c r="AF2049" s="29"/>
      <c r="AM2049" s="28"/>
      <c r="AN2049" s="28"/>
      <c r="AO2049" s="28"/>
      <c r="AP2049" s="28"/>
      <c r="AQ2049" s="28"/>
      <c r="AR2049" s="28"/>
      <c r="AS2049" s="28"/>
      <c r="AT2049" s="28"/>
    </row>
    <row r="2050" spans="26:46" ht="12.95" customHeight="1">
      <c r="Z2050" s="28"/>
      <c r="AA2050" s="28"/>
      <c r="AB2050" s="28"/>
      <c r="AC2050" s="28"/>
      <c r="AD2050" s="28"/>
      <c r="AF2050" s="29"/>
      <c r="AM2050" s="28"/>
      <c r="AN2050" s="28"/>
      <c r="AO2050" s="28"/>
      <c r="AP2050" s="28"/>
      <c r="AQ2050" s="28"/>
      <c r="AR2050" s="28"/>
      <c r="AS2050" s="28"/>
      <c r="AT2050" s="28"/>
    </row>
    <row r="2051" spans="26:46" ht="12.95" customHeight="1">
      <c r="Z2051" s="28"/>
      <c r="AA2051" s="28"/>
      <c r="AB2051" s="28"/>
      <c r="AC2051" s="28"/>
      <c r="AD2051" s="28"/>
      <c r="AF2051" s="29"/>
      <c r="AM2051" s="28"/>
      <c r="AN2051" s="28"/>
      <c r="AO2051" s="28"/>
      <c r="AP2051" s="28"/>
      <c r="AQ2051" s="28"/>
      <c r="AR2051" s="28"/>
      <c r="AS2051" s="28"/>
      <c r="AT2051" s="28"/>
    </row>
    <row r="2052" spans="26:46" ht="12.95" customHeight="1">
      <c r="Z2052" s="28"/>
      <c r="AA2052" s="28"/>
      <c r="AB2052" s="28"/>
      <c r="AC2052" s="28"/>
      <c r="AD2052" s="28"/>
      <c r="AF2052" s="29"/>
      <c r="AM2052" s="28"/>
      <c r="AN2052" s="28"/>
      <c r="AO2052" s="28"/>
      <c r="AP2052" s="28"/>
      <c r="AQ2052" s="28"/>
      <c r="AR2052" s="28"/>
      <c r="AS2052" s="28"/>
      <c r="AT2052" s="28"/>
    </row>
    <row r="2053" spans="26:46" ht="12.95" customHeight="1">
      <c r="Z2053" s="28"/>
      <c r="AA2053" s="28"/>
      <c r="AB2053" s="28"/>
      <c r="AC2053" s="28"/>
      <c r="AD2053" s="28"/>
      <c r="AF2053" s="29"/>
      <c r="AM2053" s="28"/>
      <c r="AN2053" s="28"/>
      <c r="AO2053" s="28"/>
      <c r="AP2053" s="28"/>
      <c r="AQ2053" s="28"/>
      <c r="AR2053" s="28"/>
      <c r="AS2053" s="28"/>
      <c r="AT2053" s="28"/>
    </row>
    <row r="2054" spans="26:46" ht="12.95" customHeight="1">
      <c r="Z2054" s="28"/>
      <c r="AA2054" s="28"/>
      <c r="AB2054" s="28"/>
      <c r="AC2054" s="28"/>
      <c r="AD2054" s="28"/>
      <c r="AF2054" s="29"/>
      <c r="AM2054" s="28"/>
      <c r="AN2054" s="28"/>
      <c r="AO2054" s="28"/>
      <c r="AP2054" s="28"/>
      <c r="AQ2054" s="28"/>
      <c r="AR2054" s="28"/>
      <c r="AS2054" s="28"/>
      <c r="AT2054" s="28"/>
    </row>
    <row r="2055" spans="26:46" ht="12.95" customHeight="1">
      <c r="Z2055" s="28"/>
      <c r="AA2055" s="28"/>
      <c r="AB2055" s="28"/>
      <c r="AC2055" s="28"/>
      <c r="AD2055" s="28"/>
      <c r="AF2055" s="29"/>
      <c r="AM2055" s="28"/>
      <c r="AN2055" s="28"/>
      <c r="AO2055" s="28"/>
      <c r="AP2055" s="28"/>
      <c r="AQ2055" s="28"/>
      <c r="AR2055" s="28"/>
      <c r="AS2055" s="28"/>
      <c r="AT2055" s="28"/>
    </row>
    <row r="2056" spans="26:46" ht="12.95" customHeight="1">
      <c r="Z2056" s="28"/>
      <c r="AA2056" s="28"/>
      <c r="AB2056" s="28"/>
      <c r="AC2056" s="28"/>
      <c r="AD2056" s="28"/>
      <c r="AF2056" s="29"/>
      <c r="AM2056" s="28"/>
      <c r="AN2056" s="28"/>
      <c r="AO2056" s="28"/>
      <c r="AP2056" s="28"/>
      <c r="AQ2056" s="28"/>
      <c r="AR2056" s="28"/>
      <c r="AS2056" s="28"/>
      <c r="AT2056" s="28"/>
    </row>
    <row r="2057" spans="26:46" ht="12.95" customHeight="1">
      <c r="Z2057" s="28"/>
      <c r="AA2057" s="28"/>
      <c r="AB2057" s="28"/>
      <c r="AC2057" s="28"/>
      <c r="AD2057" s="28"/>
      <c r="AF2057" s="29"/>
      <c r="AM2057" s="28"/>
      <c r="AN2057" s="28"/>
      <c r="AO2057" s="28"/>
      <c r="AP2057" s="28"/>
      <c r="AQ2057" s="28"/>
      <c r="AR2057" s="28"/>
      <c r="AS2057" s="28"/>
      <c r="AT2057" s="28"/>
    </row>
    <row r="2058" spans="26:46" ht="12.95" customHeight="1">
      <c r="Z2058" s="28"/>
      <c r="AA2058" s="28"/>
      <c r="AB2058" s="28"/>
      <c r="AC2058" s="28"/>
      <c r="AD2058" s="28"/>
      <c r="AF2058" s="29"/>
      <c r="AM2058" s="28"/>
      <c r="AN2058" s="28"/>
      <c r="AO2058" s="28"/>
      <c r="AP2058" s="28"/>
      <c r="AQ2058" s="28"/>
      <c r="AR2058" s="28"/>
      <c r="AS2058" s="28"/>
      <c r="AT2058" s="28"/>
    </row>
    <row r="2059" spans="26:46" ht="12.95" customHeight="1">
      <c r="Z2059" s="28"/>
      <c r="AA2059" s="28"/>
      <c r="AB2059" s="28"/>
      <c r="AC2059" s="28"/>
      <c r="AD2059" s="28"/>
      <c r="AF2059" s="29"/>
      <c r="AM2059" s="28"/>
      <c r="AN2059" s="28"/>
      <c r="AO2059" s="28"/>
      <c r="AP2059" s="28"/>
      <c r="AQ2059" s="28"/>
      <c r="AR2059" s="28"/>
      <c r="AS2059" s="28"/>
      <c r="AT2059" s="28"/>
    </row>
    <row r="2060" spans="26:46" ht="12.95" customHeight="1">
      <c r="Z2060" s="28"/>
      <c r="AA2060" s="28"/>
      <c r="AB2060" s="28"/>
      <c r="AC2060" s="28"/>
      <c r="AD2060" s="28"/>
      <c r="AF2060" s="29"/>
      <c r="AM2060" s="28"/>
      <c r="AN2060" s="28"/>
      <c r="AO2060" s="28"/>
      <c r="AP2060" s="28"/>
      <c r="AQ2060" s="28"/>
      <c r="AR2060" s="28"/>
      <c r="AS2060" s="28"/>
      <c r="AT2060" s="28"/>
    </row>
    <row r="2061" spans="26:46" ht="12.95" customHeight="1">
      <c r="Z2061" s="28"/>
      <c r="AA2061" s="28"/>
      <c r="AB2061" s="28"/>
      <c r="AC2061" s="28"/>
      <c r="AD2061" s="28"/>
      <c r="AF2061" s="29"/>
      <c r="AM2061" s="28"/>
      <c r="AN2061" s="28"/>
      <c r="AO2061" s="28"/>
      <c r="AP2061" s="28"/>
      <c r="AQ2061" s="28"/>
      <c r="AR2061" s="28"/>
      <c r="AS2061" s="28"/>
      <c r="AT2061" s="28"/>
    </row>
    <row r="2062" spans="26:46" ht="12.95" customHeight="1">
      <c r="Z2062" s="28"/>
      <c r="AA2062" s="28"/>
      <c r="AB2062" s="28"/>
      <c r="AC2062" s="28"/>
      <c r="AD2062" s="28"/>
      <c r="AF2062" s="29"/>
      <c r="AM2062" s="28"/>
      <c r="AN2062" s="28"/>
      <c r="AO2062" s="28"/>
      <c r="AP2062" s="28"/>
      <c r="AQ2062" s="28"/>
      <c r="AR2062" s="28"/>
      <c r="AS2062" s="28"/>
      <c r="AT2062" s="28"/>
    </row>
    <row r="2063" spans="26:46" ht="12.95" customHeight="1">
      <c r="Z2063" s="28"/>
      <c r="AA2063" s="28"/>
      <c r="AB2063" s="28"/>
      <c r="AC2063" s="28"/>
      <c r="AD2063" s="28"/>
      <c r="AF2063" s="29"/>
      <c r="AM2063" s="28"/>
      <c r="AN2063" s="28"/>
      <c r="AO2063" s="28"/>
      <c r="AP2063" s="28"/>
      <c r="AQ2063" s="28"/>
      <c r="AR2063" s="28"/>
      <c r="AS2063" s="28"/>
      <c r="AT2063" s="28"/>
    </row>
    <row r="2064" spans="26:46" ht="12.95" customHeight="1">
      <c r="Z2064" s="28"/>
      <c r="AA2064" s="28"/>
      <c r="AB2064" s="28"/>
      <c r="AC2064" s="28"/>
      <c r="AD2064" s="28"/>
      <c r="AF2064" s="29"/>
      <c r="AM2064" s="28"/>
      <c r="AN2064" s="28"/>
      <c r="AO2064" s="28"/>
      <c r="AP2064" s="28"/>
      <c r="AQ2064" s="28"/>
      <c r="AR2064" s="28"/>
      <c r="AS2064" s="28"/>
      <c r="AT2064" s="28"/>
    </row>
    <row r="2065" spans="26:46" ht="12.95" customHeight="1">
      <c r="Z2065" s="28"/>
      <c r="AA2065" s="28"/>
      <c r="AB2065" s="28"/>
      <c r="AC2065" s="28"/>
      <c r="AD2065" s="28"/>
      <c r="AF2065" s="29"/>
      <c r="AM2065" s="28"/>
      <c r="AN2065" s="28"/>
      <c r="AO2065" s="28"/>
      <c r="AP2065" s="28"/>
      <c r="AQ2065" s="28"/>
      <c r="AR2065" s="28"/>
      <c r="AS2065" s="28"/>
      <c r="AT2065" s="28"/>
    </row>
    <row r="2066" spans="26:46" ht="12.95" customHeight="1">
      <c r="Z2066" s="28"/>
      <c r="AA2066" s="28"/>
      <c r="AB2066" s="28"/>
      <c r="AC2066" s="28"/>
      <c r="AD2066" s="28"/>
      <c r="AF2066" s="29"/>
      <c r="AM2066" s="28"/>
      <c r="AN2066" s="28"/>
      <c r="AO2066" s="28"/>
      <c r="AP2066" s="28"/>
      <c r="AQ2066" s="28"/>
      <c r="AR2066" s="28"/>
      <c r="AS2066" s="28"/>
      <c r="AT2066" s="28"/>
    </row>
    <row r="2067" spans="26:46" ht="12.95" customHeight="1">
      <c r="Z2067" s="28"/>
      <c r="AA2067" s="28"/>
      <c r="AB2067" s="28"/>
      <c r="AC2067" s="28"/>
      <c r="AD2067" s="28"/>
      <c r="AF2067" s="29"/>
      <c r="AM2067" s="28"/>
      <c r="AN2067" s="28"/>
      <c r="AO2067" s="28"/>
      <c r="AP2067" s="28"/>
      <c r="AQ2067" s="28"/>
      <c r="AR2067" s="28"/>
      <c r="AS2067" s="28"/>
      <c r="AT2067" s="28"/>
    </row>
    <row r="2068" spans="26:46" ht="12.95" customHeight="1">
      <c r="Z2068" s="28"/>
      <c r="AA2068" s="28"/>
      <c r="AB2068" s="28"/>
      <c r="AC2068" s="28"/>
      <c r="AD2068" s="28"/>
      <c r="AE2068" s="61"/>
      <c r="AF2068" s="29"/>
      <c r="AM2068" s="28"/>
      <c r="AN2068" s="28"/>
      <c r="AO2068" s="28"/>
      <c r="AP2068" s="28"/>
      <c r="AQ2068" s="28"/>
      <c r="AR2068" s="28"/>
      <c r="AS2068" s="28"/>
      <c r="AT2068" s="28"/>
    </row>
    <row r="2069" spans="26:46" ht="12.95" customHeight="1">
      <c r="Z2069" s="28"/>
      <c r="AA2069" s="28"/>
      <c r="AB2069" s="28"/>
      <c r="AC2069" s="28"/>
      <c r="AD2069" s="28"/>
      <c r="AE2069" s="61"/>
      <c r="AF2069" s="29"/>
      <c r="AM2069" s="28"/>
      <c r="AN2069" s="28"/>
      <c r="AO2069" s="28"/>
      <c r="AP2069" s="28"/>
      <c r="AQ2069" s="28"/>
      <c r="AR2069" s="28"/>
      <c r="AS2069" s="28"/>
      <c r="AT2069" s="28"/>
    </row>
    <row r="2070" spans="26:46" ht="12.95" customHeight="1">
      <c r="Z2070" s="28"/>
      <c r="AA2070" s="28"/>
      <c r="AB2070" s="28"/>
      <c r="AC2070" s="28"/>
      <c r="AD2070" s="28"/>
      <c r="AE2070" s="61"/>
      <c r="AF2070" s="29"/>
      <c r="AM2070" s="28"/>
      <c r="AN2070" s="28"/>
      <c r="AO2070" s="28"/>
      <c r="AP2070" s="28"/>
      <c r="AQ2070" s="28"/>
      <c r="AR2070" s="28"/>
      <c r="AS2070" s="28"/>
      <c r="AT2070" s="28"/>
    </row>
    <row r="2071" spans="26:46" ht="12.95" customHeight="1">
      <c r="Z2071" s="28"/>
      <c r="AA2071" s="28"/>
      <c r="AB2071" s="28"/>
      <c r="AC2071" s="28"/>
      <c r="AD2071" s="28"/>
      <c r="AE2071" s="61"/>
      <c r="AF2071" s="29"/>
      <c r="AM2071" s="28"/>
      <c r="AN2071" s="28"/>
      <c r="AO2071" s="28"/>
      <c r="AP2071" s="28"/>
      <c r="AQ2071" s="28"/>
      <c r="AR2071" s="28"/>
      <c r="AS2071" s="28"/>
      <c r="AT2071" s="28"/>
    </row>
    <row r="2072" spans="26:46" ht="12.95" customHeight="1">
      <c r="Z2072" s="28"/>
      <c r="AA2072" s="28"/>
      <c r="AB2072" s="28"/>
      <c r="AC2072" s="28"/>
      <c r="AD2072" s="28"/>
      <c r="AE2072" s="61"/>
      <c r="AF2072" s="29"/>
      <c r="AM2072" s="28"/>
      <c r="AN2072" s="28"/>
      <c r="AO2072" s="28"/>
      <c r="AP2072" s="28"/>
      <c r="AQ2072" s="28"/>
      <c r="AR2072" s="28"/>
      <c r="AS2072" s="28"/>
      <c r="AT2072" s="28"/>
    </row>
    <row r="2073" spans="26:46" ht="12.95" customHeight="1">
      <c r="Z2073" s="28"/>
      <c r="AA2073" s="28"/>
      <c r="AB2073" s="28"/>
      <c r="AC2073" s="28"/>
      <c r="AD2073" s="28"/>
      <c r="AE2073" s="61"/>
      <c r="AF2073" s="29"/>
      <c r="AM2073" s="28"/>
      <c r="AN2073" s="28"/>
      <c r="AO2073" s="28"/>
      <c r="AP2073" s="28"/>
      <c r="AQ2073" s="28"/>
      <c r="AR2073" s="28"/>
      <c r="AS2073" s="28"/>
      <c r="AT2073" s="28"/>
    </row>
    <row r="2074" spans="26:46" ht="12.95" customHeight="1">
      <c r="Z2074" s="28"/>
      <c r="AA2074" s="28"/>
      <c r="AB2074" s="28"/>
      <c r="AC2074" s="28"/>
      <c r="AD2074" s="28"/>
      <c r="AE2074" s="61"/>
      <c r="AF2074" s="29"/>
      <c r="AM2074" s="28"/>
      <c r="AN2074" s="28"/>
      <c r="AO2074" s="28"/>
      <c r="AP2074" s="28"/>
      <c r="AQ2074" s="28"/>
      <c r="AR2074" s="28"/>
      <c r="AS2074" s="28"/>
      <c r="AT2074" s="28"/>
    </row>
    <row r="2075" spans="26:46" ht="12.95" customHeight="1">
      <c r="Z2075" s="28"/>
      <c r="AA2075" s="28"/>
      <c r="AB2075" s="28"/>
      <c r="AC2075" s="28"/>
      <c r="AD2075" s="28"/>
      <c r="AE2075" s="61"/>
      <c r="AF2075" s="29"/>
      <c r="AM2075" s="28"/>
      <c r="AN2075" s="28"/>
      <c r="AO2075" s="28"/>
      <c r="AP2075" s="28"/>
      <c r="AQ2075" s="28"/>
      <c r="AR2075" s="28"/>
      <c r="AS2075" s="28"/>
      <c r="AT2075" s="28"/>
    </row>
    <row r="2076" spans="26:46" ht="12.95" customHeight="1">
      <c r="Z2076" s="28"/>
      <c r="AA2076" s="28"/>
      <c r="AB2076" s="28"/>
      <c r="AC2076" s="28"/>
      <c r="AD2076" s="28"/>
      <c r="AE2076" s="61"/>
      <c r="AF2076" s="29"/>
      <c r="AM2076" s="28"/>
      <c r="AN2076" s="28"/>
      <c r="AO2076" s="28"/>
      <c r="AP2076" s="28"/>
      <c r="AQ2076" s="28"/>
      <c r="AR2076" s="28"/>
      <c r="AS2076" s="28"/>
      <c r="AT2076" s="28"/>
    </row>
    <row r="2077" spans="26:46" ht="12.95" customHeight="1">
      <c r="Z2077" s="28"/>
      <c r="AA2077" s="28"/>
      <c r="AB2077" s="28"/>
      <c r="AC2077" s="28"/>
      <c r="AD2077" s="28"/>
      <c r="AE2077" s="61"/>
      <c r="AF2077" s="29"/>
      <c r="AM2077" s="28"/>
      <c r="AN2077" s="28"/>
      <c r="AO2077" s="28"/>
      <c r="AP2077" s="28"/>
      <c r="AQ2077" s="28"/>
      <c r="AR2077" s="28"/>
      <c r="AS2077" s="28"/>
      <c r="AT2077" s="28"/>
    </row>
    <row r="2078" spans="26:46" ht="12.95" customHeight="1">
      <c r="Z2078" s="28"/>
      <c r="AA2078" s="28"/>
      <c r="AB2078" s="28"/>
      <c r="AC2078" s="28"/>
      <c r="AD2078" s="28"/>
      <c r="AE2078" s="61"/>
      <c r="AF2078" s="29"/>
      <c r="AM2078" s="28"/>
      <c r="AN2078" s="28"/>
      <c r="AO2078" s="28"/>
      <c r="AP2078" s="28"/>
      <c r="AQ2078" s="28"/>
      <c r="AR2078" s="28"/>
      <c r="AS2078" s="28"/>
      <c r="AT2078" s="28"/>
    </row>
    <row r="2079" spans="26:46" ht="12.95" customHeight="1">
      <c r="Z2079" s="28"/>
      <c r="AA2079" s="28"/>
      <c r="AB2079" s="28"/>
      <c r="AC2079" s="28"/>
      <c r="AD2079" s="28"/>
      <c r="AE2079" s="61"/>
      <c r="AF2079" s="29"/>
      <c r="AM2079" s="28"/>
      <c r="AN2079" s="28"/>
      <c r="AO2079" s="28"/>
      <c r="AP2079" s="28"/>
      <c r="AQ2079" s="28"/>
      <c r="AR2079" s="28"/>
      <c r="AS2079" s="28"/>
      <c r="AT2079" s="28"/>
    </row>
    <row r="2080" spans="26:46" ht="12.95" customHeight="1">
      <c r="Z2080" s="28"/>
      <c r="AA2080" s="28"/>
      <c r="AB2080" s="28"/>
      <c r="AC2080" s="28"/>
      <c r="AD2080" s="28"/>
      <c r="AE2080" s="61"/>
      <c r="AF2080" s="29"/>
      <c r="AM2080" s="28"/>
      <c r="AN2080" s="28"/>
      <c r="AO2080" s="28"/>
      <c r="AP2080" s="28"/>
      <c r="AQ2080" s="28"/>
      <c r="AR2080" s="28"/>
      <c r="AS2080" s="28"/>
      <c r="AT2080" s="28"/>
    </row>
    <row r="2081" spans="26:46" ht="12.95" customHeight="1">
      <c r="Z2081" s="28"/>
      <c r="AA2081" s="28"/>
      <c r="AB2081" s="28"/>
      <c r="AC2081" s="28"/>
      <c r="AD2081" s="28"/>
      <c r="AE2081" s="61"/>
      <c r="AF2081" s="29"/>
      <c r="AM2081" s="28"/>
      <c r="AN2081" s="28"/>
      <c r="AO2081" s="28"/>
      <c r="AP2081" s="28"/>
      <c r="AQ2081" s="28"/>
      <c r="AR2081" s="28"/>
      <c r="AS2081" s="28"/>
      <c r="AT2081" s="28"/>
    </row>
    <row r="2082" spans="26:46" ht="12.95" customHeight="1">
      <c r="Z2082" s="28"/>
      <c r="AA2082" s="28"/>
      <c r="AB2082" s="28"/>
      <c r="AC2082" s="28"/>
      <c r="AD2082" s="28"/>
      <c r="AE2082" s="61"/>
      <c r="AF2082" s="29"/>
      <c r="AM2082" s="28"/>
      <c r="AN2082" s="28"/>
      <c r="AO2082" s="28"/>
      <c r="AP2082" s="28"/>
      <c r="AQ2082" s="28"/>
      <c r="AR2082" s="28"/>
      <c r="AS2082" s="28"/>
      <c r="AT2082" s="28"/>
    </row>
    <row r="2083" spans="26:46" ht="12.95" customHeight="1">
      <c r="Z2083" s="28"/>
      <c r="AA2083" s="28"/>
      <c r="AB2083" s="28"/>
      <c r="AC2083" s="28"/>
      <c r="AD2083" s="28"/>
      <c r="AE2083" s="61"/>
      <c r="AF2083" s="29"/>
      <c r="AM2083" s="28"/>
      <c r="AN2083" s="28"/>
      <c r="AO2083" s="28"/>
      <c r="AP2083" s="28"/>
      <c r="AQ2083" s="28"/>
      <c r="AR2083" s="28"/>
      <c r="AS2083" s="28"/>
      <c r="AT2083" s="28"/>
    </row>
    <row r="2084" spans="26:46" ht="12.95" customHeight="1">
      <c r="Z2084" s="28"/>
      <c r="AA2084" s="28"/>
      <c r="AB2084" s="28"/>
      <c r="AC2084" s="28"/>
      <c r="AD2084" s="28"/>
      <c r="AE2084" s="61"/>
      <c r="AF2084" s="29"/>
      <c r="AM2084" s="28"/>
      <c r="AN2084" s="28"/>
      <c r="AO2084" s="28"/>
      <c r="AP2084" s="28"/>
      <c r="AQ2084" s="28"/>
      <c r="AR2084" s="28"/>
      <c r="AS2084" s="28"/>
      <c r="AT2084" s="28"/>
    </row>
    <row r="2085" spans="26:46" ht="12.95" customHeight="1">
      <c r="Z2085" s="28"/>
      <c r="AA2085" s="28"/>
      <c r="AB2085" s="28"/>
      <c r="AC2085" s="28"/>
      <c r="AD2085" s="28"/>
      <c r="AE2085" s="61"/>
      <c r="AF2085" s="29"/>
      <c r="AM2085" s="28"/>
      <c r="AN2085" s="28"/>
      <c r="AO2085" s="28"/>
      <c r="AP2085" s="28"/>
      <c r="AQ2085" s="28"/>
      <c r="AR2085" s="28"/>
      <c r="AS2085" s="28"/>
      <c r="AT2085" s="28"/>
    </row>
    <row r="2086" spans="26:46" ht="12.95" customHeight="1">
      <c r="Z2086" s="28"/>
      <c r="AA2086" s="28"/>
      <c r="AB2086" s="28"/>
      <c r="AC2086" s="28"/>
      <c r="AD2086" s="28"/>
      <c r="AE2086" s="61"/>
      <c r="AF2086" s="29"/>
      <c r="AM2086" s="28"/>
      <c r="AN2086" s="28"/>
      <c r="AO2086" s="28"/>
      <c r="AP2086" s="28"/>
      <c r="AQ2086" s="28"/>
      <c r="AR2086" s="28"/>
      <c r="AS2086" s="28"/>
      <c r="AT2086" s="28"/>
    </row>
    <row r="2087" spans="26:46" ht="12.95" customHeight="1">
      <c r="Z2087" s="28"/>
      <c r="AA2087" s="28"/>
      <c r="AB2087" s="28"/>
      <c r="AC2087" s="28"/>
      <c r="AD2087" s="28"/>
      <c r="AE2087" s="61"/>
      <c r="AF2087" s="29"/>
      <c r="AM2087" s="28"/>
      <c r="AN2087" s="28"/>
      <c r="AO2087" s="28"/>
      <c r="AP2087" s="28"/>
      <c r="AQ2087" s="28"/>
      <c r="AR2087" s="28"/>
      <c r="AS2087" s="28"/>
      <c r="AT2087" s="28"/>
    </row>
    <row r="2088" spans="26:46" ht="12.95" customHeight="1">
      <c r="Z2088" s="28"/>
      <c r="AA2088" s="28"/>
      <c r="AB2088" s="28"/>
      <c r="AC2088" s="28"/>
      <c r="AD2088" s="28"/>
      <c r="AE2088" s="61"/>
      <c r="AF2088" s="29"/>
      <c r="AM2088" s="28"/>
      <c r="AN2088" s="28"/>
      <c r="AO2088" s="28"/>
      <c r="AP2088" s="28"/>
      <c r="AQ2088" s="28"/>
      <c r="AR2088" s="28"/>
      <c r="AS2088" s="28"/>
      <c r="AT2088" s="28"/>
    </row>
    <row r="2089" spans="26:46" ht="12.95" customHeight="1">
      <c r="Z2089" s="28"/>
      <c r="AA2089" s="28"/>
      <c r="AB2089" s="28"/>
      <c r="AC2089" s="28"/>
      <c r="AD2089" s="28"/>
      <c r="AE2089" s="61"/>
      <c r="AF2089" s="29"/>
      <c r="AM2089" s="28"/>
      <c r="AN2089" s="28"/>
      <c r="AO2089" s="28"/>
      <c r="AP2089" s="28"/>
      <c r="AQ2089" s="28"/>
      <c r="AR2089" s="28"/>
      <c r="AS2089" s="28"/>
      <c r="AT2089" s="28"/>
    </row>
    <row r="2090" spans="26:46" ht="12.95" customHeight="1">
      <c r="Z2090" s="28"/>
      <c r="AA2090" s="28"/>
      <c r="AB2090" s="28"/>
      <c r="AC2090" s="28"/>
      <c r="AD2090" s="28"/>
      <c r="AE2090" s="61"/>
      <c r="AF2090" s="29"/>
      <c r="AM2090" s="28"/>
      <c r="AN2090" s="28"/>
      <c r="AO2090" s="28"/>
      <c r="AP2090" s="28"/>
      <c r="AQ2090" s="28"/>
      <c r="AR2090" s="28"/>
      <c r="AS2090" s="28"/>
      <c r="AT2090" s="28"/>
    </row>
    <row r="2091" spans="26:46" ht="12.95" customHeight="1">
      <c r="Z2091" s="28"/>
      <c r="AA2091" s="28"/>
      <c r="AB2091" s="28"/>
      <c r="AC2091" s="28"/>
      <c r="AD2091" s="28"/>
      <c r="AE2091" s="61"/>
      <c r="AF2091" s="29"/>
      <c r="AM2091" s="28"/>
      <c r="AN2091" s="28"/>
      <c r="AO2091" s="28"/>
      <c r="AP2091" s="28"/>
      <c r="AQ2091" s="28"/>
      <c r="AR2091" s="28"/>
      <c r="AS2091" s="28"/>
      <c r="AT2091" s="28"/>
    </row>
    <row r="2092" spans="26:46" ht="12.95" customHeight="1">
      <c r="Z2092" s="28"/>
      <c r="AA2092" s="28"/>
      <c r="AB2092" s="28"/>
      <c r="AC2092" s="28"/>
      <c r="AD2092" s="28"/>
      <c r="AE2092" s="61"/>
      <c r="AF2092" s="29"/>
      <c r="AM2092" s="28"/>
      <c r="AN2092" s="28"/>
      <c r="AO2092" s="28"/>
      <c r="AP2092" s="28"/>
      <c r="AQ2092" s="28"/>
      <c r="AR2092" s="28"/>
      <c r="AS2092" s="28"/>
      <c r="AT2092" s="28"/>
    </row>
    <row r="2093" spans="26:46" ht="12.95" customHeight="1">
      <c r="Z2093" s="28"/>
      <c r="AA2093" s="28"/>
      <c r="AB2093" s="28"/>
      <c r="AC2093" s="28"/>
      <c r="AD2093" s="28"/>
      <c r="AE2093" s="61"/>
      <c r="AF2093" s="29"/>
      <c r="AM2093" s="28"/>
      <c r="AN2093" s="28"/>
      <c r="AO2093" s="28"/>
      <c r="AP2093" s="28"/>
      <c r="AQ2093" s="28"/>
      <c r="AR2093" s="28"/>
      <c r="AS2093" s="28"/>
      <c r="AT2093" s="28"/>
    </row>
    <row r="2094" spans="26:46" ht="12.95" customHeight="1">
      <c r="Z2094" s="28"/>
      <c r="AA2094" s="28"/>
      <c r="AB2094" s="28"/>
      <c r="AC2094" s="28"/>
      <c r="AD2094" s="28"/>
      <c r="AE2094" s="61"/>
      <c r="AF2094" s="29"/>
      <c r="AM2094" s="28"/>
      <c r="AN2094" s="28"/>
      <c r="AO2094" s="28"/>
      <c r="AP2094" s="28"/>
      <c r="AQ2094" s="28"/>
      <c r="AR2094" s="28"/>
      <c r="AS2094" s="28"/>
      <c r="AT2094" s="28"/>
    </row>
    <row r="2095" spans="26:46" ht="12.95" customHeight="1">
      <c r="Z2095" s="28"/>
      <c r="AA2095" s="28"/>
      <c r="AB2095" s="28"/>
      <c r="AC2095" s="28"/>
      <c r="AD2095" s="28"/>
      <c r="AE2095" s="61"/>
      <c r="AF2095" s="29"/>
      <c r="AM2095" s="28"/>
      <c r="AN2095" s="28"/>
      <c r="AO2095" s="28"/>
      <c r="AP2095" s="28"/>
      <c r="AQ2095" s="28"/>
      <c r="AR2095" s="28"/>
      <c r="AS2095" s="28"/>
      <c r="AT2095" s="28"/>
    </row>
    <row r="2096" spans="26:46" ht="12.95" customHeight="1">
      <c r="Z2096" s="28"/>
      <c r="AA2096" s="28"/>
      <c r="AB2096" s="28"/>
      <c r="AC2096" s="28"/>
      <c r="AD2096" s="28"/>
      <c r="AE2096" s="61"/>
      <c r="AF2096" s="29"/>
      <c r="AM2096" s="28"/>
      <c r="AN2096" s="28"/>
      <c r="AO2096" s="28"/>
      <c r="AP2096" s="28"/>
      <c r="AQ2096" s="28"/>
      <c r="AR2096" s="28"/>
      <c r="AS2096" s="28"/>
      <c r="AT2096" s="28"/>
    </row>
    <row r="2097" spans="26:46" ht="12.95" customHeight="1">
      <c r="Z2097" s="28"/>
      <c r="AA2097" s="28"/>
      <c r="AB2097" s="28"/>
      <c r="AC2097" s="28"/>
      <c r="AD2097" s="28"/>
      <c r="AE2097" s="61"/>
      <c r="AF2097" s="29"/>
      <c r="AM2097" s="28"/>
      <c r="AN2097" s="28"/>
      <c r="AO2097" s="28"/>
      <c r="AP2097" s="28"/>
      <c r="AQ2097" s="28"/>
      <c r="AR2097" s="28"/>
      <c r="AS2097" s="28"/>
      <c r="AT2097" s="28"/>
    </row>
    <row r="2098" spans="26:46" ht="12.95" customHeight="1">
      <c r="Z2098" s="28"/>
      <c r="AA2098" s="28"/>
      <c r="AB2098" s="28"/>
      <c r="AC2098" s="28"/>
      <c r="AD2098" s="28"/>
      <c r="AE2098" s="61"/>
      <c r="AF2098" s="29"/>
      <c r="AM2098" s="28"/>
      <c r="AN2098" s="28"/>
      <c r="AO2098" s="28"/>
      <c r="AP2098" s="28"/>
      <c r="AQ2098" s="28"/>
      <c r="AR2098" s="28"/>
      <c r="AS2098" s="28"/>
      <c r="AT2098" s="28"/>
    </row>
    <row r="2099" spans="26:46" ht="12.95" customHeight="1">
      <c r="Z2099" s="28"/>
      <c r="AA2099" s="28"/>
      <c r="AB2099" s="28"/>
      <c r="AC2099" s="28"/>
      <c r="AD2099" s="28"/>
      <c r="AE2099" s="61"/>
      <c r="AF2099" s="29"/>
      <c r="AM2099" s="28"/>
      <c r="AN2099" s="28"/>
      <c r="AO2099" s="28"/>
      <c r="AP2099" s="28"/>
      <c r="AQ2099" s="28"/>
      <c r="AR2099" s="28"/>
      <c r="AS2099" s="28"/>
      <c r="AT2099" s="28"/>
    </row>
    <row r="2100" spans="26:46" ht="12.95" customHeight="1">
      <c r="Z2100" s="28"/>
      <c r="AA2100" s="28"/>
      <c r="AB2100" s="28"/>
      <c r="AC2100" s="28"/>
      <c r="AD2100" s="28"/>
      <c r="AE2100" s="61"/>
      <c r="AF2100" s="29"/>
      <c r="AM2100" s="28"/>
      <c r="AN2100" s="28"/>
      <c r="AO2100" s="28"/>
      <c r="AP2100" s="28"/>
      <c r="AQ2100" s="28"/>
      <c r="AR2100" s="28"/>
      <c r="AS2100" s="28"/>
      <c r="AT2100" s="28"/>
    </row>
    <row r="2101" spans="26:46" ht="12.95" customHeight="1">
      <c r="Z2101" s="28"/>
      <c r="AA2101" s="28"/>
      <c r="AB2101" s="28"/>
      <c r="AC2101" s="28"/>
      <c r="AD2101" s="28"/>
      <c r="AE2101" s="61"/>
      <c r="AF2101" s="29"/>
      <c r="AM2101" s="28"/>
      <c r="AN2101" s="28"/>
      <c r="AO2101" s="28"/>
      <c r="AP2101" s="28"/>
      <c r="AQ2101" s="28"/>
      <c r="AR2101" s="28"/>
      <c r="AS2101" s="28"/>
      <c r="AT2101" s="28"/>
    </row>
    <row r="2102" spans="26:46" ht="12.95" customHeight="1">
      <c r="Z2102" s="28"/>
      <c r="AA2102" s="28"/>
      <c r="AB2102" s="28"/>
      <c r="AC2102" s="28"/>
      <c r="AD2102" s="28"/>
      <c r="AE2102" s="61"/>
      <c r="AF2102" s="29"/>
      <c r="AM2102" s="28"/>
      <c r="AN2102" s="28"/>
      <c r="AO2102" s="28"/>
      <c r="AP2102" s="28"/>
      <c r="AQ2102" s="28"/>
      <c r="AR2102" s="28"/>
      <c r="AS2102" s="28"/>
      <c r="AT2102" s="28"/>
    </row>
    <row r="2103" spans="26:46" ht="12.95" customHeight="1">
      <c r="Z2103" s="28"/>
      <c r="AA2103" s="28"/>
      <c r="AB2103" s="28"/>
      <c r="AC2103" s="28"/>
      <c r="AD2103" s="28"/>
      <c r="AE2103" s="61"/>
      <c r="AF2103" s="29"/>
      <c r="AM2103" s="28"/>
      <c r="AN2103" s="28"/>
      <c r="AO2103" s="28"/>
      <c r="AP2103" s="28"/>
      <c r="AQ2103" s="28"/>
      <c r="AR2103" s="28"/>
      <c r="AS2103" s="28"/>
      <c r="AT2103" s="28"/>
    </row>
    <row r="2104" spans="26:46" ht="12.95" customHeight="1">
      <c r="Z2104" s="28"/>
      <c r="AA2104" s="28"/>
      <c r="AB2104" s="28"/>
      <c r="AC2104" s="28"/>
      <c r="AD2104" s="28"/>
      <c r="AE2104" s="61"/>
      <c r="AF2104" s="29"/>
      <c r="AM2104" s="28"/>
      <c r="AN2104" s="28"/>
      <c r="AO2104" s="28"/>
      <c r="AP2104" s="28"/>
      <c r="AQ2104" s="28"/>
      <c r="AR2104" s="28"/>
      <c r="AS2104" s="28"/>
      <c r="AT2104" s="28"/>
    </row>
    <row r="2105" spans="26:46" ht="12.95" customHeight="1">
      <c r="Z2105" s="28"/>
      <c r="AA2105" s="28"/>
      <c r="AB2105" s="28"/>
      <c r="AC2105" s="28"/>
      <c r="AD2105" s="28"/>
      <c r="AE2105" s="61"/>
      <c r="AF2105" s="29"/>
      <c r="AM2105" s="28"/>
      <c r="AN2105" s="28"/>
      <c r="AO2105" s="28"/>
      <c r="AP2105" s="28"/>
      <c r="AQ2105" s="28"/>
      <c r="AR2105" s="28"/>
      <c r="AS2105" s="28"/>
      <c r="AT2105" s="28"/>
    </row>
    <row r="2106" spans="26:46" ht="12.95" customHeight="1">
      <c r="Z2106" s="28"/>
      <c r="AA2106" s="28"/>
      <c r="AB2106" s="28"/>
      <c r="AC2106" s="28"/>
      <c r="AD2106" s="28"/>
      <c r="AE2106" s="61"/>
      <c r="AF2106" s="29"/>
      <c r="AM2106" s="28"/>
      <c r="AN2106" s="28"/>
      <c r="AO2106" s="28"/>
      <c r="AP2106" s="28"/>
      <c r="AQ2106" s="28"/>
      <c r="AR2106" s="28"/>
      <c r="AS2106" s="28"/>
      <c r="AT2106" s="28"/>
    </row>
    <row r="2107" spans="26:46" ht="12.95" customHeight="1">
      <c r="Z2107" s="28"/>
      <c r="AA2107" s="28"/>
      <c r="AB2107" s="28"/>
      <c r="AC2107" s="28"/>
      <c r="AD2107" s="28"/>
      <c r="AE2107" s="61"/>
      <c r="AF2107" s="29"/>
      <c r="AM2107" s="28"/>
      <c r="AN2107" s="28"/>
      <c r="AO2107" s="28"/>
      <c r="AP2107" s="28"/>
      <c r="AQ2107" s="28"/>
      <c r="AR2107" s="28"/>
      <c r="AS2107" s="28"/>
      <c r="AT2107" s="28"/>
    </row>
    <row r="2108" spans="26:46" ht="12.95" customHeight="1">
      <c r="Z2108" s="28"/>
      <c r="AA2108" s="28"/>
      <c r="AB2108" s="28"/>
      <c r="AC2108" s="28"/>
      <c r="AD2108" s="28"/>
      <c r="AE2108" s="61"/>
      <c r="AF2108" s="29"/>
      <c r="AM2108" s="28"/>
      <c r="AN2108" s="28"/>
      <c r="AO2108" s="28"/>
      <c r="AP2108" s="28"/>
      <c r="AQ2108" s="28"/>
      <c r="AR2108" s="28"/>
      <c r="AS2108" s="28"/>
      <c r="AT2108" s="28"/>
    </row>
    <row r="2109" spans="26:46" ht="12.95" customHeight="1">
      <c r="Z2109" s="28"/>
      <c r="AA2109" s="28"/>
      <c r="AB2109" s="28"/>
      <c r="AC2109" s="28"/>
      <c r="AD2109" s="28"/>
      <c r="AE2109" s="61"/>
      <c r="AF2109" s="29"/>
      <c r="AM2109" s="28"/>
      <c r="AN2109" s="28"/>
      <c r="AO2109" s="28"/>
      <c r="AP2109" s="28"/>
      <c r="AQ2109" s="28"/>
      <c r="AR2109" s="28"/>
      <c r="AS2109" s="28"/>
      <c r="AT2109" s="28"/>
    </row>
    <row r="2110" spans="26:46" ht="12.95" customHeight="1">
      <c r="Z2110" s="28"/>
      <c r="AA2110" s="28"/>
      <c r="AB2110" s="28"/>
      <c r="AC2110" s="28"/>
      <c r="AD2110" s="28"/>
      <c r="AE2110" s="61"/>
      <c r="AF2110" s="29"/>
      <c r="AM2110" s="28"/>
      <c r="AN2110" s="28"/>
      <c r="AO2110" s="28"/>
      <c r="AP2110" s="28"/>
      <c r="AQ2110" s="28"/>
      <c r="AR2110" s="28"/>
      <c r="AS2110" s="28"/>
      <c r="AT2110" s="28"/>
    </row>
    <row r="2111" spans="26:46" ht="12.95" customHeight="1">
      <c r="Z2111" s="28"/>
      <c r="AA2111" s="28"/>
      <c r="AB2111" s="28"/>
      <c r="AC2111" s="28"/>
      <c r="AD2111" s="28"/>
      <c r="AE2111" s="61"/>
      <c r="AF2111" s="29"/>
      <c r="AM2111" s="28"/>
      <c r="AN2111" s="28"/>
      <c r="AO2111" s="28"/>
      <c r="AP2111" s="28"/>
      <c r="AQ2111" s="28"/>
      <c r="AR2111" s="28"/>
      <c r="AS2111" s="28"/>
      <c r="AT2111" s="28"/>
    </row>
    <row r="2112" spans="26:46" ht="12.95" customHeight="1">
      <c r="Z2112" s="28"/>
      <c r="AA2112" s="28"/>
      <c r="AB2112" s="28"/>
      <c r="AC2112" s="28"/>
      <c r="AD2112" s="28"/>
      <c r="AE2112" s="61"/>
      <c r="AF2112" s="29"/>
      <c r="AM2112" s="28"/>
      <c r="AN2112" s="28"/>
      <c r="AO2112" s="28"/>
      <c r="AP2112" s="28"/>
      <c r="AQ2112" s="28"/>
      <c r="AR2112" s="28"/>
      <c r="AS2112" s="28"/>
      <c r="AT2112" s="28"/>
    </row>
    <row r="2113" spans="26:46" ht="12.95" customHeight="1">
      <c r="Z2113" s="28"/>
      <c r="AA2113" s="28"/>
      <c r="AB2113" s="28"/>
      <c r="AC2113" s="28"/>
      <c r="AD2113" s="28"/>
      <c r="AE2113" s="61"/>
      <c r="AF2113" s="29"/>
      <c r="AM2113" s="28"/>
      <c r="AN2113" s="28"/>
      <c r="AO2113" s="28"/>
      <c r="AP2113" s="28"/>
      <c r="AQ2113" s="28"/>
      <c r="AR2113" s="28"/>
      <c r="AS2113" s="28"/>
      <c r="AT2113" s="28"/>
    </row>
    <row r="2114" spans="26:46" ht="12.95" customHeight="1">
      <c r="Z2114" s="28"/>
      <c r="AA2114" s="28"/>
      <c r="AB2114" s="28"/>
      <c r="AC2114" s="28"/>
      <c r="AD2114" s="28"/>
      <c r="AE2114" s="61"/>
      <c r="AF2114" s="29"/>
      <c r="AM2114" s="28"/>
      <c r="AN2114" s="28"/>
      <c r="AO2114" s="28"/>
      <c r="AP2114" s="28"/>
      <c r="AQ2114" s="28"/>
      <c r="AR2114" s="28"/>
      <c r="AS2114" s="28"/>
      <c r="AT2114" s="28"/>
    </row>
    <row r="2115" spans="26:46" ht="12.95" customHeight="1">
      <c r="Z2115" s="28"/>
      <c r="AA2115" s="28"/>
      <c r="AB2115" s="28"/>
      <c r="AC2115" s="28"/>
      <c r="AD2115" s="28"/>
      <c r="AE2115" s="61"/>
      <c r="AF2115" s="29"/>
      <c r="AM2115" s="28"/>
      <c r="AN2115" s="28"/>
      <c r="AO2115" s="28"/>
      <c r="AP2115" s="28"/>
      <c r="AQ2115" s="28"/>
      <c r="AR2115" s="28"/>
      <c r="AS2115" s="28"/>
      <c r="AT2115" s="28"/>
    </row>
    <row r="2116" spans="26:46" ht="12.95" customHeight="1">
      <c r="Z2116" s="28"/>
      <c r="AA2116" s="28"/>
      <c r="AB2116" s="28"/>
      <c r="AC2116" s="28"/>
      <c r="AD2116" s="28"/>
      <c r="AE2116" s="61"/>
      <c r="AF2116" s="29"/>
      <c r="AM2116" s="28"/>
      <c r="AN2116" s="28"/>
      <c r="AO2116" s="28"/>
      <c r="AP2116" s="28"/>
      <c r="AQ2116" s="28"/>
      <c r="AR2116" s="28"/>
      <c r="AS2116" s="28"/>
      <c r="AT2116" s="28"/>
    </row>
    <row r="2117" spans="26:46" ht="12.95" customHeight="1">
      <c r="Z2117" s="28"/>
      <c r="AA2117" s="28"/>
      <c r="AB2117" s="28"/>
      <c r="AC2117" s="28"/>
      <c r="AD2117" s="28"/>
      <c r="AE2117" s="61"/>
      <c r="AF2117" s="29"/>
      <c r="AM2117" s="28"/>
      <c r="AN2117" s="28"/>
      <c r="AO2117" s="28"/>
      <c r="AP2117" s="28"/>
      <c r="AQ2117" s="28"/>
      <c r="AR2117" s="28"/>
      <c r="AS2117" s="28"/>
      <c r="AT2117" s="28"/>
    </row>
    <row r="2118" spans="26:46" ht="12.95" customHeight="1">
      <c r="Z2118" s="28"/>
      <c r="AA2118" s="28"/>
      <c r="AB2118" s="28"/>
      <c r="AC2118" s="28"/>
      <c r="AD2118" s="28"/>
      <c r="AE2118" s="61"/>
      <c r="AF2118" s="29"/>
      <c r="AM2118" s="28"/>
      <c r="AN2118" s="28"/>
      <c r="AO2118" s="28"/>
      <c r="AP2118" s="28"/>
      <c r="AQ2118" s="28"/>
      <c r="AR2118" s="28"/>
      <c r="AS2118" s="28"/>
      <c r="AT2118" s="28"/>
    </row>
    <row r="2119" spans="26:46" ht="12.95" customHeight="1">
      <c r="Z2119" s="28"/>
      <c r="AA2119" s="28"/>
      <c r="AB2119" s="28"/>
      <c r="AC2119" s="28"/>
      <c r="AD2119" s="28"/>
      <c r="AE2119" s="61"/>
      <c r="AF2119" s="29"/>
      <c r="AM2119" s="28"/>
      <c r="AN2119" s="28"/>
      <c r="AO2119" s="28"/>
      <c r="AP2119" s="28"/>
      <c r="AQ2119" s="28"/>
      <c r="AR2119" s="28"/>
      <c r="AS2119" s="28"/>
      <c r="AT2119" s="28"/>
    </row>
    <row r="2120" spans="26:46" ht="12.95" customHeight="1">
      <c r="Z2120" s="28"/>
      <c r="AA2120" s="28"/>
      <c r="AB2120" s="28"/>
      <c r="AC2120" s="28"/>
      <c r="AD2120" s="28"/>
      <c r="AE2120" s="61"/>
      <c r="AF2120" s="29"/>
      <c r="AM2120" s="28"/>
      <c r="AN2120" s="28"/>
      <c r="AO2120" s="28"/>
      <c r="AP2120" s="28"/>
      <c r="AQ2120" s="28"/>
      <c r="AR2120" s="28"/>
      <c r="AS2120" s="28"/>
      <c r="AT2120" s="28"/>
    </row>
    <row r="2121" spans="26:46" ht="12.95" customHeight="1">
      <c r="Z2121" s="28"/>
      <c r="AA2121" s="28"/>
      <c r="AB2121" s="28"/>
      <c r="AC2121" s="28"/>
      <c r="AD2121" s="28"/>
      <c r="AE2121" s="61"/>
      <c r="AF2121" s="29"/>
      <c r="AM2121" s="28"/>
      <c r="AN2121" s="28"/>
      <c r="AO2121" s="28"/>
      <c r="AP2121" s="28"/>
      <c r="AQ2121" s="28"/>
      <c r="AR2121" s="28"/>
      <c r="AS2121" s="28"/>
      <c r="AT2121" s="28"/>
    </row>
    <row r="2122" spans="26:46" ht="12.95" customHeight="1">
      <c r="Z2122" s="28"/>
      <c r="AA2122" s="28"/>
      <c r="AB2122" s="28"/>
      <c r="AC2122" s="28"/>
      <c r="AD2122" s="28"/>
      <c r="AE2122" s="61"/>
      <c r="AF2122" s="29"/>
      <c r="AM2122" s="28"/>
      <c r="AN2122" s="28"/>
      <c r="AO2122" s="28"/>
      <c r="AP2122" s="28"/>
      <c r="AQ2122" s="28"/>
      <c r="AR2122" s="28"/>
      <c r="AS2122" s="28"/>
      <c r="AT2122" s="28"/>
    </row>
    <row r="2123" spans="26:46" ht="12.95" customHeight="1">
      <c r="Z2123" s="28"/>
      <c r="AA2123" s="28"/>
      <c r="AB2123" s="28"/>
      <c r="AC2123" s="28"/>
      <c r="AD2123" s="28"/>
      <c r="AE2123" s="61"/>
      <c r="AF2123" s="29"/>
      <c r="AM2123" s="28"/>
      <c r="AN2123" s="28"/>
      <c r="AO2123" s="28"/>
      <c r="AP2123" s="28"/>
      <c r="AQ2123" s="28"/>
      <c r="AR2123" s="28"/>
      <c r="AS2123" s="28"/>
      <c r="AT2123" s="28"/>
    </row>
    <row r="2124" spans="26:46" ht="12.95" customHeight="1">
      <c r="Z2124" s="28"/>
      <c r="AA2124" s="28"/>
      <c r="AB2124" s="28"/>
      <c r="AC2124" s="28"/>
      <c r="AD2124" s="28"/>
      <c r="AE2124" s="61"/>
      <c r="AF2124" s="29"/>
      <c r="AM2124" s="28"/>
      <c r="AN2124" s="28"/>
      <c r="AO2124" s="28"/>
      <c r="AP2124" s="28"/>
      <c r="AQ2124" s="28"/>
      <c r="AR2124" s="28"/>
      <c r="AS2124" s="28"/>
      <c r="AT2124" s="28"/>
    </row>
    <row r="2125" spans="26:46" ht="12.95" customHeight="1">
      <c r="Z2125" s="28"/>
      <c r="AA2125" s="28"/>
      <c r="AB2125" s="28"/>
      <c r="AC2125" s="28"/>
      <c r="AD2125" s="28"/>
      <c r="AE2125" s="61"/>
      <c r="AF2125" s="29"/>
      <c r="AM2125" s="28"/>
      <c r="AN2125" s="28"/>
      <c r="AO2125" s="28"/>
      <c r="AP2125" s="28"/>
      <c r="AQ2125" s="28"/>
      <c r="AR2125" s="28"/>
      <c r="AS2125" s="28"/>
      <c r="AT2125" s="28"/>
    </row>
    <row r="2126" spans="26:46" ht="12.95" customHeight="1">
      <c r="Z2126" s="28"/>
      <c r="AA2126" s="28"/>
      <c r="AB2126" s="28"/>
      <c r="AC2126" s="28"/>
      <c r="AD2126" s="28"/>
      <c r="AE2126" s="61"/>
      <c r="AF2126" s="29"/>
      <c r="AM2126" s="28"/>
      <c r="AN2126" s="28"/>
      <c r="AO2126" s="28"/>
      <c r="AP2126" s="28"/>
      <c r="AQ2126" s="28"/>
      <c r="AR2126" s="28"/>
      <c r="AS2126" s="28"/>
      <c r="AT2126" s="28"/>
    </row>
    <row r="2127" spans="26:46" ht="12.95" customHeight="1">
      <c r="Z2127" s="28"/>
      <c r="AA2127" s="28"/>
      <c r="AB2127" s="28"/>
      <c r="AC2127" s="28"/>
      <c r="AD2127" s="28"/>
      <c r="AE2127" s="61"/>
      <c r="AF2127" s="29"/>
      <c r="AM2127" s="28"/>
      <c r="AN2127" s="28"/>
      <c r="AO2127" s="28"/>
      <c r="AP2127" s="28"/>
      <c r="AQ2127" s="28"/>
      <c r="AR2127" s="28"/>
      <c r="AS2127" s="28"/>
      <c r="AT2127" s="28"/>
    </row>
    <row r="2128" spans="26:46" ht="12.95" customHeight="1">
      <c r="Z2128" s="28"/>
      <c r="AA2128" s="28"/>
      <c r="AB2128" s="28"/>
      <c r="AC2128" s="28"/>
      <c r="AD2128" s="28"/>
      <c r="AE2128" s="61"/>
      <c r="AF2128" s="29"/>
      <c r="AM2128" s="28"/>
      <c r="AN2128" s="28"/>
      <c r="AO2128" s="28"/>
      <c r="AP2128" s="28"/>
      <c r="AQ2128" s="28"/>
      <c r="AR2128" s="28"/>
      <c r="AS2128" s="28"/>
      <c r="AT2128" s="28"/>
    </row>
    <row r="2129" spans="26:46" ht="12.95" customHeight="1">
      <c r="Z2129" s="28"/>
      <c r="AA2129" s="28"/>
      <c r="AB2129" s="28"/>
      <c r="AC2129" s="28"/>
      <c r="AD2129" s="28"/>
      <c r="AE2129" s="61"/>
      <c r="AF2129" s="29"/>
      <c r="AM2129" s="28"/>
      <c r="AN2129" s="28"/>
      <c r="AO2129" s="28"/>
      <c r="AP2129" s="28"/>
      <c r="AQ2129" s="28"/>
      <c r="AR2129" s="28"/>
      <c r="AS2129" s="28"/>
      <c r="AT2129" s="28"/>
    </row>
    <row r="2130" spans="26:46" ht="12.95" customHeight="1">
      <c r="Z2130" s="28"/>
      <c r="AA2130" s="28"/>
      <c r="AB2130" s="28"/>
      <c r="AC2130" s="28"/>
      <c r="AD2130" s="28"/>
      <c r="AE2130" s="61"/>
      <c r="AF2130" s="29"/>
      <c r="AM2130" s="28"/>
      <c r="AN2130" s="28"/>
      <c r="AO2130" s="28"/>
      <c r="AP2130" s="28"/>
      <c r="AQ2130" s="28"/>
      <c r="AR2130" s="28"/>
      <c r="AS2130" s="28"/>
      <c r="AT2130" s="28"/>
    </row>
    <row r="2131" spans="26:46" ht="12.95" customHeight="1">
      <c r="Z2131" s="28"/>
      <c r="AA2131" s="28"/>
      <c r="AB2131" s="28"/>
      <c r="AC2131" s="28"/>
      <c r="AD2131" s="28"/>
      <c r="AE2131" s="61"/>
      <c r="AF2131" s="29"/>
      <c r="AM2131" s="28"/>
      <c r="AN2131" s="28"/>
      <c r="AO2131" s="28"/>
      <c r="AP2131" s="28"/>
      <c r="AQ2131" s="28"/>
      <c r="AR2131" s="28"/>
      <c r="AS2131" s="28"/>
      <c r="AT2131" s="28"/>
    </row>
    <row r="2132" spans="26:46" ht="12.95" customHeight="1">
      <c r="Z2132" s="28"/>
      <c r="AA2132" s="28"/>
      <c r="AB2132" s="28"/>
      <c r="AC2132" s="28"/>
      <c r="AD2132" s="28"/>
      <c r="AE2132" s="61"/>
      <c r="AF2132" s="29"/>
      <c r="AM2132" s="28"/>
      <c r="AN2132" s="28"/>
      <c r="AO2132" s="28"/>
      <c r="AP2132" s="28"/>
      <c r="AQ2132" s="28"/>
      <c r="AR2132" s="28"/>
      <c r="AS2132" s="28"/>
      <c r="AT2132" s="28"/>
    </row>
    <row r="2133" spans="26:46" ht="12.95" customHeight="1">
      <c r="Z2133" s="28"/>
      <c r="AA2133" s="28"/>
      <c r="AB2133" s="28"/>
      <c r="AC2133" s="28"/>
      <c r="AD2133" s="28"/>
      <c r="AE2133" s="61"/>
      <c r="AF2133" s="29"/>
      <c r="AM2133" s="28"/>
      <c r="AN2133" s="28"/>
      <c r="AO2133" s="28"/>
      <c r="AP2133" s="28"/>
      <c r="AQ2133" s="28"/>
      <c r="AR2133" s="28"/>
      <c r="AS2133" s="28"/>
      <c r="AT2133" s="28"/>
    </row>
    <row r="2134" spans="26:46" ht="12.95" customHeight="1">
      <c r="Z2134" s="28"/>
      <c r="AA2134" s="28"/>
      <c r="AB2134" s="28"/>
      <c r="AC2134" s="28"/>
      <c r="AD2134" s="28"/>
      <c r="AE2134" s="61"/>
      <c r="AF2134" s="29"/>
      <c r="AM2134" s="28"/>
      <c r="AN2134" s="28"/>
      <c r="AO2134" s="28"/>
      <c r="AP2134" s="28"/>
      <c r="AQ2134" s="28"/>
      <c r="AR2134" s="28"/>
      <c r="AS2134" s="28"/>
      <c r="AT2134" s="28"/>
    </row>
    <row r="2135" spans="26:46" ht="12.95" customHeight="1">
      <c r="Z2135" s="28"/>
      <c r="AA2135" s="28"/>
      <c r="AB2135" s="28"/>
      <c r="AC2135" s="28"/>
      <c r="AD2135" s="28"/>
      <c r="AE2135" s="61"/>
      <c r="AF2135" s="29"/>
      <c r="AM2135" s="28"/>
      <c r="AN2135" s="28"/>
      <c r="AO2135" s="28"/>
      <c r="AP2135" s="28"/>
      <c r="AQ2135" s="28"/>
      <c r="AR2135" s="28"/>
      <c r="AS2135" s="28"/>
      <c r="AT2135" s="28"/>
    </row>
    <row r="2136" spans="26:46" ht="12.95" customHeight="1">
      <c r="Z2136" s="28"/>
      <c r="AA2136" s="28"/>
      <c r="AB2136" s="28"/>
      <c r="AC2136" s="28"/>
      <c r="AD2136" s="28"/>
      <c r="AE2136" s="61"/>
      <c r="AF2136" s="29"/>
      <c r="AM2136" s="28"/>
      <c r="AN2136" s="28"/>
      <c r="AO2136" s="28"/>
      <c r="AP2136" s="28"/>
      <c r="AQ2136" s="28"/>
      <c r="AR2136" s="28"/>
      <c r="AS2136" s="28"/>
      <c r="AT2136" s="28"/>
    </row>
    <row r="2137" spans="26:46" ht="12.95" customHeight="1">
      <c r="Z2137" s="28"/>
      <c r="AA2137" s="28"/>
      <c r="AB2137" s="28"/>
      <c r="AC2137" s="28"/>
      <c r="AD2137" s="28"/>
      <c r="AE2137" s="61"/>
      <c r="AF2137" s="29"/>
      <c r="AM2137" s="28"/>
      <c r="AN2137" s="28"/>
      <c r="AO2137" s="28"/>
      <c r="AP2137" s="28"/>
      <c r="AQ2137" s="28"/>
      <c r="AR2137" s="28"/>
      <c r="AS2137" s="28"/>
      <c r="AT2137" s="28"/>
    </row>
    <row r="2138" spans="26:46" ht="12.95" customHeight="1">
      <c r="Z2138" s="28"/>
      <c r="AA2138" s="28"/>
      <c r="AB2138" s="28"/>
      <c r="AC2138" s="28"/>
      <c r="AD2138" s="28"/>
      <c r="AE2138" s="61"/>
      <c r="AF2138" s="29"/>
      <c r="AM2138" s="28"/>
      <c r="AN2138" s="28"/>
      <c r="AO2138" s="28"/>
      <c r="AP2138" s="28"/>
      <c r="AQ2138" s="28"/>
      <c r="AR2138" s="28"/>
      <c r="AS2138" s="28"/>
      <c r="AT2138" s="28"/>
    </row>
    <row r="2139" spans="26:46" ht="12.95" customHeight="1">
      <c r="Z2139" s="28"/>
      <c r="AA2139" s="28"/>
      <c r="AB2139" s="28"/>
      <c r="AC2139" s="28"/>
      <c r="AD2139" s="28"/>
      <c r="AE2139" s="61"/>
      <c r="AF2139" s="29"/>
      <c r="AM2139" s="28"/>
      <c r="AN2139" s="28"/>
      <c r="AO2139" s="28"/>
      <c r="AP2139" s="28"/>
      <c r="AQ2139" s="28"/>
      <c r="AR2139" s="28"/>
      <c r="AS2139" s="28"/>
      <c r="AT2139" s="28"/>
    </row>
    <row r="2140" spans="26:46" ht="12.95" customHeight="1">
      <c r="Z2140" s="28"/>
      <c r="AA2140" s="28"/>
      <c r="AB2140" s="28"/>
      <c r="AC2140" s="28"/>
      <c r="AD2140" s="28"/>
      <c r="AE2140" s="61"/>
      <c r="AF2140" s="29"/>
      <c r="AM2140" s="28"/>
      <c r="AN2140" s="28"/>
      <c r="AO2140" s="28"/>
      <c r="AP2140" s="28"/>
      <c r="AQ2140" s="28"/>
      <c r="AR2140" s="28"/>
      <c r="AS2140" s="28"/>
      <c r="AT2140" s="28"/>
    </row>
    <row r="2141" spans="26:46" ht="12.95" customHeight="1">
      <c r="Z2141" s="28"/>
      <c r="AA2141" s="28"/>
      <c r="AB2141" s="28"/>
      <c r="AC2141" s="28"/>
      <c r="AD2141" s="28"/>
      <c r="AE2141" s="61"/>
      <c r="AF2141" s="29"/>
      <c r="AM2141" s="28"/>
      <c r="AN2141" s="28"/>
      <c r="AO2141" s="28"/>
      <c r="AP2141" s="28"/>
      <c r="AQ2141" s="28"/>
      <c r="AR2141" s="28"/>
      <c r="AS2141" s="28"/>
      <c r="AT2141" s="28"/>
    </row>
    <row r="2142" spans="26:46" ht="12.95" customHeight="1">
      <c r="Z2142" s="28"/>
      <c r="AA2142" s="28"/>
      <c r="AB2142" s="28"/>
      <c r="AC2142" s="28"/>
      <c r="AD2142" s="28"/>
      <c r="AE2142" s="61"/>
      <c r="AF2142" s="29"/>
      <c r="AM2142" s="28"/>
      <c r="AN2142" s="28"/>
      <c r="AO2142" s="28"/>
      <c r="AP2142" s="28"/>
      <c r="AQ2142" s="28"/>
      <c r="AR2142" s="28"/>
      <c r="AS2142" s="28"/>
      <c r="AT2142" s="28"/>
    </row>
    <row r="2143" spans="26:46" ht="12.95" customHeight="1">
      <c r="Z2143" s="28"/>
      <c r="AA2143" s="28"/>
      <c r="AB2143" s="28"/>
      <c r="AC2143" s="28"/>
      <c r="AD2143" s="28"/>
      <c r="AE2143" s="61"/>
      <c r="AF2143" s="29"/>
      <c r="AM2143" s="28"/>
      <c r="AN2143" s="28"/>
      <c r="AO2143" s="28"/>
      <c r="AP2143" s="28"/>
      <c r="AQ2143" s="28"/>
      <c r="AR2143" s="28"/>
      <c r="AS2143" s="28"/>
      <c r="AT2143" s="28"/>
    </row>
    <row r="2144" spans="26:46" ht="12.95" customHeight="1">
      <c r="Z2144" s="28"/>
      <c r="AA2144" s="28"/>
      <c r="AB2144" s="28"/>
      <c r="AC2144" s="28"/>
      <c r="AD2144" s="28"/>
      <c r="AE2144" s="61"/>
      <c r="AF2144" s="29"/>
      <c r="AM2144" s="28"/>
      <c r="AN2144" s="28"/>
      <c r="AO2144" s="28"/>
      <c r="AP2144" s="28"/>
      <c r="AQ2144" s="28"/>
      <c r="AR2144" s="28"/>
      <c r="AS2144" s="28"/>
      <c r="AT2144" s="28"/>
    </row>
    <row r="2145" spans="26:46" ht="12.95" customHeight="1">
      <c r="Z2145" s="28"/>
      <c r="AA2145" s="28"/>
      <c r="AB2145" s="28"/>
      <c r="AC2145" s="28"/>
      <c r="AD2145" s="28"/>
      <c r="AE2145" s="61"/>
      <c r="AF2145" s="29"/>
      <c r="AM2145" s="28"/>
      <c r="AN2145" s="28"/>
      <c r="AO2145" s="28"/>
      <c r="AP2145" s="28"/>
      <c r="AQ2145" s="28"/>
      <c r="AR2145" s="28"/>
      <c r="AS2145" s="28"/>
      <c r="AT2145" s="28"/>
    </row>
    <row r="2146" spans="26:46" ht="12.95" customHeight="1">
      <c r="Z2146" s="28"/>
      <c r="AA2146" s="28"/>
      <c r="AB2146" s="28"/>
      <c r="AC2146" s="28"/>
      <c r="AD2146" s="28"/>
      <c r="AE2146" s="61"/>
      <c r="AF2146" s="29"/>
      <c r="AM2146" s="28"/>
      <c r="AN2146" s="28"/>
      <c r="AO2146" s="28"/>
      <c r="AP2146" s="28"/>
      <c r="AQ2146" s="28"/>
      <c r="AR2146" s="28"/>
      <c r="AS2146" s="28"/>
      <c r="AT2146" s="28"/>
    </row>
    <row r="2147" spans="26:46" ht="12.95" customHeight="1">
      <c r="Z2147" s="28"/>
      <c r="AA2147" s="28"/>
      <c r="AB2147" s="28"/>
      <c r="AC2147" s="28"/>
      <c r="AD2147" s="28"/>
      <c r="AE2147" s="61"/>
      <c r="AF2147" s="29"/>
      <c r="AM2147" s="28"/>
      <c r="AN2147" s="28"/>
      <c r="AO2147" s="28"/>
      <c r="AP2147" s="28"/>
      <c r="AQ2147" s="28"/>
      <c r="AR2147" s="28"/>
      <c r="AS2147" s="28"/>
      <c r="AT2147" s="28"/>
    </row>
    <row r="2148" spans="26:46" ht="12.95" customHeight="1">
      <c r="Z2148" s="28"/>
      <c r="AA2148" s="28"/>
      <c r="AB2148" s="28"/>
      <c r="AC2148" s="28"/>
      <c r="AD2148" s="28"/>
      <c r="AE2148" s="61"/>
      <c r="AF2148" s="29"/>
      <c r="AM2148" s="28"/>
      <c r="AN2148" s="28"/>
      <c r="AO2148" s="28"/>
      <c r="AP2148" s="28"/>
      <c r="AQ2148" s="28"/>
      <c r="AR2148" s="28"/>
      <c r="AS2148" s="28"/>
      <c r="AT2148" s="28"/>
    </row>
    <row r="2149" spans="26:46" ht="12.95" customHeight="1">
      <c r="Z2149" s="28"/>
      <c r="AA2149" s="28"/>
      <c r="AB2149" s="28"/>
      <c r="AC2149" s="28"/>
      <c r="AD2149" s="28"/>
      <c r="AE2149" s="61"/>
      <c r="AF2149" s="29"/>
      <c r="AM2149" s="28"/>
      <c r="AN2149" s="28"/>
      <c r="AO2149" s="28"/>
      <c r="AP2149" s="28"/>
      <c r="AQ2149" s="28"/>
      <c r="AR2149" s="28"/>
      <c r="AS2149" s="28"/>
      <c r="AT2149" s="28"/>
    </row>
    <row r="2150" spans="26:46" ht="12.95" customHeight="1">
      <c r="Z2150" s="28"/>
      <c r="AA2150" s="28"/>
      <c r="AB2150" s="28"/>
      <c r="AC2150" s="28"/>
      <c r="AD2150" s="28"/>
      <c r="AE2150" s="61"/>
      <c r="AF2150" s="29"/>
      <c r="AM2150" s="28"/>
      <c r="AN2150" s="28"/>
      <c r="AO2150" s="28"/>
      <c r="AP2150" s="28"/>
      <c r="AQ2150" s="28"/>
      <c r="AR2150" s="28"/>
      <c r="AS2150" s="28"/>
      <c r="AT2150" s="28"/>
    </row>
    <row r="2151" spans="26:46" ht="12.95" customHeight="1">
      <c r="Z2151" s="28"/>
      <c r="AA2151" s="28"/>
      <c r="AB2151" s="28"/>
      <c r="AC2151" s="28"/>
      <c r="AD2151" s="28"/>
      <c r="AE2151" s="61"/>
      <c r="AF2151" s="29"/>
      <c r="AM2151" s="28"/>
      <c r="AN2151" s="28"/>
      <c r="AO2151" s="28"/>
      <c r="AP2151" s="28"/>
      <c r="AQ2151" s="28"/>
      <c r="AR2151" s="28"/>
      <c r="AS2151" s="28"/>
      <c r="AT2151" s="28"/>
    </row>
    <row r="2152" spans="26:46" ht="12.95" customHeight="1">
      <c r="Z2152" s="28"/>
      <c r="AA2152" s="28"/>
      <c r="AB2152" s="28"/>
      <c r="AC2152" s="28"/>
      <c r="AD2152" s="28"/>
      <c r="AE2152" s="61"/>
      <c r="AF2152" s="29"/>
      <c r="AM2152" s="28"/>
      <c r="AN2152" s="28"/>
      <c r="AO2152" s="28"/>
      <c r="AP2152" s="28"/>
      <c r="AQ2152" s="28"/>
      <c r="AR2152" s="28"/>
      <c r="AS2152" s="28"/>
      <c r="AT2152" s="28"/>
    </row>
    <row r="2153" spans="26:46" ht="12.95" customHeight="1">
      <c r="Z2153" s="28"/>
      <c r="AA2153" s="28"/>
      <c r="AB2153" s="28"/>
      <c r="AC2153" s="28"/>
      <c r="AD2153" s="28"/>
      <c r="AE2153" s="61"/>
      <c r="AF2153" s="29"/>
      <c r="AM2153" s="28"/>
      <c r="AN2153" s="28"/>
      <c r="AO2153" s="28"/>
      <c r="AP2153" s="28"/>
      <c r="AQ2153" s="28"/>
      <c r="AR2153" s="28"/>
      <c r="AS2153" s="28"/>
      <c r="AT2153" s="28"/>
    </row>
    <row r="2154" spans="26:46" ht="12.95" customHeight="1">
      <c r="Z2154" s="28"/>
      <c r="AA2154" s="28"/>
      <c r="AB2154" s="28"/>
      <c r="AC2154" s="28"/>
      <c r="AD2154" s="28"/>
      <c r="AE2154" s="61"/>
      <c r="AF2154" s="29"/>
      <c r="AM2154" s="28"/>
      <c r="AN2154" s="28"/>
      <c r="AO2154" s="28"/>
      <c r="AP2154" s="28"/>
      <c r="AQ2154" s="28"/>
      <c r="AR2154" s="28"/>
      <c r="AS2154" s="28"/>
      <c r="AT2154" s="28"/>
    </row>
    <row r="2155" spans="26:46" ht="12.95" customHeight="1">
      <c r="Z2155" s="28"/>
      <c r="AA2155" s="28"/>
      <c r="AB2155" s="28"/>
      <c r="AC2155" s="28"/>
      <c r="AD2155" s="28"/>
      <c r="AE2155" s="61"/>
      <c r="AF2155" s="29"/>
      <c r="AM2155" s="28"/>
      <c r="AN2155" s="28"/>
      <c r="AO2155" s="28"/>
      <c r="AP2155" s="28"/>
      <c r="AQ2155" s="28"/>
      <c r="AR2155" s="28"/>
      <c r="AS2155" s="28"/>
      <c r="AT2155" s="28"/>
    </row>
    <row r="2156" spans="26:46" ht="12.95" customHeight="1">
      <c r="Z2156" s="28"/>
      <c r="AA2156" s="28"/>
      <c r="AB2156" s="28"/>
      <c r="AC2156" s="28"/>
      <c r="AD2156" s="28"/>
      <c r="AE2156" s="61"/>
      <c r="AF2156" s="29"/>
      <c r="AM2156" s="28"/>
      <c r="AN2156" s="28"/>
      <c r="AO2156" s="28"/>
      <c r="AP2156" s="28"/>
      <c r="AQ2156" s="28"/>
      <c r="AR2156" s="28"/>
      <c r="AS2156" s="28"/>
      <c r="AT2156" s="28"/>
    </row>
    <row r="2157" spans="26:46" ht="12.95" customHeight="1">
      <c r="Z2157" s="28"/>
      <c r="AA2157" s="28"/>
      <c r="AB2157" s="28"/>
      <c r="AC2157" s="28"/>
      <c r="AD2157" s="28"/>
      <c r="AE2157" s="61"/>
      <c r="AF2157" s="29"/>
      <c r="AM2157" s="28"/>
      <c r="AN2157" s="28"/>
      <c r="AO2157" s="28"/>
      <c r="AP2157" s="28"/>
      <c r="AQ2157" s="28"/>
      <c r="AR2157" s="28"/>
      <c r="AS2157" s="28"/>
      <c r="AT2157" s="28"/>
    </row>
    <row r="2158" spans="26:46" ht="12.95" customHeight="1">
      <c r="Z2158" s="28"/>
      <c r="AA2158" s="28"/>
      <c r="AB2158" s="28"/>
      <c r="AC2158" s="28"/>
      <c r="AD2158" s="28"/>
      <c r="AE2158" s="61"/>
      <c r="AF2158" s="29"/>
      <c r="AM2158" s="28"/>
      <c r="AN2158" s="28"/>
      <c r="AO2158" s="28"/>
      <c r="AP2158" s="28"/>
      <c r="AQ2158" s="28"/>
      <c r="AR2158" s="28"/>
      <c r="AS2158" s="28"/>
      <c r="AT2158" s="28"/>
    </row>
    <row r="2159" spans="26:46" ht="12.95" customHeight="1">
      <c r="Z2159" s="28"/>
      <c r="AA2159" s="28"/>
      <c r="AB2159" s="28"/>
      <c r="AC2159" s="28"/>
      <c r="AD2159" s="28"/>
      <c r="AE2159" s="61"/>
      <c r="AF2159" s="29"/>
      <c r="AM2159" s="28"/>
      <c r="AN2159" s="28"/>
      <c r="AO2159" s="28"/>
      <c r="AP2159" s="28"/>
      <c r="AQ2159" s="28"/>
      <c r="AR2159" s="28"/>
      <c r="AS2159" s="28"/>
      <c r="AT2159" s="28"/>
    </row>
    <row r="2160" spans="26:46" ht="12.95" customHeight="1">
      <c r="Z2160" s="28"/>
      <c r="AA2160" s="28"/>
      <c r="AB2160" s="28"/>
      <c r="AC2160" s="28"/>
      <c r="AD2160" s="28"/>
      <c r="AE2160" s="61"/>
      <c r="AF2160" s="29"/>
      <c r="AM2160" s="28"/>
      <c r="AN2160" s="28"/>
      <c r="AO2160" s="28"/>
      <c r="AP2160" s="28"/>
      <c r="AQ2160" s="28"/>
      <c r="AR2160" s="28"/>
      <c r="AS2160" s="28"/>
      <c r="AT2160" s="28"/>
    </row>
    <row r="2161" spans="26:46" ht="12.95" customHeight="1">
      <c r="Z2161" s="28"/>
      <c r="AA2161" s="28"/>
      <c r="AB2161" s="28"/>
      <c r="AC2161" s="28"/>
      <c r="AD2161" s="28"/>
      <c r="AE2161" s="61"/>
      <c r="AF2161" s="29"/>
      <c r="AM2161" s="28"/>
      <c r="AN2161" s="28"/>
      <c r="AO2161" s="28"/>
      <c r="AP2161" s="28"/>
      <c r="AQ2161" s="28"/>
      <c r="AR2161" s="28"/>
      <c r="AS2161" s="28"/>
      <c r="AT2161" s="28"/>
    </row>
    <row r="2162" spans="26:46" ht="12.95" customHeight="1">
      <c r="Z2162" s="28"/>
      <c r="AA2162" s="28"/>
      <c r="AB2162" s="28"/>
      <c r="AC2162" s="28"/>
      <c r="AD2162" s="28"/>
      <c r="AE2162" s="61"/>
      <c r="AF2162" s="29"/>
      <c r="AM2162" s="28"/>
      <c r="AN2162" s="28"/>
      <c r="AO2162" s="28"/>
      <c r="AP2162" s="28"/>
      <c r="AQ2162" s="28"/>
      <c r="AR2162" s="28"/>
      <c r="AS2162" s="28"/>
      <c r="AT2162" s="28"/>
    </row>
    <row r="2163" spans="26:46" ht="12.95" customHeight="1">
      <c r="Z2163" s="28"/>
      <c r="AA2163" s="28"/>
      <c r="AB2163" s="28"/>
      <c r="AC2163" s="28"/>
      <c r="AD2163" s="28"/>
      <c r="AE2163" s="61"/>
      <c r="AF2163" s="29"/>
      <c r="AM2163" s="28"/>
      <c r="AN2163" s="28"/>
      <c r="AO2163" s="28"/>
      <c r="AP2163" s="28"/>
      <c r="AQ2163" s="28"/>
      <c r="AR2163" s="28"/>
      <c r="AS2163" s="28"/>
      <c r="AT2163" s="28"/>
    </row>
    <row r="2164" spans="26:46" ht="12.95" customHeight="1">
      <c r="Z2164" s="28"/>
      <c r="AA2164" s="28"/>
      <c r="AB2164" s="28"/>
      <c r="AC2164" s="28"/>
      <c r="AD2164" s="28"/>
      <c r="AE2164" s="61"/>
      <c r="AF2164" s="29"/>
      <c r="AM2164" s="28"/>
      <c r="AN2164" s="28"/>
      <c r="AO2164" s="28"/>
      <c r="AP2164" s="28"/>
      <c r="AQ2164" s="28"/>
      <c r="AR2164" s="28"/>
      <c r="AS2164" s="28"/>
      <c r="AT2164" s="28"/>
    </row>
    <row r="2165" spans="26:46" ht="12.95" customHeight="1">
      <c r="Z2165" s="28"/>
      <c r="AA2165" s="28"/>
      <c r="AB2165" s="28"/>
      <c r="AC2165" s="28"/>
      <c r="AD2165" s="28"/>
      <c r="AE2165" s="61"/>
      <c r="AF2165" s="29"/>
      <c r="AM2165" s="28"/>
      <c r="AN2165" s="28"/>
      <c r="AO2165" s="28"/>
      <c r="AP2165" s="28"/>
      <c r="AQ2165" s="28"/>
      <c r="AR2165" s="28"/>
      <c r="AS2165" s="28"/>
      <c r="AT2165" s="28"/>
    </row>
    <row r="2166" spans="26:46" ht="12.95" customHeight="1">
      <c r="Z2166" s="28"/>
      <c r="AA2166" s="28"/>
      <c r="AB2166" s="28"/>
      <c r="AC2166" s="28"/>
      <c r="AD2166" s="28"/>
      <c r="AE2166" s="61"/>
      <c r="AF2166" s="29"/>
      <c r="AM2166" s="28"/>
      <c r="AN2166" s="28"/>
      <c r="AO2166" s="28"/>
      <c r="AP2166" s="28"/>
      <c r="AQ2166" s="28"/>
      <c r="AR2166" s="28"/>
      <c r="AS2166" s="28"/>
      <c r="AT2166" s="28"/>
    </row>
    <row r="2167" spans="26:46" ht="12.95" customHeight="1">
      <c r="Z2167" s="28"/>
      <c r="AA2167" s="28"/>
      <c r="AB2167" s="28"/>
      <c r="AC2167" s="28"/>
      <c r="AD2167" s="28"/>
      <c r="AE2167" s="61"/>
      <c r="AF2167" s="29"/>
      <c r="AM2167" s="28"/>
      <c r="AN2167" s="28"/>
      <c r="AO2167" s="28"/>
      <c r="AP2167" s="28"/>
      <c r="AQ2167" s="28"/>
      <c r="AR2167" s="28"/>
      <c r="AS2167" s="28"/>
      <c r="AT2167" s="28"/>
    </row>
    <row r="2168" spans="26:46" ht="12.95" customHeight="1">
      <c r="Z2168" s="28"/>
      <c r="AA2168" s="28"/>
      <c r="AB2168" s="28"/>
      <c r="AC2168" s="28"/>
      <c r="AD2168" s="28"/>
      <c r="AE2168" s="61"/>
      <c r="AF2168" s="29"/>
      <c r="AM2168" s="28"/>
      <c r="AN2168" s="28"/>
      <c r="AO2168" s="28"/>
      <c r="AP2168" s="28"/>
      <c r="AQ2168" s="28"/>
      <c r="AR2168" s="28"/>
      <c r="AS2168" s="28"/>
      <c r="AT2168" s="28"/>
    </row>
    <row r="2169" spans="26:46" ht="12.95" customHeight="1">
      <c r="Z2169" s="28"/>
      <c r="AA2169" s="28"/>
      <c r="AB2169" s="28"/>
      <c r="AC2169" s="28"/>
      <c r="AD2169" s="28"/>
      <c r="AE2169" s="61"/>
      <c r="AF2169" s="29"/>
      <c r="AM2169" s="28"/>
      <c r="AN2169" s="28"/>
      <c r="AO2169" s="28"/>
      <c r="AP2169" s="28"/>
      <c r="AQ2169" s="28"/>
      <c r="AR2169" s="28"/>
      <c r="AS2169" s="28"/>
      <c r="AT2169" s="28"/>
    </row>
    <row r="2170" spans="26:46" ht="12.95" customHeight="1">
      <c r="Z2170" s="28"/>
      <c r="AA2170" s="28"/>
      <c r="AB2170" s="28"/>
      <c r="AC2170" s="28"/>
      <c r="AD2170" s="28"/>
      <c r="AE2170" s="61"/>
      <c r="AF2170" s="29"/>
      <c r="AM2170" s="28"/>
      <c r="AN2170" s="28"/>
      <c r="AO2170" s="28"/>
      <c r="AP2170" s="28"/>
      <c r="AQ2170" s="28"/>
      <c r="AR2170" s="28"/>
      <c r="AS2170" s="28"/>
      <c r="AT2170" s="28"/>
    </row>
    <row r="2171" spans="26:46" ht="12.95" customHeight="1">
      <c r="Z2171" s="28"/>
      <c r="AA2171" s="28"/>
      <c r="AB2171" s="28"/>
      <c r="AC2171" s="28"/>
      <c r="AD2171" s="28"/>
      <c r="AE2171" s="61"/>
      <c r="AF2171" s="29"/>
      <c r="AM2171" s="28"/>
      <c r="AN2171" s="28"/>
      <c r="AO2171" s="28"/>
      <c r="AP2171" s="28"/>
      <c r="AQ2171" s="28"/>
      <c r="AR2171" s="28"/>
      <c r="AS2171" s="28"/>
      <c r="AT2171" s="28"/>
    </row>
    <row r="2172" spans="26:46" ht="12.95" customHeight="1">
      <c r="Z2172" s="28"/>
      <c r="AA2172" s="28"/>
      <c r="AB2172" s="28"/>
      <c r="AC2172" s="28"/>
      <c r="AD2172" s="28"/>
      <c r="AE2172" s="61"/>
      <c r="AF2172" s="29"/>
      <c r="AM2172" s="28"/>
      <c r="AN2172" s="28"/>
      <c r="AO2172" s="28"/>
      <c r="AP2172" s="28"/>
      <c r="AQ2172" s="28"/>
      <c r="AR2172" s="28"/>
      <c r="AS2172" s="28"/>
      <c r="AT2172" s="28"/>
    </row>
    <row r="2173" spans="26:46" ht="12.95" customHeight="1">
      <c r="Z2173" s="28"/>
      <c r="AA2173" s="28"/>
      <c r="AB2173" s="28"/>
      <c r="AC2173" s="28"/>
      <c r="AD2173" s="28"/>
      <c r="AE2173" s="61"/>
      <c r="AF2173" s="29"/>
      <c r="AM2173" s="28"/>
      <c r="AN2173" s="28"/>
      <c r="AO2173" s="28"/>
      <c r="AP2173" s="28"/>
      <c r="AQ2173" s="28"/>
      <c r="AR2173" s="28"/>
      <c r="AS2173" s="28"/>
      <c r="AT2173" s="28"/>
    </row>
    <row r="2174" spans="26:46" ht="12.95" customHeight="1">
      <c r="Z2174" s="28"/>
      <c r="AA2174" s="28"/>
      <c r="AB2174" s="28"/>
      <c r="AC2174" s="28"/>
      <c r="AD2174" s="28"/>
      <c r="AE2174" s="61"/>
      <c r="AF2174" s="29"/>
      <c r="AM2174" s="28"/>
      <c r="AN2174" s="28"/>
      <c r="AO2174" s="28"/>
      <c r="AP2174" s="28"/>
      <c r="AQ2174" s="28"/>
      <c r="AR2174" s="28"/>
      <c r="AS2174" s="28"/>
      <c r="AT2174" s="28"/>
    </row>
    <row r="2175" spans="26:46" ht="12.95" customHeight="1">
      <c r="Z2175" s="28"/>
      <c r="AA2175" s="28"/>
      <c r="AB2175" s="28"/>
      <c r="AC2175" s="28"/>
      <c r="AD2175" s="28"/>
      <c r="AE2175" s="61"/>
      <c r="AF2175" s="29"/>
      <c r="AM2175" s="28"/>
      <c r="AN2175" s="28"/>
      <c r="AO2175" s="28"/>
      <c r="AP2175" s="28"/>
      <c r="AQ2175" s="28"/>
      <c r="AR2175" s="28"/>
      <c r="AS2175" s="28"/>
      <c r="AT2175" s="28"/>
    </row>
    <row r="2176" spans="26:46" ht="12.95" customHeight="1">
      <c r="Z2176" s="28"/>
      <c r="AA2176" s="28"/>
      <c r="AB2176" s="28"/>
      <c r="AC2176" s="28"/>
      <c r="AD2176" s="28"/>
      <c r="AE2176" s="61"/>
      <c r="AF2176" s="29"/>
      <c r="AM2176" s="28"/>
      <c r="AN2176" s="28"/>
      <c r="AO2176" s="28"/>
      <c r="AP2176" s="28"/>
      <c r="AQ2176" s="28"/>
      <c r="AR2176" s="28"/>
      <c r="AS2176" s="28"/>
      <c r="AT2176" s="28"/>
    </row>
    <row r="2177" spans="26:46" ht="12.95" customHeight="1">
      <c r="Z2177" s="28"/>
      <c r="AA2177" s="28"/>
      <c r="AB2177" s="28"/>
      <c r="AC2177" s="28"/>
      <c r="AD2177" s="28"/>
      <c r="AE2177" s="61"/>
      <c r="AF2177" s="29"/>
      <c r="AM2177" s="28"/>
      <c r="AN2177" s="28"/>
      <c r="AO2177" s="28"/>
      <c r="AP2177" s="28"/>
      <c r="AQ2177" s="28"/>
      <c r="AR2177" s="28"/>
      <c r="AS2177" s="28"/>
      <c r="AT2177" s="28"/>
    </row>
    <row r="2178" spans="26:46" ht="12.95" customHeight="1">
      <c r="Z2178" s="28"/>
      <c r="AA2178" s="28"/>
      <c r="AB2178" s="28"/>
      <c r="AC2178" s="28"/>
      <c r="AD2178" s="28"/>
      <c r="AE2178" s="61"/>
      <c r="AF2178" s="29"/>
      <c r="AM2178" s="28"/>
      <c r="AN2178" s="28"/>
      <c r="AO2178" s="28"/>
      <c r="AP2178" s="28"/>
      <c r="AQ2178" s="28"/>
      <c r="AR2178" s="28"/>
      <c r="AS2178" s="28"/>
      <c r="AT2178" s="28"/>
    </row>
    <row r="2179" spans="26:46" ht="12.95" customHeight="1">
      <c r="Z2179" s="28"/>
      <c r="AA2179" s="28"/>
      <c r="AB2179" s="28"/>
      <c r="AC2179" s="28"/>
      <c r="AD2179" s="28"/>
      <c r="AE2179" s="61"/>
      <c r="AF2179" s="29"/>
      <c r="AM2179" s="28"/>
      <c r="AN2179" s="28"/>
      <c r="AO2179" s="28"/>
      <c r="AP2179" s="28"/>
      <c r="AQ2179" s="28"/>
      <c r="AR2179" s="28"/>
      <c r="AS2179" s="28"/>
      <c r="AT2179" s="28"/>
    </row>
    <row r="2180" spans="26:46" ht="12.95" customHeight="1">
      <c r="Z2180" s="28"/>
      <c r="AA2180" s="28"/>
      <c r="AB2180" s="28"/>
      <c r="AC2180" s="28"/>
      <c r="AD2180" s="28"/>
      <c r="AE2180" s="61"/>
      <c r="AF2180" s="29"/>
      <c r="AM2180" s="28"/>
      <c r="AN2180" s="28"/>
      <c r="AO2180" s="28"/>
      <c r="AP2180" s="28"/>
      <c r="AQ2180" s="28"/>
      <c r="AR2180" s="28"/>
      <c r="AS2180" s="28"/>
      <c r="AT2180" s="28"/>
    </row>
    <row r="2181" spans="26:46" ht="12.95" customHeight="1">
      <c r="Z2181" s="28"/>
      <c r="AA2181" s="28"/>
      <c r="AB2181" s="28"/>
      <c r="AC2181" s="28"/>
      <c r="AD2181" s="28"/>
      <c r="AE2181" s="61"/>
      <c r="AF2181" s="29"/>
      <c r="AM2181" s="28"/>
      <c r="AN2181" s="28"/>
      <c r="AO2181" s="28"/>
      <c r="AP2181" s="28"/>
      <c r="AQ2181" s="28"/>
      <c r="AR2181" s="28"/>
      <c r="AS2181" s="28"/>
      <c r="AT2181" s="28"/>
    </row>
    <row r="2182" spans="26:46" ht="12.95" customHeight="1">
      <c r="Z2182" s="28"/>
      <c r="AA2182" s="28"/>
      <c r="AB2182" s="28"/>
      <c r="AC2182" s="28"/>
      <c r="AD2182" s="28"/>
      <c r="AE2182" s="61"/>
      <c r="AF2182" s="29"/>
      <c r="AM2182" s="28"/>
      <c r="AN2182" s="28"/>
      <c r="AO2182" s="28"/>
      <c r="AP2182" s="28"/>
      <c r="AQ2182" s="28"/>
      <c r="AR2182" s="28"/>
      <c r="AS2182" s="28"/>
      <c r="AT2182" s="28"/>
    </row>
    <row r="2183" spans="26:46" ht="12.95" customHeight="1">
      <c r="Z2183" s="28"/>
      <c r="AA2183" s="28"/>
      <c r="AB2183" s="28"/>
      <c r="AC2183" s="28"/>
      <c r="AD2183" s="28"/>
      <c r="AE2183" s="61"/>
      <c r="AF2183" s="29"/>
      <c r="AM2183" s="28"/>
      <c r="AN2183" s="28"/>
      <c r="AO2183" s="28"/>
      <c r="AP2183" s="28"/>
      <c r="AQ2183" s="28"/>
      <c r="AR2183" s="28"/>
      <c r="AS2183" s="28"/>
      <c r="AT2183" s="28"/>
    </row>
    <row r="2184" spans="26:46" ht="12.95" customHeight="1">
      <c r="Z2184" s="28"/>
      <c r="AA2184" s="28"/>
      <c r="AB2184" s="28"/>
      <c r="AC2184" s="28"/>
      <c r="AD2184" s="28"/>
      <c r="AE2184" s="61"/>
      <c r="AF2184" s="29"/>
      <c r="AM2184" s="28"/>
      <c r="AN2184" s="28"/>
      <c r="AO2184" s="28"/>
      <c r="AP2184" s="28"/>
      <c r="AQ2184" s="28"/>
      <c r="AR2184" s="28"/>
      <c r="AS2184" s="28"/>
      <c r="AT2184" s="28"/>
    </row>
    <row r="2185" spans="26:46" ht="12.95" customHeight="1">
      <c r="Z2185" s="28"/>
      <c r="AA2185" s="28"/>
      <c r="AB2185" s="28"/>
      <c r="AC2185" s="28"/>
      <c r="AD2185" s="28"/>
      <c r="AE2185" s="61"/>
      <c r="AF2185" s="29"/>
      <c r="AM2185" s="28"/>
      <c r="AN2185" s="28"/>
      <c r="AO2185" s="28"/>
      <c r="AP2185" s="28"/>
      <c r="AQ2185" s="28"/>
      <c r="AR2185" s="28"/>
      <c r="AS2185" s="28"/>
      <c r="AT2185" s="28"/>
    </row>
    <row r="2186" spans="26:46" ht="12.95" customHeight="1">
      <c r="Z2186" s="28"/>
      <c r="AA2186" s="28"/>
      <c r="AB2186" s="28"/>
      <c r="AC2186" s="28"/>
      <c r="AD2186" s="28"/>
      <c r="AE2186" s="61"/>
      <c r="AF2186" s="29"/>
      <c r="AM2186" s="28"/>
      <c r="AN2186" s="28"/>
      <c r="AO2186" s="28"/>
      <c r="AP2186" s="28"/>
      <c r="AQ2186" s="28"/>
      <c r="AR2186" s="28"/>
      <c r="AS2186" s="28"/>
      <c r="AT2186" s="28"/>
    </row>
    <row r="2187" spans="26:46" ht="12.95" customHeight="1">
      <c r="Z2187" s="28"/>
      <c r="AA2187" s="28"/>
      <c r="AB2187" s="28"/>
      <c r="AC2187" s="28"/>
      <c r="AD2187" s="28"/>
      <c r="AE2187" s="61"/>
      <c r="AF2187" s="29"/>
      <c r="AM2187" s="28"/>
      <c r="AN2187" s="28"/>
      <c r="AO2187" s="28"/>
      <c r="AP2187" s="28"/>
      <c r="AQ2187" s="28"/>
      <c r="AR2187" s="28"/>
      <c r="AS2187" s="28"/>
      <c r="AT2187" s="28"/>
    </row>
    <row r="2188" spans="26:46" ht="12.95" customHeight="1">
      <c r="Z2188" s="28"/>
      <c r="AA2188" s="28"/>
      <c r="AB2188" s="28"/>
      <c r="AC2188" s="28"/>
      <c r="AD2188" s="28"/>
      <c r="AE2188" s="61"/>
      <c r="AF2188" s="29"/>
      <c r="AM2188" s="28"/>
      <c r="AN2188" s="28"/>
      <c r="AO2188" s="28"/>
      <c r="AP2188" s="28"/>
      <c r="AQ2188" s="28"/>
      <c r="AR2188" s="28"/>
      <c r="AS2188" s="28"/>
      <c r="AT2188" s="28"/>
    </row>
    <row r="2189" spans="26:46" ht="12.95" customHeight="1">
      <c r="Z2189" s="28"/>
      <c r="AA2189" s="28"/>
      <c r="AB2189" s="28"/>
      <c r="AC2189" s="28"/>
      <c r="AD2189" s="28"/>
      <c r="AE2189" s="61"/>
      <c r="AF2189" s="29"/>
      <c r="AM2189" s="28"/>
      <c r="AN2189" s="28"/>
      <c r="AO2189" s="28"/>
      <c r="AP2189" s="28"/>
      <c r="AQ2189" s="28"/>
      <c r="AR2189" s="28"/>
      <c r="AS2189" s="28"/>
      <c r="AT2189" s="28"/>
    </row>
    <row r="2190" spans="26:46" ht="12.95" customHeight="1">
      <c r="Z2190" s="28"/>
      <c r="AA2190" s="28"/>
      <c r="AB2190" s="28"/>
      <c r="AC2190" s="28"/>
      <c r="AD2190" s="28"/>
      <c r="AE2190" s="61"/>
      <c r="AF2190" s="29"/>
      <c r="AM2190" s="28"/>
      <c r="AN2190" s="28"/>
      <c r="AO2190" s="28"/>
      <c r="AP2190" s="28"/>
      <c r="AQ2190" s="28"/>
      <c r="AR2190" s="28"/>
      <c r="AS2190" s="28"/>
      <c r="AT2190" s="28"/>
    </row>
    <row r="2191" spans="26:46" ht="12.95" customHeight="1">
      <c r="Z2191" s="28"/>
      <c r="AA2191" s="28"/>
      <c r="AB2191" s="28"/>
      <c r="AC2191" s="28"/>
      <c r="AD2191" s="28"/>
      <c r="AE2191" s="61"/>
      <c r="AF2191" s="29"/>
      <c r="AM2191" s="28"/>
      <c r="AN2191" s="28"/>
      <c r="AO2191" s="28"/>
      <c r="AP2191" s="28"/>
      <c r="AQ2191" s="28"/>
      <c r="AR2191" s="28"/>
      <c r="AS2191" s="28"/>
      <c r="AT2191" s="28"/>
    </row>
    <row r="2192" spans="26:46" ht="12.95" customHeight="1">
      <c r="Z2192" s="28"/>
      <c r="AA2192" s="28"/>
      <c r="AB2192" s="28"/>
      <c r="AC2192" s="28"/>
      <c r="AD2192" s="28"/>
      <c r="AE2192" s="61"/>
      <c r="AF2192" s="29"/>
      <c r="AM2192" s="28"/>
      <c r="AN2192" s="28"/>
      <c r="AO2192" s="28"/>
      <c r="AP2192" s="28"/>
      <c r="AQ2192" s="28"/>
      <c r="AR2192" s="28"/>
      <c r="AS2192" s="28"/>
      <c r="AT2192" s="28"/>
    </row>
    <row r="2193" spans="26:46" ht="12.95" customHeight="1">
      <c r="Z2193" s="28"/>
      <c r="AA2193" s="28"/>
      <c r="AB2193" s="28"/>
      <c r="AC2193" s="28"/>
      <c r="AD2193" s="28"/>
      <c r="AE2193" s="61"/>
      <c r="AF2193" s="29"/>
      <c r="AM2193" s="28"/>
      <c r="AN2193" s="28"/>
      <c r="AO2193" s="28"/>
      <c r="AP2193" s="28"/>
      <c r="AQ2193" s="28"/>
      <c r="AR2193" s="28"/>
      <c r="AS2193" s="28"/>
      <c r="AT2193" s="28"/>
    </row>
    <row r="2194" spans="26:46" ht="12.95" customHeight="1">
      <c r="Z2194" s="28"/>
      <c r="AA2194" s="28"/>
      <c r="AB2194" s="28"/>
      <c r="AC2194" s="28"/>
      <c r="AD2194" s="28"/>
      <c r="AE2194" s="61"/>
      <c r="AF2194" s="29"/>
      <c r="AM2194" s="28"/>
      <c r="AN2194" s="28"/>
      <c r="AO2194" s="28"/>
      <c r="AP2194" s="28"/>
      <c r="AQ2194" s="28"/>
      <c r="AR2194" s="28"/>
      <c r="AS2194" s="28"/>
      <c r="AT2194" s="28"/>
    </row>
    <row r="2195" spans="26:46" ht="12.95" customHeight="1">
      <c r="Z2195" s="28"/>
      <c r="AA2195" s="28"/>
      <c r="AB2195" s="28"/>
      <c r="AC2195" s="28"/>
      <c r="AD2195" s="28"/>
      <c r="AE2195" s="61"/>
      <c r="AF2195" s="29"/>
      <c r="AM2195" s="28"/>
      <c r="AN2195" s="28"/>
      <c r="AO2195" s="28"/>
      <c r="AP2195" s="28"/>
      <c r="AQ2195" s="28"/>
      <c r="AR2195" s="28"/>
      <c r="AS2195" s="28"/>
      <c r="AT2195" s="28"/>
    </row>
    <row r="2196" spans="26:46" ht="12.95" customHeight="1">
      <c r="Z2196" s="28"/>
      <c r="AA2196" s="28"/>
      <c r="AB2196" s="28"/>
      <c r="AC2196" s="28"/>
      <c r="AD2196" s="28"/>
      <c r="AE2196" s="61"/>
      <c r="AF2196" s="29"/>
      <c r="AM2196" s="28"/>
      <c r="AN2196" s="28"/>
      <c r="AO2196" s="28"/>
      <c r="AP2196" s="28"/>
      <c r="AQ2196" s="28"/>
      <c r="AR2196" s="28"/>
      <c r="AS2196" s="28"/>
      <c r="AT2196" s="28"/>
    </row>
    <row r="2197" spans="26:46" ht="12.95" customHeight="1">
      <c r="Z2197" s="28"/>
      <c r="AA2197" s="28"/>
      <c r="AB2197" s="28"/>
      <c r="AC2197" s="28"/>
      <c r="AD2197" s="28"/>
      <c r="AE2197" s="61"/>
      <c r="AF2197" s="29"/>
      <c r="AM2197" s="28"/>
      <c r="AN2197" s="28"/>
      <c r="AO2197" s="28"/>
      <c r="AP2197" s="28"/>
      <c r="AQ2197" s="28"/>
      <c r="AR2197" s="28"/>
      <c r="AS2197" s="28"/>
      <c r="AT2197" s="28"/>
    </row>
    <row r="2198" spans="26:46" ht="12.95" customHeight="1">
      <c r="Z2198" s="28"/>
      <c r="AA2198" s="28"/>
      <c r="AB2198" s="28"/>
      <c r="AC2198" s="28"/>
      <c r="AD2198" s="28"/>
      <c r="AE2198" s="61"/>
      <c r="AF2198" s="29"/>
      <c r="AM2198" s="28"/>
      <c r="AN2198" s="28"/>
      <c r="AO2198" s="28"/>
      <c r="AP2198" s="28"/>
      <c r="AQ2198" s="28"/>
      <c r="AR2198" s="28"/>
      <c r="AS2198" s="28"/>
      <c r="AT2198" s="28"/>
    </row>
    <row r="2199" spans="26:46" ht="12.95" customHeight="1">
      <c r="Z2199" s="28"/>
      <c r="AA2199" s="28"/>
      <c r="AB2199" s="28"/>
      <c r="AC2199" s="28"/>
      <c r="AD2199" s="28"/>
      <c r="AE2199" s="61"/>
      <c r="AF2199" s="29"/>
      <c r="AM2199" s="28"/>
      <c r="AN2199" s="28"/>
      <c r="AO2199" s="28"/>
      <c r="AP2199" s="28"/>
      <c r="AQ2199" s="28"/>
      <c r="AR2199" s="28"/>
      <c r="AS2199" s="28"/>
      <c r="AT2199" s="28"/>
    </row>
    <row r="2200" spans="26:46" ht="12.95" customHeight="1">
      <c r="Z2200" s="28"/>
      <c r="AA2200" s="28"/>
      <c r="AB2200" s="28"/>
      <c r="AC2200" s="28"/>
      <c r="AD2200" s="28"/>
      <c r="AE2200" s="61"/>
      <c r="AF2200" s="29"/>
      <c r="AM2200" s="28"/>
      <c r="AN2200" s="28"/>
      <c r="AO2200" s="28"/>
      <c r="AP2200" s="28"/>
      <c r="AQ2200" s="28"/>
      <c r="AR2200" s="28"/>
      <c r="AS2200" s="28"/>
      <c r="AT2200" s="28"/>
    </row>
    <row r="2201" spans="26:46" ht="12.95" customHeight="1">
      <c r="Z2201" s="28"/>
      <c r="AA2201" s="28"/>
      <c r="AB2201" s="28"/>
      <c r="AC2201" s="28"/>
      <c r="AD2201" s="28"/>
      <c r="AE2201" s="61"/>
      <c r="AF2201" s="29"/>
      <c r="AM2201" s="28"/>
      <c r="AN2201" s="28"/>
      <c r="AO2201" s="28"/>
      <c r="AP2201" s="28"/>
      <c r="AQ2201" s="28"/>
      <c r="AR2201" s="28"/>
      <c r="AS2201" s="28"/>
      <c r="AT2201" s="28"/>
    </row>
    <row r="2202" spans="26:46" ht="12.95" customHeight="1">
      <c r="Z2202" s="28"/>
      <c r="AA2202" s="28"/>
      <c r="AB2202" s="28"/>
      <c r="AC2202" s="28"/>
      <c r="AD2202" s="28"/>
      <c r="AE2202" s="61"/>
      <c r="AF2202" s="29"/>
      <c r="AM2202" s="28"/>
      <c r="AN2202" s="28"/>
      <c r="AO2202" s="28"/>
      <c r="AP2202" s="28"/>
      <c r="AQ2202" s="28"/>
      <c r="AR2202" s="28"/>
      <c r="AS2202" s="28"/>
      <c r="AT2202" s="28"/>
    </row>
    <row r="2203" spans="26:46" ht="12.95" customHeight="1">
      <c r="Z2203" s="28"/>
      <c r="AA2203" s="28"/>
      <c r="AB2203" s="28"/>
      <c r="AC2203" s="28"/>
      <c r="AD2203" s="28"/>
      <c r="AE2203" s="61"/>
      <c r="AF2203" s="29"/>
      <c r="AM2203" s="28"/>
      <c r="AN2203" s="28"/>
      <c r="AO2203" s="28"/>
      <c r="AP2203" s="28"/>
      <c r="AQ2203" s="28"/>
      <c r="AR2203" s="28"/>
      <c r="AS2203" s="28"/>
      <c r="AT2203" s="28"/>
    </row>
    <row r="2204" spans="26:46" ht="12.95" customHeight="1">
      <c r="Z2204" s="28"/>
      <c r="AA2204" s="28"/>
      <c r="AB2204" s="28"/>
      <c r="AC2204" s="28"/>
      <c r="AD2204" s="28"/>
      <c r="AE2204" s="61"/>
      <c r="AF2204" s="29"/>
      <c r="AM2204" s="28"/>
      <c r="AN2204" s="28"/>
      <c r="AO2204" s="28"/>
      <c r="AP2204" s="28"/>
      <c r="AQ2204" s="28"/>
      <c r="AR2204" s="28"/>
      <c r="AS2204" s="28"/>
      <c r="AT2204" s="28"/>
    </row>
    <row r="2205" spans="26:46" ht="12.95" customHeight="1">
      <c r="Z2205" s="28"/>
      <c r="AA2205" s="28"/>
      <c r="AB2205" s="28"/>
      <c r="AC2205" s="28"/>
      <c r="AD2205" s="28"/>
      <c r="AE2205" s="61"/>
      <c r="AF2205" s="29"/>
      <c r="AM2205" s="28"/>
      <c r="AN2205" s="28"/>
      <c r="AO2205" s="28"/>
      <c r="AP2205" s="28"/>
      <c r="AQ2205" s="28"/>
      <c r="AR2205" s="28"/>
      <c r="AS2205" s="28"/>
      <c r="AT2205" s="28"/>
    </row>
    <row r="2206" spans="26:46" ht="12.95" customHeight="1">
      <c r="Z2206" s="28"/>
      <c r="AA2206" s="28"/>
      <c r="AB2206" s="28"/>
      <c r="AC2206" s="28"/>
      <c r="AD2206" s="28"/>
      <c r="AE2206" s="61"/>
      <c r="AF2206" s="29"/>
      <c r="AM2206" s="28"/>
      <c r="AN2206" s="28"/>
      <c r="AO2206" s="28"/>
      <c r="AP2206" s="28"/>
      <c r="AQ2206" s="28"/>
      <c r="AR2206" s="28"/>
      <c r="AS2206" s="28"/>
      <c r="AT2206" s="28"/>
    </row>
    <row r="2207" spans="26:46" ht="12.95" customHeight="1">
      <c r="Z2207" s="28"/>
      <c r="AA2207" s="28"/>
      <c r="AB2207" s="28"/>
      <c r="AC2207" s="28"/>
      <c r="AD2207" s="28"/>
      <c r="AE2207" s="61"/>
      <c r="AF2207" s="29"/>
      <c r="AM2207" s="28"/>
      <c r="AN2207" s="28"/>
      <c r="AO2207" s="28"/>
      <c r="AP2207" s="28"/>
      <c r="AQ2207" s="28"/>
      <c r="AR2207" s="28"/>
      <c r="AS2207" s="28"/>
      <c r="AT2207" s="28"/>
    </row>
    <row r="2208" spans="26:46" ht="12.95" customHeight="1">
      <c r="Z2208" s="28"/>
      <c r="AA2208" s="28"/>
      <c r="AB2208" s="28"/>
      <c r="AC2208" s="28"/>
      <c r="AD2208" s="28"/>
      <c r="AE2208" s="61"/>
      <c r="AF2208" s="29"/>
      <c r="AM2208" s="28"/>
      <c r="AN2208" s="28"/>
      <c r="AO2208" s="28"/>
      <c r="AP2208" s="28"/>
      <c r="AQ2208" s="28"/>
      <c r="AR2208" s="28"/>
      <c r="AS2208" s="28"/>
      <c r="AT2208" s="28"/>
    </row>
    <row r="2209" spans="26:46" ht="12.95" customHeight="1">
      <c r="Z2209" s="28"/>
      <c r="AA2209" s="28"/>
      <c r="AB2209" s="28"/>
      <c r="AC2209" s="28"/>
      <c r="AD2209" s="28"/>
      <c r="AE2209" s="61"/>
      <c r="AF2209" s="29"/>
      <c r="AM2209" s="28"/>
      <c r="AN2209" s="28"/>
      <c r="AO2209" s="28"/>
      <c r="AP2209" s="28"/>
      <c r="AQ2209" s="28"/>
      <c r="AR2209" s="28"/>
      <c r="AS2209" s="28"/>
      <c r="AT2209" s="28"/>
    </row>
    <row r="2210" spans="26:46" ht="12.95" customHeight="1">
      <c r="Z2210" s="28"/>
      <c r="AA2210" s="28"/>
      <c r="AB2210" s="28"/>
      <c r="AC2210" s="28"/>
      <c r="AD2210" s="28"/>
      <c r="AE2210" s="61"/>
      <c r="AF2210" s="29"/>
      <c r="AM2210" s="28"/>
      <c r="AN2210" s="28"/>
      <c r="AO2210" s="28"/>
      <c r="AP2210" s="28"/>
      <c r="AQ2210" s="28"/>
      <c r="AR2210" s="28"/>
      <c r="AS2210" s="28"/>
      <c r="AT2210" s="28"/>
    </row>
    <row r="2211" spans="26:46" ht="12.95" customHeight="1">
      <c r="Z2211" s="28"/>
      <c r="AA2211" s="28"/>
      <c r="AB2211" s="28"/>
      <c r="AC2211" s="28"/>
      <c r="AD2211" s="28"/>
      <c r="AE2211" s="61"/>
      <c r="AF2211" s="29"/>
      <c r="AM2211" s="28"/>
      <c r="AN2211" s="28"/>
      <c r="AO2211" s="28"/>
      <c r="AP2211" s="28"/>
      <c r="AQ2211" s="28"/>
      <c r="AR2211" s="28"/>
      <c r="AS2211" s="28"/>
      <c r="AT2211" s="28"/>
    </row>
    <row r="2212" spans="26:46" ht="12.95" customHeight="1">
      <c r="Z2212" s="28"/>
      <c r="AA2212" s="28"/>
      <c r="AB2212" s="28"/>
      <c r="AC2212" s="28"/>
      <c r="AD2212" s="28"/>
      <c r="AE2212" s="61"/>
      <c r="AF2212" s="29"/>
      <c r="AM2212" s="28"/>
      <c r="AN2212" s="28"/>
      <c r="AO2212" s="28"/>
      <c r="AP2212" s="28"/>
      <c r="AQ2212" s="28"/>
      <c r="AR2212" s="28"/>
      <c r="AS2212" s="28"/>
      <c r="AT2212" s="28"/>
    </row>
    <row r="2213" spans="26:46" ht="12.95" customHeight="1">
      <c r="Z2213" s="28"/>
      <c r="AA2213" s="28"/>
      <c r="AB2213" s="28"/>
      <c r="AC2213" s="28"/>
      <c r="AD2213" s="28"/>
      <c r="AE2213" s="61"/>
      <c r="AF2213" s="29"/>
      <c r="AM2213" s="28"/>
      <c r="AN2213" s="28"/>
      <c r="AO2213" s="28"/>
      <c r="AP2213" s="28"/>
      <c r="AQ2213" s="28"/>
      <c r="AR2213" s="28"/>
      <c r="AS2213" s="28"/>
      <c r="AT2213" s="28"/>
    </row>
    <row r="2214" spans="26:46" ht="12.95" customHeight="1">
      <c r="Z2214" s="28"/>
      <c r="AA2214" s="28"/>
      <c r="AB2214" s="28"/>
      <c r="AC2214" s="28"/>
      <c r="AD2214" s="28"/>
      <c r="AE2214" s="61"/>
      <c r="AF2214" s="29"/>
      <c r="AM2214" s="28"/>
      <c r="AN2214" s="28"/>
      <c r="AO2214" s="28"/>
      <c r="AP2214" s="28"/>
      <c r="AQ2214" s="28"/>
      <c r="AR2214" s="28"/>
      <c r="AS2214" s="28"/>
      <c r="AT2214" s="28"/>
    </row>
    <row r="2215" spans="26:46" ht="12.95" customHeight="1">
      <c r="Z2215" s="28"/>
      <c r="AA2215" s="28"/>
      <c r="AB2215" s="28"/>
      <c r="AC2215" s="28"/>
      <c r="AD2215" s="28"/>
      <c r="AE2215" s="61"/>
      <c r="AF2215" s="29"/>
      <c r="AM2215" s="28"/>
      <c r="AN2215" s="28"/>
      <c r="AO2215" s="28"/>
      <c r="AP2215" s="28"/>
      <c r="AQ2215" s="28"/>
      <c r="AR2215" s="28"/>
      <c r="AS2215" s="28"/>
      <c r="AT2215" s="28"/>
    </row>
    <row r="2216" spans="26:46" ht="12.95" customHeight="1">
      <c r="Z2216" s="28"/>
      <c r="AA2216" s="28"/>
      <c r="AB2216" s="28"/>
      <c r="AC2216" s="28"/>
      <c r="AD2216" s="28"/>
      <c r="AE2216" s="61"/>
      <c r="AF2216" s="29"/>
      <c r="AM2216" s="28"/>
      <c r="AN2216" s="28"/>
      <c r="AO2216" s="28"/>
      <c r="AP2216" s="28"/>
      <c r="AQ2216" s="28"/>
      <c r="AR2216" s="28"/>
      <c r="AS2216" s="28"/>
      <c r="AT2216" s="28"/>
    </row>
    <row r="2217" spans="26:46" ht="12.95" customHeight="1">
      <c r="Z2217" s="28"/>
      <c r="AA2217" s="28"/>
      <c r="AB2217" s="28"/>
      <c r="AC2217" s="28"/>
      <c r="AD2217" s="28"/>
      <c r="AE2217" s="61"/>
      <c r="AF2217" s="29"/>
      <c r="AM2217" s="28"/>
      <c r="AN2217" s="28"/>
      <c r="AO2217" s="28"/>
      <c r="AP2217" s="28"/>
      <c r="AQ2217" s="28"/>
      <c r="AR2217" s="28"/>
      <c r="AS2217" s="28"/>
      <c r="AT2217" s="28"/>
    </row>
    <row r="2218" spans="26:46" ht="12.95" customHeight="1">
      <c r="Z2218" s="28"/>
      <c r="AA2218" s="28"/>
      <c r="AB2218" s="28"/>
      <c r="AC2218" s="28"/>
      <c r="AD2218" s="28"/>
      <c r="AE2218" s="61"/>
      <c r="AF2218" s="29"/>
      <c r="AM2218" s="28"/>
      <c r="AN2218" s="28"/>
      <c r="AO2218" s="28"/>
      <c r="AP2218" s="28"/>
      <c r="AQ2218" s="28"/>
      <c r="AR2218" s="28"/>
      <c r="AS2218" s="28"/>
      <c r="AT2218" s="28"/>
    </row>
    <row r="2219" spans="26:46" ht="12.95" customHeight="1">
      <c r="Z2219" s="28"/>
      <c r="AA2219" s="28"/>
      <c r="AB2219" s="28"/>
      <c r="AC2219" s="28"/>
      <c r="AD2219" s="28"/>
      <c r="AE2219" s="61"/>
      <c r="AF2219" s="29"/>
      <c r="AM2219" s="28"/>
      <c r="AN2219" s="28"/>
      <c r="AO2219" s="28"/>
      <c r="AP2219" s="28"/>
      <c r="AQ2219" s="28"/>
      <c r="AR2219" s="28"/>
      <c r="AS2219" s="28"/>
      <c r="AT2219" s="28"/>
    </row>
    <row r="2220" spans="26:46" ht="12.95" customHeight="1">
      <c r="Z2220" s="28"/>
      <c r="AA2220" s="28"/>
      <c r="AB2220" s="28"/>
      <c r="AC2220" s="28"/>
      <c r="AD2220" s="28"/>
      <c r="AE2220" s="61"/>
      <c r="AF2220" s="29"/>
      <c r="AM2220" s="28"/>
      <c r="AN2220" s="28"/>
      <c r="AO2220" s="28"/>
      <c r="AP2220" s="28"/>
      <c r="AQ2220" s="28"/>
      <c r="AR2220" s="28"/>
      <c r="AS2220" s="28"/>
      <c r="AT2220" s="28"/>
    </row>
    <row r="2221" spans="26:46" ht="12.95" customHeight="1">
      <c r="Z2221" s="28"/>
      <c r="AA2221" s="28"/>
      <c r="AB2221" s="28"/>
      <c r="AC2221" s="28"/>
      <c r="AD2221" s="28"/>
      <c r="AE2221" s="61"/>
      <c r="AF2221" s="29"/>
      <c r="AM2221" s="28"/>
      <c r="AN2221" s="28"/>
      <c r="AO2221" s="28"/>
      <c r="AP2221" s="28"/>
      <c r="AQ2221" s="28"/>
      <c r="AR2221" s="28"/>
      <c r="AS2221" s="28"/>
      <c r="AT2221" s="28"/>
    </row>
    <row r="2222" spans="26:46" ht="12.95" customHeight="1">
      <c r="Z2222" s="28"/>
      <c r="AA2222" s="28"/>
      <c r="AB2222" s="28"/>
      <c r="AC2222" s="28"/>
      <c r="AD2222" s="28"/>
      <c r="AE2222" s="61"/>
      <c r="AF2222" s="29"/>
      <c r="AM2222" s="28"/>
      <c r="AN2222" s="28"/>
      <c r="AO2222" s="28"/>
      <c r="AP2222" s="28"/>
      <c r="AQ2222" s="28"/>
      <c r="AR2222" s="28"/>
      <c r="AS2222" s="28"/>
      <c r="AT2222" s="28"/>
    </row>
    <row r="2223" spans="26:46" ht="12.95" customHeight="1">
      <c r="Z2223" s="28"/>
      <c r="AA2223" s="28"/>
      <c r="AB2223" s="28"/>
      <c r="AC2223" s="28"/>
      <c r="AD2223" s="28"/>
      <c r="AE2223" s="61"/>
      <c r="AF2223" s="29"/>
      <c r="AM2223" s="28"/>
      <c r="AN2223" s="28"/>
      <c r="AO2223" s="28"/>
      <c r="AP2223" s="28"/>
      <c r="AQ2223" s="28"/>
      <c r="AR2223" s="28"/>
      <c r="AS2223" s="28"/>
      <c r="AT2223" s="28"/>
    </row>
    <row r="2224" spans="26:46" ht="12.95" customHeight="1">
      <c r="Z2224" s="28"/>
      <c r="AA2224" s="28"/>
      <c r="AB2224" s="28"/>
      <c r="AC2224" s="28"/>
      <c r="AD2224" s="28"/>
      <c r="AE2224" s="61"/>
      <c r="AF2224" s="29"/>
      <c r="AM2224" s="28"/>
      <c r="AN2224" s="28"/>
      <c r="AO2224" s="28"/>
      <c r="AP2224" s="28"/>
      <c r="AQ2224" s="28"/>
      <c r="AR2224" s="28"/>
      <c r="AS2224" s="28"/>
      <c r="AT2224" s="28"/>
    </row>
    <row r="2225" spans="26:46" ht="12.95" customHeight="1">
      <c r="Z2225" s="28"/>
      <c r="AA2225" s="28"/>
      <c r="AB2225" s="28"/>
      <c r="AC2225" s="28"/>
      <c r="AD2225" s="28"/>
      <c r="AE2225" s="61"/>
      <c r="AF2225" s="29"/>
      <c r="AM2225" s="28"/>
      <c r="AN2225" s="28"/>
      <c r="AO2225" s="28"/>
      <c r="AP2225" s="28"/>
      <c r="AQ2225" s="28"/>
      <c r="AR2225" s="28"/>
      <c r="AS2225" s="28"/>
      <c r="AT2225" s="28"/>
    </row>
    <row r="2226" spans="26:46" ht="12.95" customHeight="1">
      <c r="Z2226" s="28"/>
      <c r="AA2226" s="28"/>
      <c r="AB2226" s="28"/>
      <c r="AC2226" s="28"/>
      <c r="AD2226" s="28"/>
      <c r="AE2226" s="61"/>
      <c r="AF2226" s="29"/>
      <c r="AM2226" s="28"/>
      <c r="AN2226" s="28"/>
      <c r="AO2226" s="28"/>
      <c r="AP2226" s="28"/>
      <c r="AQ2226" s="28"/>
      <c r="AR2226" s="28"/>
      <c r="AS2226" s="28"/>
      <c r="AT2226" s="28"/>
    </row>
    <row r="2227" spans="26:46" ht="12.95" customHeight="1">
      <c r="Z2227" s="28"/>
      <c r="AA2227" s="28"/>
      <c r="AB2227" s="28"/>
      <c r="AC2227" s="28"/>
      <c r="AD2227" s="28"/>
      <c r="AE2227" s="61"/>
      <c r="AF2227" s="29"/>
      <c r="AM2227" s="28"/>
      <c r="AN2227" s="28"/>
      <c r="AO2227" s="28"/>
      <c r="AP2227" s="28"/>
      <c r="AQ2227" s="28"/>
      <c r="AR2227" s="28"/>
      <c r="AS2227" s="28"/>
      <c r="AT2227" s="28"/>
    </row>
    <row r="2228" spans="26:46" ht="12.95" customHeight="1">
      <c r="Z2228" s="28"/>
      <c r="AA2228" s="28"/>
      <c r="AB2228" s="28"/>
      <c r="AC2228" s="28"/>
      <c r="AD2228" s="28"/>
      <c r="AE2228" s="61"/>
      <c r="AF2228" s="29"/>
      <c r="AM2228" s="28"/>
      <c r="AN2228" s="28"/>
      <c r="AO2228" s="28"/>
      <c r="AP2228" s="28"/>
      <c r="AQ2228" s="28"/>
      <c r="AR2228" s="28"/>
      <c r="AS2228" s="28"/>
      <c r="AT2228" s="28"/>
    </row>
    <row r="2229" spans="26:46" ht="12.95" customHeight="1">
      <c r="Z2229" s="28"/>
      <c r="AA2229" s="28"/>
      <c r="AB2229" s="28"/>
      <c r="AC2229" s="28"/>
      <c r="AD2229" s="28"/>
      <c r="AE2229" s="61"/>
      <c r="AF2229" s="29"/>
      <c r="AM2229" s="28"/>
      <c r="AN2229" s="28"/>
      <c r="AO2229" s="28"/>
      <c r="AP2229" s="28"/>
      <c r="AQ2229" s="28"/>
      <c r="AR2229" s="28"/>
      <c r="AS2229" s="28"/>
      <c r="AT2229" s="28"/>
    </row>
    <row r="2230" spans="26:46" ht="12.95" customHeight="1">
      <c r="Z2230" s="28"/>
      <c r="AA2230" s="28"/>
      <c r="AB2230" s="28"/>
      <c r="AC2230" s="28"/>
      <c r="AD2230" s="28"/>
      <c r="AE2230" s="61"/>
      <c r="AF2230" s="29"/>
      <c r="AM2230" s="28"/>
      <c r="AN2230" s="28"/>
      <c r="AO2230" s="28"/>
      <c r="AP2230" s="28"/>
      <c r="AQ2230" s="28"/>
      <c r="AR2230" s="28"/>
      <c r="AS2230" s="28"/>
      <c r="AT2230" s="28"/>
    </row>
    <row r="2231" spans="26:46" ht="12.95" customHeight="1">
      <c r="Z2231" s="28"/>
      <c r="AA2231" s="28"/>
      <c r="AB2231" s="28"/>
      <c r="AC2231" s="28"/>
      <c r="AD2231" s="28"/>
      <c r="AE2231" s="61"/>
      <c r="AF2231" s="29"/>
      <c r="AM2231" s="28"/>
      <c r="AN2231" s="28"/>
      <c r="AO2231" s="28"/>
      <c r="AP2231" s="28"/>
      <c r="AQ2231" s="28"/>
      <c r="AR2231" s="28"/>
      <c r="AS2231" s="28"/>
      <c r="AT2231" s="28"/>
    </row>
    <row r="2232" spans="26:46" ht="12.95" customHeight="1">
      <c r="Z2232" s="28"/>
      <c r="AA2232" s="28"/>
      <c r="AB2232" s="28"/>
      <c r="AC2232" s="28"/>
      <c r="AD2232" s="28"/>
      <c r="AE2232" s="61"/>
      <c r="AF2232" s="29"/>
      <c r="AM2232" s="28"/>
      <c r="AN2232" s="28"/>
      <c r="AO2232" s="28"/>
      <c r="AP2232" s="28"/>
      <c r="AQ2232" s="28"/>
      <c r="AR2232" s="28"/>
      <c r="AS2232" s="28"/>
      <c r="AT2232" s="28"/>
    </row>
    <row r="2233" spans="26:46" ht="12.95" customHeight="1">
      <c r="Z2233" s="28"/>
      <c r="AA2233" s="28"/>
      <c r="AB2233" s="28"/>
      <c r="AC2233" s="28"/>
      <c r="AD2233" s="28"/>
      <c r="AE2233" s="61"/>
      <c r="AF2233" s="29"/>
      <c r="AM2233" s="28"/>
      <c r="AN2233" s="28"/>
      <c r="AO2233" s="28"/>
      <c r="AP2233" s="28"/>
      <c r="AQ2233" s="28"/>
      <c r="AR2233" s="28"/>
      <c r="AS2233" s="28"/>
      <c r="AT2233" s="28"/>
    </row>
    <row r="2234" spans="26:46" ht="12.95" customHeight="1">
      <c r="Z2234" s="28"/>
      <c r="AA2234" s="28"/>
      <c r="AB2234" s="28"/>
      <c r="AC2234" s="28"/>
      <c r="AD2234" s="28"/>
      <c r="AE2234" s="61"/>
      <c r="AF2234" s="29"/>
      <c r="AM2234" s="28"/>
      <c r="AN2234" s="28"/>
      <c r="AO2234" s="28"/>
      <c r="AP2234" s="28"/>
      <c r="AQ2234" s="28"/>
      <c r="AR2234" s="28"/>
      <c r="AS2234" s="28"/>
      <c r="AT2234" s="28"/>
    </row>
    <row r="2235" spans="26:46" ht="12.95" customHeight="1">
      <c r="Z2235" s="28"/>
      <c r="AA2235" s="28"/>
      <c r="AB2235" s="28"/>
      <c r="AC2235" s="28"/>
      <c r="AD2235" s="28"/>
      <c r="AE2235" s="61"/>
      <c r="AF2235" s="29"/>
      <c r="AM2235" s="28"/>
      <c r="AN2235" s="28"/>
      <c r="AO2235" s="28"/>
      <c r="AP2235" s="28"/>
      <c r="AQ2235" s="28"/>
      <c r="AR2235" s="28"/>
      <c r="AS2235" s="28"/>
      <c r="AT2235" s="28"/>
    </row>
    <row r="2236" spans="26:46" ht="12.95" customHeight="1">
      <c r="Z2236" s="28"/>
      <c r="AA2236" s="28"/>
      <c r="AB2236" s="28"/>
      <c r="AC2236" s="28"/>
      <c r="AD2236" s="28"/>
      <c r="AE2236" s="61"/>
      <c r="AF2236" s="29"/>
      <c r="AM2236" s="28"/>
      <c r="AN2236" s="28"/>
      <c r="AO2236" s="28"/>
      <c r="AP2236" s="28"/>
      <c r="AQ2236" s="28"/>
      <c r="AR2236" s="28"/>
      <c r="AS2236" s="28"/>
      <c r="AT2236" s="28"/>
    </row>
    <row r="2237" spans="26:46" ht="12.95" customHeight="1">
      <c r="Z2237" s="28"/>
      <c r="AA2237" s="28"/>
      <c r="AB2237" s="28"/>
      <c r="AC2237" s="28"/>
      <c r="AD2237" s="28"/>
      <c r="AE2237" s="61"/>
      <c r="AF2237" s="29"/>
      <c r="AM2237" s="28"/>
      <c r="AN2237" s="28"/>
      <c r="AO2237" s="28"/>
      <c r="AP2237" s="28"/>
      <c r="AQ2237" s="28"/>
      <c r="AR2237" s="28"/>
      <c r="AS2237" s="28"/>
      <c r="AT2237" s="28"/>
    </row>
    <row r="2238" spans="26:46" ht="12.95" customHeight="1">
      <c r="Z2238" s="28"/>
      <c r="AA2238" s="28"/>
      <c r="AB2238" s="28"/>
      <c r="AC2238" s="28"/>
      <c r="AD2238" s="28"/>
      <c r="AE2238" s="61"/>
      <c r="AF2238" s="29"/>
      <c r="AM2238" s="28"/>
      <c r="AN2238" s="28"/>
      <c r="AO2238" s="28"/>
      <c r="AP2238" s="28"/>
      <c r="AQ2238" s="28"/>
      <c r="AR2238" s="28"/>
      <c r="AS2238" s="28"/>
      <c r="AT2238" s="28"/>
    </row>
    <row r="2239" spans="26:46" ht="12.95" customHeight="1">
      <c r="Z2239" s="28"/>
      <c r="AA2239" s="28"/>
      <c r="AB2239" s="28"/>
      <c r="AC2239" s="28"/>
      <c r="AD2239" s="28"/>
      <c r="AE2239" s="61"/>
      <c r="AF2239" s="29"/>
      <c r="AM2239" s="28"/>
      <c r="AN2239" s="28"/>
      <c r="AO2239" s="28"/>
      <c r="AP2239" s="28"/>
      <c r="AQ2239" s="28"/>
      <c r="AR2239" s="28"/>
      <c r="AS2239" s="28"/>
      <c r="AT2239" s="28"/>
    </row>
    <row r="2240" spans="26:46" ht="12.95" customHeight="1">
      <c r="Z2240" s="28"/>
      <c r="AA2240" s="28"/>
      <c r="AB2240" s="28"/>
      <c r="AC2240" s="28"/>
      <c r="AD2240" s="28"/>
      <c r="AE2240" s="61"/>
      <c r="AF2240" s="29"/>
      <c r="AM2240" s="28"/>
      <c r="AN2240" s="28"/>
      <c r="AO2240" s="28"/>
      <c r="AP2240" s="28"/>
      <c r="AQ2240" s="28"/>
      <c r="AR2240" s="28"/>
      <c r="AS2240" s="28"/>
      <c r="AT2240" s="28"/>
    </row>
    <row r="2241" spans="26:46" ht="12.95" customHeight="1">
      <c r="Z2241" s="28"/>
      <c r="AA2241" s="28"/>
      <c r="AB2241" s="28"/>
      <c r="AC2241" s="28"/>
      <c r="AD2241" s="28"/>
      <c r="AE2241" s="61"/>
      <c r="AF2241" s="29"/>
      <c r="AM2241" s="28"/>
      <c r="AN2241" s="28"/>
      <c r="AO2241" s="28"/>
      <c r="AP2241" s="28"/>
      <c r="AQ2241" s="28"/>
      <c r="AR2241" s="28"/>
      <c r="AS2241" s="28"/>
      <c r="AT2241" s="28"/>
    </row>
    <row r="2242" spans="26:46" ht="12.95" customHeight="1">
      <c r="Z2242" s="28"/>
      <c r="AA2242" s="28"/>
      <c r="AB2242" s="28"/>
      <c r="AC2242" s="28"/>
      <c r="AD2242" s="28"/>
      <c r="AE2242" s="61"/>
      <c r="AF2242" s="29"/>
      <c r="AM2242" s="28"/>
      <c r="AN2242" s="28"/>
      <c r="AO2242" s="28"/>
      <c r="AP2242" s="28"/>
      <c r="AQ2242" s="28"/>
      <c r="AR2242" s="28"/>
      <c r="AS2242" s="28"/>
      <c r="AT2242" s="28"/>
    </row>
    <row r="2243" spans="26:46" ht="12.95" customHeight="1">
      <c r="Z2243" s="28"/>
      <c r="AA2243" s="28"/>
      <c r="AB2243" s="28"/>
      <c r="AC2243" s="28"/>
      <c r="AD2243" s="28"/>
      <c r="AE2243" s="61"/>
      <c r="AF2243" s="29"/>
      <c r="AM2243" s="28"/>
      <c r="AN2243" s="28"/>
      <c r="AO2243" s="28"/>
      <c r="AP2243" s="28"/>
      <c r="AQ2243" s="28"/>
      <c r="AR2243" s="28"/>
      <c r="AS2243" s="28"/>
      <c r="AT2243" s="28"/>
    </row>
    <row r="2244" spans="26:46" ht="12.95" customHeight="1">
      <c r="Z2244" s="28"/>
      <c r="AA2244" s="28"/>
      <c r="AB2244" s="28"/>
      <c r="AC2244" s="28"/>
      <c r="AD2244" s="28"/>
      <c r="AE2244" s="61"/>
      <c r="AF2244" s="29"/>
      <c r="AM2244" s="28"/>
      <c r="AN2244" s="28"/>
      <c r="AO2244" s="28"/>
      <c r="AP2244" s="28"/>
      <c r="AQ2244" s="28"/>
      <c r="AR2244" s="28"/>
      <c r="AS2244" s="28"/>
      <c r="AT2244" s="28"/>
    </row>
    <row r="2245" spans="26:46" ht="12.95" customHeight="1">
      <c r="Z2245" s="28"/>
      <c r="AA2245" s="28"/>
      <c r="AB2245" s="28"/>
      <c r="AC2245" s="28"/>
      <c r="AD2245" s="28"/>
      <c r="AE2245" s="61"/>
      <c r="AF2245" s="29"/>
      <c r="AM2245" s="28"/>
      <c r="AN2245" s="28"/>
      <c r="AO2245" s="28"/>
      <c r="AP2245" s="28"/>
      <c r="AQ2245" s="28"/>
      <c r="AR2245" s="28"/>
      <c r="AS2245" s="28"/>
      <c r="AT2245" s="28"/>
    </row>
    <row r="2246" spans="26:46" ht="12.95" customHeight="1">
      <c r="Z2246" s="28"/>
      <c r="AA2246" s="28"/>
      <c r="AB2246" s="28"/>
      <c r="AC2246" s="28"/>
      <c r="AD2246" s="28"/>
      <c r="AE2246" s="61"/>
      <c r="AF2246" s="29"/>
      <c r="AM2246" s="28"/>
      <c r="AN2246" s="28"/>
      <c r="AO2246" s="28"/>
      <c r="AP2246" s="28"/>
      <c r="AQ2246" s="28"/>
      <c r="AR2246" s="28"/>
      <c r="AS2246" s="28"/>
      <c r="AT2246" s="28"/>
    </row>
    <row r="2247" spans="26:46" ht="12.95" customHeight="1">
      <c r="Z2247" s="28"/>
      <c r="AA2247" s="28"/>
      <c r="AB2247" s="28"/>
      <c r="AC2247" s="28"/>
      <c r="AD2247" s="28"/>
      <c r="AE2247" s="61"/>
      <c r="AF2247" s="29"/>
      <c r="AM2247" s="28"/>
      <c r="AN2247" s="28"/>
      <c r="AO2247" s="28"/>
      <c r="AP2247" s="28"/>
      <c r="AQ2247" s="28"/>
      <c r="AR2247" s="28"/>
      <c r="AS2247" s="28"/>
      <c r="AT2247" s="28"/>
    </row>
    <row r="2248" spans="26:46" ht="12.95" customHeight="1">
      <c r="Z2248" s="28"/>
      <c r="AA2248" s="28"/>
      <c r="AB2248" s="28"/>
      <c r="AC2248" s="28"/>
      <c r="AD2248" s="28"/>
      <c r="AE2248" s="61"/>
      <c r="AF2248" s="29"/>
      <c r="AM2248" s="28"/>
      <c r="AN2248" s="28"/>
      <c r="AO2248" s="28"/>
      <c r="AP2248" s="28"/>
      <c r="AQ2248" s="28"/>
      <c r="AR2248" s="28"/>
      <c r="AS2248" s="28"/>
      <c r="AT2248" s="28"/>
    </row>
    <row r="2249" spans="26:46" ht="12.95" customHeight="1">
      <c r="Z2249" s="28"/>
      <c r="AA2249" s="28"/>
      <c r="AB2249" s="28"/>
      <c r="AC2249" s="28"/>
      <c r="AD2249" s="28"/>
      <c r="AE2249" s="61"/>
      <c r="AF2249" s="29"/>
      <c r="AM2249" s="28"/>
      <c r="AN2249" s="28"/>
      <c r="AO2249" s="28"/>
      <c r="AP2249" s="28"/>
      <c r="AQ2249" s="28"/>
      <c r="AR2249" s="28"/>
      <c r="AS2249" s="28"/>
      <c r="AT2249" s="28"/>
    </row>
    <row r="2250" spans="26:46" ht="12.95" customHeight="1">
      <c r="Z2250" s="28"/>
      <c r="AA2250" s="28"/>
      <c r="AB2250" s="28"/>
      <c r="AC2250" s="28"/>
      <c r="AD2250" s="28"/>
      <c r="AE2250" s="61"/>
      <c r="AF2250" s="29"/>
      <c r="AM2250" s="28"/>
      <c r="AN2250" s="28"/>
      <c r="AO2250" s="28"/>
      <c r="AP2250" s="28"/>
      <c r="AQ2250" s="28"/>
      <c r="AR2250" s="28"/>
      <c r="AS2250" s="28"/>
      <c r="AT2250" s="28"/>
    </row>
    <row r="2251" spans="26:46" ht="12.95" customHeight="1">
      <c r="Z2251" s="28"/>
      <c r="AA2251" s="28"/>
      <c r="AB2251" s="28"/>
      <c r="AC2251" s="28"/>
      <c r="AD2251" s="28"/>
      <c r="AE2251" s="61"/>
      <c r="AF2251" s="29"/>
      <c r="AM2251" s="28"/>
      <c r="AN2251" s="28"/>
      <c r="AO2251" s="28"/>
      <c r="AP2251" s="28"/>
      <c r="AQ2251" s="28"/>
      <c r="AR2251" s="28"/>
      <c r="AS2251" s="28"/>
      <c r="AT2251" s="28"/>
    </row>
    <row r="2252" spans="26:46" ht="12.95" customHeight="1">
      <c r="Z2252" s="28"/>
      <c r="AA2252" s="28"/>
      <c r="AB2252" s="28"/>
      <c r="AC2252" s="28"/>
      <c r="AD2252" s="28"/>
      <c r="AE2252" s="61"/>
      <c r="AF2252" s="29"/>
      <c r="AM2252" s="28"/>
      <c r="AN2252" s="28"/>
      <c r="AO2252" s="28"/>
      <c r="AP2252" s="28"/>
      <c r="AQ2252" s="28"/>
      <c r="AR2252" s="28"/>
      <c r="AS2252" s="28"/>
      <c r="AT2252" s="28"/>
    </row>
    <row r="2253" spans="26:46" ht="12.95" customHeight="1">
      <c r="Z2253" s="28"/>
      <c r="AA2253" s="28"/>
      <c r="AB2253" s="28"/>
      <c r="AC2253" s="28"/>
      <c r="AD2253" s="28"/>
      <c r="AE2253" s="61"/>
      <c r="AF2253" s="29"/>
      <c r="AM2253" s="28"/>
      <c r="AN2253" s="28"/>
      <c r="AO2253" s="28"/>
      <c r="AP2253" s="28"/>
      <c r="AQ2253" s="28"/>
      <c r="AR2253" s="28"/>
      <c r="AS2253" s="28"/>
      <c r="AT2253" s="28"/>
    </row>
    <row r="2254" spans="26:46" ht="12.95" customHeight="1">
      <c r="Z2254" s="28"/>
      <c r="AA2254" s="28"/>
      <c r="AB2254" s="28"/>
      <c r="AC2254" s="28"/>
      <c r="AD2254" s="28"/>
      <c r="AE2254" s="61"/>
      <c r="AF2254" s="29"/>
      <c r="AM2254" s="28"/>
      <c r="AN2254" s="28"/>
      <c r="AO2254" s="28"/>
      <c r="AP2254" s="28"/>
      <c r="AQ2254" s="28"/>
      <c r="AR2254" s="28"/>
      <c r="AS2254" s="28"/>
      <c r="AT2254" s="28"/>
    </row>
    <row r="2255" spans="26:46" ht="12.95" customHeight="1">
      <c r="Z2255" s="28"/>
      <c r="AA2255" s="28"/>
      <c r="AB2255" s="28"/>
      <c r="AC2255" s="28"/>
      <c r="AD2255" s="28"/>
      <c r="AE2255" s="61"/>
      <c r="AF2255" s="29"/>
      <c r="AM2255" s="28"/>
      <c r="AN2255" s="28"/>
      <c r="AO2255" s="28"/>
      <c r="AP2255" s="28"/>
      <c r="AQ2255" s="28"/>
      <c r="AR2255" s="28"/>
      <c r="AS2255" s="28"/>
      <c r="AT2255" s="28"/>
    </row>
    <row r="2256" spans="26:46" ht="12.95" customHeight="1">
      <c r="Z2256" s="28"/>
      <c r="AA2256" s="28"/>
      <c r="AB2256" s="28"/>
      <c r="AC2256" s="28"/>
      <c r="AD2256" s="28"/>
      <c r="AE2256" s="61"/>
      <c r="AF2256" s="29"/>
      <c r="AM2256" s="28"/>
      <c r="AN2256" s="28"/>
      <c r="AO2256" s="28"/>
      <c r="AP2256" s="28"/>
      <c r="AQ2256" s="28"/>
      <c r="AR2256" s="28"/>
      <c r="AS2256" s="28"/>
      <c r="AT2256" s="28"/>
    </row>
    <row r="2257" spans="26:46" ht="12.95" customHeight="1">
      <c r="Z2257" s="28"/>
      <c r="AA2257" s="28"/>
      <c r="AB2257" s="28"/>
      <c r="AC2257" s="28"/>
      <c r="AD2257" s="28"/>
      <c r="AE2257" s="61"/>
      <c r="AF2257" s="29"/>
      <c r="AM2257" s="28"/>
      <c r="AN2257" s="28"/>
      <c r="AO2257" s="28"/>
      <c r="AP2257" s="28"/>
      <c r="AQ2257" s="28"/>
      <c r="AR2257" s="28"/>
      <c r="AS2257" s="28"/>
      <c r="AT2257" s="28"/>
    </row>
    <row r="2258" spans="26:46" ht="12.95" customHeight="1">
      <c r="Z2258" s="28"/>
      <c r="AA2258" s="28"/>
      <c r="AB2258" s="28"/>
      <c r="AC2258" s="28"/>
      <c r="AD2258" s="28"/>
      <c r="AE2258" s="61"/>
      <c r="AF2258" s="29"/>
      <c r="AM2258" s="28"/>
      <c r="AN2258" s="28"/>
      <c r="AO2258" s="28"/>
      <c r="AP2258" s="28"/>
      <c r="AQ2258" s="28"/>
      <c r="AR2258" s="28"/>
      <c r="AS2258" s="28"/>
      <c r="AT2258" s="28"/>
    </row>
    <row r="2259" spans="26:46" ht="12.95" customHeight="1">
      <c r="Z2259" s="28"/>
      <c r="AA2259" s="28"/>
      <c r="AB2259" s="28"/>
      <c r="AC2259" s="28"/>
      <c r="AD2259" s="28"/>
      <c r="AE2259" s="61"/>
      <c r="AF2259" s="29"/>
      <c r="AM2259" s="28"/>
      <c r="AN2259" s="28"/>
      <c r="AO2259" s="28"/>
      <c r="AP2259" s="28"/>
      <c r="AQ2259" s="28"/>
      <c r="AR2259" s="28"/>
      <c r="AS2259" s="28"/>
      <c r="AT2259" s="28"/>
    </row>
    <row r="2260" spans="26:46" ht="12.95" customHeight="1">
      <c r="Z2260" s="28"/>
      <c r="AA2260" s="28"/>
      <c r="AB2260" s="28"/>
      <c r="AC2260" s="28"/>
      <c r="AD2260" s="28"/>
      <c r="AE2260" s="61"/>
      <c r="AF2260" s="29"/>
      <c r="AM2260" s="28"/>
      <c r="AN2260" s="28"/>
      <c r="AO2260" s="28"/>
      <c r="AP2260" s="28"/>
      <c r="AQ2260" s="28"/>
      <c r="AR2260" s="28"/>
      <c r="AS2260" s="28"/>
      <c r="AT2260" s="28"/>
    </row>
    <row r="2261" spans="26:46" ht="12.95" customHeight="1">
      <c r="Z2261" s="28"/>
      <c r="AA2261" s="28"/>
      <c r="AB2261" s="28"/>
      <c r="AC2261" s="28"/>
      <c r="AD2261" s="28"/>
      <c r="AE2261" s="61"/>
      <c r="AF2261" s="29"/>
      <c r="AM2261" s="28"/>
      <c r="AN2261" s="28"/>
      <c r="AO2261" s="28"/>
      <c r="AP2261" s="28"/>
      <c r="AQ2261" s="28"/>
      <c r="AR2261" s="28"/>
      <c r="AS2261" s="28"/>
      <c r="AT2261" s="28"/>
    </row>
    <row r="2262" spans="26:46" ht="12.95" customHeight="1">
      <c r="Z2262" s="28"/>
      <c r="AA2262" s="28"/>
      <c r="AB2262" s="28"/>
      <c r="AC2262" s="28"/>
      <c r="AD2262" s="28"/>
      <c r="AE2262" s="61"/>
      <c r="AF2262" s="29"/>
      <c r="AM2262" s="28"/>
      <c r="AN2262" s="28"/>
      <c r="AO2262" s="28"/>
      <c r="AP2262" s="28"/>
      <c r="AQ2262" s="28"/>
      <c r="AR2262" s="28"/>
      <c r="AS2262" s="28"/>
      <c r="AT2262" s="28"/>
    </row>
    <row r="2263" spans="26:46" ht="12.95" customHeight="1">
      <c r="Z2263" s="28"/>
      <c r="AA2263" s="28"/>
      <c r="AB2263" s="28"/>
      <c r="AC2263" s="28"/>
      <c r="AD2263" s="28"/>
      <c r="AE2263" s="61"/>
      <c r="AF2263" s="29"/>
      <c r="AM2263" s="28"/>
      <c r="AN2263" s="28"/>
      <c r="AO2263" s="28"/>
      <c r="AP2263" s="28"/>
      <c r="AQ2263" s="28"/>
      <c r="AR2263" s="28"/>
      <c r="AS2263" s="28"/>
      <c r="AT2263" s="28"/>
    </row>
    <row r="2264" spans="26:46" ht="12.95" customHeight="1">
      <c r="Z2264" s="28"/>
      <c r="AA2264" s="28"/>
      <c r="AB2264" s="28"/>
      <c r="AC2264" s="28"/>
      <c r="AD2264" s="28"/>
      <c r="AE2264" s="61"/>
      <c r="AF2264" s="29"/>
      <c r="AM2264" s="28"/>
      <c r="AN2264" s="28"/>
      <c r="AO2264" s="28"/>
      <c r="AP2264" s="28"/>
      <c r="AQ2264" s="28"/>
      <c r="AR2264" s="28"/>
      <c r="AS2264" s="28"/>
      <c r="AT2264" s="28"/>
    </row>
    <row r="2265" spans="26:46" ht="12.95" customHeight="1">
      <c r="Z2265" s="28"/>
      <c r="AA2265" s="28"/>
      <c r="AB2265" s="28"/>
      <c r="AC2265" s="28"/>
      <c r="AD2265" s="28"/>
      <c r="AE2265" s="61"/>
      <c r="AF2265" s="29"/>
      <c r="AM2265" s="28"/>
      <c r="AN2265" s="28"/>
      <c r="AO2265" s="28"/>
      <c r="AP2265" s="28"/>
      <c r="AQ2265" s="28"/>
      <c r="AR2265" s="28"/>
      <c r="AS2265" s="28"/>
      <c r="AT2265" s="28"/>
    </row>
    <row r="2266" spans="26:46" ht="12.95" customHeight="1">
      <c r="Z2266" s="28"/>
      <c r="AA2266" s="28"/>
      <c r="AB2266" s="28"/>
      <c r="AC2266" s="28"/>
      <c r="AD2266" s="28"/>
      <c r="AE2266" s="61"/>
      <c r="AF2266" s="29"/>
      <c r="AM2266" s="28"/>
      <c r="AN2266" s="28"/>
      <c r="AO2266" s="28"/>
      <c r="AP2266" s="28"/>
      <c r="AQ2266" s="28"/>
      <c r="AR2266" s="28"/>
      <c r="AS2266" s="28"/>
      <c r="AT2266" s="28"/>
    </row>
    <row r="2267" spans="26:46" ht="12.95" customHeight="1">
      <c r="Z2267" s="28"/>
      <c r="AA2267" s="28"/>
      <c r="AB2267" s="28"/>
      <c r="AC2267" s="28"/>
      <c r="AD2267" s="28"/>
      <c r="AE2267" s="61"/>
      <c r="AF2267" s="29"/>
      <c r="AM2267" s="28"/>
      <c r="AN2267" s="28"/>
      <c r="AO2267" s="28"/>
      <c r="AP2267" s="28"/>
      <c r="AQ2267" s="28"/>
      <c r="AR2267" s="28"/>
      <c r="AS2267" s="28"/>
      <c r="AT2267" s="28"/>
    </row>
    <row r="2268" spans="26:46" ht="12.95" customHeight="1">
      <c r="Z2268" s="28"/>
      <c r="AA2268" s="28"/>
      <c r="AB2268" s="28"/>
      <c r="AC2268" s="28"/>
      <c r="AD2268" s="28"/>
      <c r="AE2268" s="61"/>
      <c r="AF2268" s="29"/>
      <c r="AM2268" s="28"/>
      <c r="AN2268" s="28"/>
      <c r="AO2268" s="28"/>
      <c r="AP2268" s="28"/>
      <c r="AQ2268" s="28"/>
      <c r="AR2268" s="28"/>
      <c r="AS2268" s="28"/>
      <c r="AT2268" s="28"/>
    </row>
    <row r="2269" spans="26:46" ht="12.95" customHeight="1">
      <c r="Z2269" s="28"/>
      <c r="AA2269" s="28"/>
      <c r="AB2269" s="28"/>
      <c r="AC2269" s="28"/>
      <c r="AD2269" s="28"/>
      <c r="AE2269" s="61"/>
      <c r="AF2269" s="29"/>
      <c r="AM2269" s="28"/>
      <c r="AN2269" s="28"/>
      <c r="AO2269" s="28"/>
      <c r="AP2269" s="28"/>
      <c r="AQ2269" s="28"/>
      <c r="AR2269" s="28"/>
      <c r="AS2269" s="28"/>
      <c r="AT2269" s="28"/>
    </row>
    <row r="2270" spans="26:46" ht="12.95" customHeight="1">
      <c r="Z2270" s="28"/>
      <c r="AA2270" s="28"/>
      <c r="AB2270" s="28"/>
      <c r="AC2270" s="28"/>
      <c r="AD2270" s="28"/>
      <c r="AE2270" s="61"/>
      <c r="AF2270" s="29"/>
      <c r="AM2270" s="28"/>
      <c r="AN2270" s="28"/>
      <c r="AO2270" s="28"/>
      <c r="AP2270" s="28"/>
      <c r="AQ2270" s="28"/>
      <c r="AR2270" s="28"/>
      <c r="AS2270" s="28"/>
      <c r="AT2270" s="28"/>
    </row>
    <row r="2271" spans="26:46" ht="12.95" customHeight="1">
      <c r="Z2271" s="28"/>
      <c r="AA2271" s="28"/>
      <c r="AB2271" s="28"/>
      <c r="AC2271" s="28"/>
      <c r="AD2271" s="28"/>
      <c r="AE2271" s="61"/>
      <c r="AF2271" s="29"/>
      <c r="AM2271" s="28"/>
      <c r="AN2271" s="28"/>
      <c r="AO2271" s="28"/>
      <c r="AP2271" s="28"/>
      <c r="AQ2271" s="28"/>
      <c r="AR2271" s="28"/>
      <c r="AS2271" s="28"/>
      <c r="AT2271" s="28"/>
    </row>
    <row r="2272" spans="26:46" ht="12.95" customHeight="1">
      <c r="Z2272" s="28"/>
      <c r="AA2272" s="28"/>
      <c r="AB2272" s="28"/>
      <c r="AC2272" s="28"/>
      <c r="AD2272" s="28"/>
      <c r="AE2272" s="61"/>
      <c r="AF2272" s="29"/>
      <c r="AM2272" s="28"/>
      <c r="AN2272" s="28"/>
      <c r="AO2272" s="28"/>
      <c r="AP2272" s="28"/>
      <c r="AQ2272" s="28"/>
      <c r="AR2272" s="28"/>
      <c r="AS2272" s="28"/>
      <c r="AT2272" s="28"/>
    </row>
    <row r="2273" spans="26:46" ht="12.95" customHeight="1">
      <c r="Z2273" s="28"/>
      <c r="AA2273" s="28"/>
      <c r="AB2273" s="28"/>
      <c r="AC2273" s="28"/>
      <c r="AD2273" s="28"/>
      <c r="AE2273" s="61"/>
      <c r="AF2273" s="29"/>
      <c r="AM2273" s="28"/>
      <c r="AN2273" s="28"/>
      <c r="AO2273" s="28"/>
      <c r="AP2273" s="28"/>
      <c r="AQ2273" s="28"/>
      <c r="AR2273" s="28"/>
      <c r="AS2273" s="28"/>
      <c r="AT2273" s="28"/>
    </row>
    <row r="2274" spans="26:46" ht="12.95" customHeight="1">
      <c r="Z2274" s="28"/>
      <c r="AA2274" s="28"/>
      <c r="AB2274" s="28"/>
      <c r="AC2274" s="28"/>
      <c r="AD2274" s="28"/>
      <c r="AE2274" s="61"/>
      <c r="AF2274" s="29"/>
      <c r="AM2274" s="28"/>
      <c r="AN2274" s="28"/>
      <c r="AO2274" s="28"/>
      <c r="AP2274" s="28"/>
      <c r="AQ2274" s="28"/>
      <c r="AR2274" s="28"/>
      <c r="AS2274" s="28"/>
      <c r="AT2274" s="28"/>
    </row>
    <row r="2275" spans="26:46" ht="12.95" customHeight="1">
      <c r="Z2275" s="28"/>
      <c r="AA2275" s="28"/>
      <c r="AB2275" s="28"/>
      <c r="AC2275" s="28"/>
      <c r="AD2275" s="28"/>
      <c r="AE2275" s="61"/>
      <c r="AF2275" s="29"/>
      <c r="AM2275" s="28"/>
      <c r="AN2275" s="28"/>
      <c r="AO2275" s="28"/>
      <c r="AP2275" s="28"/>
      <c r="AQ2275" s="28"/>
      <c r="AR2275" s="28"/>
      <c r="AS2275" s="28"/>
      <c r="AT2275" s="28"/>
    </row>
    <row r="2276" spans="26:46" ht="12.95" customHeight="1">
      <c r="Z2276" s="28"/>
      <c r="AA2276" s="28"/>
      <c r="AB2276" s="28"/>
      <c r="AC2276" s="28"/>
      <c r="AD2276" s="28"/>
      <c r="AE2276" s="61"/>
      <c r="AF2276" s="29"/>
      <c r="AM2276" s="28"/>
      <c r="AN2276" s="28"/>
      <c r="AO2276" s="28"/>
      <c r="AP2276" s="28"/>
      <c r="AQ2276" s="28"/>
      <c r="AR2276" s="28"/>
      <c r="AS2276" s="28"/>
      <c r="AT2276" s="28"/>
    </row>
    <row r="2277" spans="26:46" ht="12.95" customHeight="1">
      <c r="Z2277" s="28"/>
      <c r="AA2277" s="28"/>
      <c r="AB2277" s="28"/>
      <c r="AC2277" s="28"/>
      <c r="AD2277" s="28"/>
      <c r="AE2277" s="61"/>
      <c r="AF2277" s="29"/>
      <c r="AM2277" s="28"/>
      <c r="AN2277" s="28"/>
      <c r="AO2277" s="28"/>
      <c r="AP2277" s="28"/>
      <c r="AQ2277" s="28"/>
      <c r="AR2277" s="28"/>
      <c r="AS2277" s="28"/>
      <c r="AT2277" s="28"/>
    </row>
    <row r="2278" spans="26:46" ht="12.95" customHeight="1">
      <c r="Z2278" s="28"/>
      <c r="AA2278" s="28"/>
      <c r="AB2278" s="28"/>
      <c r="AC2278" s="28"/>
      <c r="AD2278" s="28"/>
      <c r="AE2278" s="61"/>
      <c r="AF2278" s="29"/>
      <c r="AM2278" s="28"/>
      <c r="AN2278" s="28"/>
      <c r="AO2278" s="28"/>
      <c r="AP2278" s="28"/>
      <c r="AQ2278" s="28"/>
      <c r="AR2278" s="28"/>
      <c r="AS2278" s="28"/>
      <c r="AT2278" s="28"/>
    </row>
    <row r="2279" spans="26:46" ht="12.95" customHeight="1">
      <c r="Z2279" s="28"/>
      <c r="AA2279" s="28"/>
      <c r="AB2279" s="28"/>
      <c r="AC2279" s="28"/>
      <c r="AD2279" s="28"/>
      <c r="AE2279" s="61"/>
      <c r="AF2279" s="29"/>
      <c r="AM2279" s="28"/>
      <c r="AN2279" s="28"/>
      <c r="AO2279" s="28"/>
      <c r="AP2279" s="28"/>
      <c r="AQ2279" s="28"/>
      <c r="AR2279" s="28"/>
      <c r="AS2279" s="28"/>
      <c r="AT2279" s="28"/>
    </row>
    <row r="2280" spans="26:46" ht="12.95" customHeight="1">
      <c r="Z2280" s="28"/>
      <c r="AA2280" s="28"/>
      <c r="AB2280" s="28"/>
      <c r="AC2280" s="28"/>
      <c r="AD2280" s="28"/>
      <c r="AE2280" s="61"/>
      <c r="AF2280" s="29"/>
      <c r="AM2280" s="28"/>
      <c r="AN2280" s="28"/>
      <c r="AO2280" s="28"/>
      <c r="AP2280" s="28"/>
      <c r="AQ2280" s="28"/>
      <c r="AR2280" s="28"/>
      <c r="AS2280" s="28"/>
      <c r="AT2280" s="28"/>
    </row>
    <row r="2281" spans="26:46" ht="12.95" customHeight="1">
      <c r="Z2281" s="28"/>
      <c r="AA2281" s="28"/>
      <c r="AB2281" s="28"/>
      <c r="AC2281" s="28"/>
      <c r="AD2281" s="28"/>
      <c r="AE2281" s="61"/>
      <c r="AF2281" s="29"/>
      <c r="AM2281" s="28"/>
      <c r="AN2281" s="28"/>
      <c r="AO2281" s="28"/>
      <c r="AP2281" s="28"/>
      <c r="AQ2281" s="28"/>
      <c r="AR2281" s="28"/>
      <c r="AS2281" s="28"/>
      <c r="AT2281" s="28"/>
    </row>
    <row r="2282" spans="26:46" ht="12.95" customHeight="1">
      <c r="Z2282" s="28"/>
      <c r="AA2282" s="28"/>
      <c r="AB2282" s="28"/>
      <c r="AC2282" s="28"/>
      <c r="AD2282" s="28"/>
      <c r="AE2282" s="61"/>
      <c r="AF2282" s="29"/>
      <c r="AM2282" s="28"/>
      <c r="AN2282" s="28"/>
      <c r="AO2282" s="28"/>
      <c r="AP2282" s="28"/>
      <c r="AQ2282" s="28"/>
      <c r="AR2282" s="28"/>
      <c r="AS2282" s="28"/>
      <c r="AT2282" s="28"/>
    </row>
    <row r="2283" spans="26:46" ht="12.95" customHeight="1">
      <c r="Z2283" s="28"/>
      <c r="AA2283" s="28"/>
      <c r="AB2283" s="28"/>
      <c r="AC2283" s="28"/>
      <c r="AD2283" s="28"/>
      <c r="AE2283" s="61"/>
      <c r="AF2283" s="29"/>
      <c r="AM2283" s="28"/>
      <c r="AN2283" s="28"/>
      <c r="AO2283" s="28"/>
      <c r="AP2283" s="28"/>
      <c r="AQ2283" s="28"/>
      <c r="AR2283" s="28"/>
      <c r="AS2283" s="28"/>
      <c r="AT2283" s="28"/>
    </row>
    <row r="2284" spans="26:46" ht="12.95" customHeight="1">
      <c r="Z2284" s="28"/>
      <c r="AA2284" s="28"/>
      <c r="AB2284" s="28"/>
      <c r="AC2284" s="28"/>
      <c r="AD2284" s="28"/>
      <c r="AE2284" s="61"/>
      <c r="AF2284" s="29"/>
      <c r="AM2284" s="28"/>
      <c r="AN2284" s="28"/>
      <c r="AO2284" s="28"/>
      <c r="AP2284" s="28"/>
      <c r="AQ2284" s="28"/>
      <c r="AR2284" s="28"/>
      <c r="AS2284" s="28"/>
      <c r="AT2284" s="28"/>
    </row>
    <row r="2285" spans="26:46" ht="12.95" customHeight="1">
      <c r="Z2285" s="28"/>
      <c r="AA2285" s="28"/>
      <c r="AB2285" s="28"/>
      <c r="AC2285" s="28"/>
      <c r="AD2285" s="28"/>
      <c r="AE2285" s="61"/>
      <c r="AF2285" s="29"/>
      <c r="AM2285" s="28"/>
      <c r="AN2285" s="28"/>
      <c r="AO2285" s="28"/>
      <c r="AP2285" s="28"/>
      <c r="AQ2285" s="28"/>
      <c r="AR2285" s="28"/>
      <c r="AS2285" s="28"/>
      <c r="AT2285" s="28"/>
    </row>
    <row r="2286" spans="26:46" ht="12.95" customHeight="1">
      <c r="Z2286" s="28"/>
      <c r="AA2286" s="28"/>
      <c r="AB2286" s="28"/>
      <c r="AC2286" s="28"/>
      <c r="AD2286" s="28"/>
      <c r="AE2286" s="61"/>
      <c r="AF2286" s="29"/>
      <c r="AM2286" s="28"/>
      <c r="AN2286" s="28"/>
      <c r="AO2286" s="28"/>
      <c r="AP2286" s="28"/>
      <c r="AQ2286" s="28"/>
      <c r="AR2286" s="28"/>
      <c r="AS2286" s="28"/>
      <c r="AT2286" s="28"/>
    </row>
    <row r="2287" spans="26:46" ht="12.95" customHeight="1">
      <c r="Z2287" s="28"/>
      <c r="AA2287" s="28"/>
      <c r="AB2287" s="28"/>
      <c r="AC2287" s="28"/>
      <c r="AD2287" s="28"/>
      <c r="AE2287" s="61"/>
      <c r="AF2287" s="29"/>
      <c r="AM2287" s="28"/>
      <c r="AN2287" s="28"/>
      <c r="AO2287" s="28"/>
      <c r="AP2287" s="28"/>
      <c r="AQ2287" s="28"/>
      <c r="AR2287" s="28"/>
      <c r="AS2287" s="28"/>
      <c r="AT2287" s="28"/>
    </row>
    <row r="2288" spans="26:46" ht="12.95" customHeight="1">
      <c r="Z2288" s="28"/>
      <c r="AA2288" s="28"/>
      <c r="AB2288" s="28"/>
      <c r="AC2288" s="28"/>
      <c r="AD2288" s="28"/>
      <c r="AE2288" s="61"/>
      <c r="AF2288" s="29"/>
      <c r="AM2288" s="28"/>
      <c r="AN2288" s="28"/>
      <c r="AO2288" s="28"/>
      <c r="AP2288" s="28"/>
      <c r="AQ2288" s="28"/>
      <c r="AR2288" s="28"/>
      <c r="AS2288" s="28"/>
      <c r="AT2288" s="28"/>
    </row>
    <row r="2289" spans="26:46" ht="12.95" customHeight="1">
      <c r="Z2289" s="28"/>
      <c r="AA2289" s="28"/>
      <c r="AB2289" s="28"/>
      <c r="AC2289" s="28"/>
      <c r="AD2289" s="28"/>
      <c r="AE2289" s="61"/>
      <c r="AF2289" s="29"/>
      <c r="AM2289" s="28"/>
      <c r="AN2289" s="28"/>
      <c r="AO2289" s="28"/>
      <c r="AP2289" s="28"/>
      <c r="AQ2289" s="28"/>
      <c r="AR2289" s="28"/>
      <c r="AS2289" s="28"/>
      <c r="AT2289" s="28"/>
    </row>
    <row r="2290" spans="26:46" ht="12.95" customHeight="1">
      <c r="Z2290" s="28"/>
      <c r="AA2290" s="28"/>
      <c r="AB2290" s="28"/>
      <c r="AC2290" s="28"/>
      <c r="AD2290" s="28"/>
      <c r="AE2290" s="61"/>
      <c r="AF2290" s="29"/>
      <c r="AM2290" s="28"/>
      <c r="AN2290" s="28"/>
      <c r="AO2290" s="28"/>
      <c r="AP2290" s="28"/>
      <c r="AQ2290" s="28"/>
      <c r="AR2290" s="28"/>
      <c r="AS2290" s="28"/>
      <c r="AT2290" s="28"/>
    </row>
    <row r="2291" spans="26:46" ht="12.95" customHeight="1">
      <c r="Z2291" s="28"/>
      <c r="AA2291" s="28"/>
      <c r="AB2291" s="28"/>
      <c r="AC2291" s="28"/>
      <c r="AD2291" s="28"/>
      <c r="AE2291" s="61"/>
      <c r="AF2291" s="29"/>
      <c r="AM2291" s="28"/>
      <c r="AN2291" s="28"/>
      <c r="AO2291" s="28"/>
      <c r="AP2291" s="28"/>
      <c r="AQ2291" s="28"/>
      <c r="AR2291" s="28"/>
      <c r="AS2291" s="28"/>
      <c r="AT2291" s="28"/>
    </row>
    <row r="2292" spans="26:46" ht="12.95" customHeight="1">
      <c r="Z2292" s="28"/>
      <c r="AA2292" s="28"/>
      <c r="AB2292" s="28"/>
      <c r="AC2292" s="28"/>
      <c r="AD2292" s="28"/>
      <c r="AE2292" s="61"/>
      <c r="AF2292" s="29"/>
      <c r="AM2292" s="28"/>
      <c r="AN2292" s="28"/>
      <c r="AO2292" s="28"/>
      <c r="AP2292" s="28"/>
      <c r="AQ2292" s="28"/>
      <c r="AR2292" s="28"/>
      <c r="AS2292" s="28"/>
      <c r="AT2292" s="28"/>
    </row>
    <row r="2293" spans="26:46" ht="12.95" customHeight="1">
      <c r="Z2293" s="28"/>
      <c r="AA2293" s="28"/>
      <c r="AB2293" s="28"/>
      <c r="AC2293" s="28"/>
      <c r="AD2293" s="28"/>
      <c r="AE2293" s="61"/>
      <c r="AF2293" s="29"/>
      <c r="AM2293" s="28"/>
      <c r="AN2293" s="28"/>
      <c r="AO2293" s="28"/>
      <c r="AP2293" s="28"/>
      <c r="AQ2293" s="28"/>
      <c r="AR2293" s="28"/>
      <c r="AS2293" s="28"/>
      <c r="AT2293" s="28"/>
    </row>
    <row r="2294" spans="26:46" ht="12.95" customHeight="1">
      <c r="Z2294" s="28"/>
      <c r="AA2294" s="28"/>
      <c r="AB2294" s="28"/>
      <c r="AC2294" s="28"/>
      <c r="AD2294" s="28"/>
      <c r="AE2294" s="61"/>
      <c r="AF2294" s="29"/>
      <c r="AM2294" s="28"/>
      <c r="AN2294" s="28"/>
      <c r="AO2294" s="28"/>
      <c r="AP2294" s="28"/>
      <c r="AQ2294" s="28"/>
      <c r="AR2294" s="28"/>
      <c r="AS2294" s="28"/>
      <c r="AT2294" s="28"/>
    </row>
    <row r="2295" spans="26:46" ht="12.95" customHeight="1">
      <c r="Z2295" s="28"/>
      <c r="AA2295" s="28"/>
      <c r="AB2295" s="28"/>
      <c r="AC2295" s="28"/>
      <c r="AD2295" s="28"/>
      <c r="AE2295" s="61"/>
      <c r="AF2295" s="29"/>
      <c r="AM2295" s="28"/>
      <c r="AN2295" s="28"/>
      <c r="AO2295" s="28"/>
      <c r="AP2295" s="28"/>
      <c r="AQ2295" s="28"/>
      <c r="AR2295" s="28"/>
      <c r="AS2295" s="28"/>
      <c r="AT2295" s="28"/>
    </row>
    <row r="2296" spans="26:46" ht="12.95" customHeight="1">
      <c r="Z2296" s="28"/>
      <c r="AA2296" s="28"/>
      <c r="AB2296" s="28"/>
      <c r="AC2296" s="28"/>
      <c r="AD2296" s="28"/>
      <c r="AE2296" s="61"/>
      <c r="AF2296" s="29"/>
      <c r="AM2296" s="28"/>
      <c r="AN2296" s="28"/>
      <c r="AO2296" s="28"/>
      <c r="AP2296" s="28"/>
      <c r="AQ2296" s="28"/>
      <c r="AR2296" s="28"/>
      <c r="AS2296" s="28"/>
      <c r="AT2296" s="28"/>
    </row>
    <row r="2297" spans="26:46" ht="12.95" customHeight="1">
      <c r="Z2297" s="28"/>
      <c r="AA2297" s="28"/>
      <c r="AB2297" s="28"/>
      <c r="AC2297" s="28"/>
      <c r="AD2297" s="28"/>
      <c r="AE2297" s="61"/>
      <c r="AF2297" s="29"/>
      <c r="AM2297" s="28"/>
      <c r="AN2297" s="28"/>
      <c r="AO2297" s="28"/>
      <c r="AP2297" s="28"/>
      <c r="AQ2297" s="28"/>
      <c r="AR2297" s="28"/>
      <c r="AS2297" s="28"/>
      <c r="AT2297" s="28"/>
    </row>
    <row r="2298" spans="26:46" ht="12.95" customHeight="1">
      <c r="Z2298" s="28"/>
      <c r="AA2298" s="28"/>
      <c r="AB2298" s="28"/>
      <c r="AC2298" s="28"/>
      <c r="AD2298" s="28"/>
      <c r="AE2298" s="61"/>
      <c r="AF2298" s="29"/>
      <c r="AM2298" s="28"/>
      <c r="AN2298" s="28"/>
      <c r="AO2298" s="28"/>
      <c r="AP2298" s="28"/>
      <c r="AQ2298" s="28"/>
      <c r="AR2298" s="28"/>
      <c r="AS2298" s="28"/>
      <c r="AT2298" s="28"/>
    </row>
    <row r="2299" spans="26:46" ht="12.95" customHeight="1">
      <c r="Z2299" s="28"/>
      <c r="AA2299" s="28"/>
      <c r="AB2299" s="28"/>
      <c r="AC2299" s="28"/>
      <c r="AD2299" s="28"/>
      <c r="AE2299" s="61"/>
      <c r="AF2299" s="29"/>
      <c r="AM2299" s="28"/>
      <c r="AN2299" s="28"/>
      <c r="AO2299" s="28"/>
      <c r="AP2299" s="28"/>
      <c r="AQ2299" s="28"/>
      <c r="AR2299" s="28"/>
      <c r="AS2299" s="28"/>
      <c r="AT2299" s="28"/>
    </row>
    <row r="2300" spans="26:46" ht="12.95" customHeight="1">
      <c r="Z2300" s="28"/>
      <c r="AA2300" s="28"/>
      <c r="AB2300" s="28"/>
      <c r="AC2300" s="28"/>
      <c r="AD2300" s="28"/>
      <c r="AE2300" s="61"/>
      <c r="AF2300" s="29"/>
      <c r="AM2300" s="28"/>
      <c r="AN2300" s="28"/>
      <c r="AO2300" s="28"/>
      <c r="AP2300" s="28"/>
      <c r="AQ2300" s="28"/>
      <c r="AR2300" s="28"/>
      <c r="AS2300" s="28"/>
      <c r="AT2300" s="28"/>
    </row>
    <row r="2301" spans="26:46" ht="12.95" customHeight="1">
      <c r="Z2301" s="28"/>
      <c r="AA2301" s="28"/>
      <c r="AB2301" s="28"/>
      <c r="AC2301" s="28"/>
      <c r="AD2301" s="28"/>
      <c r="AE2301" s="61"/>
      <c r="AF2301" s="29"/>
      <c r="AM2301" s="28"/>
      <c r="AN2301" s="28"/>
      <c r="AO2301" s="28"/>
      <c r="AP2301" s="28"/>
      <c r="AQ2301" s="28"/>
      <c r="AR2301" s="28"/>
      <c r="AS2301" s="28"/>
      <c r="AT2301" s="28"/>
    </row>
    <row r="2302" spans="26:46" ht="12.95" customHeight="1">
      <c r="Z2302" s="28"/>
      <c r="AA2302" s="28"/>
      <c r="AB2302" s="28"/>
      <c r="AC2302" s="28"/>
      <c r="AD2302" s="28"/>
      <c r="AE2302" s="61"/>
      <c r="AF2302" s="29"/>
      <c r="AM2302" s="28"/>
      <c r="AN2302" s="28"/>
      <c r="AO2302" s="28"/>
      <c r="AP2302" s="28"/>
      <c r="AQ2302" s="28"/>
      <c r="AR2302" s="28"/>
      <c r="AS2302" s="28"/>
      <c r="AT2302" s="28"/>
    </row>
    <row r="2303" spans="26:46" ht="12.95" customHeight="1">
      <c r="Z2303" s="28"/>
      <c r="AA2303" s="28"/>
      <c r="AB2303" s="28"/>
      <c r="AC2303" s="28"/>
      <c r="AD2303" s="28"/>
      <c r="AE2303" s="61"/>
      <c r="AF2303" s="29"/>
      <c r="AM2303" s="28"/>
      <c r="AN2303" s="28"/>
      <c r="AO2303" s="28"/>
      <c r="AP2303" s="28"/>
      <c r="AQ2303" s="28"/>
      <c r="AR2303" s="28"/>
      <c r="AS2303" s="28"/>
      <c r="AT2303" s="28"/>
    </row>
    <row r="2304" spans="26:46" ht="12.95" customHeight="1">
      <c r="Z2304" s="28"/>
      <c r="AA2304" s="28"/>
      <c r="AB2304" s="28"/>
      <c r="AC2304" s="28"/>
      <c r="AD2304" s="28"/>
      <c r="AE2304" s="61"/>
      <c r="AF2304" s="29"/>
      <c r="AM2304" s="28"/>
      <c r="AN2304" s="28"/>
      <c r="AO2304" s="28"/>
      <c r="AP2304" s="28"/>
      <c r="AQ2304" s="28"/>
      <c r="AR2304" s="28"/>
      <c r="AS2304" s="28"/>
      <c r="AT2304" s="28"/>
    </row>
    <row r="2305" spans="26:46" ht="12.95" customHeight="1">
      <c r="Z2305" s="28"/>
      <c r="AA2305" s="28"/>
      <c r="AB2305" s="28"/>
      <c r="AC2305" s="28"/>
      <c r="AD2305" s="28"/>
      <c r="AE2305" s="61"/>
      <c r="AF2305" s="29"/>
      <c r="AM2305" s="28"/>
      <c r="AN2305" s="28"/>
      <c r="AO2305" s="28"/>
      <c r="AP2305" s="28"/>
      <c r="AQ2305" s="28"/>
      <c r="AR2305" s="28"/>
      <c r="AS2305" s="28"/>
      <c r="AT2305" s="28"/>
    </row>
    <row r="2306" spans="26:46" ht="12.95" customHeight="1">
      <c r="Z2306" s="28"/>
      <c r="AA2306" s="28"/>
      <c r="AB2306" s="28"/>
      <c r="AC2306" s="28"/>
      <c r="AD2306" s="28"/>
      <c r="AE2306" s="61"/>
      <c r="AF2306" s="29"/>
      <c r="AM2306" s="28"/>
      <c r="AN2306" s="28"/>
      <c r="AO2306" s="28"/>
      <c r="AP2306" s="28"/>
      <c r="AQ2306" s="28"/>
      <c r="AR2306" s="28"/>
      <c r="AS2306" s="28"/>
      <c r="AT2306" s="28"/>
    </row>
    <row r="2307" spans="26:46" ht="12.95" customHeight="1">
      <c r="Z2307" s="28"/>
      <c r="AA2307" s="28"/>
      <c r="AB2307" s="28"/>
      <c r="AC2307" s="28"/>
      <c r="AD2307" s="28"/>
      <c r="AE2307" s="61"/>
      <c r="AF2307" s="29"/>
      <c r="AM2307" s="28"/>
      <c r="AN2307" s="28"/>
      <c r="AO2307" s="28"/>
      <c r="AP2307" s="28"/>
      <c r="AQ2307" s="28"/>
      <c r="AR2307" s="28"/>
      <c r="AS2307" s="28"/>
      <c r="AT2307" s="28"/>
    </row>
    <row r="2308" spans="26:46" ht="12.95" customHeight="1">
      <c r="Z2308" s="28"/>
      <c r="AA2308" s="28"/>
      <c r="AB2308" s="28"/>
      <c r="AC2308" s="28"/>
      <c r="AD2308" s="28"/>
      <c r="AE2308" s="61"/>
      <c r="AF2308" s="29"/>
      <c r="AM2308" s="28"/>
      <c r="AN2308" s="28"/>
      <c r="AO2308" s="28"/>
      <c r="AP2308" s="28"/>
      <c r="AQ2308" s="28"/>
      <c r="AR2308" s="28"/>
      <c r="AS2308" s="28"/>
      <c r="AT2308" s="28"/>
    </row>
    <row r="2309" spans="26:46" ht="12.95" customHeight="1">
      <c r="Z2309" s="28"/>
      <c r="AA2309" s="28"/>
      <c r="AB2309" s="28"/>
      <c r="AC2309" s="28"/>
      <c r="AD2309" s="28"/>
      <c r="AE2309" s="61"/>
      <c r="AF2309" s="29"/>
      <c r="AM2309" s="28"/>
      <c r="AN2309" s="28"/>
      <c r="AO2309" s="28"/>
      <c r="AP2309" s="28"/>
      <c r="AQ2309" s="28"/>
      <c r="AR2309" s="28"/>
      <c r="AS2309" s="28"/>
      <c r="AT2309" s="28"/>
    </row>
    <row r="2310" spans="26:46" ht="12.95" customHeight="1">
      <c r="Z2310" s="28"/>
      <c r="AA2310" s="28"/>
      <c r="AB2310" s="28"/>
      <c r="AC2310" s="28"/>
      <c r="AD2310" s="28"/>
      <c r="AE2310" s="61"/>
      <c r="AF2310" s="29"/>
      <c r="AM2310" s="28"/>
      <c r="AN2310" s="28"/>
      <c r="AO2310" s="28"/>
      <c r="AP2310" s="28"/>
      <c r="AQ2310" s="28"/>
      <c r="AR2310" s="28"/>
      <c r="AS2310" s="28"/>
      <c r="AT2310" s="28"/>
    </row>
    <row r="2311" spans="26:46" ht="12.95" customHeight="1">
      <c r="Z2311" s="28"/>
      <c r="AA2311" s="28"/>
      <c r="AB2311" s="28"/>
      <c r="AC2311" s="28"/>
      <c r="AD2311" s="28"/>
      <c r="AE2311" s="61"/>
      <c r="AF2311" s="29"/>
      <c r="AM2311" s="28"/>
      <c r="AN2311" s="28"/>
      <c r="AO2311" s="28"/>
      <c r="AP2311" s="28"/>
      <c r="AQ2311" s="28"/>
      <c r="AR2311" s="28"/>
      <c r="AS2311" s="28"/>
      <c r="AT2311" s="28"/>
    </row>
    <row r="2312" spans="26:46" ht="12.95" customHeight="1">
      <c r="Z2312" s="28"/>
      <c r="AA2312" s="28"/>
      <c r="AB2312" s="28"/>
      <c r="AC2312" s="28"/>
      <c r="AD2312" s="28"/>
      <c r="AE2312" s="61"/>
      <c r="AF2312" s="29"/>
      <c r="AM2312" s="28"/>
      <c r="AN2312" s="28"/>
      <c r="AO2312" s="28"/>
      <c r="AP2312" s="28"/>
      <c r="AQ2312" s="28"/>
      <c r="AR2312" s="28"/>
      <c r="AS2312" s="28"/>
      <c r="AT2312" s="28"/>
    </row>
    <row r="2313" spans="26:46" ht="12.95" customHeight="1">
      <c r="Z2313" s="28"/>
      <c r="AA2313" s="28"/>
      <c r="AB2313" s="28"/>
      <c r="AC2313" s="28"/>
      <c r="AD2313" s="28"/>
      <c r="AE2313" s="61"/>
      <c r="AF2313" s="29"/>
      <c r="AM2313" s="28"/>
      <c r="AN2313" s="28"/>
      <c r="AO2313" s="28"/>
      <c r="AP2313" s="28"/>
      <c r="AQ2313" s="28"/>
      <c r="AR2313" s="28"/>
      <c r="AS2313" s="28"/>
      <c r="AT2313" s="28"/>
    </row>
    <row r="2314" spans="26:46" ht="12.95" customHeight="1">
      <c r="Z2314" s="28"/>
      <c r="AA2314" s="28"/>
      <c r="AB2314" s="28"/>
      <c r="AC2314" s="28"/>
      <c r="AD2314" s="28"/>
      <c r="AE2314" s="61"/>
      <c r="AF2314" s="29"/>
      <c r="AM2314" s="28"/>
      <c r="AN2314" s="28"/>
      <c r="AO2314" s="28"/>
      <c r="AP2314" s="28"/>
      <c r="AQ2314" s="28"/>
      <c r="AR2314" s="28"/>
      <c r="AS2314" s="28"/>
      <c r="AT2314" s="28"/>
    </row>
    <row r="2315" spans="26:46" ht="12.95" customHeight="1">
      <c r="Z2315" s="28"/>
      <c r="AA2315" s="28"/>
      <c r="AB2315" s="28"/>
      <c r="AC2315" s="28"/>
      <c r="AD2315" s="28"/>
      <c r="AE2315" s="61"/>
      <c r="AF2315" s="29"/>
      <c r="AM2315" s="28"/>
      <c r="AN2315" s="28"/>
      <c r="AO2315" s="28"/>
      <c r="AP2315" s="28"/>
      <c r="AQ2315" s="28"/>
      <c r="AR2315" s="28"/>
      <c r="AS2315" s="28"/>
      <c r="AT2315" s="28"/>
    </row>
    <row r="2316" spans="26:46" ht="12.95" customHeight="1">
      <c r="Z2316" s="28"/>
      <c r="AA2316" s="28"/>
      <c r="AB2316" s="28"/>
      <c r="AC2316" s="28"/>
      <c r="AD2316" s="28"/>
      <c r="AE2316" s="61"/>
      <c r="AF2316" s="29"/>
      <c r="AM2316" s="28"/>
      <c r="AN2316" s="28"/>
      <c r="AO2316" s="28"/>
      <c r="AP2316" s="28"/>
      <c r="AQ2316" s="28"/>
      <c r="AR2316" s="28"/>
      <c r="AS2316" s="28"/>
      <c r="AT2316" s="28"/>
    </row>
    <row r="2317" spans="26:46" ht="12.95" customHeight="1">
      <c r="Z2317" s="28"/>
      <c r="AA2317" s="28"/>
      <c r="AB2317" s="28"/>
      <c r="AC2317" s="28"/>
      <c r="AD2317" s="28"/>
      <c r="AE2317" s="61"/>
      <c r="AF2317" s="29"/>
      <c r="AM2317" s="28"/>
      <c r="AN2317" s="28"/>
      <c r="AO2317" s="28"/>
      <c r="AP2317" s="28"/>
      <c r="AQ2317" s="28"/>
      <c r="AR2317" s="28"/>
      <c r="AS2317" s="28"/>
      <c r="AT2317" s="28"/>
    </row>
    <row r="2318" spans="26:46" ht="12.95" customHeight="1">
      <c r="Z2318" s="28"/>
      <c r="AA2318" s="28"/>
      <c r="AB2318" s="28"/>
      <c r="AC2318" s="28"/>
      <c r="AD2318" s="28"/>
      <c r="AE2318" s="61"/>
      <c r="AF2318" s="29"/>
      <c r="AM2318" s="28"/>
      <c r="AN2318" s="28"/>
      <c r="AO2318" s="28"/>
      <c r="AP2318" s="28"/>
      <c r="AQ2318" s="28"/>
      <c r="AR2318" s="28"/>
      <c r="AS2318" s="28"/>
      <c r="AT2318" s="28"/>
    </row>
    <row r="2319" spans="26:46" ht="12.95" customHeight="1">
      <c r="Z2319" s="28"/>
      <c r="AA2319" s="28"/>
      <c r="AB2319" s="28"/>
      <c r="AC2319" s="28"/>
      <c r="AD2319" s="28"/>
      <c r="AE2319" s="61"/>
      <c r="AF2319" s="29"/>
      <c r="AM2319" s="28"/>
      <c r="AN2319" s="28"/>
      <c r="AO2319" s="28"/>
      <c r="AP2319" s="28"/>
      <c r="AQ2319" s="28"/>
      <c r="AR2319" s="28"/>
      <c r="AS2319" s="28"/>
      <c r="AT2319" s="28"/>
    </row>
    <row r="2320" spans="26:46" ht="12.95" customHeight="1">
      <c r="Z2320" s="28"/>
      <c r="AA2320" s="28"/>
      <c r="AB2320" s="28"/>
      <c r="AC2320" s="28"/>
      <c r="AD2320" s="28"/>
      <c r="AE2320" s="61"/>
      <c r="AF2320" s="29"/>
      <c r="AM2320" s="28"/>
      <c r="AN2320" s="28"/>
      <c r="AO2320" s="28"/>
      <c r="AP2320" s="28"/>
      <c r="AQ2320" s="28"/>
      <c r="AR2320" s="28"/>
      <c r="AS2320" s="28"/>
      <c r="AT2320" s="28"/>
    </row>
    <row r="2321" spans="26:46" ht="12.95" customHeight="1">
      <c r="Z2321" s="28"/>
      <c r="AA2321" s="28"/>
      <c r="AB2321" s="28"/>
      <c r="AC2321" s="28"/>
      <c r="AD2321" s="28"/>
      <c r="AE2321" s="61"/>
      <c r="AF2321" s="29"/>
      <c r="AM2321" s="28"/>
      <c r="AN2321" s="28"/>
      <c r="AO2321" s="28"/>
      <c r="AP2321" s="28"/>
      <c r="AQ2321" s="28"/>
      <c r="AR2321" s="28"/>
      <c r="AS2321" s="28"/>
      <c r="AT2321" s="28"/>
    </row>
    <row r="2322" spans="26:46" ht="12.95" customHeight="1">
      <c r="Z2322" s="28"/>
      <c r="AA2322" s="28"/>
      <c r="AB2322" s="28"/>
      <c r="AC2322" s="28"/>
      <c r="AD2322" s="28"/>
      <c r="AE2322" s="61"/>
      <c r="AF2322" s="29"/>
      <c r="AM2322" s="28"/>
      <c r="AN2322" s="28"/>
      <c r="AO2322" s="28"/>
      <c r="AP2322" s="28"/>
      <c r="AQ2322" s="28"/>
      <c r="AR2322" s="28"/>
      <c r="AS2322" s="28"/>
      <c r="AT2322" s="28"/>
    </row>
    <row r="2323" spans="26:46" ht="12.95" customHeight="1">
      <c r="Z2323" s="28"/>
      <c r="AA2323" s="28"/>
      <c r="AB2323" s="28"/>
      <c r="AC2323" s="28"/>
      <c r="AD2323" s="28"/>
      <c r="AE2323" s="61"/>
      <c r="AF2323" s="29"/>
      <c r="AM2323" s="28"/>
      <c r="AN2323" s="28"/>
      <c r="AO2323" s="28"/>
      <c r="AP2323" s="28"/>
      <c r="AQ2323" s="28"/>
      <c r="AR2323" s="28"/>
      <c r="AS2323" s="28"/>
      <c r="AT2323" s="28"/>
    </row>
    <row r="2324" spans="26:46" ht="12.95" customHeight="1">
      <c r="Z2324" s="28"/>
      <c r="AA2324" s="28"/>
      <c r="AB2324" s="28"/>
      <c r="AC2324" s="28"/>
      <c r="AD2324" s="28"/>
      <c r="AE2324" s="61"/>
      <c r="AF2324" s="29"/>
      <c r="AM2324" s="28"/>
      <c r="AN2324" s="28"/>
      <c r="AO2324" s="28"/>
      <c r="AP2324" s="28"/>
      <c r="AQ2324" s="28"/>
      <c r="AR2324" s="28"/>
      <c r="AS2324" s="28"/>
      <c r="AT2324" s="28"/>
    </row>
    <row r="2325" spans="26:46" ht="12.95" customHeight="1">
      <c r="Z2325" s="28"/>
      <c r="AA2325" s="28"/>
      <c r="AB2325" s="28"/>
      <c r="AC2325" s="28"/>
      <c r="AD2325" s="28"/>
      <c r="AE2325" s="61"/>
      <c r="AF2325" s="29"/>
      <c r="AM2325" s="28"/>
      <c r="AN2325" s="28"/>
      <c r="AO2325" s="28"/>
      <c r="AP2325" s="28"/>
      <c r="AQ2325" s="28"/>
      <c r="AR2325" s="28"/>
      <c r="AS2325" s="28"/>
      <c r="AT2325" s="28"/>
    </row>
    <row r="2326" spans="26:46" ht="12.95" customHeight="1">
      <c r="Z2326" s="28"/>
      <c r="AA2326" s="28"/>
      <c r="AB2326" s="28"/>
      <c r="AC2326" s="28"/>
      <c r="AD2326" s="28"/>
      <c r="AE2326" s="61"/>
      <c r="AF2326" s="29"/>
      <c r="AM2326" s="28"/>
      <c r="AN2326" s="28"/>
      <c r="AO2326" s="28"/>
      <c r="AP2326" s="28"/>
      <c r="AQ2326" s="28"/>
      <c r="AR2326" s="28"/>
      <c r="AS2326" s="28"/>
      <c r="AT2326" s="28"/>
    </row>
    <row r="2327" spans="26:46" ht="12.95" customHeight="1">
      <c r="Z2327" s="28"/>
      <c r="AA2327" s="28"/>
      <c r="AB2327" s="28"/>
      <c r="AC2327" s="28"/>
      <c r="AD2327" s="28"/>
      <c r="AE2327" s="61"/>
      <c r="AF2327" s="29"/>
      <c r="AM2327" s="28"/>
      <c r="AN2327" s="28"/>
      <c r="AO2327" s="28"/>
      <c r="AP2327" s="28"/>
      <c r="AQ2327" s="28"/>
      <c r="AR2327" s="28"/>
      <c r="AS2327" s="28"/>
      <c r="AT2327" s="28"/>
    </row>
    <row r="2328" spans="26:46" ht="12.95" customHeight="1">
      <c r="Z2328" s="28"/>
      <c r="AA2328" s="28"/>
      <c r="AB2328" s="28"/>
      <c r="AC2328" s="28"/>
      <c r="AD2328" s="28"/>
      <c r="AE2328" s="61"/>
      <c r="AF2328" s="29"/>
      <c r="AM2328" s="28"/>
      <c r="AN2328" s="28"/>
      <c r="AO2328" s="28"/>
      <c r="AP2328" s="28"/>
      <c r="AQ2328" s="28"/>
      <c r="AR2328" s="28"/>
      <c r="AS2328" s="28"/>
      <c r="AT2328" s="28"/>
    </row>
    <row r="2329" spans="26:46" ht="12.95" customHeight="1">
      <c r="Z2329" s="28"/>
      <c r="AA2329" s="28"/>
      <c r="AB2329" s="28"/>
      <c r="AC2329" s="28"/>
      <c r="AD2329" s="28"/>
      <c r="AE2329" s="61"/>
      <c r="AF2329" s="29"/>
      <c r="AM2329" s="28"/>
      <c r="AN2329" s="28"/>
      <c r="AO2329" s="28"/>
      <c r="AP2329" s="28"/>
      <c r="AQ2329" s="28"/>
      <c r="AR2329" s="28"/>
      <c r="AS2329" s="28"/>
      <c r="AT2329" s="28"/>
    </row>
    <row r="2330" spans="26:46" ht="12.95" customHeight="1">
      <c r="Z2330" s="28"/>
      <c r="AA2330" s="28"/>
      <c r="AB2330" s="28"/>
      <c r="AC2330" s="28"/>
      <c r="AD2330" s="28"/>
      <c r="AE2330" s="61"/>
      <c r="AF2330" s="29"/>
      <c r="AM2330" s="28"/>
      <c r="AN2330" s="28"/>
      <c r="AO2330" s="28"/>
      <c r="AP2330" s="28"/>
      <c r="AQ2330" s="28"/>
      <c r="AR2330" s="28"/>
      <c r="AS2330" s="28"/>
      <c r="AT2330" s="28"/>
    </row>
    <row r="2331" spans="26:46" ht="12.95" customHeight="1">
      <c r="Z2331" s="28"/>
      <c r="AA2331" s="28"/>
      <c r="AB2331" s="28"/>
      <c r="AC2331" s="28"/>
      <c r="AD2331" s="28"/>
      <c r="AE2331" s="61"/>
      <c r="AF2331" s="29"/>
      <c r="AM2331" s="28"/>
      <c r="AN2331" s="28"/>
      <c r="AO2331" s="28"/>
      <c r="AP2331" s="28"/>
      <c r="AQ2331" s="28"/>
      <c r="AR2331" s="28"/>
      <c r="AS2331" s="28"/>
      <c r="AT2331" s="28"/>
    </row>
    <row r="2332" spans="26:46" ht="12.95" customHeight="1">
      <c r="Z2332" s="28"/>
      <c r="AA2332" s="28"/>
      <c r="AB2332" s="28"/>
      <c r="AC2332" s="28"/>
      <c r="AD2332" s="28"/>
      <c r="AE2332" s="61"/>
      <c r="AF2332" s="29"/>
      <c r="AM2332" s="28"/>
      <c r="AN2332" s="28"/>
      <c r="AO2332" s="28"/>
      <c r="AP2332" s="28"/>
      <c r="AQ2332" s="28"/>
      <c r="AR2332" s="28"/>
      <c r="AS2332" s="28"/>
      <c r="AT2332" s="28"/>
    </row>
    <row r="2333" spans="26:46" ht="12.95" customHeight="1">
      <c r="Z2333" s="28"/>
      <c r="AA2333" s="28"/>
      <c r="AB2333" s="28"/>
      <c r="AC2333" s="28"/>
      <c r="AD2333" s="28"/>
      <c r="AE2333" s="61"/>
      <c r="AF2333" s="29"/>
      <c r="AM2333" s="28"/>
      <c r="AN2333" s="28"/>
      <c r="AO2333" s="28"/>
      <c r="AP2333" s="28"/>
      <c r="AQ2333" s="28"/>
      <c r="AR2333" s="28"/>
      <c r="AS2333" s="28"/>
      <c r="AT2333" s="28"/>
    </row>
    <row r="2334" spans="26:46" ht="12.95" customHeight="1">
      <c r="Z2334" s="28"/>
      <c r="AA2334" s="28"/>
      <c r="AB2334" s="28"/>
      <c r="AC2334" s="28"/>
      <c r="AD2334" s="28"/>
      <c r="AE2334" s="61"/>
      <c r="AF2334" s="29"/>
      <c r="AM2334" s="28"/>
      <c r="AN2334" s="28"/>
      <c r="AO2334" s="28"/>
      <c r="AP2334" s="28"/>
      <c r="AQ2334" s="28"/>
      <c r="AR2334" s="28"/>
      <c r="AS2334" s="28"/>
      <c r="AT2334" s="28"/>
    </row>
    <row r="2335" spans="26:46" ht="12.95" customHeight="1">
      <c r="Z2335" s="28"/>
      <c r="AA2335" s="28"/>
      <c r="AB2335" s="28"/>
      <c r="AC2335" s="28"/>
      <c r="AD2335" s="28"/>
      <c r="AE2335" s="61"/>
      <c r="AF2335" s="29"/>
      <c r="AM2335" s="28"/>
      <c r="AN2335" s="28"/>
      <c r="AO2335" s="28"/>
      <c r="AP2335" s="28"/>
      <c r="AQ2335" s="28"/>
      <c r="AR2335" s="28"/>
      <c r="AS2335" s="28"/>
      <c r="AT2335" s="28"/>
    </row>
    <row r="2336" spans="26:46" ht="12.95" customHeight="1">
      <c r="Z2336" s="28"/>
      <c r="AA2336" s="28"/>
      <c r="AB2336" s="28"/>
      <c r="AC2336" s="28"/>
      <c r="AD2336" s="28"/>
      <c r="AE2336" s="61"/>
      <c r="AF2336" s="29"/>
      <c r="AM2336" s="28"/>
      <c r="AN2336" s="28"/>
      <c r="AO2336" s="28"/>
      <c r="AP2336" s="28"/>
      <c r="AQ2336" s="28"/>
      <c r="AR2336" s="28"/>
      <c r="AS2336" s="28"/>
      <c r="AT2336" s="28"/>
    </row>
    <row r="2337" spans="26:46" ht="12.95" customHeight="1">
      <c r="Z2337" s="28"/>
      <c r="AA2337" s="28"/>
      <c r="AB2337" s="28"/>
      <c r="AC2337" s="28"/>
      <c r="AD2337" s="28"/>
      <c r="AE2337" s="61"/>
      <c r="AF2337" s="29"/>
      <c r="AM2337" s="28"/>
      <c r="AN2337" s="28"/>
      <c r="AO2337" s="28"/>
      <c r="AP2337" s="28"/>
      <c r="AQ2337" s="28"/>
      <c r="AR2337" s="28"/>
      <c r="AS2337" s="28"/>
      <c r="AT2337" s="28"/>
    </row>
    <row r="2338" spans="26:46" ht="12.95" customHeight="1">
      <c r="Z2338" s="28"/>
      <c r="AA2338" s="28"/>
      <c r="AB2338" s="28"/>
      <c r="AC2338" s="28"/>
      <c r="AD2338" s="28"/>
      <c r="AE2338" s="61"/>
      <c r="AF2338" s="29"/>
      <c r="AM2338" s="28"/>
      <c r="AN2338" s="28"/>
      <c r="AO2338" s="28"/>
      <c r="AP2338" s="28"/>
      <c r="AQ2338" s="28"/>
      <c r="AR2338" s="28"/>
      <c r="AS2338" s="28"/>
      <c r="AT2338" s="28"/>
    </row>
    <row r="2339" spans="26:46" ht="12.95" customHeight="1">
      <c r="Z2339" s="28"/>
      <c r="AA2339" s="28"/>
      <c r="AB2339" s="28"/>
      <c r="AC2339" s="28"/>
      <c r="AD2339" s="28"/>
      <c r="AE2339" s="61"/>
      <c r="AF2339" s="29"/>
      <c r="AM2339" s="28"/>
      <c r="AN2339" s="28"/>
      <c r="AO2339" s="28"/>
      <c r="AP2339" s="28"/>
      <c r="AQ2339" s="28"/>
      <c r="AR2339" s="28"/>
      <c r="AS2339" s="28"/>
      <c r="AT2339" s="28"/>
    </row>
    <row r="2340" spans="26:46" ht="12.95" customHeight="1">
      <c r="Z2340" s="28"/>
      <c r="AA2340" s="28"/>
      <c r="AB2340" s="28"/>
      <c r="AC2340" s="28"/>
      <c r="AD2340" s="28"/>
      <c r="AE2340" s="61"/>
      <c r="AF2340" s="29"/>
      <c r="AM2340" s="28"/>
      <c r="AN2340" s="28"/>
      <c r="AO2340" s="28"/>
      <c r="AP2340" s="28"/>
      <c r="AQ2340" s="28"/>
      <c r="AR2340" s="28"/>
      <c r="AS2340" s="28"/>
      <c r="AT2340" s="28"/>
    </row>
    <row r="2341" spans="26:46" ht="12.95" customHeight="1">
      <c r="Z2341" s="28"/>
      <c r="AA2341" s="28"/>
      <c r="AB2341" s="28"/>
      <c r="AC2341" s="28"/>
      <c r="AD2341" s="28"/>
      <c r="AE2341" s="61"/>
      <c r="AF2341" s="29"/>
      <c r="AM2341" s="28"/>
      <c r="AN2341" s="28"/>
      <c r="AO2341" s="28"/>
      <c r="AP2341" s="28"/>
      <c r="AQ2341" s="28"/>
      <c r="AR2341" s="28"/>
      <c r="AS2341" s="28"/>
      <c r="AT2341" s="28"/>
    </row>
    <row r="2342" spans="26:46" ht="12.95" customHeight="1">
      <c r="Z2342" s="28"/>
      <c r="AA2342" s="28"/>
      <c r="AB2342" s="28"/>
      <c r="AC2342" s="28"/>
      <c r="AD2342" s="28"/>
      <c r="AE2342" s="61"/>
      <c r="AF2342" s="29"/>
      <c r="AM2342" s="28"/>
      <c r="AN2342" s="28"/>
      <c r="AO2342" s="28"/>
      <c r="AP2342" s="28"/>
      <c r="AQ2342" s="28"/>
      <c r="AR2342" s="28"/>
      <c r="AS2342" s="28"/>
      <c r="AT2342" s="28"/>
    </row>
    <row r="2343" spans="26:46" ht="12.95" customHeight="1">
      <c r="Z2343" s="28"/>
      <c r="AA2343" s="28"/>
      <c r="AB2343" s="28"/>
      <c r="AC2343" s="28"/>
      <c r="AD2343" s="28"/>
      <c r="AE2343" s="61"/>
      <c r="AF2343" s="29"/>
      <c r="AM2343" s="28"/>
      <c r="AN2343" s="28"/>
      <c r="AO2343" s="28"/>
      <c r="AP2343" s="28"/>
      <c r="AQ2343" s="28"/>
      <c r="AR2343" s="28"/>
      <c r="AS2343" s="28"/>
      <c r="AT2343" s="28"/>
    </row>
    <row r="2344" spans="26:46" ht="12.95" customHeight="1">
      <c r="Z2344" s="28"/>
      <c r="AA2344" s="28"/>
      <c r="AB2344" s="28"/>
      <c r="AC2344" s="28"/>
      <c r="AD2344" s="28"/>
      <c r="AE2344" s="61"/>
      <c r="AF2344" s="29"/>
      <c r="AM2344" s="28"/>
      <c r="AN2344" s="28"/>
      <c r="AO2344" s="28"/>
      <c r="AP2344" s="28"/>
      <c r="AQ2344" s="28"/>
      <c r="AR2344" s="28"/>
      <c r="AS2344" s="28"/>
      <c r="AT2344" s="28"/>
    </row>
    <row r="2345" spans="26:46" ht="12.95" customHeight="1">
      <c r="Z2345" s="28"/>
      <c r="AA2345" s="28"/>
      <c r="AB2345" s="28"/>
      <c r="AC2345" s="28"/>
      <c r="AD2345" s="28"/>
      <c r="AE2345" s="61"/>
      <c r="AF2345" s="29"/>
      <c r="AM2345" s="28"/>
      <c r="AN2345" s="28"/>
      <c r="AO2345" s="28"/>
      <c r="AP2345" s="28"/>
      <c r="AQ2345" s="28"/>
      <c r="AR2345" s="28"/>
      <c r="AS2345" s="28"/>
      <c r="AT2345" s="28"/>
    </row>
    <row r="2346" spans="26:46" ht="12.95" customHeight="1">
      <c r="Z2346" s="28"/>
      <c r="AA2346" s="28"/>
      <c r="AB2346" s="28"/>
      <c r="AC2346" s="28"/>
      <c r="AD2346" s="28"/>
      <c r="AE2346" s="61"/>
      <c r="AF2346" s="29"/>
      <c r="AM2346" s="28"/>
      <c r="AN2346" s="28"/>
      <c r="AO2346" s="28"/>
      <c r="AP2346" s="28"/>
      <c r="AQ2346" s="28"/>
      <c r="AR2346" s="28"/>
      <c r="AS2346" s="28"/>
      <c r="AT2346" s="28"/>
    </row>
    <row r="2347" spans="26:46" ht="12.95" customHeight="1">
      <c r="Z2347" s="28"/>
      <c r="AA2347" s="28"/>
      <c r="AB2347" s="28"/>
      <c r="AC2347" s="28"/>
      <c r="AD2347" s="28"/>
      <c r="AE2347" s="61"/>
      <c r="AF2347" s="29"/>
      <c r="AM2347" s="28"/>
      <c r="AN2347" s="28"/>
      <c r="AO2347" s="28"/>
      <c r="AP2347" s="28"/>
      <c r="AQ2347" s="28"/>
      <c r="AR2347" s="28"/>
      <c r="AS2347" s="28"/>
      <c r="AT2347" s="28"/>
    </row>
    <row r="2348" spans="26:46" ht="12.95" customHeight="1">
      <c r="Z2348" s="28"/>
      <c r="AA2348" s="28"/>
      <c r="AB2348" s="28"/>
      <c r="AC2348" s="28"/>
      <c r="AD2348" s="28"/>
      <c r="AE2348" s="61"/>
      <c r="AF2348" s="29"/>
      <c r="AM2348" s="28"/>
      <c r="AN2348" s="28"/>
      <c r="AO2348" s="28"/>
      <c r="AP2348" s="28"/>
      <c r="AQ2348" s="28"/>
      <c r="AR2348" s="28"/>
      <c r="AS2348" s="28"/>
      <c r="AT2348" s="28"/>
    </row>
    <row r="2349" spans="26:46" ht="12.95" customHeight="1">
      <c r="Z2349" s="28"/>
      <c r="AA2349" s="28"/>
      <c r="AB2349" s="28"/>
      <c r="AC2349" s="28"/>
      <c r="AD2349" s="28"/>
      <c r="AE2349" s="61"/>
      <c r="AF2349" s="29"/>
      <c r="AM2349" s="28"/>
      <c r="AN2349" s="28"/>
      <c r="AO2349" s="28"/>
      <c r="AP2349" s="28"/>
      <c r="AQ2349" s="28"/>
      <c r="AR2349" s="28"/>
      <c r="AS2349" s="28"/>
      <c r="AT2349" s="28"/>
    </row>
    <row r="2350" spans="26:46" ht="12.95" customHeight="1">
      <c r="Z2350" s="28"/>
      <c r="AA2350" s="28"/>
      <c r="AB2350" s="28"/>
      <c r="AC2350" s="28"/>
      <c r="AD2350" s="28"/>
      <c r="AE2350" s="61"/>
      <c r="AF2350" s="29"/>
      <c r="AM2350" s="28"/>
      <c r="AN2350" s="28"/>
      <c r="AO2350" s="28"/>
      <c r="AP2350" s="28"/>
      <c r="AQ2350" s="28"/>
      <c r="AR2350" s="28"/>
      <c r="AS2350" s="28"/>
      <c r="AT2350" s="28"/>
    </row>
    <row r="2351" spans="26:46" ht="12.95" customHeight="1">
      <c r="Z2351" s="28"/>
      <c r="AA2351" s="28"/>
      <c r="AB2351" s="28"/>
      <c r="AC2351" s="28"/>
      <c r="AD2351" s="28"/>
      <c r="AE2351" s="61"/>
      <c r="AF2351" s="29"/>
      <c r="AM2351" s="28"/>
      <c r="AN2351" s="28"/>
      <c r="AO2351" s="28"/>
      <c r="AP2351" s="28"/>
      <c r="AQ2351" s="28"/>
      <c r="AR2351" s="28"/>
      <c r="AS2351" s="28"/>
      <c r="AT2351" s="28"/>
    </row>
    <row r="2352" spans="26:46" ht="12.95" customHeight="1">
      <c r="Z2352" s="28"/>
      <c r="AA2352" s="28"/>
      <c r="AB2352" s="28"/>
      <c r="AC2352" s="28"/>
      <c r="AD2352" s="28"/>
      <c r="AE2352" s="61"/>
      <c r="AF2352" s="29"/>
      <c r="AM2352" s="28"/>
      <c r="AN2352" s="28"/>
      <c r="AO2352" s="28"/>
      <c r="AP2352" s="28"/>
      <c r="AQ2352" s="28"/>
      <c r="AR2352" s="28"/>
      <c r="AS2352" s="28"/>
      <c r="AT2352" s="28"/>
    </row>
    <row r="2353" spans="26:46" ht="12.95" customHeight="1">
      <c r="Z2353" s="28"/>
      <c r="AA2353" s="28"/>
      <c r="AB2353" s="28"/>
      <c r="AC2353" s="28"/>
      <c r="AD2353" s="28"/>
      <c r="AE2353" s="61"/>
      <c r="AF2353" s="29"/>
      <c r="AM2353" s="28"/>
      <c r="AN2353" s="28"/>
      <c r="AO2353" s="28"/>
      <c r="AP2353" s="28"/>
      <c r="AQ2353" s="28"/>
      <c r="AR2353" s="28"/>
      <c r="AS2353" s="28"/>
      <c r="AT2353" s="28"/>
    </row>
    <row r="2354" spans="26:46" ht="12.95" customHeight="1">
      <c r="Z2354" s="28"/>
      <c r="AA2354" s="28"/>
      <c r="AB2354" s="28"/>
      <c r="AC2354" s="28"/>
      <c r="AD2354" s="28"/>
      <c r="AE2354" s="61"/>
      <c r="AF2354" s="29"/>
      <c r="AM2354" s="28"/>
      <c r="AN2354" s="28"/>
      <c r="AO2354" s="28"/>
      <c r="AP2354" s="28"/>
      <c r="AQ2354" s="28"/>
      <c r="AR2354" s="28"/>
      <c r="AS2354" s="28"/>
      <c r="AT2354" s="28"/>
    </row>
    <row r="2355" spans="26:46" ht="12.95" customHeight="1">
      <c r="Z2355" s="28"/>
      <c r="AA2355" s="28"/>
      <c r="AB2355" s="28"/>
      <c r="AC2355" s="28"/>
      <c r="AD2355" s="28"/>
      <c r="AE2355" s="61"/>
      <c r="AF2355" s="29"/>
      <c r="AM2355" s="28"/>
      <c r="AN2355" s="28"/>
      <c r="AO2355" s="28"/>
      <c r="AP2355" s="28"/>
      <c r="AQ2355" s="28"/>
      <c r="AR2355" s="28"/>
      <c r="AS2355" s="28"/>
      <c r="AT2355" s="28"/>
    </row>
    <row r="2356" spans="26:46" ht="12.95" customHeight="1">
      <c r="Z2356" s="28"/>
      <c r="AA2356" s="28"/>
      <c r="AB2356" s="28"/>
      <c r="AC2356" s="28"/>
      <c r="AD2356" s="28"/>
      <c r="AE2356" s="61"/>
      <c r="AF2356" s="29"/>
      <c r="AM2356" s="28"/>
      <c r="AN2356" s="28"/>
      <c r="AO2356" s="28"/>
      <c r="AP2356" s="28"/>
      <c r="AQ2356" s="28"/>
      <c r="AR2356" s="28"/>
      <c r="AS2356" s="28"/>
      <c r="AT2356" s="28"/>
    </row>
    <row r="2357" spans="26:46" ht="12.95" customHeight="1">
      <c r="Z2357" s="28"/>
      <c r="AA2357" s="28"/>
      <c r="AB2357" s="28"/>
      <c r="AC2357" s="28"/>
      <c r="AD2357" s="28"/>
      <c r="AE2357" s="61"/>
      <c r="AF2357" s="29"/>
      <c r="AM2357" s="28"/>
      <c r="AN2357" s="28"/>
      <c r="AO2357" s="28"/>
      <c r="AP2357" s="28"/>
      <c r="AQ2357" s="28"/>
      <c r="AR2357" s="28"/>
      <c r="AS2357" s="28"/>
      <c r="AT2357" s="28"/>
    </row>
    <row r="2358" spans="26:46" ht="12.95" customHeight="1">
      <c r="Z2358" s="28"/>
      <c r="AA2358" s="28"/>
      <c r="AB2358" s="28"/>
      <c r="AC2358" s="28"/>
      <c r="AD2358" s="28"/>
      <c r="AE2358" s="61"/>
      <c r="AF2358" s="29"/>
      <c r="AM2358" s="28"/>
      <c r="AN2358" s="28"/>
      <c r="AO2358" s="28"/>
      <c r="AP2358" s="28"/>
      <c r="AQ2358" s="28"/>
      <c r="AR2358" s="28"/>
      <c r="AS2358" s="28"/>
      <c r="AT2358" s="28"/>
    </row>
    <row r="2359" spans="26:46" ht="12.95" customHeight="1">
      <c r="Z2359" s="28"/>
      <c r="AA2359" s="28"/>
      <c r="AB2359" s="28"/>
      <c r="AC2359" s="28"/>
      <c r="AD2359" s="28"/>
      <c r="AE2359" s="61"/>
      <c r="AF2359" s="29"/>
      <c r="AM2359" s="28"/>
      <c r="AN2359" s="28"/>
      <c r="AO2359" s="28"/>
      <c r="AP2359" s="28"/>
      <c r="AQ2359" s="28"/>
      <c r="AR2359" s="28"/>
      <c r="AS2359" s="28"/>
      <c r="AT2359" s="28"/>
    </row>
    <row r="2360" spans="26:46" ht="12.95" customHeight="1">
      <c r="Z2360" s="28"/>
      <c r="AA2360" s="28"/>
      <c r="AB2360" s="28"/>
      <c r="AC2360" s="28"/>
      <c r="AD2360" s="28"/>
      <c r="AE2360" s="61"/>
      <c r="AF2360" s="29"/>
      <c r="AM2360" s="28"/>
      <c r="AN2360" s="28"/>
      <c r="AO2360" s="28"/>
      <c r="AP2360" s="28"/>
      <c r="AQ2360" s="28"/>
      <c r="AR2360" s="28"/>
      <c r="AS2360" s="28"/>
      <c r="AT2360" s="28"/>
    </row>
    <row r="2361" spans="26:46" ht="12.95" customHeight="1">
      <c r="Z2361" s="28"/>
      <c r="AA2361" s="28"/>
      <c r="AB2361" s="28"/>
      <c r="AC2361" s="28"/>
      <c r="AD2361" s="28"/>
      <c r="AE2361" s="61"/>
      <c r="AF2361" s="29"/>
      <c r="AM2361" s="28"/>
      <c r="AN2361" s="28"/>
      <c r="AO2361" s="28"/>
      <c r="AP2361" s="28"/>
      <c r="AQ2361" s="28"/>
      <c r="AR2361" s="28"/>
      <c r="AS2361" s="28"/>
      <c r="AT2361" s="28"/>
    </row>
    <row r="2362" spans="26:46" ht="12.95" customHeight="1">
      <c r="Z2362" s="28"/>
      <c r="AA2362" s="28"/>
      <c r="AB2362" s="28"/>
      <c r="AC2362" s="28"/>
      <c r="AD2362" s="28"/>
      <c r="AE2362" s="61"/>
      <c r="AF2362" s="29"/>
      <c r="AM2362" s="28"/>
      <c r="AN2362" s="28"/>
      <c r="AO2362" s="28"/>
      <c r="AP2362" s="28"/>
      <c r="AQ2362" s="28"/>
      <c r="AR2362" s="28"/>
      <c r="AS2362" s="28"/>
      <c r="AT2362" s="28"/>
    </row>
    <row r="2363" spans="26:46" ht="12.95" customHeight="1">
      <c r="Z2363" s="28"/>
      <c r="AA2363" s="28"/>
      <c r="AB2363" s="28"/>
      <c r="AC2363" s="28"/>
      <c r="AD2363" s="28"/>
      <c r="AE2363" s="61"/>
      <c r="AF2363" s="29"/>
      <c r="AM2363" s="28"/>
      <c r="AN2363" s="28"/>
      <c r="AO2363" s="28"/>
      <c r="AP2363" s="28"/>
      <c r="AQ2363" s="28"/>
      <c r="AR2363" s="28"/>
      <c r="AS2363" s="28"/>
      <c r="AT2363" s="28"/>
    </row>
    <row r="2364" spans="26:46" ht="12.95" customHeight="1">
      <c r="Z2364" s="28"/>
      <c r="AA2364" s="28"/>
      <c r="AB2364" s="28"/>
      <c r="AC2364" s="28"/>
      <c r="AD2364" s="28"/>
      <c r="AE2364" s="61"/>
      <c r="AF2364" s="29"/>
      <c r="AM2364" s="28"/>
      <c r="AN2364" s="28"/>
      <c r="AO2364" s="28"/>
      <c r="AP2364" s="28"/>
      <c r="AQ2364" s="28"/>
      <c r="AR2364" s="28"/>
      <c r="AS2364" s="28"/>
      <c r="AT2364" s="28"/>
    </row>
    <row r="2365" spans="26:46" ht="12.95" customHeight="1">
      <c r="Z2365" s="28"/>
      <c r="AA2365" s="28"/>
      <c r="AB2365" s="28"/>
      <c r="AC2365" s="28"/>
      <c r="AD2365" s="28"/>
      <c r="AE2365" s="61"/>
      <c r="AF2365" s="29"/>
      <c r="AM2365" s="28"/>
      <c r="AN2365" s="28"/>
      <c r="AO2365" s="28"/>
      <c r="AP2365" s="28"/>
      <c r="AQ2365" s="28"/>
      <c r="AR2365" s="28"/>
      <c r="AS2365" s="28"/>
      <c r="AT2365" s="28"/>
    </row>
    <row r="2366" spans="26:46" ht="12.95" customHeight="1">
      <c r="Z2366" s="28"/>
      <c r="AA2366" s="28"/>
      <c r="AB2366" s="28"/>
      <c r="AC2366" s="28"/>
      <c r="AD2366" s="28"/>
      <c r="AE2366" s="61"/>
      <c r="AF2366" s="29"/>
      <c r="AM2366" s="28"/>
      <c r="AN2366" s="28"/>
      <c r="AO2366" s="28"/>
      <c r="AP2366" s="28"/>
      <c r="AQ2366" s="28"/>
      <c r="AR2366" s="28"/>
      <c r="AS2366" s="28"/>
      <c r="AT2366" s="28"/>
    </row>
    <row r="2367" spans="26:46" ht="12.95" customHeight="1">
      <c r="Z2367" s="28"/>
      <c r="AA2367" s="28"/>
      <c r="AB2367" s="28"/>
      <c r="AC2367" s="28"/>
      <c r="AD2367" s="28"/>
      <c r="AE2367" s="61"/>
      <c r="AF2367" s="29"/>
      <c r="AM2367" s="28"/>
      <c r="AN2367" s="28"/>
      <c r="AO2367" s="28"/>
      <c r="AP2367" s="28"/>
      <c r="AQ2367" s="28"/>
      <c r="AR2367" s="28"/>
      <c r="AS2367" s="28"/>
      <c r="AT2367" s="28"/>
    </row>
    <row r="2368" spans="26:46" ht="12.95" customHeight="1">
      <c r="Z2368" s="28"/>
      <c r="AA2368" s="28"/>
      <c r="AB2368" s="28"/>
      <c r="AC2368" s="28"/>
      <c r="AD2368" s="28"/>
      <c r="AE2368" s="61"/>
      <c r="AF2368" s="29"/>
      <c r="AM2368" s="28"/>
      <c r="AN2368" s="28"/>
      <c r="AO2368" s="28"/>
      <c r="AP2368" s="28"/>
      <c r="AQ2368" s="28"/>
      <c r="AR2368" s="28"/>
      <c r="AS2368" s="28"/>
      <c r="AT2368" s="28"/>
    </row>
    <row r="2369" spans="26:46" ht="12.95" customHeight="1">
      <c r="Z2369" s="28"/>
      <c r="AA2369" s="28"/>
      <c r="AB2369" s="28"/>
      <c r="AC2369" s="28"/>
      <c r="AD2369" s="28"/>
      <c r="AE2369" s="61"/>
      <c r="AF2369" s="29"/>
      <c r="AM2369" s="28"/>
      <c r="AN2369" s="28"/>
      <c r="AO2369" s="28"/>
      <c r="AP2369" s="28"/>
      <c r="AQ2369" s="28"/>
      <c r="AR2369" s="28"/>
      <c r="AS2369" s="28"/>
      <c r="AT2369" s="28"/>
    </row>
    <row r="2370" spans="26:46" ht="12.95" customHeight="1">
      <c r="Z2370" s="28"/>
      <c r="AA2370" s="28"/>
      <c r="AB2370" s="28"/>
      <c r="AC2370" s="28"/>
      <c r="AD2370" s="28"/>
      <c r="AE2370" s="61"/>
      <c r="AF2370" s="29"/>
      <c r="AM2370" s="28"/>
      <c r="AN2370" s="28"/>
      <c r="AO2370" s="28"/>
      <c r="AP2370" s="28"/>
      <c r="AQ2370" s="28"/>
      <c r="AR2370" s="28"/>
      <c r="AS2370" s="28"/>
      <c r="AT2370" s="28"/>
    </row>
    <row r="2371" spans="26:46" ht="12.95" customHeight="1">
      <c r="Z2371" s="28"/>
      <c r="AA2371" s="28"/>
      <c r="AB2371" s="28"/>
      <c r="AC2371" s="28"/>
      <c r="AD2371" s="28"/>
      <c r="AE2371" s="61"/>
      <c r="AF2371" s="29"/>
      <c r="AM2371" s="28"/>
      <c r="AN2371" s="28"/>
      <c r="AO2371" s="28"/>
      <c r="AP2371" s="28"/>
      <c r="AQ2371" s="28"/>
      <c r="AR2371" s="28"/>
      <c r="AS2371" s="28"/>
      <c r="AT2371" s="28"/>
    </row>
    <row r="2372" spans="26:46" ht="12.95" customHeight="1">
      <c r="Z2372" s="28"/>
      <c r="AA2372" s="28"/>
      <c r="AB2372" s="28"/>
      <c r="AC2372" s="28"/>
      <c r="AD2372" s="28"/>
      <c r="AE2372" s="61"/>
      <c r="AF2372" s="29"/>
      <c r="AM2372" s="28"/>
      <c r="AN2372" s="28"/>
      <c r="AO2372" s="28"/>
      <c r="AP2372" s="28"/>
      <c r="AQ2372" s="28"/>
      <c r="AR2372" s="28"/>
      <c r="AS2372" s="28"/>
      <c r="AT2372" s="28"/>
    </row>
    <row r="2373" spans="26:46" ht="12.95" customHeight="1">
      <c r="Z2373" s="28"/>
      <c r="AA2373" s="28"/>
      <c r="AB2373" s="28"/>
      <c r="AC2373" s="28"/>
      <c r="AD2373" s="28"/>
      <c r="AE2373" s="61"/>
      <c r="AF2373" s="29"/>
      <c r="AM2373" s="28"/>
      <c r="AN2373" s="28"/>
      <c r="AO2373" s="28"/>
      <c r="AP2373" s="28"/>
      <c r="AQ2373" s="28"/>
      <c r="AR2373" s="28"/>
      <c r="AS2373" s="28"/>
      <c r="AT2373" s="28"/>
    </row>
    <row r="2374" spans="26:46" ht="12.95" customHeight="1">
      <c r="Z2374" s="28"/>
      <c r="AA2374" s="28"/>
      <c r="AB2374" s="28"/>
      <c r="AC2374" s="28"/>
      <c r="AD2374" s="28"/>
      <c r="AE2374" s="61"/>
      <c r="AF2374" s="29"/>
      <c r="AM2374" s="28"/>
      <c r="AN2374" s="28"/>
      <c r="AO2374" s="28"/>
      <c r="AP2374" s="28"/>
      <c r="AQ2374" s="28"/>
      <c r="AR2374" s="28"/>
      <c r="AS2374" s="28"/>
      <c r="AT2374" s="28"/>
    </row>
    <row r="2375" spans="26:46" ht="12.95" customHeight="1">
      <c r="Z2375" s="28"/>
      <c r="AA2375" s="28"/>
      <c r="AB2375" s="28"/>
      <c r="AC2375" s="28"/>
      <c r="AD2375" s="28"/>
      <c r="AE2375" s="61"/>
      <c r="AF2375" s="29"/>
      <c r="AM2375" s="28"/>
      <c r="AN2375" s="28"/>
      <c r="AO2375" s="28"/>
      <c r="AP2375" s="28"/>
      <c r="AQ2375" s="28"/>
      <c r="AR2375" s="28"/>
      <c r="AS2375" s="28"/>
      <c r="AT2375" s="28"/>
    </row>
    <row r="2376" spans="26:46" ht="12.95" customHeight="1">
      <c r="Z2376" s="28"/>
      <c r="AA2376" s="28"/>
      <c r="AB2376" s="28"/>
      <c r="AC2376" s="28"/>
      <c r="AD2376" s="28"/>
      <c r="AE2376" s="61"/>
      <c r="AF2376" s="29"/>
      <c r="AM2376" s="28"/>
      <c r="AN2376" s="28"/>
      <c r="AO2376" s="28"/>
      <c r="AP2376" s="28"/>
      <c r="AQ2376" s="28"/>
      <c r="AR2376" s="28"/>
      <c r="AS2376" s="28"/>
      <c r="AT2376" s="28"/>
    </row>
    <row r="2377" spans="26:46" ht="12.95" customHeight="1">
      <c r="Z2377" s="28"/>
      <c r="AA2377" s="28"/>
      <c r="AB2377" s="28"/>
      <c r="AC2377" s="28"/>
      <c r="AD2377" s="28"/>
      <c r="AE2377" s="61"/>
      <c r="AF2377" s="29"/>
      <c r="AM2377" s="28"/>
      <c r="AN2377" s="28"/>
      <c r="AO2377" s="28"/>
      <c r="AP2377" s="28"/>
      <c r="AQ2377" s="28"/>
      <c r="AR2377" s="28"/>
      <c r="AS2377" s="28"/>
      <c r="AT2377" s="28"/>
    </row>
    <row r="2378" spans="26:46" ht="12.95" customHeight="1">
      <c r="Z2378" s="28"/>
      <c r="AA2378" s="28"/>
      <c r="AB2378" s="28"/>
      <c r="AC2378" s="28"/>
      <c r="AD2378" s="28"/>
      <c r="AE2378" s="61"/>
      <c r="AF2378" s="29"/>
      <c r="AM2378" s="28"/>
      <c r="AN2378" s="28"/>
      <c r="AO2378" s="28"/>
      <c r="AP2378" s="28"/>
      <c r="AQ2378" s="28"/>
      <c r="AR2378" s="28"/>
      <c r="AS2378" s="28"/>
      <c r="AT2378" s="28"/>
    </row>
    <row r="2379" spans="26:46" ht="12.95" customHeight="1">
      <c r="Z2379" s="28"/>
      <c r="AA2379" s="28"/>
      <c r="AB2379" s="28"/>
      <c r="AC2379" s="28"/>
      <c r="AD2379" s="28"/>
      <c r="AE2379" s="61"/>
      <c r="AF2379" s="29"/>
      <c r="AM2379" s="28"/>
      <c r="AN2379" s="28"/>
      <c r="AO2379" s="28"/>
      <c r="AP2379" s="28"/>
      <c r="AQ2379" s="28"/>
      <c r="AR2379" s="28"/>
      <c r="AS2379" s="28"/>
      <c r="AT2379" s="28"/>
    </row>
    <row r="2380" spans="26:46" ht="12.95" customHeight="1">
      <c r="Z2380" s="28"/>
      <c r="AA2380" s="28"/>
      <c r="AB2380" s="28"/>
      <c r="AC2380" s="28"/>
      <c r="AD2380" s="28"/>
      <c r="AE2380" s="61"/>
      <c r="AF2380" s="29"/>
      <c r="AM2380" s="28"/>
      <c r="AN2380" s="28"/>
      <c r="AO2380" s="28"/>
      <c r="AP2380" s="28"/>
      <c r="AQ2380" s="28"/>
      <c r="AR2380" s="28"/>
      <c r="AS2380" s="28"/>
      <c r="AT2380" s="28"/>
    </row>
    <row r="2381" spans="26:46" ht="12.95" customHeight="1">
      <c r="Z2381" s="28"/>
      <c r="AA2381" s="28"/>
      <c r="AB2381" s="28"/>
      <c r="AC2381" s="28"/>
      <c r="AD2381" s="28"/>
      <c r="AE2381" s="61"/>
      <c r="AF2381" s="29"/>
      <c r="AM2381" s="28"/>
      <c r="AN2381" s="28"/>
      <c r="AO2381" s="28"/>
      <c r="AP2381" s="28"/>
      <c r="AQ2381" s="28"/>
      <c r="AR2381" s="28"/>
      <c r="AS2381" s="28"/>
      <c r="AT2381" s="28"/>
    </row>
    <row r="2382" spans="26:46" ht="12.95" customHeight="1">
      <c r="Z2382" s="28"/>
      <c r="AA2382" s="28"/>
      <c r="AB2382" s="28"/>
      <c r="AC2382" s="28"/>
      <c r="AD2382" s="28"/>
      <c r="AE2382" s="61"/>
      <c r="AF2382" s="29"/>
      <c r="AM2382" s="28"/>
      <c r="AN2382" s="28"/>
      <c r="AO2382" s="28"/>
      <c r="AP2382" s="28"/>
      <c r="AQ2382" s="28"/>
      <c r="AR2382" s="28"/>
      <c r="AS2382" s="28"/>
      <c r="AT2382" s="28"/>
    </row>
    <row r="2383" spans="26:46" ht="12.95" customHeight="1">
      <c r="Z2383" s="28"/>
      <c r="AA2383" s="28"/>
      <c r="AB2383" s="28"/>
      <c r="AC2383" s="28"/>
      <c r="AD2383" s="28"/>
      <c r="AE2383" s="61"/>
      <c r="AF2383" s="29"/>
      <c r="AM2383" s="28"/>
      <c r="AN2383" s="28"/>
      <c r="AO2383" s="28"/>
      <c r="AP2383" s="28"/>
      <c r="AQ2383" s="28"/>
      <c r="AR2383" s="28"/>
      <c r="AS2383" s="28"/>
      <c r="AT2383" s="28"/>
    </row>
    <row r="2384" spans="26:46" ht="12.95" customHeight="1">
      <c r="Z2384" s="28"/>
      <c r="AA2384" s="28"/>
      <c r="AB2384" s="28"/>
      <c r="AC2384" s="28"/>
      <c r="AD2384" s="28"/>
      <c r="AE2384" s="61"/>
      <c r="AF2384" s="29"/>
      <c r="AM2384" s="28"/>
      <c r="AN2384" s="28"/>
      <c r="AO2384" s="28"/>
      <c r="AP2384" s="28"/>
      <c r="AQ2384" s="28"/>
      <c r="AR2384" s="28"/>
      <c r="AS2384" s="28"/>
      <c r="AT2384" s="28"/>
    </row>
    <row r="2385" spans="26:46" ht="12.95" customHeight="1">
      <c r="Z2385" s="28"/>
      <c r="AA2385" s="28"/>
      <c r="AB2385" s="28"/>
      <c r="AC2385" s="28"/>
      <c r="AD2385" s="28"/>
      <c r="AE2385" s="61"/>
      <c r="AF2385" s="29"/>
      <c r="AM2385" s="28"/>
      <c r="AN2385" s="28"/>
      <c r="AO2385" s="28"/>
      <c r="AP2385" s="28"/>
      <c r="AQ2385" s="28"/>
      <c r="AR2385" s="28"/>
      <c r="AS2385" s="28"/>
      <c r="AT2385" s="28"/>
    </row>
    <row r="2386" spans="26:46" ht="12.95" customHeight="1">
      <c r="Z2386" s="28"/>
      <c r="AA2386" s="28"/>
      <c r="AB2386" s="28"/>
      <c r="AC2386" s="28"/>
      <c r="AD2386" s="28"/>
      <c r="AE2386" s="61"/>
      <c r="AF2386" s="29"/>
      <c r="AM2386" s="28"/>
      <c r="AN2386" s="28"/>
      <c r="AO2386" s="28"/>
      <c r="AP2386" s="28"/>
      <c r="AQ2386" s="28"/>
      <c r="AR2386" s="28"/>
      <c r="AS2386" s="28"/>
      <c r="AT2386" s="28"/>
    </row>
    <row r="2387" spans="26:46" ht="12.95" customHeight="1">
      <c r="Z2387" s="28"/>
      <c r="AA2387" s="28"/>
      <c r="AB2387" s="28"/>
      <c r="AC2387" s="28"/>
      <c r="AD2387" s="28"/>
      <c r="AE2387" s="61"/>
      <c r="AF2387" s="29"/>
      <c r="AM2387" s="28"/>
      <c r="AN2387" s="28"/>
      <c r="AO2387" s="28"/>
      <c r="AP2387" s="28"/>
      <c r="AQ2387" s="28"/>
      <c r="AR2387" s="28"/>
      <c r="AS2387" s="28"/>
      <c r="AT2387" s="28"/>
    </row>
    <row r="2388" spans="26:46" ht="12.95" customHeight="1">
      <c r="Z2388" s="28"/>
      <c r="AA2388" s="28"/>
      <c r="AB2388" s="28"/>
      <c r="AC2388" s="28"/>
      <c r="AD2388" s="28"/>
      <c r="AE2388" s="61"/>
      <c r="AF2388" s="29"/>
      <c r="AM2388" s="28"/>
      <c r="AN2388" s="28"/>
      <c r="AO2388" s="28"/>
      <c r="AP2388" s="28"/>
      <c r="AQ2388" s="28"/>
      <c r="AR2388" s="28"/>
      <c r="AS2388" s="28"/>
      <c r="AT2388" s="28"/>
    </row>
    <row r="2389" spans="26:46" ht="12.95" customHeight="1">
      <c r="Z2389" s="28"/>
      <c r="AA2389" s="28"/>
      <c r="AB2389" s="28"/>
      <c r="AC2389" s="28"/>
      <c r="AD2389" s="28"/>
      <c r="AE2389" s="61"/>
      <c r="AF2389" s="29"/>
      <c r="AM2389" s="28"/>
      <c r="AN2389" s="28"/>
      <c r="AO2389" s="28"/>
      <c r="AP2389" s="28"/>
      <c r="AQ2389" s="28"/>
      <c r="AR2389" s="28"/>
      <c r="AS2389" s="28"/>
      <c r="AT2389" s="28"/>
    </row>
    <row r="2390" spans="26:46" ht="12.95" customHeight="1">
      <c r="Z2390" s="28"/>
      <c r="AA2390" s="28"/>
      <c r="AB2390" s="28"/>
      <c r="AC2390" s="28"/>
      <c r="AD2390" s="28"/>
      <c r="AE2390" s="61"/>
      <c r="AF2390" s="29"/>
      <c r="AM2390" s="28"/>
      <c r="AN2390" s="28"/>
      <c r="AO2390" s="28"/>
      <c r="AP2390" s="28"/>
      <c r="AQ2390" s="28"/>
      <c r="AR2390" s="28"/>
      <c r="AS2390" s="28"/>
      <c r="AT2390" s="28"/>
    </row>
    <row r="2391" spans="26:46" ht="12.95" customHeight="1">
      <c r="Z2391" s="28"/>
      <c r="AA2391" s="28"/>
      <c r="AB2391" s="28"/>
      <c r="AC2391" s="28"/>
      <c r="AD2391" s="28"/>
      <c r="AE2391" s="61"/>
      <c r="AF2391" s="29"/>
      <c r="AM2391" s="28"/>
      <c r="AN2391" s="28"/>
      <c r="AO2391" s="28"/>
      <c r="AP2391" s="28"/>
      <c r="AQ2391" s="28"/>
      <c r="AR2391" s="28"/>
      <c r="AS2391" s="28"/>
      <c r="AT2391" s="28"/>
    </row>
    <row r="2392" spans="26:46" ht="12.95" customHeight="1">
      <c r="Z2392" s="28"/>
      <c r="AA2392" s="28"/>
      <c r="AB2392" s="28"/>
      <c r="AC2392" s="28"/>
      <c r="AD2392" s="28"/>
      <c r="AE2392" s="61"/>
      <c r="AF2392" s="29"/>
      <c r="AM2392" s="28"/>
      <c r="AN2392" s="28"/>
      <c r="AO2392" s="28"/>
      <c r="AP2392" s="28"/>
      <c r="AQ2392" s="28"/>
      <c r="AR2392" s="28"/>
      <c r="AS2392" s="28"/>
      <c r="AT2392" s="28"/>
    </row>
    <row r="2393" spans="26:46" ht="12.95" customHeight="1">
      <c r="Z2393" s="28"/>
      <c r="AA2393" s="28"/>
      <c r="AB2393" s="28"/>
      <c r="AC2393" s="28"/>
      <c r="AD2393" s="28"/>
      <c r="AE2393" s="61"/>
      <c r="AF2393" s="29"/>
      <c r="AM2393" s="28"/>
      <c r="AN2393" s="28"/>
      <c r="AO2393" s="28"/>
      <c r="AP2393" s="28"/>
      <c r="AQ2393" s="28"/>
      <c r="AR2393" s="28"/>
      <c r="AS2393" s="28"/>
      <c r="AT2393" s="28"/>
    </row>
    <row r="2394" spans="26:46" ht="12.95" customHeight="1">
      <c r="Z2394" s="28"/>
      <c r="AA2394" s="28"/>
      <c r="AB2394" s="28"/>
      <c r="AC2394" s="28"/>
      <c r="AD2394" s="28"/>
      <c r="AE2394" s="61"/>
      <c r="AF2394" s="29"/>
      <c r="AM2394" s="28"/>
      <c r="AN2394" s="28"/>
      <c r="AO2394" s="28"/>
      <c r="AP2394" s="28"/>
      <c r="AQ2394" s="28"/>
      <c r="AR2394" s="28"/>
      <c r="AS2394" s="28"/>
      <c r="AT2394" s="28"/>
    </row>
    <row r="2395" spans="26:46" ht="12.95" customHeight="1">
      <c r="Z2395" s="28"/>
      <c r="AA2395" s="28"/>
      <c r="AB2395" s="28"/>
      <c r="AC2395" s="28"/>
      <c r="AD2395" s="28"/>
      <c r="AE2395" s="61"/>
      <c r="AF2395" s="29"/>
      <c r="AM2395" s="28"/>
      <c r="AN2395" s="28"/>
      <c r="AO2395" s="28"/>
      <c r="AP2395" s="28"/>
      <c r="AQ2395" s="28"/>
      <c r="AR2395" s="28"/>
      <c r="AS2395" s="28"/>
      <c r="AT2395" s="28"/>
    </row>
    <row r="2396" spans="26:46" ht="12.95" customHeight="1">
      <c r="Z2396" s="28"/>
      <c r="AA2396" s="28"/>
      <c r="AB2396" s="28"/>
      <c r="AC2396" s="28"/>
      <c r="AD2396" s="28"/>
      <c r="AE2396" s="61"/>
      <c r="AF2396" s="29"/>
      <c r="AM2396" s="28"/>
      <c r="AN2396" s="28"/>
      <c r="AO2396" s="28"/>
      <c r="AP2396" s="28"/>
      <c r="AQ2396" s="28"/>
      <c r="AR2396" s="28"/>
      <c r="AS2396" s="28"/>
      <c r="AT2396" s="28"/>
    </row>
    <row r="2397" spans="26:46" ht="12.95" customHeight="1">
      <c r="Z2397" s="28"/>
      <c r="AA2397" s="28"/>
      <c r="AB2397" s="28"/>
      <c r="AC2397" s="28"/>
      <c r="AD2397" s="28"/>
      <c r="AE2397" s="61"/>
      <c r="AF2397" s="29"/>
      <c r="AM2397" s="28"/>
      <c r="AN2397" s="28"/>
      <c r="AO2397" s="28"/>
      <c r="AP2397" s="28"/>
      <c r="AQ2397" s="28"/>
      <c r="AR2397" s="28"/>
      <c r="AS2397" s="28"/>
      <c r="AT2397" s="28"/>
    </row>
    <row r="2398" spans="26:46" ht="12.95" customHeight="1">
      <c r="Z2398" s="28"/>
      <c r="AA2398" s="28"/>
      <c r="AB2398" s="28"/>
      <c r="AC2398" s="28"/>
      <c r="AD2398" s="28"/>
      <c r="AE2398" s="61"/>
      <c r="AF2398" s="29"/>
      <c r="AM2398" s="28"/>
      <c r="AN2398" s="28"/>
      <c r="AO2398" s="28"/>
      <c r="AP2398" s="28"/>
      <c r="AQ2398" s="28"/>
      <c r="AR2398" s="28"/>
      <c r="AS2398" s="28"/>
      <c r="AT2398" s="28"/>
    </row>
    <row r="2399" spans="26:46" ht="12.95" customHeight="1">
      <c r="Z2399" s="28"/>
      <c r="AA2399" s="28"/>
      <c r="AB2399" s="28"/>
      <c r="AC2399" s="28"/>
      <c r="AD2399" s="28"/>
      <c r="AE2399" s="61"/>
      <c r="AF2399" s="29"/>
      <c r="AM2399" s="28"/>
      <c r="AN2399" s="28"/>
      <c r="AO2399" s="28"/>
      <c r="AP2399" s="28"/>
      <c r="AQ2399" s="28"/>
      <c r="AR2399" s="28"/>
      <c r="AS2399" s="28"/>
      <c r="AT2399" s="28"/>
    </row>
    <row r="2400" spans="26:46" ht="12.95" customHeight="1">
      <c r="Z2400" s="28"/>
      <c r="AA2400" s="28"/>
      <c r="AB2400" s="28"/>
      <c r="AC2400" s="28"/>
      <c r="AD2400" s="28"/>
      <c r="AE2400" s="61"/>
      <c r="AF2400" s="29"/>
      <c r="AM2400" s="28"/>
      <c r="AN2400" s="28"/>
      <c r="AO2400" s="28"/>
      <c r="AP2400" s="28"/>
      <c r="AQ2400" s="28"/>
      <c r="AR2400" s="28"/>
      <c r="AS2400" s="28"/>
      <c r="AT2400" s="28"/>
    </row>
    <row r="2401" spans="26:46" ht="12.95" customHeight="1">
      <c r="Z2401" s="28"/>
      <c r="AA2401" s="28"/>
      <c r="AB2401" s="28"/>
      <c r="AC2401" s="28"/>
      <c r="AD2401" s="28"/>
      <c r="AE2401" s="61"/>
      <c r="AF2401" s="29"/>
      <c r="AM2401" s="28"/>
      <c r="AN2401" s="28"/>
      <c r="AO2401" s="28"/>
      <c r="AP2401" s="28"/>
      <c r="AQ2401" s="28"/>
      <c r="AR2401" s="28"/>
      <c r="AS2401" s="28"/>
      <c r="AT2401" s="28"/>
    </row>
    <row r="2402" spans="26:46" ht="12.95" customHeight="1">
      <c r="Z2402" s="28"/>
      <c r="AA2402" s="28"/>
      <c r="AB2402" s="28"/>
      <c r="AC2402" s="28"/>
      <c r="AD2402" s="28"/>
      <c r="AE2402" s="61"/>
      <c r="AF2402" s="29"/>
      <c r="AM2402" s="28"/>
      <c r="AN2402" s="28"/>
      <c r="AO2402" s="28"/>
      <c r="AP2402" s="28"/>
      <c r="AQ2402" s="28"/>
      <c r="AR2402" s="28"/>
      <c r="AS2402" s="28"/>
      <c r="AT2402" s="28"/>
    </row>
    <row r="2403" spans="26:46" ht="12.95" customHeight="1">
      <c r="Z2403" s="28"/>
      <c r="AA2403" s="28"/>
      <c r="AB2403" s="28"/>
      <c r="AC2403" s="28"/>
      <c r="AD2403" s="28"/>
      <c r="AE2403" s="61"/>
      <c r="AF2403" s="29"/>
      <c r="AM2403" s="28"/>
      <c r="AN2403" s="28"/>
      <c r="AO2403" s="28"/>
      <c r="AP2403" s="28"/>
      <c r="AQ2403" s="28"/>
      <c r="AR2403" s="28"/>
      <c r="AS2403" s="28"/>
      <c r="AT2403" s="28"/>
    </row>
    <row r="2404" spans="26:46" ht="12.95" customHeight="1">
      <c r="Z2404" s="28"/>
      <c r="AA2404" s="28"/>
      <c r="AB2404" s="28"/>
      <c r="AC2404" s="28"/>
      <c r="AD2404" s="28"/>
      <c r="AE2404" s="61"/>
      <c r="AF2404" s="29"/>
      <c r="AM2404" s="28"/>
      <c r="AN2404" s="28"/>
      <c r="AO2404" s="28"/>
      <c r="AP2404" s="28"/>
      <c r="AQ2404" s="28"/>
      <c r="AR2404" s="28"/>
      <c r="AS2404" s="28"/>
      <c r="AT2404" s="28"/>
    </row>
    <row r="2405" spans="26:46" ht="12.95" customHeight="1">
      <c r="Z2405" s="28"/>
      <c r="AA2405" s="28"/>
      <c r="AB2405" s="28"/>
      <c r="AC2405" s="28"/>
      <c r="AD2405" s="28"/>
      <c r="AE2405" s="61"/>
      <c r="AF2405" s="29"/>
      <c r="AM2405" s="28"/>
      <c r="AN2405" s="28"/>
      <c r="AO2405" s="28"/>
      <c r="AP2405" s="28"/>
      <c r="AQ2405" s="28"/>
      <c r="AR2405" s="28"/>
      <c r="AS2405" s="28"/>
      <c r="AT2405" s="28"/>
    </row>
    <row r="2406" spans="26:46" ht="12.95" customHeight="1">
      <c r="Z2406" s="28"/>
      <c r="AA2406" s="28"/>
      <c r="AB2406" s="28"/>
      <c r="AC2406" s="28"/>
      <c r="AD2406" s="28"/>
      <c r="AE2406" s="61"/>
      <c r="AF2406" s="29"/>
      <c r="AM2406" s="28"/>
      <c r="AN2406" s="28"/>
      <c r="AO2406" s="28"/>
      <c r="AP2406" s="28"/>
      <c r="AQ2406" s="28"/>
      <c r="AR2406" s="28"/>
      <c r="AS2406" s="28"/>
      <c r="AT2406" s="28"/>
    </row>
    <row r="2407" spans="26:46" ht="12.95" customHeight="1">
      <c r="Z2407" s="28"/>
      <c r="AA2407" s="28"/>
      <c r="AB2407" s="28"/>
      <c r="AC2407" s="28"/>
      <c r="AD2407" s="28"/>
      <c r="AE2407" s="61"/>
      <c r="AF2407" s="29"/>
      <c r="AM2407" s="28"/>
      <c r="AN2407" s="28"/>
      <c r="AO2407" s="28"/>
      <c r="AP2407" s="28"/>
      <c r="AQ2407" s="28"/>
      <c r="AR2407" s="28"/>
      <c r="AS2407" s="28"/>
      <c r="AT2407" s="28"/>
    </row>
    <row r="2408" spans="26:46" ht="12.95" customHeight="1">
      <c r="Z2408" s="28"/>
      <c r="AA2408" s="28"/>
      <c r="AB2408" s="28"/>
      <c r="AC2408" s="28"/>
      <c r="AD2408" s="28"/>
      <c r="AE2408" s="61"/>
      <c r="AF2408" s="29"/>
      <c r="AM2408" s="28"/>
      <c r="AN2408" s="28"/>
      <c r="AO2408" s="28"/>
      <c r="AP2408" s="28"/>
      <c r="AQ2408" s="28"/>
      <c r="AR2408" s="28"/>
      <c r="AS2408" s="28"/>
      <c r="AT2408" s="28"/>
    </row>
    <row r="2409" spans="26:46" ht="12.95" customHeight="1">
      <c r="Z2409" s="28"/>
      <c r="AA2409" s="28"/>
      <c r="AB2409" s="28"/>
      <c r="AC2409" s="28"/>
      <c r="AD2409" s="28"/>
      <c r="AE2409" s="61"/>
      <c r="AF2409" s="29"/>
      <c r="AM2409" s="28"/>
      <c r="AN2409" s="28"/>
      <c r="AO2409" s="28"/>
      <c r="AP2409" s="28"/>
      <c r="AQ2409" s="28"/>
      <c r="AR2409" s="28"/>
      <c r="AS2409" s="28"/>
      <c r="AT2409" s="28"/>
    </row>
    <row r="2410" spans="26:46" ht="12.95" customHeight="1">
      <c r="Z2410" s="28"/>
      <c r="AA2410" s="28"/>
      <c r="AB2410" s="28"/>
      <c r="AC2410" s="28"/>
      <c r="AD2410" s="28"/>
      <c r="AE2410" s="61"/>
      <c r="AF2410" s="29"/>
      <c r="AM2410" s="28"/>
      <c r="AN2410" s="28"/>
      <c r="AO2410" s="28"/>
      <c r="AP2410" s="28"/>
      <c r="AQ2410" s="28"/>
      <c r="AR2410" s="28"/>
      <c r="AS2410" s="28"/>
      <c r="AT2410" s="28"/>
    </row>
    <row r="2411" spans="26:46" ht="12.95" customHeight="1">
      <c r="Z2411" s="28"/>
      <c r="AA2411" s="28"/>
      <c r="AB2411" s="28"/>
      <c r="AC2411" s="28"/>
      <c r="AD2411" s="28"/>
      <c r="AE2411" s="61"/>
      <c r="AF2411" s="29"/>
      <c r="AM2411" s="28"/>
      <c r="AN2411" s="28"/>
      <c r="AO2411" s="28"/>
      <c r="AP2411" s="28"/>
      <c r="AQ2411" s="28"/>
      <c r="AR2411" s="28"/>
      <c r="AS2411" s="28"/>
      <c r="AT2411" s="28"/>
    </row>
    <row r="2412" spans="26:46" ht="12.95" customHeight="1">
      <c r="Z2412" s="28"/>
      <c r="AA2412" s="28"/>
      <c r="AB2412" s="28"/>
      <c r="AC2412" s="28"/>
      <c r="AD2412" s="28"/>
      <c r="AE2412" s="61"/>
      <c r="AF2412" s="29"/>
      <c r="AM2412" s="28"/>
      <c r="AN2412" s="28"/>
      <c r="AO2412" s="28"/>
      <c r="AP2412" s="28"/>
      <c r="AQ2412" s="28"/>
      <c r="AR2412" s="28"/>
      <c r="AS2412" s="28"/>
      <c r="AT2412" s="28"/>
    </row>
    <row r="2413" spans="26:46" ht="12.95" customHeight="1">
      <c r="Z2413" s="28"/>
      <c r="AA2413" s="28"/>
      <c r="AB2413" s="28"/>
      <c r="AC2413" s="28"/>
      <c r="AD2413" s="28"/>
      <c r="AE2413" s="61"/>
      <c r="AF2413" s="29"/>
      <c r="AM2413" s="28"/>
      <c r="AN2413" s="28"/>
      <c r="AO2413" s="28"/>
      <c r="AP2413" s="28"/>
      <c r="AQ2413" s="28"/>
      <c r="AR2413" s="28"/>
      <c r="AS2413" s="28"/>
      <c r="AT2413" s="28"/>
    </row>
    <row r="2414" spans="26:46" ht="12.95" customHeight="1">
      <c r="Z2414" s="28"/>
      <c r="AA2414" s="28"/>
      <c r="AB2414" s="28"/>
      <c r="AC2414" s="28"/>
      <c r="AD2414" s="28"/>
      <c r="AE2414" s="61"/>
      <c r="AF2414" s="29"/>
      <c r="AM2414" s="28"/>
      <c r="AN2414" s="28"/>
      <c r="AO2414" s="28"/>
      <c r="AP2414" s="28"/>
      <c r="AQ2414" s="28"/>
      <c r="AR2414" s="28"/>
      <c r="AS2414" s="28"/>
      <c r="AT2414" s="28"/>
    </row>
    <row r="2415" spans="26:46" ht="12.95" customHeight="1">
      <c r="Z2415" s="28"/>
      <c r="AA2415" s="28"/>
      <c r="AB2415" s="28"/>
      <c r="AC2415" s="28"/>
      <c r="AD2415" s="28"/>
      <c r="AE2415" s="61"/>
      <c r="AF2415" s="29"/>
      <c r="AM2415" s="28"/>
      <c r="AN2415" s="28"/>
      <c r="AO2415" s="28"/>
      <c r="AP2415" s="28"/>
      <c r="AQ2415" s="28"/>
      <c r="AR2415" s="28"/>
      <c r="AS2415" s="28"/>
      <c r="AT2415" s="28"/>
    </row>
    <row r="2416" spans="26:46" ht="12.95" customHeight="1">
      <c r="Z2416" s="28"/>
      <c r="AA2416" s="28"/>
      <c r="AB2416" s="28"/>
      <c r="AC2416" s="28"/>
      <c r="AD2416" s="28"/>
      <c r="AE2416" s="61"/>
      <c r="AF2416" s="29"/>
      <c r="AM2416" s="28"/>
      <c r="AN2416" s="28"/>
      <c r="AO2416" s="28"/>
      <c r="AP2416" s="28"/>
      <c r="AQ2416" s="28"/>
      <c r="AR2416" s="28"/>
      <c r="AS2416" s="28"/>
      <c r="AT2416" s="28"/>
    </row>
    <row r="2417" spans="26:46" ht="12.95" customHeight="1">
      <c r="Z2417" s="28"/>
      <c r="AA2417" s="28"/>
      <c r="AB2417" s="28"/>
      <c r="AC2417" s="28"/>
      <c r="AD2417" s="28"/>
      <c r="AE2417" s="61"/>
      <c r="AF2417" s="29"/>
      <c r="AM2417" s="28"/>
      <c r="AN2417" s="28"/>
      <c r="AO2417" s="28"/>
      <c r="AP2417" s="28"/>
      <c r="AQ2417" s="28"/>
      <c r="AR2417" s="28"/>
      <c r="AS2417" s="28"/>
      <c r="AT2417" s="28"/>
    </row>
    <row r="2418" spans="26:46" ht="12.95" customHeight="1">
      <c r="Z2418" s="28"/>
      <c r="AA2418" s="28"/>
      <c r="AB2418" s="28"/>
      <c r="AC2418" s="28"/>
      <c r="AD2418" s="28"/>
      <c r="AE2418" s="61"/>
      <c r="AF2418" s="29"/>
      <c r="AM2418" s="28"/>
      <c r="AN2418" s="28"/>
      <c r="AO2418" s="28"/>
      <c r="AP2418" s="28"/>
      <c r="AQ2418" s="28"/>
      <c r="AR2418" s="28"/>
      <c r="AS2418" s="28"/>
      <c r="AT2418" s="28"/>
    </row>
    <row r="2419" spans="26:46" ht="12.95" customHeight="1">
      <c r="Z2419" s="28"/>
      <c r="AA2419" s="28"/>
      <c r="AB2419" s="28"/>
      <c r="AC2419" s="28"/>
      <c r="AD2419" s="28"/>
      <c r="AE2419" s="61"/>
      <c r="AF2419" s="29"/>
      <c r="AM2419" s="28"/>
      <c r="AN2419" s="28"/>
      <c r="AO2419" s="28"/>
      <c r="AP2419" s="28"/>
      <c r="AQ2419" s="28"/>
      <c r="AR2419" s="28"/>
      <c r="AS2419" s="28"/>
      <c r="AT2419" s="28"/>
    </row>
    <row r="2420" spans="26:46" ht="12.95" customHeight="1">
      <c r="Z2420" s="28"/>
      <c r="AA2420" s="28"/>
      <c r="AB2420" s="28"/>
      <c r="AC2420" s="28"/>
      <c r="AD2420" s="28"/>
      <c r="AE2420" s="61"/>
      <c r="AF2420" s="29"/>
      <c r="AM2420" s="28"/>
      <c r="AN2420" s="28"/>
      <c r="AO2420" s="28"/>
      <c r="AP2420" s="28"/>
      <c r="AQ2420" s="28"/>
      <c r="AR2420" s="28"/>
      <c r="AS2420" s="28"/>
      <c r="AT2420" s="28"/>
    </row>
    <row r="2421" spans="26:46" ht="12.95" customHeight="1">
      <c r="Z2421" s="28"/>
      <c r="AA2421" s="28"/>
      <c r="AB2421" s="28"/>
      <c r="AC2421" s="28"/>
      <c r="AD2421" s="28"/>
      <c r="AE2421" s="61"/>
      <c r="AF2421" s="29"/>
      <c r="AM2421" s="28"/>
      <c r="AN2421" s="28"/>
      <c r="AO2421" s="28"/>
      <c r="AP2421" s="28"/>
      <c r="AQ2421" s="28"/>
      <c r="AR2421" s="28"/>
      <c r="AS2421" s="28"/>
      <c r="AT2421" s="28"/>
    </row>
    <row r="2422" spans="26:46" ht="12.95" customHeight="1">
      <c r="Z2422" s="28"/>
      <c r="AA2422" s="28"/>
      <c r="AB2422" s="28"/>
      <c r="AC2422" s="28"/>
      <c r="AD2422" s="28"/>
      <c r="AE2422" s="61"/>
      <c r="AF2422" s="29"/>
      <c r="AM2422" s="28"/>
      <c r="AN2422" s="28"/>
      <c r="AO2422" s="28"/>
      <c r="AP2422" s="28"/>
      <c r="AQ2422" s="28"/>
      <c r="AR2422" s="28"/>
      <c r="AS2422" s="28"/>
      <c r="AT2422" s="28"/>
    </row>
    <row r="2423" spans="26:46" ht="12.95" customHeight="1">
      <c r="Z2423" s="28"/>
      <c r="AA2423" s="28"/>
      <c r="AB2423" s="28"/>
      <c r="AC2423" s="28"/>
      <c r="AD2423" s="28"/>
      <c r="AE2423" s="61"/>
      <c r="AF2423" s="29"/>
      <c r="AM2423" s="28"/>
      <c r="AN2423" s="28"/>
      <c r="AO2423" s="28"/>
      <c r="AP2423" s="28"/>
      <c r="AQ2423" s="28"/>
      <c r="AR2423" s="28"/>
      <c r="AS2423" s="28"/>
      <c r="AT2423" s="28"/>
    </row>
    <row r="2424" spans="26:46" ht="12.95" customHeight="1">
      <c r="Z2424" s="28"/>
      <c r="AA2424" s="28"/>
      <c r="AB2424" s="28"/>
      <c r="AC2424" s="28"/>
      <c r="AD2424" s="28"/>
      <c r="AE2424" s="61"/>
      <c r="AF2424" s="29"/>
      <c r="AM2424" s="28"/>
      <c r="AN2424" s="28"/>
      <c r="AO2424" s="28"/>
      <c r="AP2424" s="28"/>
      <c r="AQ2424" s="28"/>
      <c r="AR2424" s="28"/>
      <c r="AS2424" s="28"/>
      <c r="AT2424" s="28"/>
    </row>
    <row r="2425" spans="26:46" ht="12.95" customHeight="1">
      <c r="Z2425" s="28"/>
      <c r="AA2425" s="28"/>
      <c r="AB2425" s="28"/>
      <c r="AC2425" s="28"/>
      <c r="AD2425" s="28"/>
      <c r="AE2425" s="61"/>
      <c r="AF2425" s="29"/>
      <c r="AM2425" s="28"/>
      <c r="AN2425" s="28"/>
      <c r="AO2425" s="28"/>
      <c r="AP2425" s="28"/>
      <c r="AQ2425" s="28"/>
      <c r="AR2425" s="28"/>
      <c r="AS2425" s="28"/>
      <c r="AT2425" s="28"/>
    </row>
    <row r="2426" spans="26:46" ht="12.95" customHeight="1">
      <c r="Z2426" s="28"/>
      <c r="AA2426" s="28"/>
      <c r="AB2426" s="28"/>
      <c r="AC2426" s="28"/>
      <c r="AD2426" s="28"/>
      <c r="AE2426" s="61"/>
      <c r="AF2426" s="29"/>
      <c r="AM2426" s="28"/>
      <c r="AN2426" s="28"/>
      <c r="AO2426" s="28"/>
      <c r="AP2426" s="28"/>
      <c r="AQ2426" s="28"/>
      <c r="AR2426" s="28"/>
      <c r="AS2426" s="28"/>
      <c r="AT2426" s="28"/>
    </row>
    <row r="2427" spans="26:46" ht="12.95" customHeight="1">
      <c r="Z2427" s="28"/>
      <c r="AA2427" s="28"/>
      <c r="AB2427" s="28"/>
      <c r="AC2427" s="28"/>
      <c r="AD2427" s="28"/>
      <c r="AE2427" s="61"/>
      <c r="AF2427" s="29"/>
      <c r="AM2427" s="28"/>
      <c r="AN2427" s="28"/>
      <c r="AO2427" s="28"/>
      <c r="AP2427" s="28"/>
      <c r="AQ2427" s="28"/>
      <c r="AR2427" s="28"/>
      <c r="AS2427" s="28"/>
      <c r="AT2427" s="28"/>
    </row>
    <row r="2428" spans="26:46" ht="12.95" customHeight="1">
      <c r="Z2428" s="28"/>
      <c r="AA2428" s="28"/>
      <c r="AB2428" s="28"/>
      <c r="AC2428" s="28"/>
      <c r="AD2428" s="28"/>
      <c r="AE2428" s="61"/>
      <c r="AF2428" s="29"/>
      <c r="AM2428" s="28"/>
      <c r="AN2428" s="28"/>
      <c r="AO2428" s="28"/>
      <c r="AP2428" s="28"/>
      <c r="AQ2428" s="28"/>
      <c r="AR2428" s="28"/>
      <c r="AS2428" s="28"/>
      <c r="AT2428" s="28"/>
    </row>
    <row r="2429" spans="26:46" ht="12.95" customHeight="1">
      <c r="Z2429" s="28"/>
      <c r="AA2429" s="28"/>
      <c r="AB2429" s="28"/>
      <c r="AC2429" s="28"/>
      <c r="AD2429" s="28"/>
      <c r="AE2429" s="61"/>
      <c r="AF2429" s="29"/>
      <c r="AM2429" s="28"/>
      <c r="AN2429" s="28"/>
      <c r="AO2429" s="28"/>
      <c r="AP2429" s="28"/>
      <c r="AQ2429" s="28"/>
      <c r="AR2429" s="28"/>
      <c r="AS2429" s="28"/>
      <c r="AT2429" s="28"/>
    </row>
    <row r="2430" spans="26:46" ht="12.95" customHeight="1">
      <c r="Z2430" s="28"/>
      <c r="AA2430" s="28"/>
      <c r="AB2430" s="28"/>
      <c r="AC2430" s="28"/>
      <c r="AD2430" s="28"/>
      <c r="AE2430" s="61"/>
      <c r="AF2430" s="29"/>
      <c r="AM2430" s="28"/>
      <c r="AN2430" s="28"/>
      <c r="AO2430" s="28"/>
      <c r="AP2430" s="28"/>
      <c r="AQ2430" s="28"/>
      <c r="AR2430" s="28"/>
      <c r="AS2430" s="28"/>
      <c r="AT2430" s="28"/>
    </row>
    <row r="2431" spans="26:46" ht="12.95" customHeight="1">
      <c r="Z2431" s="28"/>
      <c r="AA2431" s="28"/>
      <c r="AB2431" s="28"/>
      <c r="AC2431" s="28"/>
      <c r="AD2431" s="28"/>
      <c r="AE2431" s="61"/>
      <c r="AF2431" s="29"/>
      <c r="AM2431" s="28"/>
      <c r="AN2431" s="28"/>
      <c r="AO2431" s="28"/>
      <c r="AP2431" s="28"/>
      <c r="AQ2431" s="28"/>
      <c r="AR2431" s="28"/>
      <c r="AS2431" s="28"/>
      <c r="AT2431" s="28"/>
    </row>
    <row r="2432" spans="26:46" ht="12.95" customHeight="1">
      <c r="Z2432" s="28"/>
      <c r="AA2432" s="28"/>
      <c r="AB2432" s="28"/>
      <c r="AC2432" s="28"/>
      <c r="AD2432" s="28"/>
      <c r="AE2432" s="61"/>
      <c r="AF2432" s="29"/>
      <c r="AM2432" s="28"/>
      <c r="AN2432" s="28"/>
      <c r="AO2432" s="28"/>
      <c r="AP2432" s="28"/>
      <c r="AQ2432" s="28"/>
      <c r="AR2432" s="28"/>
      <c r="AS2432" s="28"/>
      <c r="AT2432" s="28"/>
    </row>
    <row r="2433" spans="26:46" ht="12.95" customHeight="1">
      <c r="Z2433" s="28"/>
      <c r="AA2433" s="28"/>
      <c r="AB2433" s="28"/>
      <c r="AC2433" s="28"/>
      <c r="AD2433" s="28"/>
      <c r="AE2433" s="61"/>
      <c r="AF2433" s="29"/>
      <c r="AM2433" s="28"/>
      <c r="AN2433" s="28"/>
      <c r="AO2433" s="28"/>
      <c r="AP2433" s="28"/>
      <c r="AQ2433" s="28"/>
      <c r="AR2433" s="28"/>
      <c r="AS2433" s="28"/>
      <c r="AT2433" s="28"/>
    </row>
    <row r="2434" spans="26:46" ht="12.95" customHeight="1">
      <c r="Z2434" s="28"/>
      <c r="AA2434" s="28"/>
      <c r="AB2434" s="28"/>
      <c r="AC2434" s="28"/>
      <c r="AD2434" s="28"/>
      <c r="AE2434" s="61"/>
      <c r="AF2434" s="29"/>
      <c r="AM2434" s="28"/>
      <c r="AN2434" s="28"/>
      <c r="AO2434" s="28"/>
      <c r="AP2434" s="28"/>
      <c r="AQ2434" s="28"/>
      <c r="AR2434" s="28"/>
      <c r="AS2434" s="28"/>
      <c r="AT2434" s="28"/>
    </row>
    <row r="2435" spans="26:46" ht="12.95" customHeight="1">
      <c r="Z2435" s="28"/>
      <c r="AA2435" s="28"/>
      <c r="AB2435" s="28"/>
      <c r="AC2435" s="28"/>
      <c r="AD2435" s="28"/>
      <c r="AE2435" s="61"/>
      <c r="AF2435" s="29"/>
      <c r="AM2435" s="28"/>
      <c r="AN2435" s="28"/>
      <c r="AO2435" s="28"/>
      <c r="AP2435" s="28"/>
      <c r="AQ2435" s="28"/>
      <c r="AR2435" s="28"/>
      <c r="AS2435" s="28"/>
      <c r="AT2435" s="28"/>
    </row>
    <row r="2436" spans="26:46" ht="12.95" customHeight="1">
      <c r="Z2436" s="28"/>
      <c r="AA2436" s="28"/>
      <c r="AB2436" s="28"/>
      <c r="AC2436" s="28"/>
      <c r="AD2436" s="28"/>
      <c r="AE2436" s="61"/>
      <c r="AF2436" s="29"/>
      <c r="AM2436" s="28"/>
      <c r="AN2436" s="28"/>
      <c r="AO2436" s="28"/>
      <c r="AP2436" s="28"/>
      <c r="AQ2436" s="28"/>
      <c r="AR2436" s="28"/>
      <c r="AS2436" s="28"/>
      <c r="AT2436" s="28"/>
    </row>
    <row r="2437" spans="26:46" ht="12.95" customHeight="1">
      <c r="Z2437" s="28"/>
      <c r="AA2437" s="28"/>
      <c r="AB2437" s="28"/>
      <c r="AC2437" s="28"/>
      <c r="AD2437" s="28"/>
      <c r="AE2437" s="61"/>
      <c r="AF2437" s="29"/>
      <c r="AM2437" s="28"/>
      <c r="AN2437" s="28"/>
      <c r="AO2437" s="28"/>
      <c r="AP2437" s="28"/>
      <c r="AQ2437" s="28"/>
      <c r="AR2437" s="28"/>
      <c r="AS2437" s="28"/>
      <c r="AT2437" s="28"/>
    </row>
    <row r="2438" spans="26:46" ht="12.95" customHeight="1">
      <c r="Z2438" s="28"/>
      <c r="AA2438" s="28"/>
      <c r="AB2438" s="28"/>
      <c r="AC2438" s="28"/>
      <c r="AD2438" s="28"/>
      <c r="AE2438" s="61"/>
      <c r="AF2438" s="29"/>
      <c r="AM2438" s="28"/>
      <c r="AN2438" s="28"/>
      <c r="AO2438" s="28"/>
      <c r="AP2438" s="28"/>
      <c r="AQ2438" s="28"/>
      <c r="AR2438" s="28"/>
      <c r="AS2438" s="28"/>
      <c r="AT2438" s="28"/>
    </row>
    <row r="2439" spans="26:46" ht="12.95" customHeight="1">
      <c r="Z2439" s="28"/>
      <c r="AA2439" s="28"/>
      <c r="AB2439" s="28"/>
      <c r="AC2439" s="28"/>
      <c r="AD2439" s="28"/>
      <c r="AE2439" s="61"/>
      <c r="AF2439" s="29"/>
      <c r="AM2439" s="28"/>
      <c r="AN2439" s="28"/>
      <c r="AO2439" s="28"/>
      <c r="AP2439" s="28"/>
      <c r="AQ2439" s="28"/>
      <c r="AR2439" s="28"/>
      <c r="AS2439" s="28"/>
      <c r="AT2439" s="28"/>
    </row>
    <row r="2440" spans="26:46" ht="12.95" customHeight="1">
      <c r="Z2440" s="28"/>
      <c r="AA2440" s="28"/>
      <c r="AB2440" s="28"/>
      <c r="AC2440" s="28"/>
      <c r="AD2440" s="28"/>
      <c r="AE2440" s="61"/>
      <c r="AF2440" s="29"/>
      <c r="AM2440" s="28"/>
      <c r="AN2440" s="28"/>
      <c r="AO2440" s="28"/>
      <c r="AP2440" s="28"/>
      <c r="AQ2440" s="28"/>
      <c r="AR2440" s="28"/>
      <c r="AS2440" s="28"/>
      <c r="AT2440" s="28"/>
    </row>
    <row r="2441" spans="26:46" ht="12.95" customHeight="1">
      <c r="Z2441" s="28"/>
      <c r="AA2441" s="28"/>
      <c r="AB2441" s="28"/>
      <c r="AC2441" s="28"/>
      <c r="AD2441" s="28"/>
      <c r="AE2441" s="61"/>
      <c r="AF2441" s="29"/>
      <c r="AM2441" s="28"/>
      <c r="AN2441" s="28"/>
      <c r="AO2441" s="28"/>
      <c r="AP2441" s="28"/>
      <c r="AQ2441" s="28"/>
      <c r="AR2441" s="28"/>
      <c r="AS2441" s="28"/>
      <c r="AT2441" s="28"/>
    </row>
    <row r="2442" spans="26:46" ht="12.95" customHeight="1">
      <c r="Z2442" s="28"/>
      <c r="AA2442" s="28"/>
      <c r="AB2442" s="28"/>
      <c r="AC2442" s="28"/>
      <c r="AD2442" s="28"/>
      <c r="AE2442" s="61"/>
      <c r="AF2442" s="29"/>
      <c r="AM2442" s="28"/>
      <c r="AN2442" s="28"/>
      <c r="AO2442" s="28"/>
      <c r="AP2442" s="28"/>
      <c r="AQ2442" s="28"/>
      <c r="AR2442" s="28"/>
      <c r="AS2442" s="28"/>
      <c r="AT2442" s="28"/>
    </row>
    <row r="2443" spans="26:46" ht="12.95" customHeight="1">
      <c r="Z2443" s="28"/>
      <c r="AA2443" s="28"/>
      <c r="AB2443" s="28"/>
      <c r="AC2443" s="28"/>
      <c r="AD2443" s="28"/>
      <c r="AE2443" s="61"/>
      <c r="AF2443" s="29"/>
      <c r="AM2443" s="28"/>
      <c r="AN2443" s="28"/>
      <c r="AO2443" s="28"/>
      <c r="AP2443" s="28"/>
      <c r="AQ2443" s="28"/>
      <c r="AR2443" s="28"/>
      <c r="AS2443" s="28"/>
      <c r="AT2443" s="28"/>
    </row>
    <row r="2444" spans="26:46" ht="12.95" customHeight="1">
      <c r="Z2444" s="28"/>
      <c r="AA2444" s="28"/>
      <c r="AB2444" s="28"/>
      <c r="AC2444" s="28"/>
      <c r="AD2444" s="28"/>
      <c r="AE2444" s="61"/>
      <c r="AF2444" s="29"/>
      <c r="AM2444" s="28"/>
      <c r="AN2444" s="28"/>
      <c r="AO2444" s="28"/>
      <c r="AP2444" s="28"/>
      <c r="AQ2444" s="28"/>
      <c r="AR2444" s="28"/>
      <c r="AS2444" s="28"/>
      <c r="AT2444" s="28"/>
    </row>
    <row r="2445" spans="26:46" ht="12.95" customHeight="1">
      <c r="Z2445" s="28"/>
      <c r="AA2445" s="28"/>
      <c r="AB2445" s="28"/>
      <c r="AC2445" s="28"/>
      <c r="AD2445" s="28"/>
      <c r="AE2445" s="61"/>
      <c r="AF2445" s="29"/>
      <c r="AM2445" s="28"/>
      <c r="AN2445" s="28"/>
      <c r="AO2445" s="28"/>
      <c r="AP2445" s="28"/>
      <c r="AQ2445" s="28"/>
      <c r="AR2445" s="28"/>
      <c r="AS2445" s="28"/>
      <c r="AT2445" s="28"/>
    </row>
    <row r="2446" spans="26:46" ht="12.95" customHeight="1">
      <c r="Z2446" s="28"/>
      <c r="AA2446" s="28"/>
      <c r="AB2446" s="28"/>
      <c r="AC2446" s="28"/>
      <c r="AD2446" s="28"/>
      <c r="AE2446" s="61"/>
      <c r="AF2446" s="29"/>
      <c r="AM2446" s="28"/>
      <c r="AN2446" s="28"/>
      <c r="AO2446" s="28"/>
      <c r="AP2446" s="28"/>
      <c r="AQ2446" s="28"/>
      <c r="AR2446" s="28"/>
      <c r="AS2446" s="28"/>
      <c r="AT2446" s="28"/>
    </row>
    <row r="2447" spans="26:46" ht="12.95" customHeight="1">
      <c r="Z2447" s="28"/>
      <c r="AA2447" s="28"/>
      <c r="AB2447" s="28"/>
      <c r="AC2447" s="28"/>
      <c r="AD2447" s="28"/>
      <c r="AE2447" s="61"/>
      <c r="AF2447" s="29"/>
      <c r="AM2447" s="28"/>
      <c r="AN2447" s="28"/>
      <c r="AO2447" s="28"/>
      <c r="AP2447" s="28"/>
      <c r="AQ2447" s="28"/>
      <c r="AR2447" s="28"/>
      <c r="AS2447" s="28"/>
      <c r="AT2447" s="28"/>
    </row>
    <row r="2448" spans="26:46" ht="12.95" customHeight="1">
      <c r="Z2448" s="28"/>
      <c r="AA2448" s="28"/>
      <c r="AB2448" s="28"/>
      <c r="AC2448" s="28"/>
      <c r="AD2448" s="28"/>
      <c r="AE2448" s="61"/>
      <c r="AF2448" s="29"/>
      <c r="AM2448" s="28"/>
      <c r="AN2448" s="28"/>
      <c r="AO2448" s="28"/>
      <c r="AP2448" s="28"/>
      <c r="AQ2448" s="28"/>
      <c r="AR2448" s="28"/>
      <c r="AS2448" s="28"/>
      <c r="AT2448" s="28"/>
    </row>
    <row r="2449" spans="26:46" ht="12.95" customHeight="1">
      <c r="Z2449" s="28"/>
      <c r="AA2449" s="28"/>
      <c r="AB2449" s="28"/>
      <c r="AC2449" s="28"/>
      <c r="AD2449" s="28"/>
      <c r="AE2449" s="61"/>
      <c r="AF2449" s="29"/>
      <c r="AM2449" s="28"/>
      <c r="AN2449" s="28"/>
      <c r="AO2449" s="28"/>
      <c r="AP2449" s="28"/>
      <c r="AQ2449" s="28"/>
      <c r="AR2449" s="28"/>
      <c r="AS2449" s="28"/>
      <c r="AT2449" s="28"/>
    </row>
    <row r="2450" spans="26:46" ht="12.95" customHeight="1">
      <c r="Z2450" s="28"/>
      <c r="AA2450" s="28"/>
      <c r="AB2450" s="28"/>
      <c r="AC2450" s="28"/>
      <c r="AD2450" s="28"/>
      <c r="AE2450" s="61"/>
      <c r="AF2450" s="29"/>
      <c r="AM2450" s="28"/>
      <c r="AN2450" s="28"/>
      <c r="AO2450" s="28"/>
      <c r="AP2450" s="28"/>
      <c r="AQ2450" s="28"/>
      <c r="AR2450" s="28"/>
      <c r="AS2450" s="28"/>
      <c r="AT2450" s="28"/>
    </row>
    <row r="2451" spans="26:46" ht="12.95" customHeight="1">
      <c r="Z2451" s="28"/>
      <c r="AA2451" s="28"/>
      <c r="AB2451" s="28"/>
      <c r="AC2451" s="28"/>
      <c r="AD2451" s="28"/>
      <c r="AE2451" s="61"/>
      <c r="AF2451" s="29"/>
      <c r="AM2451" s="28"/>
      <c r="AN2451" s="28"/>
      <c r="AO2451" s="28"/>
      <c r="AP2451" s="28"/>
      <c r="AQ2451" s="28"/>
      <c r="AR2451" s="28"/>
      <c r="AS2451" s="28"/>
      <c r="AT2451" s="28"/>
    </row>
    <row r="2452" spans="26:46" ht="12.95" customHeight="1">
      <c r="Z2452" s="28"/>
      <c r="AA2452" s="28"/>
      <c r="AB2452" s="28"/>
      <c r="AC2452" s="28"/>
      <c r="AD2452" s="28"/>
      <c r="AE2452" s="61"/>
      <c r="AF2452" s="29"/>
      <c r="AM2452" s="28"/>
      <c r="AN2452" s="28"/>
      <c r="AO2452" s="28"/>
      <c r="AP2452" s="28"/>
      <c r="AQ2452" s="28"/>
      <c r="AR2452" s="28"/>
      <c r="AS2452" s="28"/>
      <c r="AT2452" s="28"/>
    </row>
    <row r="2453" spans="26:46" ht="12.95" customHeight="1">
      <c r="Z2453" s="28"/>
      <c r="AA2453" s="28"/>
      <c r="AB2453" s="28"/>
      <c r="AC2453" s="28"/>
      <c r="AD2453" s="28"/>
      <c r="AE2453" s="61"/>
      <c r="AF2453" s="29"/>
      <c r="AM2453" s="28"/>
      <c r="AN2453" s="28"/>
      <c r="AO2453" s="28"/>
      <c r="AP2453" s="28"/>
      <c r="AQ2453" s="28"/>
      <c r="AR2453" s="28"/>
      <c r="AS2453" s="28"/>
      <c r="AT2453" s="28"/>
    </row>
    <row r="2454" spans="26:46" ht="12.95" customHeight="1">
      <c r="Z2454" s="28"/>
      <c r="AA2454" s="28"/>
      <c r="AB2454" s="28"/>
      <c r="AC2454" s="28"/>
      <c r="AD2454" s="28"/>
      <c r="AE2454" s="61"/>
      <c r="AF2454" s="29"/>
      <c r="AM2454" s="28"/>
      <c r="AN2454" s="28"/>
      <c r="AO2454" s="28"/>
      <c r="AP2454" s="28"/>
      <c r="AQ2454" s="28"/>
      <c r="AR2454" s="28"/>
      <c r="AS2454" s="28"/>
      <c r="AT2454" s="28"/>
    </row>
    <row r="2455" spans="26:46" ht="12.95" customHeight="1">
      <c r="Z2455" s="28"/>
      <c r="AA2455" s="28"/>
      <c r="AB2455" s="28"/>
      <c r="AC2455" s="28"/>
      <c r="AD2455" s="28"/>
      <c r="AE2455" s="61"/>
      <c r="AF2455" s="29"/>
      <c r="AM2455" s="28"/>
      <c r="AN2455" s="28"/>
      <c r="AO2455" s="28"/>
      <c r="AP2455" s="28"/>
      <c r="AQ2455" s="28"/>
      <c r="AR2455" s="28"/>
      <c r="AS2455" s="28"/>
      <c r="AT2455" s="28"/>
    </row>
    <row r="2456" spans="26:46" ht="12.95" customHeight="1">
      <c r="Z2456" s="28"/>
      <c r="AA2456" s="28"/>
      <c r="AB2456" s="28"/>
      <c r="AC2456" s="28"/>
      <c r="AD2456" s="28"/>
      <c r="AE2456" s="61"/>
      <c r="AF2456" s="29"/>
      <c r="AM2456" s="28"/>
      <c r="AN2456" s="28"/>
      <c r="AO2456" s="28"/>
      <c r="AP2456" s="28"/>
      <c r="AQ2456" s="28"/>
      <c r="AR2456" s="28"/>
      <c r="AS2456" s="28"/>
      <c r="AT2456" s="28"/>
    </row>
    <row r="2457" spans="26:46" ht="12.95" customHeight="1">
      <c r="Z2457" s="28"/>
      <c r="AA2457" s="28"/>
      <c r="AB2457" s="28"/>
      <c r="AC2457" s="28"/>
      <c r="AD2457" s="28"/>
      <c r="AE2457" s="61"/>
      <c r="AF2457" s="29"/>
      <c r="AM2457" s="28"/>
      <c r="AN2457" s="28"/>
      <c r="AO2457" s="28"/>
      <c r="AP2457" s="28"/>
      <c r="AQ2457" s="28"/>
      <c r="AR2457" s="28"/>
      <c r="AS2457" s="28"/>
      <c r="AT2457" s="28"/>
    </row>
    <row r="2458" spans="26:46" ht="12.95" customHeight="1">
      <c r="Z2458" s="28"/>
      <c r="AA2458" s="28"/>
      <c r="AB2458" s="28"/>
      <c r="AC2458" s="28"/>
      <c r="AD2458" s="28"/>
      <c r="AE2458" s="61"/>
      <c r="AF2458" s="29"/>
      <c r="AM2458" s="28"/>
      <c r="AN2458" s="28"/>
      <c r="AO2458" s="28"/>
      <c r="AP2458" s="28"/>
      <c r="AQ2458" s="28"/>
      <c r="AR2458" s="28"/>
      <c r="AS2458" s="28"/>
      <c r="AT2458" s="28"/>
    </row>
    <row r="2459" spans="26:46" ht="12.95" customHeight="1">
      <c r="Z2459" s="28"/>
      <c r="AA2459" s="28"/>
      <c r="AB2459" s="28"/>
      <c r="AC2459" s="28"/>
      <c r="AD2459" s="28"/>
      <c r="AE2459" s="61"/>
      <c r="AF2459" s="29"/>
      <c r="AM2459" s="28"/>
      <c r="AN2459" s="28"/>
      <c r="AO2459" s="28"/>
      <c r="AP2459" s="28"/>
      <c r="AQ2459" s="28"/>
      <c r="AR2459" s="28"/>
      <c r="AS2459" s="28"/>
      <c r="AT2459" s="28"/>
    </row>
    <row r="2460" spans="26:46" ht="12.95" customHeight="1">
      <c r="Z2460" s="28"/>
      <c r="AA2460" s="28"/>
      <c r="AB2460" s="28"/>
      <c r="AC2460" s="28"/>
      <c r="AD2460" s="28"/>
      <c r="AE2460" s="61"/>
      <c r="AF2460" s="29"/>
      <c r="AM2460" s="28"/>
      <c r="AN2460" s="28"/>
      <c r="AO2460" s="28"/>
      <c r="AP2460" s="28"/>
      <c r="AQ2460" s="28"/>
      <c r="AR2460" s="28"/>
      <c r="AS2460" s="28"/>
      <c r="AT2460" s="28"/>
    </row>
    <row r="2461" spans="26:46" ht="12.95" customHeight="1">
      <c r="Z2461" s="28"/>
      <c r="AA2461" s="28"/>
      <c r="AB2461" s="28"/>
      <c r="AC2461" s="28"/>
      <c r="AD2461" s="28"/>
      <c r="AE2461" s="61"/>
      <c r="AF2461" s="29"/>
      <c r="AM2461" s="28"/>
      <c r="AN2461" s="28"/>
      <c r="AO2461" s="28"/>
      <c r="AP2461" s="28"/>
      <c r="AQ2461" s="28"/>
      <c r="AR2461" s="28"/>
      <c r="AS2461" s="28"/>
      <c r="AT2461" s="28"/>
    </row>
    <row r="2462" spans="26:46" ht="12.95" customHeight="1">
      <c r="Z2462" s="28"/>
      <c r="AA2462" s="28"/>
      <c r="AB2462" s="28"/>
      <c r="AC2462" s="28"/>
      <c r="AD2462" s="28"/>
      <c r="AE2462" s="61"/>
      <c r="AF2462" s="29"/>
      <c r="AM2462" s="28"/>
      <c r="AN2462" s="28"/>
      <c r="AO2462" s="28"/>
      <c r="AP2462" s="28"/>
      <c r="AQ2462" s="28"/>
      <c r="AR2462" s="28"/>
      <c r="AS2462" s="28"/>
      <c r="AT2462" s="28"/>
    </row>
    <row r="2463" spans="26:46" ht="12.95" customHeight="1">
      <c r="Z2463" s="28"/>
      <c r="AA2463" s="28"/>
      <c r="AB2463" s="28"/>
      <c r="AC2463" s="28"/>
      <c r="AD2463" s="28"/>
      <c r="AE2463" s="61"/>
      <c r="AF2463" s="29"/>
      <c r="AM2463" s="28"/>
      <c r="AN2463" s="28"/>
      <c r="AO2463" s="28"/>
      <c r="AP2463" s="28"/>
      <c r="AQ2463" s="28"/>
      <c r="AR2463" s="28"/>
      <c r="AS2463" s="28"/>
      <c r="AT2463" s="28"/>
    </row>
    <row r="2464" spans="26:46" ht="12.95" customHeight="1">
      <c r="Z2464" s="28"/>
      <c r="AA2464" s="28"/>
      <c r="AB2464" s="28"/>
      <c r="AC2464" s="28"/>
      <c r="AD2464" s="28"/>
      <c r="AE2464" s="61"/>
      <c r="AF2464" s="29"/>
      <c r="AM2464" s="28"/>
      <c r="AN2464" s="28"/>
      <c r="AO2464" s="28"/>
      <c r="AP2464" s="28"/>
      <c r="AQ2464" s="28"/>
      <c r="AR2464" s="28"/>
      <c r="AS2464" s="28"/>
      <c r="AT2464" s="28"/>
    </row>
    <row r="2465" spans="26:46" ht="12.95" customHeight="1">
      <c r="Z2465" s="28"/>
      <c r="AA2465" s="28"/>
      <c r="AB2465" s="28"/>
      <c r="AC2465" s="28"/>
      <c r="AD2465" s="28"/>
      <c r="AE2465" s="61"/>
      <c r="AF2465" s="29"/>
      <c r="AM2465" s="28"/>
      <c r="AN2465" s="28"/>
      <c r="AO2465" s="28"/>
      <c r="AP2465" s="28"/>
      <c r="AQ2465" s="28"/>
      <c r="AR2465" s="28"/>
      <c r="AS2465" s="28"/>
      <c r="AT2465" s="28"/>
    </row>
    <row r="2466" spans="26:46" ht="12.95" customHeight="1">
      <c r="Z2466" s="28"/>
      <c r="AA2466" s="28"/>
      <c r="AB2466" s="28"/>
      <c r="AC2466" s="28"/>
      <c r="AD2466" s="28"/>
      <c r="AE2466" s="61"/>
      <c r="AF2466" s="29"/>
      <c r="AM2466" s="28"/>
      <c r="AN2466" s="28"/>
      <c r="AO2466" s="28"/>
      <c r="AP2466" s="28"/>
      <c r="AQ2466" s="28"/>
      <c r="AR2466" s="28"/>
      <c r="AS2466" s="28"/>
      <c r="AT2466" s="28"/>
    </row>
    <row r="2467" spans="26:46" ht="12.95" customHeight="1">
      <c r="Z2467" s="28"/>
      <c r="AA2467" s="28"/>
      <c r="AB2467" s="28"/>
      <c r="AC2467" s="28"/>
      <c r="AD2467" s="28"/>
      <c r="AE2467" s="61"/>
      <c r="AF2467" s="29"/>
      <c r="AM2467" s="28"/>
      <c r="AN2467" s="28"/>
      <c r="AO2467" s="28"/>
      <c r="AP2467" s="28"/>
      <c r="AQ2467" s="28"/>
      <c r="AR2467" s="28"/>
      <c r="AS2467" s="28"/>
      <c r="AT2467" s="28"/>
    </row>
    <row r="2468" spans="26:46" ht="12.95" customHeight="1">
      <c r="Z2468" s="28"/>
      <c r="AA2468" s="28"/>
      <c r="AB2468" s="28"/>
      <c r="AC2468" s="28"/>
      <c r="AD2468" s="28"/>
      <c r="AE2468" s="61"/>
      <c r="AF2468" s="29"/>
      <c r="AM2468" s="28"/>
      <c r="AN2468" s="28"/>
      <c r="AO2468" s="28"/>
      <c r="AP2468" s="28"/>
      <c r="AQ2468" s="28"/>
      <c r="AR2468" s="28"/>
      <c r="AS2468" s="28"/>
      <c r="AT2468" s="28"/>
    </row>
    <row r="2469" spans="26:46" ht="12.95" customHeight="1">
      <c r="Z2469" s="28"/>
      <c r="AA2469" s="28"/>
      <c r="AB2469" s="28"/>
      <c r="AC2469" s="28"/>
      <c r="AD2469" s="28"/>
      <c r="AE2469" s="61"/>
      <c r="AF2469" s="29"/>
      <c r="AM2469" s="28"/>
      <c r="AN2469" s="28"/>
      <c r="AO2469" s="28"/>
      <c r="AP2469" s="28"/>
      <c r="AQ2469" s="28"/>
      <c r="AR2469" s="28"/>
      <c r="AS2469" s="28"/>
      <c r="AT2469" s="28"/>
    </row>
    <row r="2470" spans="26:46" ht="12.95" customHeight="1">
      <c r="Z2470" s="28"/>
      <c r="AA2470" s="28"/>
      <c r="AB2470" s="28"/>
      <c r="AC2470" s="28"/>
      <c r="AD2470" s="28"/>
      <c r="AE2470" s="61"/>
      <c r="AF2470" s="29"/>
      <c r="AM2470" s="28"/>
      <c r="AN2470" s="28"/>
      <c r="AO2470" s="28"/>
      <c r="AP2470" s="28"/>
      <c r="AQ2470" s="28"/>
      <c r="AR2470" s="28"/>
      <c r="AS2470" s="28"/>
      <c r="AT2470" s="28"/>
    </row>
    <row r="2471" spans="26:46" ht="12.95" customHeight="1">
      <c r="Z2471" s="28"/>
      <c r="AA2471" s="28"/>
      <c r="AB2471" s="28"/>
      <c r="AC2471" s="28"/>
      <c r="AD2471" s="28"/>
      <c r="AE2471" s="61"/>
      <c r="AF2471" s="29"/>
      <c r="AM2471" s="28"/>
      <c r="AN2471" s="28"/>
      <c r="AO2471" s="28"/>
      <c r="AP2471" s="28"/>
      <c r="AQ2471" s="28"/>
      <c r="AR2471" s="28"/>
      <c r="AS2471" s="28"/>
      <c r="AT2471" s="28"/>
    </row>
    <row r="2472" spans="26:46" ht="12.95" customHeight="1">
      <c r="Z2472" s="28"/>
      <c r="AA2472" s="28"/>
      <c r="AB2472" s="28"/>
      <c r="AC2472" s="28"/>
      <c r="AD2472" s="28"/>
      <c r="AE2472" s="61"/>
      <c r="AF2472" s="29"/>
      <c r="AM2472" s="28"/>
      <c r="AN2472" s="28"/>
      <c r="AO2472" s="28"/>
      <c r="AP2472" s="28"/>
      <c r="AQ2472" s="28"/>
      <c r="AR2472" s="28"/>
      <c r="AS2472" s="28"/>
      <c r="AT2472" s="28"/>
    </row>
    <row r="2473" spans="26:46" ht="12.95" customHeight="1">
      <c r="Z2473" s="28"/>
      <c r="AA2473" s="28"/>
      <c r="AB2473" s="28"/>
      <c r="AC2473" s="28"/>
      <c r="AD2473" s="28"/>
      <c r="AE2473" s="61"/>
      <c r="AF2473" s="29"/>
      <c r="AM2473" s="28"/>
      <c r="AN2473" s="28"/>
      <c r="AO2473" s="28"/>
      <c r="AP2473" s="28"/>
      <c r="AQ2473" s="28"/>
      <c r="AR2473" s="28"/>
      <c r="AS2473" s="28"/>
      <c r="AT2473" s="28"/>
    </row>
    <row r="2474" spans="26:46" ht="12.95" customHeight="1">
      <c r="Z2474" s="28"/>
      <c r="AA2474" s="28"/>
      <c r="AB2474" s="28"/>
      <c r="AC2474" s="28"/>
      <c r="AD2474" s="28"/>
      <c r="AE2474" s="61"/>
      <c r="AF2474" s="29"/>
      <c r="AM2474" s="28"/>
      <c r="AN2474" s="28"/>
      <c r="AO2474" s="28"/>
      <c r="AP2474" s="28"/>
      <c r="AQ2474" s="28"/>
      <c r="AR2474" s="28"/>
      <c r="AS2474" s="28"/>
      <c r="AT2474" s="28"/>
    </row>
    <row r="2475" spans="26:46" ht="12.95" customHeight="1">
      <c r="Z2475" s="28"/>
      <c r="AA2475" s="28"/>
      <c r="AB2475" s="28"/>
      <c r="AC2475" s="28"/>
      <c r="AD2475" s="28"/>
      <c r="AE2475" s="61"/>
      <c r="AF2475" s="29"/>
      <c r="AM2475" s="28"/>
      <c r="AN2475" s="28"/>
      <c r="AO2475" s="28"/>
      <c r="AP2475" s="28"/>
      <c r="AQ2475" s="28"/>
      <c r="AR2475" s="28"/>
      <c r="AS2475" s="28"/>
      <c r="AT2475" s="28"/>
    </row>
    <row r="2476" spans="26:46" ht="12.95" customHeight="1">
      <c r="Z2476" s="28"/>
      <c r="AA2476" s="28"/>
      <c r="AB2476" s="28"/>
      <c r="AC2476" s="28"/>
      <c r="AD2476" s="28"/>
      <c r="AE2476" s="61"/>
      <c r="AF2476" s="29"/>
      <c r="AM2476" s="28"/>
      <c r="AN2476" s="28"/>
      <c r="AO2476" s="28"/>
      <c r="AP2476" s="28"/>
      <c r="AQ2476" s="28"/>
      <c r="AR2476" s="28"/>
      <c r="AS2476" s="28"/>
      <c r="AT2476" s="28"/>
    </row>
    <row r="2477" spans="26:46" ht="12.95" customHeight="1">
      <c r="Z2477" s="28"/>
      <c r="AA2477" s="28"/>
      <c r="AB2477" s="28"/>
      <c r="AC2477" s="28"/>
      <c r="AD2477" s="28"/>
      <c r="AE2477" s="61"/>
      <c r="AF2477" s="29"/>
      <c r="AM2477" s="28"/>
      <c r="AN2477" s="28"/>
      <c r="AO2477" s="28"/>
      <c r="AP2477" s="28"/>
      <c r="AQ2477" s="28"/>
      <c r="AR2477" s="28"/>
      <c r="AS2477" s="28"/>
      <c r="AT2477" s="28"/>
    </row>
    <row r="2478" spans="26:46" ht="12.95" customHeight="1">
      <c r="Z2478" s="28"/>
      <c r="AA2478" s="28"/>
      <c r="AB2478" s="28"/>
      <c r="AC2478" s="28"/>
      <c r="AD2478" s="28"/>
      <c r="AE2478" s="61"/>
      <c r="AF2478" s="29"/>
      <c r="AM2478" s="28"/>
      <c r="AN2478" s="28"/>
      <c r="AO2478" s="28"/>
      <c r="AP2478" s="28"/>
      <c r="AQ2478" s="28"/>
      <c r="AR2478" s="28"/>
      <c r="AS2478" s="28"/>
      <c r="AT2478" s="28"/>
    </row>
    <row r="2479" spans="26:46" ht="12.95" customHeight="1">
      <c r="Z2479" s="28"/>
      <c r="AA2479" s="28"/>
      <c r="AB2479" s="28"/>
      <c r="AC2479" s="28"/>
      <c r="AD2479" s="28"/>
      <c r="AE2479" s="61"/>
      <c r="AF2479" s="29"/>
      <c r="AM2479" s="28"/>
      <c r="AN2479" s="28"/>
      <c r="AO2479" s="28"/>
      <c r="AP2479" s="28"/>
      <c r="AQ2479" s="28"/>
      <c r="AR2479" s="28"/>
      <c r="AS2479" s="28"/>
      <c r="AT2479" s="28"/>
    </row>
    <row r="2480" spans="26:46" ht="12.95" customHeight="1">
      <c r="Z2480" s="28"/>
      <c r="AA2480" s="28"/>
      <c r="AB2480" s="28"/>
      <c r="AC2480" s="28"/>
      <c r="AD2480" s="28"/>
      <c r="AE2480" s="61"/>
      <c r="AF2480" s="29"/>
      <c r="AM2480" s="28"/>
      <c r="AN2480" s="28"/>
      <c r="AO2480" s="28"/>
      <c r="AP2480" s="28"/>
      <c r="AQ2480" s="28"/>
      <c r="AR2480" s="28"/>
      <c r="AS2480" s="28"/>
      <c r="AT2480" s="28"/>
    </row>
    <row r="2481" spans="26:46" ht="12.95" customHeight="1">
      <c r="Z2481" s="28"/>
      <c r="AA2481" s="28"/>
      <c r="AB2481" s="28"/>
      <c r="AC2481" s="28"/>
      <c r="AD2481" s="28"/>
      <c r="AE2481" s="61"/>
      <c r="AF2481" s="29"/>
      <c r="AM2481" s="28"/>
      <c r="AN2481" s="28"/>
      <c r="AO2481" s="28"/>
      <c r="AP2481" s="28"/>
      <c r="AQ2481" s="28"/>
      <c r="AR2481" s="28"/>
      <c r="AS2481" s="28"/>
      <c r="AT2481" s="28"/>
    </row>
    <row r="2482" spans="26:46" ht="12.95" customHeight="1">
      <c r="Z2482" s="28"/>
      <c r="AA2482" s="28"/>
      <c r="AB2482" s="28"/>
      <c r="AC2482" s="28"/>
      <c r="AD2482" s="28"/>
      <c r="AE2482" s="61"/>
      <c r="AF2482" s="29"/>
      <c r="AM2482" s="28"/>
      <c r="AN2482" s="28"/>
      <c r="AO2482" s="28"/>
      <c r="AP2482" s="28"/>
      <c r="AQ2482" s="28"/>
      <c r="AR2482" s="28"/>
      <c r="AS2482" s="28"/>
      <c r="AT2482" s="28"/>
    </row>
    <row r="2483" spans="26:46" ht="12.95" customHeight="1">
      <c r="Z2483" s="28"/>
      <c r="AA2483" s="28"/>
      <c r="AB2483" s="28"/>
      <c r="AC2483" s="28"/>
      <c r="AD2483" s="28"/>
      <c r="AE2483" s="61"/>
      <c r="AF2483" s="29"/>
      <c r="AM2483" s="28"/>
      <c r="AN2483" s="28"/>
      <c r="AO2483" s="28"/>
      <c r="AP2483" s="28"/>
      <c r="AQ2483" s="28"/>
      <c r="AR2483" s="28"/>
      <c r="AS2483" s="28"/>
      <c r="AT2483" s="28"/>
    </row>
    <row r="2484" spans="26:46" ht="12.95" customHeight="1">
      <c r="Z2484" s="28"/>
      <c r="AA2484" s="28"/>
      <c r="AB2484" s="28"/>
      <c r="AC2484" s="28"/>
      <c r="AD2484" s="28"/>
      <c r="AE2484" s="61"/>
      <c r="AF2484" s="29"/>
      <c r="AM2484" s="28"/>
      <c r="AN2484" s="28"/>
      <c r="AO2484" s="28"/>
      <c r="AP2484" s="28"/>
      <c r="AQ2484" s="28"/>
      <c r="AR2484" s="28"/>
      <c r="AS2484" s="28"/>
      <c r="AT2484" s="28"/>
    </row>
    <row r="2485" spans="26:46" ht="12.95" customHeight="1">
      <c r="Z2485" s="28"/>
      <c r="AA2485" s="28"/>
      <c r="AB2485" s="28"/>
      <c r="AC2485" s="28"/>
      <c r="AD2485" s="28"/>
      <c r="AE2485" s="61"/>
      <c r="AF2485" s="29"/>
      <c r="AM2485" s="28"/>
      <c r="AN2485" s="28"/>
      <c r="AO2485" s="28"/>
      <c r="AP2485" s="28"/>
      <c r="AQ2485" s="28"/>
      <c r="AR2485" s="28"/>
      <c r="AS2485" s="28"/>
      <c r="AT2485" s="28"/>
    </row>
    <row r="2486" spans="26:46" ht="12.95" customHeight="1">
      <c r="Z2486" s="28"/>
      <c r="AA2486" s="28"/>
      <c r="AB2486" s="28"/>
      <c r="AC2486" s="28"/>
      <c r="AD2486" s="28"/>
      <c r="AE2486" s="61"/>
      <c r="AF2486" s="29"/>
      <c r="AM2486" s="28"/>
      <c r="AN2486" s="28"/>
      <c r="AO2486" s="28"/>
      <c r="AP2486" s="28"/>
      <c r="AQ2486" s="28"/>
      <c r="AR2486" s="28"/>
      <c r="AS2486" s="28"/>
      <c r="AT2486" s="28"/>
    </row>
    <row r="2487" spans="26:46" ht="12.95" customHeight="1">
      <c r="Z2487" s="28"/>
      <c r="AA2487" s="28"/>
      <c r="AB2487" s="28"/>
      <c r="AC2487" s="28"/>
      <c r="AD2487" s="28"/>
      <c r="AE2487" s="61"/>
      <c r="AF2487" s="29"/>
      <c r="AM2487" s="28"/>
      <c r="AN2487" s="28"/>
      <c r="AO2487" s="28"/>
      <c r="AP2487" s="28"/>
      <c r="AQ2487" s="28"/>
      <c r="AR2487" s="28"/>
      <c r="AS2487" s="28"/>
      <c r="AT2487" s="28"/>
    </row>
    <row r="2488" spans="26:46" ht="12.95" customHeight="1">
      <c r="Z2488" s="28"/>
      <c r="AA2488" s="28"/>
      <c r="AB2488" s="28"/>
      <c r="AC2488" s="28"/>
      <c r="AD2488" s="28"/>
      <c r="AE2488" s="61"/>
      <c r="AF2488" s="29"/>
      <c r="AM2488" s="28"/>
      <c r="AN2488" s="28"/>
      <c r="AO2488" s="28"/>
      <c r="AP2488" s="28"/>
      <c r="AQ2488" s="28"/>
      <c r="AR2488" s="28"/>
      <c r="AS2488" s="28"/>
      <c r="AT2488" s="28"/>
    </row>
    <row r="2489" spans="26:46" ht="12.95" customHeight="1">
      <c r="Z2489" s="28"/>
      <c r="AA2489" s="28"/>
      <c r="AB2489" s="28"/>
      <c r="AC2489" s="28"/>
      <c r="AD2489" s="28"/>
      <c r="AE2489" s="61"/>
      <c r="AF2489" s="29"/>
      <c r="AM2489" s="28"/>
      <c r="AN2489" s="28"/>
      <c r="AO2489" s="28"/>
      <c r="AP2489" s="28"/>
      <c r="AQ2489" s="28"/>
      <c r="AR2489" s="28"/>
      <c r="AS2489" s="28"/>
      <c r="AT2489" s="28"/>
    </row>
    <row r="2490" spans="26:46" ht="12.95" customHeight="1">
      <c r="Z2490" s="28"/>
      <c r="AA2490" s="28"/>
      <c r="AB2490" s="28"/>
      <c r="AC2490" s="28"/>
      <c r="AD2490" s="28"/>
      <c r="AE2490" s="61"/>
      <c r="AF2490" s="29"/>
      <c r="AM2490" s="28"/>
      <c r="AN2490" s="28"/>
      <c r="AO2490" s="28"/>
      <c r="AP2490" s="28"/>
      <c r="AQ2490" s="28"/>
      <c r="AR2490" s="28"/>
      <c r="AS2490" s="28"/>
      <c r="AT2490" s="28"/>
    </row>
    <row r="2491" spans="26:46" ht="12.95" customHeight="1">
      <c r="Z2491" s="28"/>
      <c r="AA2491" s="28"/>
      <c r="AB2491" s="28"/>
      <c r="AC2491" s="28"/>
      <c r="AD2491" s="28"/>
      <c r="AE2491" s="61"/>
      <c r="AF2491" s="29"/>
      <c r="AM2491" s="28"/>
      <c r="AN2491" s="28"/>
      <c r="AO2491" s="28"/>
      <c r="AP2491" s="28"/>
      <c r="AQ2491" s="28"/>
      <c r="AR2491" s="28"/>
      <c r="AS2491" s="28"/>
      <c r="AT2491" s="28"/>
    </row>
    <row r="2492" spans="26:46" ht="12.95" customHeight="1">
      <c r="Z2492" s="28"/>
      <c r="AA2492" s="28"/>
      <c r="AB2492" s="28"/>
      <c r="AC2492" s="28"/>
      <c r="AD2492" s="28"/>
      <c r="AE2492" s="61"/>
      <c r="AF2492" s="29"/>
      <c r="AM2492" s="28"/>
      <c r="AN2492" s="28"/>
      <c r="AO2492" s="28"/>
      <c r="AP2492" s="28"/>
      <c r="AQ2492" s="28"/>
      <c r="AR2492" s="28"/>
      <c r="AS2492" s="28"/>
      <c r="AT2492" s="28"/>
    </row>
    <row r="2493" spans="26:46" ht="12.95" customHeight="1">
      <c r="Z2493" s="28"/>
      <c r="AA2493" s="28"/>
      <c r="AB2493" s="28"/>
      <c r="AC2493" s="28"/>
      <c r="AD2493" s="28"/>
      <c r="AE2493" s="61"/>
      <c r="AF2493" s="29"/>
      <c r="AM2493" s="28"/>
      <c r="AN2493" s="28"/>
      <c r="AO2493" s="28"/>
      <c r="AP2493" s="28"/>
      <c r="AQ2493" s="28"/>
      <c r="AR2493" s="28"/>
      <c r="AS2493" s="28"/>
      <c r="AT2493" s="28"/>
    </row>
    <row r="2494" spans="26:46" ht="12.95" customHeight="1">
      <c r="Z2494" s="28"/>
      <c r="AA2494" s="28"/>
      <c r="AB2494" s="28"/>
      <c r="AC2494" s="28"/>
      <c r="AD2494" s="28"/>
      <c r="AE2494" s="61"/>
      <c r="AF2494" s="29"/>
      <c r="AM2494" s="28"/>
      <c r="AN2494" s="28"/>
      <c r="AO2494" s="28"/>
      <c r="AP2494" s="28"/>
      <c r="AQ2494" s="28"/>
      <c r="AR2494" s="28"/>
      <c r="AS2494" s="28"/>
      <c r="AT2494" s="28"/>
    </row>
    <row r="2495" spans="26:46" ht="12.95" customHeight="1">
      <c r="Z2495" s="28"/>
      <c r="AA2495" s="28"/>
      <c r="AB2495" s="28"/>
      <c r="AC2495" s="28"/>
      <c r="AD2495" s="28"/>
      <c r="AE2495" s="61"/>
      <c r="AF2495" s="29"/>
      <c r="AM2495" s="28"/>
      <c r="AN2495" s="28"/>
      <c r="AO2495" s="28"/>
      <c r="AP2495" s="28"/>
      <c r="AQ2495" s="28"/>
      <c r="AR2495" s="28"/>
      <c r="AS2495" s="28"/>
      <c r="AT2495" s="28"/>
    </row>
    <row r="2496" spans="26:46" ht="12.95" customHeight="1">
      <c r="Z2496" s="28"/>
      <c r="AA2496" s="28"/>
      <c r="AB2496" s="28"/>
      <c r="AC2496" s="28"/>
      <c r="AD2496" s="28"/>
      <c r="AE2496" s="61"/>
      <c r="AF2496" s="29"/>
      <c r="AM2496" s="28"/>
      <c r="AN2496" s="28"/>
      <c r="AO2496" s="28"/>
      <c r="AP2496" s="28"/>
      <c r="AQ2496" s="28"/>
      <c r="AR2496" s="28"/>
      <c r="AS2496" s="28"/>
      <c r="AT2496" s="28"/>
    </row>
    <row r="2497" spans="26:46" ht="12.95" customHeight="1">
      <c r="Z2497" s="28"/>
      <c r="AA2497" s="28"/>
      <c r="AB2497" s="28"/>
      <c r="AC2497" s="28"/>
      <c r="AD2497" s="28"/>
      <c r="AE2497" s="61"/>
      <c r="AF2497" s="29"/>
      <c r="AM2497" s="28"/>
      <c r="AN2497" s="28"/>
      <c r="AO2497" s="28"/>
      <c r="AP2497" s="28"/>
      <c r="AQ2497" s="28"/>
      <c r="AR2497" s="28"/>
      <c r="AS2497" s="28"/>
      <c r="AT2497" s="28"/>
    </row>
    <row r="2498" spans="26:46" ht="12.95" customHeight="1">
      <c r="Z2498" s="28"/>
      <c r="AA2498" s="28"/>
      <c r="AB2498" s="28"/>
      <c r="AC2498" s="28"/>
      <c r="AD2498" s="28"/>
      <c r="AE2498" s="61"/>
      <c r="AF2498" s="29"/>
      <c r="AM2498" s="28"/>
      <c r="AN2498" s="28"/>
      <c r="AO2498" s="28"/>
      <c r="AP2498" s="28"/>
      <c r="AQ2498" s="28"/>
      <c r="AR2498" s="28"/>
      <c r="AS2498" s="28"/>
      <c r="AT2498" s="28"/>
    </row>
    <row r="2499" spans="26:46" ht="12.95" customHeight="1">
      <c r="Z2499" s="28"/>
      <c r="AA2499" s="28"/>
      <c r="AB2499" s="28"/>
      <c r="AC2499" s="28"/>
      <c r="AD2499" s="28"/>
      <c r="AE2499" s="61"/>
      <c r="AF2499" s="29"/>
      <c r="AM2499" s="28"/>
      <c r="AN2499" s="28"/>
      <c r="AO2499" s="28"/>
      <c r="AP2499" s="28"/>
      <c r="AQ2499" s="28"/>
      <c r="AR2499" s="28"/>
      <c r="AS2499" s="28"/>
      <c r="AT2499" s="28"/>
    </row>
    <row r="2500" spans="26:46" ht="12.95" customHeight="1">
      <c r="Z2500" s="28"/>
      <c r="AA2500" s="28"/>
      <c r="AB2500" s="28"/>
      <c r="AC2500" s="28"/>
      <c r="AD2500" s="28"/>
      <c r="AE2500" s="61"/>
      <c r="AF2500" s="29"/>
      <c r="AM2500" s="28"/>
      <c r="AN2500" s="28"/>
      <c r="AO2500" s="28"/>
      <c r="AP2500" s="28"/>
      <c r="AQ2500" s="28"/>
      <c r="AR2500" s="28"/>
      <c r="AS2500" s="28"/>
      <c r="AT2500" s="28"/>
    </row>
    <row r="2501" spans="26:46" ht="12.95" customHeight="1">
      <c r="Z2501" s="28"/>
      <c r="AA2501" s="28"/>
      <c r="AB2501" s="28"/>
      <c r="AC2501" s="28"/>
      <c r="AD2501" s="28"/>
      <c r="AE2501" s="61"/>
      <c r="AF2501" s="29"/>
      <c r="AM2501" s="28"/>
      <c r="AN2501" s="28"/>
      <c r="AO2501" s="28"/>
      <c r="AP2501" s="28"/>
      <c r="AQ2501" s="28"/>
      <c r="AR2501" s="28"/>
      <c r="AS2501" s="28"/>
      <c r="AT2501" s="28"/>
    </row>
    <row r="2502" spans="26:46" ht="12.95" customHeight="1">
      <c r="Z2502" s="28"/>
      <c r="AA2502" s="28"/>
      <c r="AB2502" s="28"/>
      <c r="AC2502" s="28"/>
      <c r="AD2502" s="28"/>
      <c r="AE2502" s="61"/>
      <c r="AF2502" s="29"/>
      <c r="AM2502" s="28"/>
      <c r="AN2502" s="28"/>
      <c r="AO2502" s="28"/>
      <c r="AP2502" s="28"/>
      <c r="AQ2502" s="28"/>
      <c r="AR2502" s="28"/>
      <c r="AS2502" s="28"/>
      <c r="AT2502" s="28"/>
    </row>
    <row r="2503" spans="26:46" ht="12.95" customHeight="1">
      <c r="Z2503" s="28"/>
      <c r="AA2503" s="28"/>
      <c r="AB2503" s="28"/>
      <c r="AC2503" s="28"/>
      <c r="AD2503" s="28"/>
      <c r="AE2503" s="61"/>
      <c r="AF2503" s="29"/>
      <c r="AM2503" s="28"/>
      <c r="AN2503" s="28"/>
      <c r="AO2503" s="28"/>
      <c r="AP2503" s="28"/>
      <c r="AQ2503" s="28"/>
      <c r="AR2503" s="28"/>
      <c r="AS2503" s="28"/>
      <c r="AT2503" s="28"/>
    </row>
    <row r="2504" spans="26:46" ht="12.95" customHeight="1">
      <c r="Z2504" s="28"/>
      <c r="AA2504" s="28"/>
      <c r="AB2504" s="28"/>
      <c r="AC2504" s="28"/>
      <c r="AD2504" s="28"/>
      <c r="AE2504" s="61"/>
      <c r="AF2504" s="29"/>
      <c r="AM2504" s="28"/>
      <c r="AN2504" s="28"/>
      <c r="AO2504" s="28"/>
      <c r="AP2504" s="28"/>
      <c r="AQ2504" s="28"/>
      <c r="AR2504" s="28"/>
      <c r="AS2504" s="28"/>
      <c r="AT2504" s="28"/>
    </row>
    <row r="2505" spans="26:46" ht="12.95" customHeight="1">
      <c r="Z2505" s="28"/>
      <c r="AA2505" s="28"/>
      <c r="AB2505" s="28"/>
      <c r="AC2505" s="28"/>
      <c r="AD2505" s="28"/>
      <c r="AE2505" s="61"/>
      <c r="AF2505" s="29"/>
      <c r="AM2505" s="28"/>
      <c r="AN2505" s="28"/>
      <c r="AO2505" s="28"/>
      <c r="AP2505" s="28"/>
      <c r="AQ2505" s="28"/>
      <c r="AR2505" s="28"/>
      <c r="AS2505" s="28"/>
      <c r="AT2505" s="28"/>
    </row>
    <row r="2506" spans="26:46" ht="12.95" customHeight="1">
      <c r="Z2506" s="28"/>
      <c r="AA2506" s="28"/>
      <c r="AB2506" s="28"/>
      <c r="AC2506" s="28"/>
      <c r="AD2506" s="28"/>
      <c r="AE2506" s="61"/>
      <c r="AF2506" s="29"/>
      <c r="AM2506" s="28"/>
      <c r="AN2506" s="28"/>
      <c r="AO2506" s="28"/>
      <c r="AP2506" s="28"/>
      <c r="AQ2506" s="28"/>
      <c r="AR2506" s="28"/>
      <c r="AS2506" s="28"/>
      <c r="AT2506" s="28"/>
    </row>
    <row r="2507" spans="26:46" ht="12.95" customHeight="1">
      <c r="Z2507" s="28"/>
      <c r="AA2507" s="28"/>
      <c r="AB2507" s="28"/>
      <c r="AC2507" s="28"/>
      <c r="AD2507" s="28"/>
      <c r="AE2507" s="61"/>
      <c r="AF2507" s="29"/>
      <c r="AM2507" s="28"/>
      <c r="AN2507" s="28"/>
      <c r="AO2507" s="28"/>
      <c r="AP2507" s="28"/>
      <c r="AQ2507" s="28"/>
      <c r="AR2507" s="28"/>
      <c r="AS2507" s="28"/>
      <c r="AT2507" s="28"/>
    </row>
    <row r="2508" spans="26:46" ht="12.95" customHeight="1">
      <c r="Z2508" s="28"/>
      <c r="AA2508" s="28"/>
      <c r="AB2508" s="28"/>
      <c r="AC2508" s="28"/>
      <c r="AD2508" s="28"/>
      <c r="AE2508" s="61"/>
      <c r="AF2508" s="29"/>
      <c r="AM2508" s="28"/>
      <c r="AN2508" s="28"/>
      <c r="AO2508" s="28"/>
      <c r="AP2508" s="28"/>
      <c r="AQ2508" s="28"/>
      <c r="AR2508" s="28"/>
      <c r="AS2508" s="28"/>
      <c r="AT2508" s="28"/>
    </row>
    <row r="2509" spans="26:46" ht="12.95" customHeight="1">
      <c r="Z2509" s="28"/>
      <c r="AA2509" s="28"/>
      <c r="AB2509" s="28"/>
      <c r="AC2509" s="28"/>
      <c r="AD2509" s="28"/>
      <c r="AE2509" s="61"/>
      <c r="AF2509" s="29"/>
      <c r="AM2509" s="28"/>
      <c r="AN2509" s="28"/>
      <c r="AO2509" s="28"/>
      <c r="AP2509" s="28"/>
      <c r="AQ2509" s="28"/>
      <c r="AR2509" s="28"/>
      <c r="AS2509" s="28"/>
      <c r="AT2509" s="28"/>
    </row>
    <row r="2510" spans="26:46" ht="12.95" customHeight="1">
      <c r="Z2510" s="28"/>
      <c r="AA2510" s="28"/>
      <c r="AB2510" s="28"/>
      <c r="AC2510" s="28"/>
      <c r="AD2510" s="28"/>
      <c r="AE2510" s="61"/>
      <c r="AF2510" s="29"/>
      <c r="AM2510" s="28"/>
      <c r="AN2510" s="28"/>
      <c r="AO2510" s="28"/>
      <c r="AP2510" s="28"/>
      <c r="AQ2510" s="28"/>
      <c r="AR2510" s="28"/>
      <c r="AS2510" s="28"/>
      <c r="AT2510" s="28"/>
    </row>
    <row r="2511" spans="26:46" ht="12.95" customHeight="1">
      <c r="Z2511" s="28"/>
      <c r="AA2511" s="28"/>
      <c r="AB2511" s="28"/>
      <c r="AC2511" s="28"/>
      <c r="AD2511" s="28"/>
      <c r="AE2511" s="61"/>
      <c r="AF2511" s="29"/>
      <c r="AM2511" s="28"/>
      <c r="AN2511" s="28"/>
      <c r="AO2511" s="28"/>
      <c r="AP2511" s="28"/>
      <c r="AQ2511" s="28"/>
      <c r="AR2511" s="28"/>
      <c r="AS2511" s="28"/>
      <c r="AT2511" s="28"/>
    </row>
    <row r="2512" spans="26:46" ht="12.95" customHeight="1">
      <c r="Z2512" s="28"/>
      <c r="AA2512" s="28"/>
      <c r="AB2512" s="28"/>
      <c r="AC2512" s="28"/>
      <c r="AD2512" s="28"/>
      <c r="AE2512" s="61"/>
      <c r="AF2512" s="29"/>
      <c r="AM2512" s="28"/>
      <c r="AN2512" s="28"/>
      <c r="AO2512" s="28"/>
      <c r="AP2512" s="28"/>
      <c r="AQ2512" s="28"/>
      <c r="AR2512" s="28"/>
      <c r="AS2512" s="28"/>
      <c r="AT2512" s="28"/>
    </row>
    <row r="2513" spans="26:46" ht="12.95" customHeight="1">
      <c r="Z2513" s="28"/>
      <c r="AA2513" s="28"/>
      <c r="AB2513" s="28"/>
      <c r="AC2513" s="28"/>
      <c r="AD2513" s="28"/>
      <c r="AE2513" s="61"/>
      <c r="AF2513" s="29"/>
      <c r="AM2513" s="28"/>
      <c r="AN2513" s="28"/>
      <c r="AO2513" s="28"/>
      <c r="AP2513" s="28"/>
      <c r="AQ2513" s="28"/>
      <c r="AR2513" s="28"/>
      <c r="AS2513" s="28"/>
      <c r="AT2513" s="28"/>
    </row>
    <row r="2514" spans="26:46" ht="12.95" customHeight="1">
      <c r="Z2514" s="28"/>
      <c r="AA2514" s="28"/>
      <c r="AB2514" s="28"/>
      <c r="AC2514" s="28"/>
      <c r="AD2514" s="28"/>
      <c r="AE2514" s="61"/>
      <c r="AF2514" s="29"/>
      <c r="AM2514" s="28"/>
      <c r="AN2514" s="28"/>
      <c r="AO2514" s="28"/>
      <c r="AP2514" s="28"/>
      <c r="AQ2514" s="28"/>
      <c r="AR2514" s="28"/>
      <c r="AS2514" s="28"/>
      <c r="AT2514" s="28"/>
    </row>
    <row r="2515" spans="26:46" ht="12.95" customHeight="1">
      <c r="Z2515" s="28"/>
      <c r="AA2515" s="28"/>
      <c r="AB2515" s="28"/>
      <c r="AC2515" s="28"/>
      <c r="AD2515" s="28"/>
      <c r="AE2515" s="61"/>
      <c r="AF2515" s="29"/>
      <c r="AM2515" s="28"/>
      <c r="AN2515" s="28"/>
      <c r="AO2515" s="28"/>
      <c r="AP2515" s="28"/>
      <c r="AQ2515" s="28"/>
      <c r="AR2515" s="28"/>
      <c r="AS2515" s="28"/>
      <c r="AT2515" s="28"/>
    </row>
    <row r="2516" spans="26:46" ht="12.95" customHeight="1">
      <c r="Z2516" s="28"/>
      <c r="AA2516" s="28"/>
      <c r="AB2516" s="28"/>
      <c r="AC2516" s="28"/>
      <c r="AD2516" s="28"/>
      <c r="AE2516" s="61"/>
      <c r="AF2516" s="29"/>
      <c r="AM2516" s="28"/>
      <c r="AN2516" s="28"/>
      <c r="AO2516" s="28"/>
      <c r="AP2516" s="28"/>
      <c r="AQ2516" s="28"/>
      <c r="AR2516" s="28"/>
      <c r="AS2516" s="28"/>
      <c r="AT2516" s="28"/>
    </row>
    <row r="2517" spans="26:46" ht="12.95" customHeight="1">
      <c r="Z2517" s="28"/>
      <c r="AA2517" s="28"/>
      <c r="AB2517" s="28"/>
      <c r="AC2517" s="28"/>
      <c r="AD2517" s="28"/>
      <c r="AE2517" s="61"/>
      <c r="AF2517" s="29"/>
      <c r="AM2517" s="28"/>
      <c r="AN2517" s="28"/>
      <c r="AO2517" s="28"/>
      <c r="AP2517" s="28"/>
      <c r="AQ2517" s="28"/>
      <c r="AR2517" s="28"/>
      <c r="AS2517" s="28"/>
      <c r="AT2517" s="28"/>
    </row>
    <row r="2518" spans="26:46" ht="12.95" customHeight="1">
      <c r="Z2518" s="28"/>
      <c r="AA2518" s="28"/>
      <c r="AB2518" s="28"/>
      <c r="AC2518" s="28"/>
      <c r="AD2518" s="28"/>
      <c r="AE2518" s="61"/>
      <c r="AF2518" s="29"/>
      <c r="AM2518" s="28"/>
      <c r="AN2518" s="28"/>
      <c r="AO2518" s="28"/>
      <c r="AP2518" s="28"/>
      <c r="AQ2518" s="28"/>
      <c r="AR2518" s="28"/>
      <c r="AS2518" s="28"/>
      <c r="AT2518" s="28"/>
    </row>
    <row r="2519" spans="26:46" ht="12.95" customHeight="1">
      <c r="Z2519" s="28"/>
      <c r="AA2519" s="28"/>
      <c r="AB2519" s="28"/>
      <c r="AC2519" s="28"/>
      <c r="AD2519" s="28"/>
      <c r="AE2519" s="61"/>
      <c r="AF2519" s="29"/>
      <c r="AM2519" s="28"/>
      <c r="AN2519" s="28"/>
      <c r="AO2519" s="28"/>
      <c r="AP2519" s="28"/>
      <c r="AQ2519" s="28"/>
      <c r="AR2519" s="28"/>
      <c r="AS2519" s="28"/>
      <c r="AT2519" s="28"/>
    </row>
    <row r="2520" spans="26:46" ht="12.95" customHeight="1">
      <c r="Z2520" s="28"/>
      <c r="AA2520" s="28"/>
      <c r="AB2520" s="28"/>
      <c r="AC2520" s="28"/>
      <c r="AD2520" s="28"/>
      <c r="AE2520" s="61"/>
      <c r="AF2520" s="29"/>
      <c r="AM2520" s="28"/>
      <c r="AN2520" s="28"/>
      <c r="AO2520" s="28"/>
      <c r="AP2520" s="28"/>
      <c r="AQ2520" s="28"/>
      <c r="AR2520" s="28"/>
      <c r="AS2520" s="28"/>
      <c r="AT2520" s="28"/>
    </row>
    <row r="2521" spans="26:46" ht="12.95" customHeight="1">
      <c r="Z2521" s="28"/>
      <c r="AA2521" s="28"/>
      <c r="AB2521" s="28"/>
      <c r="AC2521" s="28"/>
      <c r="AD2521" s="28"/>
      <c r="AE2521" s="61"/>
      <c r="AF2521" s="29"/>
      <c r="AM2521" s="28"/>
      <c r="AN2521" s="28"/>
      <c r="AO2521" s="28"/>
      <c r="AP2521" s="28"/>
      <c r="AQ2521" s="28"/>
      <c r="AR2521" s="28"/>
      <c r="AS2521" s="28"/>
      <c r="AT2521" s="28"/>
    </row>
    <row r="2522" spans="26:46" ht="12.95" customHeight="1">
      <c r="Z2522" s="28"/>
      <c r="AA2522" s="28"/>
      <c r="AB2522" s="28"/>
      <c r="AC2522" s="28"/>
      <c r="AD2522" s="28"/>
      <c r="AE2522" s="61"/>
      <c r="AF2522" s="29"/>
      <c r="AM2522" s="28"/>
      <c r="AN2522" s="28"/>
      <c r="AO2522" s="28"/>
      <c r="AP2522" s="28"/>
      <c r="AQ2522" s="28"/>
      <c r="AR2522" s="28"/>
      <c r="AS2522" s="28"/>
      <c r="AT2522" s="28"/>
    </row>
    <row r="2523" spans="26:46" ht="12.95" customHeight="1">
      <c r="Z2523" s="28"/>
      <c r="AA2523" s="28"/>
      <c r="AB2523" s="28"/>
      <c r="AC2523" s="28"/>
      <c r="AD2523" s="28"/>
      <c r="AE2523" s="61"/>
      <c r="AF2523" s="29"/>
      <c r="AM2523" s="28"/>
      <c r="AN2523" s="28"/>
      <c r="AO2523" s="28"/>
      <c r="AP2523" s="28"/>
      <c r="AQ2523" s="28"/>
      <c r="AR2523" s="28"/>
      <c r="AS2523" s="28"/>
      <c r="AT2523" s="28"/>
    </row>
    <row r="2524" spans="26:46" ht="12.95" customHeight="1">
      <c r="Z2524" s="28"/>
      <c r="AA2524" s="28"/>
      <c r="AB2524" s="28"/>
      <c r="AC2524" s="28"/>
      <c r="AD2524" s="28"/>
      <c r="AE2524" s="61"/>
      <c r="AF2524" s="29"/>
      <c r="AM2524" s="28"/>
      <c r="AN2524" s="28"/>
      <c r="AO2524" s="28"/>
      <c r="AP2524" s="28"/>
      <c r="AQ2524" s="28"/>
      <c r="AR2524" s="28"/>
      <c r="AS2524" s="28"/>
      <c r="AT2524" s="28"/>
    </row>
    <row r="2525" spans="26:46" ht="12.95" customHeight="1">
      <c r="Z2525" s="28"/>
      <c r="AA2525" s="28"/>
      <c r="AB2525" s="28"/>
      <c r="AC2525" s="28"/>
      <c r="AD2525" s="28"/>
      <c r="AE2525" s="61"/>
      <c r="AF2525" s="29"/>
      <c r="AM2525" s="28"/>
      <c r="AN2525" s="28"/>
      <c r="AO2525" s="28"/>
      <c r="AP2525" s="28"/>
      <c r="AQ2525" s="28"/>
      <c r="AR2525" s="28"/>
      <c r="AS2525" s="28"/>
      <c r="AT2525" s="28"/>
    </row>
    <row r="2526" spans="26:46" ht="12.95" customHeight="1">
      <c r="Z2526" s="28"/>
      <c r="AA2526" s="28"/>
      <c r="AB2526" s="28"/>
      <c r="AC2526" s="28"/>
      <c r="AD2526" s="28"/>
      <c r="AE2526" s="61"/>
      <c r="AF2526" s="29"/>
      <c r="AM2526" s="28"/>
      <c r="AN2526" s="28"/>
      <c r="AO2526" s="28"/>
      <c r="AP2526" s="28"/>
      <c r="AQ2526" s="28"/>
      <c r="AR2526" s="28"/>
      <c r="AS2526" s="28"/>
      <c r="AT2526" s="28"/>
    </row>
    <row r="2527" spans="26:46" ht="12.95" customHeight="1">
      <c r="Z2527" s="28"/>
      <c r="AA2527" s="28"/>
      <c r="AB2527" s="28"/>
      <c r="AC2527" s="28"/>
      <c r="AD2527" s="28"/>
      <c r="AE2527" s="61"/>
      <c r="AF2527" s="29"/>
      <c r="AM2527" s="28"/>
      <c r="AN2527" s="28"/>
      <c r="AO2527" s="28"/>
      <c r="AP2527" s="28"/>
      <c r="AQ2527" s="28"/>
      <c r="AR2527" s="28"/>
      <c r="AS2527" s="28"/>
      <c r="AT2527" s="28"/>
    </row>
    <row r="2528" spans="26:46" ht="12.95" customHeight="1">
      <c r="Z2528" s="28"/>
      <c r="AA2528" s="28"/>
      <c r="AB2528" s="28"/>
      <c r="AC2528" s="28"/>
      <c r="AD2528" s="28"/>
      <c r="AE2528" s="61"/>
      <c r="AF2528" s="29"/>
      <c r="AM2528" s="28"/>
      <c r="AN2528" s="28"/>
      <c r="AO2528" s="28"/>
      <c r="AP2528" s="28"/>
      <c r="AQ2528" s="28"/>
      <c r="AR2528" s="28"/>
      <c r="AS2528" s="28"/>
      <c r="AT2528" s="28"/>
    </row>
    <row r="2529" spans="26:46" ht="12.95" customHeight="1">
      <c r="Z2529" s="28"/>
      <c r="AA2529" s="28"/>
      <c r="AB2529" s="28"/>
      <c r="AC2529" s="28"/>
      <c r="AD2529" s="28"/>
      <c r="AE2529" s="61"/>
      <c r="AF2529" s="29"/>
      <c r="AM2529" s="28"/>
      <c r="AN2529" s="28"/>
      <c r="AO2529" s="28"/>
      <c r="AP2529" s="28"/>
      <c r="AQ2529" s="28"/>
      <c r="AR2529" s="28"/>
      <c r="AS2529" s="28"/>
      <c r="AT2529" s="28"/>
    </row>
    <row r="2530" spans="26:46" ht="12.95" customHeight="1">
      <c r="Z2530" s="28"/>
      <c r="AA2530" s="28"/>
      <c r="AB2530" s="28"/>
      <c r="AC2530" s="28"/>
      <c r="AD2530" s="28"/>
      <c r="AE2530" s="61"/>
      <c r="AF2530" s="29"/>
      <c r="AM2530" s="28"/>
      <c r="AN2530" s="28"/>
      <c r="AO2530" s="28"/>
      <c r="AP2530" s="28"/>
      <c r="AQ2530" s="28"/>
      <c r="AR2530" s="28"/>
      <c r="AS2530" s="28"/>
      <c r="AT2530" s="28"/>
    </row>
    <row r="2531" spans="26:46" ht="12.95" customHeight="1">
      <c r="Z2531" s="28"/>
      <c r="AA2531" s="28"/>
      <c r="AB2531" s="28"/>
      <c r="AC2531" s="28"/>
      <c r="AD2531" s="28"/>
      <c r="AE2531" s="61"/>
      <c r="AF2531" s="29"/>
      <c r="AM2531" s="28"/>
      <c r="AN2531" s="28"/>
      <c r="AO2531" s="28"/>
      <c r="AP2531" s="28"/>
      <c r="AQ2531" s="28"/>
      <c r="AR2531" s="28"/>
      <c r="AS2531" s="28"/>
      <c r="AT2531" s="28"/>
    </row>
    <row r="2532" spans="26:46" ht="12.95" customHeight="1">
      <c r="Z2532" s="28"/>
      <c r="AA2532" s="28"/>
      <c r="AB2532" s="28"/>
      <c r="AC2532" s="28"/>
      <c r="AD2532" s="28"/>
      <c r="AE2532" s="61"/>
      <c r="AF2532" s="29"/>
      <c r="AM2532" s="28"/>
      <c r="AN2532" s="28"/>
      <c r="AO2532" s="28"/>
      <c r="AP2532" s="28"/>
      <c r="AQ2532" s="28"/>
      <c r="AR2532" s="28"/>
      <c r="AS2532" s="28"/>
      <c r="AT2532" s="28"/>
    </row>
    <row r="2533" spans="26:46" ht="12.95" customHeight="1">
      <c r="Z2533" s="28"/>
      <c r="AA2533" s="28"/>
      <c r="AB2533" s="28"/>
      <c r="AC2533" s="28"/>
      <c r="AD2533" s="28"/>
      <c r="AE2533" s="61"/>
      <c r="AF2533" s="29"/>
      <c r="AM2533" s="28"/>
      <c r="AN2533" s="28"/>
      <c r="AO2533" s="28"/>
      <c r="AP2533" s="28"/>
      <c r="AQ2533" s="28"/>
      <c r="AR2533" s="28"/>
      <c r="AS2533" s="28"/>
      <c r="AT2533" s="28"/>
    </row>
    <row r="2534" spans="26:46" ht="12.95" customHeight="1">
      <c r="Z2534" s="28"/>
      <c r="AA2534" s="28"/>
      <c r="AB2534" s="28"/>
      <c r="AC2534" s="28"/>
      <c r="AD2534" s="28"/>
      <c r="AE2534" s="61"/>
      <c r="AF2534" s="29"/>
      <c r="AM2534" s="28"/>
      <c r="AN2534" s="28"/>
      <c r="AO2534" s="28"/>
      <c r="AP2534" s="28"/>
      <c r="AQ2534" s="28"/>
      <c r="AR2534" s="28"/>
      <c r="AS2534" s="28"/>
      <c r="AT2534" s="28"/>
    </row>
    <row r="2535" spans="26:46" ht="12.95" customHeight="1">
      <c r="Z2535" s="28"/>
      <c r="AA2535" s="28"/>
      <c r="AB2535" s="28"/>
      <c r="AC2535" s="28"/>
      <c r="AD2535" s="28"/>
      <c r="AE2535" s="61"/>
      <c r="AF2535" s="29"/>
      <c r="AM2535" s="28"/>
      <c r="AN2535" s="28"/>
      <c r="AO2535" s="28"/>
      <c r="AP2535" s="28"/>
      <c r="AQ2535" s="28"/>
      <c r="AR2535" s="28"/>
      <c r="AS2535" s="28"/>
      <c r="AT2535" s="28"/>
    </row>
    <row r="2536" spans="26:46" ht="12.95" customHeight="1">
      <c r="Z2536" s="28"/>
      <c r="AA2536" s="28"/>
      <c r="AB2536" s="28"/>
      <c r="AC2536" s="28"/>
      <c r="AD2536" s="28"/>
      <c r="AE2536" s="61"/>
      <c r="AF2536" s="29"/>
      <c r="AM2536" s="28"/>
      <c r="AN2536" s="28"/>
      <c r="AO2536" s="28"/>
      <c r="AP2536" s="28"/>
      <c r="AQ2536" s="28"/>
      <c r="AR2536" s="28"/>
      <c r="AS2536" s="28"/>
      <c r="AT2536" s="28"/>
    </row>
    <row r="2537" spans="26:46" ht="12.95" customHeight="1">
      <c r="Z2537" s="28"/>
      <c r="AA2537" s="28"/>
      <c r="AB2537" s="28"/>
      <c r="AC2537" s="28"/>
      <c r="AD2537" s="28"/>
      <c r="AE2537" s="61"/>
      <c r="AF2537" s="29"/>
      <c r="AM2537" s="28"/>
      <c r="AN2537" s="28"/>
      <c r="AO2537" s="28"/>
      <c r="AP2537" s="28"/>
      <c r="AQ2537" s="28"/>
      <c r="AR2537" s="28"/>
      <c r="AS2537" s="28"/>
      <c r="AT2537" s="28"/>
    </row>
    <row r="2538" spans="26:46" ht="12.95" customHeight="1">
      <c r="Z2538" s="28"/>
      <c r="AA2538" s="28"/>
      <c r="AB2538" s="28"/>
      <c r="AC2538" s="28"/>
      <c r="AD2538" s="28"/>
      <c r="AE2538" s="61"/>
      <c r="AF2538" s="29"/>
      <c r="AM2538" s="28"/>
      <c r="AN2538" s="28"/>
      <c r="AO2538" s="28"/>
      <c r="AP2538" s="28"/>
      <c r="AQ2538" s="28"/>
      <c r="AR2538" s="28"/>
      <c r="AS2538" s="28"/>
      <c r="AT2538" s="28"/>
    </row>
    <row r="2539" spans="26:46" ht="12.95" customHeight="1">
      <c r="Z2539" s="28"/>
      <c r="AA2539" s="28"/>
      <c r="AB2539" s="28"/>
      <c r="AC2539" s="28"/>
      <c r="AD2539" s="28"/>
      <c r="AE2539" s="61"/>
      <c r="AF2539" s="29"/>
      <c r="AM2539" s="28"/>
      <c r="AN2539" s="28"/>
      <c r="AO2539" s="28"/>
      <c r="AP2539" s="28"/>
      <c r="AQ2539" s="28"/>
      <c r="AR2539" s="28"/>
      <c r="AS2539" s="28"/>
      <c r="AT2539" s="28"/>
    </row>
  </sheetData>
  <protectedRanges>
    <protectedRange sqref="A179:D184 D185:D188" name="Range1"/>
  </protectedRanges>
  <phoneticPr fontId="8" type="noConversion"/>
  <hyperlinks>
    <hyperlink ref="A54" r:id="rId1" display="http://www.bav-astro.de/sfs/BAVM_link.php?BAVMnr=34" xr:uid="{00000000-0004-0000-0000-000000000000}"/>
    <hyperlink ref="A55" r:id="rId2" display="http://www.bav-astro.de/sfs/BAVM_link.php?BAVMnr=34" xr:uid="{00000000-0004-0000-0000-000001000000}"/>
    <hyperlink ref="A56" r:id="rId3" display="http://www.bav-astro.de/sfs/BAVM_link.php?BAVMnr=34" xr:uid="{00000000-0004-0000-0000-000002000000}"/>
    <hyperlink ref="A57" r:id="rId4" display="http://www.bav-astro.de/sfs/BAVM_link.php?BAVMnr=34" xr:uid="{00000000-0004-0000-0000-000003000000}"/>
    <hyperlink ref="A64" r:id="rId5" display="http://www.bav-astro.de/sfs/BAVM_link.php?BAVMnr=38" xr:uid="{00000000-0004-0000-0000-000004000000}"/>
    <hyperlink ref="A69" r:id="rId6" display="http://www.bav-astro.de/sfs/BAVM_link.php?BAVMnr=39" xr:uid="{00000000-0004-0000-0000-000005000000}"/>
    <hyperlink ref="A71" r:id="rId7" display="http://www.bav-astro.de/sfs/BAVM_link.php?BAVMnr=39" xr:uid="{00000000-0004-0000-0000-000006000000}"/>
    <hyperlink ref="A73" r:id="rId8" display="http://vsolj.cetus-net.org/no47.pdf" xr:uid="{00000000-0004-0000-0000-000007000000}"/>
    <hyperlink ref="A75" r:id="rId9" display="http://www.bav-astro.de/sfs/BAVM_link.php?BAVMnr=46" xr:uid="{00000000-0004-0000-0000-000008000000}"/>
    <hyperlink ref="A79" r:id="rId10" display="http://www.bav-astro.de/sfs/BAVM_link.php?BAVMnr=50" xr:uid="{00000000-0004-0000-0000-000009000000}"/>
    <hyperlink ref="A85" r:id="rId11" display="http://www.bav-astro.de/sfs/BAVM_link.php?BAVMnr=60" xr:uid="{00000000-0004-0000-0000-00000A000000}"/>
    <hyperlink ref="A87" r:id="rId12" display="http://www.bav-astro.de/sfs/BAVM_link.php?BAVMnr=60" xr:uid="{00000000-0004-0000-0000-00000B000000}"/>
    <hyperlink ref="A89" r:id="rId13" display="http://www.bav-astro.de/sfs/BAVM_link.php?BAVMnr=60" xr:uid="{00000000-0004-0000-0000-00000C000000}"/>
    <hyperlink ref="A113" r:id="rId14" display="http://www.bav-astro.de/sfs/BAVM_link.php?BAVMnr=132" xr:uid="{00000000-0004-0000-0000-00000D000000}"/>
    <hyperlink ref="A115" r:id="rId15" display="http://www.bav-astro.de/sfs/BAVM_link.php?BAVMnr=132" xr:uid="{00000000-0004-0000-0000-00000E000000}"/>
    <hyperlink ref="A124" r:id="rId16" display="http://vsolj.cetus-net.org/no40.pdf" xr:uid="{00000000-0004-0000-0000-00000F000000}"/>
    <hyperlink ref="A131" r:id="rId17" display="http://vsolj.cetus-net.org/no43.pdf" xr:uid="{00000000-0004-0000-0000-000010000000}"/>
    <hyperlink ref="A133" r:id="rId18" display="http://vsolj.cetus-net.org/no44.pdf" xr:uid="{00000000-0004-0000-0000-000011000000}"/>
    <hyperlink ref="A134" r:id="rId19" display="http://vsolj.cetus-net.org/no44.pdf" xr:uid="{00000000-0004-0000-0000-000012000000}"/>
    <hyperlink ref="A135" r:id="rId20" display="http://vsolj.cetus-net.org/no44.pdf" xr:uid="{00000000-0004-0000-0000-000013000000}"/>
    <hyperlink ref="A140" r:id="rId21" display="http://vsolj.cetus-net.org/no45.pdf" xr:uid="{00000000-0004-0000-0000-000014000000}"/>
    <hyperlink ref="A141" r:id="rId22" display="http://vsolj.cetus-net.org/no45.pdf" xr:uid="{00000000-0004-0000-0000-000015000000}"/>
    <hyperlink ref="A143" r:id="rId23" display="http://www.konkoly.hu/cgi-bin/IBVS?5801" xr:uid="{00000000-0004-0000-0000-000016000000}"/>
    <hyperlink ref="A144" r:id="rId24" display="http://www.konkoly.hu/cgi-bin/IBVS?5801" xr:uid="{00000000-0004-0000-0000-000017000000}"/>
    <hyperlink ref="A146" r:id="rId25" display="http://vsolj.cetus-net.org/no46.pdf" xr:uid="{00000000-0004-0000-0000-000018000000}"/>
    <hyperlink ref="A147" r:id="rId26" display="http://www.bav-astro.de/sfs/BAVM_link.php?BAVMnr=193" xr:uid="{00000000-0004-0000-0000-000019000000}"/>
    <hyperlink ref="A148" r:id="rId27" display="http://www.bav-astro.de/sfs/BAVM_link.php?BAVMnr=193" xr:uid="{00000000-0004-0000-0000-00001A000000}"/>
    <hyperlink ref="A149" r:id="rId28" display="http://vsolj.cetus-net.org/no48.pdf" xr:uid="{00000000-0004-0000-0000-00001B000000}"/>
    <hyperlink ref="A150" r:id="rId29" display="http://www.bav-astro.de/sfs/BAVM_link.php?BAVMnr=203" xr:uid="{00000000-0004-0000-0000-00001C000000}"/>
    <hyperlink ref="A151" r:id="rId30" display="http://www.bav-astro.de/sfs/BAVM_link.php?BAVMnr=203" xr:uid="{00000000-0004-0000-0000-00001D000000}"/>
    <hyperlink ref="A152" r:id="rId31" display="http://vsolj.cetus-net.org/vsoljno50.pdf" xr:uid="{00000000-0004-0000-0000-00001E000000}"/>
    <hyperlink ref="A158" r:id="rId32" display="http://www.bav-astro.de/sfs/BAVM_link.php?BAVMnr=225" xr:uid="{00000000-0004-0000-0000-00001F000000}"/>
    <hyperlink ref="H3547" r:id="rId33" display="http://vsolj.cetus-net.org/bulletin.html" xr:uid="{00000000-0004-0000-0000-000020000000}"/>
    <hyperlink ref="H64963" r:id="rId34" display="http://vsolj.cetus-net.org/bulletin.html" xr:uid="{00000000-0004-0000-0000-000021000000}"/>
    <hyperlink ref="H64956" r:id="rId35" display="http://vsolj.cetus-net.org/bulletin.html" xr:uid="{00000000-0004-0000-0000-000022000000}"/>
    <hyperlink ref="AP2453" r:id="rId36" display="http://cdsbib.u-strasbg.fr/cgi-bin/cdsbib?1990RMxAA..21..381G" xr:uid="{00000000-0004-0000-0000-000023000000}"/>
    <hyperlink ref="AP2456" r:id="rId37" display="http://cdsbib.u-strasbg.fr/cgi-bin/cdsbib?1990RMxAA..21..381G" xr:uid="{00000000-0004-0000-0000-000024000000}"/>
    <hyperlink ref="AP2454" r:id="rId38" display="http://cdsbib.u-strasbg.fr/cgi-bin/cdsbib?1990RMxAA..21..381G" xr:uid="{00000000-0004-0000-0000-000025000000}"/>
    <hyperlink ref="AP2432" r:id="rId39" display="http://cdsbib.u-strasbg.fr/cgi-bin/cdsbib?1990RMxAA..21..381G" xr:uid="{00000000-0004-0000-0000-000026000000}"/>
    <hyperlink ref="I64963" r:id="rId40" display="http://vsolj.cetus-net.org/bulletin.html" xr:uid="{00000000-0004-0000-0000-000027000000}"/>
    <hyperlink ref="AQ2566" r:id="rId41" display="http://cdsbib.u-strasbg.fr/cgi-bin/cdsbib?1990RMxAA..21..381G" xr:uid="{00000000-0004-0000-0000-000028000000}"/>
    <hyperlink ref="AQ835" r:id="rId42" display="http://cdsbib.u-strasbg.fr/cgi-bin/cdsbib?1990RMxAA..21..381G" xr:uid="{00000000-0004-0000-0000-000029000000}"/>
    <hyperlink ref="AQ2567" r:id="rId43" display="http://cdsbib.u-strasbg.fr/cgi-bin/cdsbib?1990RMxAA..21..381G" xr:uid="{00000000-0004-0000-0000-00002A000000}"/>
    <hyperlink ref="H64960" r:id="rId44" display="https://www.aavso.org/ejaavso" xr:uid="{00000000-0004-0000-0000-00002B000000}"/>
    <hyperlink ref="H64980" r:id="rId45" display="http://vsolj.cetus-net.org/bulletin.html" xr:uid="{00000000-0004-0000-0000-00002C000000}"/>
    <hyperlink ref="H64973" r:id="rId46" display="https://www.aavso.org/ejaavso" xr:uid="{00000000-0004-0000-0000-00002D000000}"/>
    <hyperlink ref="AP1831" r:id="rId47" display="http://cdsbib.u-strasbg.fr/cgi-bin/cdsbib?1990RMxAA..21..381G" xr:uid="{00000000-0004-0000-0000-00002E000000}"/>
    <hyperlink ref="AP1828" r:id="rId48" display="http://cdsbib.u-strasbg.fr/cgi-bin/cdsbib?1990RMxAA..21..381G" xr:uid="{00000000-0004-0000-0000-00002F000000}"/>
    <hyperlink ref="AP1830" r:id="rId49" display="http://cdsbib.u-strasbg.fr/cgi-bin/cdsbib?1990RMxAA..21..381G" xr:uid="{00000000-0004-0000-0000-000030000000}"/>
    <hyperlink ref="AP1806" r:id="rId50" display="http://cdsbib.u-strasbg.fr/cgi-bin/cdsbib?1990RMxAA..21..381G" xr:uid="{00000000-0004-0000-0000-000031000000}"/>
    <hyperlink ref="I64980" r:id="rId51" display="http://vsolj.cetus-net.org/bulletin.html" xr:uid="{00000000-0004-0000-0000-000032000000}"/>
    <hyperlink ref="AQ1967" r:id="rId52" display="http://cdsbib.u-strasbg.fr/cgi-bin/cdsbib?1990RMxAA..21..381G" xr:uid="{00000000-0004-0000-0000-000033000000}"/>
    <hyperlink ref="AQ3611" r:id="rId53" display="http://cdsbib.u-strasbg.fr/cgi-bin/cdsbib?1990RMxAA..21..381G" xr:uid="{00000000-0004-0000-0000-000034000000}"/>
    <hyperlink ref="AQ1968" r:id="rId54" display="http://cdsbib.u-strasbg.fr/cgi-bin/cdsbib?1990RMxAA..21..381G" xr:uid="{00000000-0004-0000-0000-000035000000}"/>
    <hyperlink ref="H64977" r:id="rId55" display="https://www.aavso.org/ejaavso" xr:uid="{00000000-0004-0000-0000-000036000000}"/>
    <hyperlink ref="H2818" r:id="rId56" display="http://vsolj.cetus-net.org/bulletin.html" xr:uid="{00000000-0004-0000-0000-000037000000}"/>
    <hyperlink ref="AP6056" r:id="rId57" display="http://cdsbib.u-strasbg.fr/cgi-bin/cdsbib?1990RMxAA..21..381G" xr:uid="{00000000-0004-0000-0000-000038000000}"/>
    <hyperlink ref="AP6059" r:id="rId58" display="http://cdsbib.u-strasbg.fr/cgi-bin/cdsbib?1990RMxAA..21..381G" xr:uid="{00000000-0004-0000-0000-000039000000}"/>
    <hyperlink ref="AP6057" r:id="rId59" display="http://cdsbib.u-strasbg.fr/cgi-bin/cdsbib?1990RMxAA..21..381G" xr:uid="{00000000-0004-0000-0000-00003A000000}"/>
    <hyperlink ref="AP6035" r:id="rId60" display="http://cdsbib.u-strasbg.fr/cgi-bin/cdsbib?1990RMxAA..21..381G" xr:uid="{00000000-0004-0000-0000-00003B000000}"/>
    <hyperlink ref="I2818" r:id="rId61" display="http://vsolj.cetus-net.org/bulletin.html" xr:uid="{00000000-0004-0000-0000-00003C000000}"/>
    <hyperlink ref="AQ6169" r:id="rId62" display="http://cdsbib.u-strasbg.fr/cgi-bin/cdsbib?1990RMxAA..21..381G" xr:uid="{00000000-0004-0000-0000-00003D000000}"/>
    <hyperlink ref="AQ721" r:id="rId63" display="http://cdsbib.u-strasbg.fr/cgi-bin/cdsbib?1990RMxAA..21..381G" xr:uid="{00000000-0004-0000-0000-00003E000000}"/>
    <hyperlink ref="AQ6170" r:id="rId64" display="http://cdsbib.u-strasbg.fr/cgi-bin/cdsbib?1990RMxAA..21..381G" xr:uid="{00000000-0004-0000-0000-00003F000000}"/>
    <hyperlink ref="H65128" r:id="rId65" display="http://vsolj.cetus-net.org/bulletin.html" xr:uid="{00000000-0004-0000-0000-000040000000}"/>
    <hyperlink ref="H65121" r:id="rId66" display="https://www.aavso.org/ejaavso" xr:uid="{00000000-0004-0000-0000-000041000000}"/>
    <hyperlink ref="I65128" r:id="rId67" display="http://vsolj.cetus-net.org/bulletin.html" xr:uid="{00000000-0004-0000-0000-000042000000}"/>
    <hyperlink ref="AQ58779" r:id="rId68" display="http://cdsbib.u-strasbg.fr/cgi-bin/cdsbib?1990RMxAA..21..381G" xr:uid="{00000000-0004-0000-0000-000043000000}"/>
    <hyperlink ref="H65125" r:id="rId69" display="https://www.aavso.org/ejaavso" xr:uid="{00000000-0004-0000-0000-000044000000}"/>
    <hyperlink ref="AP6143" r:id="rId70" display="http://cdsbib.u-strasbg.fr/cgi-bin/cdsbib?1990RMxAA..21..381G" xr:uid="{00000000-0004-0000-0000-000045000000}"/>
    <hyperlink ref="AP6146" r:id="rId71" display="http://cdsbib.u-strasbg.fr/cgi-bin/cdsbib?1990RMxAA..21..381G" xr:uid="{00000000-0004-0000-0000-000046000000}"/>
    <hyperlink ref="AP6144" r:id="rId72" display="http://cdsbib.u-strasbg.fr/cgi-bin/cdsbib?1990RMxAA..21..381G" xr:uid="{00000000-0004-0000-0000-000047000000}"/>
    <hyperlink ref="AP6128" r:id="rId73" display="http://cdsbib.u-strasbg.fr/cgi-bin/cdsbib?1990RMxAA..21..381G" xr:uid="{00000000-0004-0000-0000-000048000000}"/>
    <hyperlink ref="AQ6357" r:id="rId74" display="http://cdsbib.u-strasbg.fr/cgi-bin/cdsbib?1990RMxAA..21..381G" xr:uid="{00000000-0004-0000-0000-000049000000}"/>
    <hyperlink ref="AQ6361" r:id="rId75" display="http://cdsbib.u-strasbg.fr/cgi-bin/cdsbib?1990RMxAA..21..381G" xr:uid="{00000000-0004-0000-0000-00004A000000}"/>
    <hyperlink ref="AQ505" r:id="rId76" display="http://cdsbib.u-strasbg.fr/cgi-bin/cdsbib?1990RMxAA..21..381G" xr:uid="{00000000-0004-0000-0000-00004B000000}"/>
    <hyperlink ref="I3249" r:id="rId77" display="http://vsolj.cetus-net.org/bulletin.html" xr:uid="{00000000-0004-0000-0000-00004C000000}"/>
    <hyperlink ref="H3249" r:id="rId78" display="http://vsolj.cetus-net.org/bulletin.html" xr:uid="{00000000-0004-0000-0000-00004D000000}"/>
    <hyperlink ref="AQ1166" r:id="rId79" display="http://cdsbib.u-strasbg.fr/cgi-bin/cdsbib?1990RMxAA..21..381G" xr:uid="{00000000-0004-0000-0000-00004E000000}"/>
    <hyperlink ref="AQ1165" r:id="rId80" display="http://cdsbib.u-strasbg.fr/cgi-bin/cdsbib?1990RMxAA..21..381G" xr:uid="{00000000-0004-0000-0000-00004F000000}"/>
    <hyperlink ref="AP4419" r:id="rId81" display="http://cdsbib.u-strasbg.fr/cgi-bin/cdsbib?1990RMxAA..21..381G" xr:uid="{00000000-0004-0000-0000-000050000000}"/>
    <hyperlink ref="AP4437" r:id="rId82" display="http://cdsbib.u-strasbg.fr/cgi-bin/cdsbib?1990RMxAA..21..381G" xr:uid="{00000000-0004-0000-0000-000051000000}"/>
    <hyperlink ref="AP4438" r:id="rId83" display="http://cdsbib.u-strasbg.fr/cgi-bin/cdsbib?1990RMxAA..21..381G" xr:uid="{00000000-0004-0000-0000-000052000000}"/>
    <hyperlink ref="AP4434" r:id="rId84" display="http://cdsbib.u-strasbg.fr/cgi-bin/cdsbib?1990RMxAA..21..381G" xr:uid="{00000000-0004-0000-0000-000053000000}"/>
  </hyperlinks>
  <pageMargins left="0.75" right="0.75" top="1" bottom="1" header="0.5" footer="0.5"/>
  <pageSetup orientation="portrait" horizontalDpi="300" verticalDpi="300" r:id="rId85"/>
  <headerFooter alignWithMargins="0"/>
  <drawing r:id="rId8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10"/>
  </sheetPr>
  <dimension ref="A1:AE1254"/>
  <sheetViews>
    <sheetView workbookViewId="0">
      <selection activeCell="C7" sqref="C7:D8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1.28515625" customWidth="1"/>
    <col min="6" max="6" width="16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23" ht="21" thickBot="1">
      <c r="A1" s="1" t="s">
        <v>246</v>
      </c>
      <c r="V1" s="6" t="s">
        <v>71</v>
      </c>
      <c r="W1" s="9" t="s">
        <v>83</v>
      </c>
    </row>
    <row r="2" spans="1:23">
      <c r="A2" t="s">
        <v>86</v>
      </c>
      <c r="B2" s="27" t="s">
        <v>133</v>
      </c>
      <c r="V2" s="28">
        <v>-40000</v>
      </c>
      <c r="W2" s="28">
        <f t="shared" ref="W2:W17" si="0">+$D$11+$D$12*V2+$D$13*V2^2</f>
        <v>0.22918718129941762</v>
      </c>
    </row>
    <row r="3" spans="1:23" ht="13.5" thickBot="1">
      <c r="A3" s="10" t="s">
        <v>248</v>
      </c>
      <c r="V3" s="28">
        <v>-35000</v>
      </c>
      <c r="W3" s="28">
        <f t="shared" si="0"/>
        <v>0.17370598491703496</v>
      </c>
    </row>
    <row r="4" spans="1:23" ht="14.25" thickTop="1" thickBot="1">
      <c r="A4" s="7" t="s">
        <v>61</v>
      </c>
      <c r="C4" s="2">
        <v>43016.404000000002</v>
      </c>
      <c r="D4" s="3">
        <v>0.37012879999999998</v>
      </c>
      <c r="V4" s="28">
        <v>-30000</v>
      </c>
      <c r="W4" s="28">
        <f t="shared" si="0"/>
        <v>0.12564681547548304</v>
      </c>
    </row>
    <row r="5" spans="1:23" ht="13.5" thickTop="1">
      <c r="A5" s="45" t="s">
        <v>136</v>
      </c>
      <c r="B5" s="46"/>
      <c r="C5" s="47">
        <v>8</v>
      </c>
      <c r="D5" s="46" t="s">
        <v>137</v>
      </c>
      <c r="V5" s="28">
        <v>-25000</v>
      </c>
      <c r="W5" s="28">
        <f t="shared" si="0"/>
        <v>8.5009672974761821E-2</v>
      </c>
    </row>
    <row r="6" spans="1:23">
      <c r="A6" s="7" t="s">
        <v>62</v>
      </c>
      <c r="V6" s="28">
        <v>-20000</v>
      </c>
      <c r="W6" s="28">
        <f t="shared" si="0"/>
        <v>5.1794557414871364E-2</v>
      </c>
    </row>
    <row r="7" spans="1:23">
      <c r="A7" t="s">
        <v>63</v>
      </c>
      <c r="C7">
        <v>49546.498299999999</v>
      </c>
      <c r="D7" s="10" t="s">
        <v>248</v>
      </c>
      <c r="V7" s="28">
        <v>-15000</v>
      </c>
      <c r="W7" s="28">
        <f t="shared" si="0"/>
        <v>2.6001468795811625E-2</v>
      </c>
    </row>
    <row r="8" spans="1:23">
      <c r="A8" t="s">
        <v>64</v>
      </c>
      <c r="C8">
        <v>0.37031177999999998</v>
      </c>
      <c r="D8" s="10" t="s">
        <v>248</v>
      </c>
      <c r="V8" s="28">
        <v>-10000</v>
      </c>
      <c r="W8" s="28">
        <f t="shared" si="0"/>
        <v>7.6304071175826195E-3</v>
      </c>
    </row>
    <row r="9" spans="1:23">
      <c r="A9" s="54" t="s">
        <v>143</v>
      </c>
      <c r="C9" s="55">
        <v>21</v>
      </c>
      <c r="D9" s="48" t="str">
        <f>"F"&amp;C9</f>
        <v>F21</v>
      </c>
      <c r="E9" s="10" t="str">
        <f>"G"&amp;C9</f>
        <v>G21</v>
      </c>
      <c r="V9" s="28">
        <v>-5000</v>
      </c>
      <c r="W9" s="28">
        <f t="shared" si="0"/>
        <v>-3.3186276198156565E-3</v>
      </c>
    </row>
    <row r="10" spans="1:23" ht="13.5" thickBot="1">
      <c r="A10" s="46"/>
      <c r="B10" s="46"/>
      <c r="C10" s="6" t="s">
        <v>81</v>
      </c>
      <c r="D10" s="6" t="s">
        <v>82</v>
      </c>
      <c r="E10" s="46"/>
      <c r="V10" s="28">
        <v>0</v>
      </c>
      <c r="W10" s="28">
        <f t="shared" si="0"/>
        <v>-6.8456354163832014E-3</v>
      </c>
    </row>
    <row r="11" spans="1:23" ht="13.5" thickTop="1">
      <c r="A11" s="46" t="s">
        <v>77</v>
      </c>
      <c r="B11" s="46"/>
      <c r="C11" s="23">
        <f ca="1">INTERCEPT(INDIRECT($E$9):G991,INDIRECT($D$9):F991)</f>
        <v>6.547286808255965E-3</v>
      </c>
      <c r="D11" s="21">
        <f>E11*F11</f>
        <v>-6.8456354163832014E-3</v>
      </c>
      <c r="E11" s="66">
        <v>-6.8456354163832014E-3</v>
      </c>
      <c r="F11" s="67">
        <v>1</v>
      </c>
      <c r="V11" s="28">
        <v>5000</v>
      </c>
      <c r="W11" s="28">
        <f t="shared" si="0"/>
        <v>-2.9506162721200154E-3</v>
      </c>
    </row>
    <row r="12" spans="1:23">
      <c r="A12" s="46" t="s">
        <v>78</v>
      </c>
      <c r="B12" s="46"/>
      <c r="C12" s="23">
        <f ca="1">SLOPE(INDIRECT($E$9):G991,INDIRECT($D$9):F991)</f>
        <v>-5.0729759023795E-6</v>
      </c>
      <c r="D12" s="21">
        <f>E12*F12</f>
        <v>3.6801134769564111E-8</v>
      </c>
      <c r="E12" s="68">
        <v>3.6801134769564106E-4</v>
      </c>
      <c r="F12" s="67">
        <v>1E-4</v>
      </c>
      <c r="V12" s="28">
        <v>10000</v>
      </c>
      <c r="W12" s="28">
        <f t="shared" si="0"/>
        <v>8.3664298129739016E-3</v>
      </c>
    </row>
    <row r="13" spans="1:23" ht="13.5" thickBot="1">
      <c r="A13" s="46" t="s">
        <v>80</v>
      </c>
      <c r="B13" s="46"/>
      <c r="C13" s="5" t="s">
        <v>75</v>
      </c>
      <c r="D13" s="21">
        <f>E13*F13</f>
        <v>1.4844053881661461E-10</v>
      </c>
      <c r="E13" s="69">
        <v>1.4844053881661462E-2</v>
      </c>
      <c r="F13" s="67">
        <v>1E-8</v>
      </c>
      <c r="V13" s="28">
        <v>15000</v>
      </c>
      <c r="W13" s="28">
        <f t="shared" si="0"/>
        <v>2.7105502838898551E-2</v>
      </c>
    </row>
    <row r="14" spans="1:23" ht="13.5" thickTop="1">
      <c r="A14" s="46"/>
      <c r="B14" s="46"/>
      <c r="C14" s="46"/>
      <c r="D14" s="21"/>
      <c r="E14">
        <f>SUM(U21:U998)</f>
        <v>3.6962497804328982E-2</v>
      </c>
      <c r="V14" s="28">
        <v>20000</v>
      </c>
      <c r="W14" s="28">
        <f t="shared" si="0"/>
        <v>5.3266602805653929E-2</v>
      </c>
    </row>
    <row r="15" spans="1:23">
      <c r="A15" s="49" t="s">
        <v>79</v>
      </c>
      <c r="B15" s="46"/>
      <c r="C15" s="18">
        <f ca="1">(C7+C11)+(C8+C12)*INT(MAX(F21:F3532))</f>
        <v>56525.305047862952</v>
      </c>
      <c r="D15" s="70">
        <f>+C7+INT(MAX(F21:F1598))*C8+D11+D12*INT(MAX(F21:F4033))+D13*INT(MAX(F21:F4060)^2)</f>
        <v>56525.44067567966</v>
      </c>
      <c r="E15" s="50" t="s">
        <v>147</v>
      </c>
      <c r="F15" s="47">
        <v>1</v>
      </c>
      <c r="V15" s="28">
        <v>25000</v>
      </c>
      <c r="W15" s="28">
        <f t="shared" si="0"/>
        <v>8.6849729713240037E-2</v>
      </c>
    </row>
    <row r="16" spans="1:23">
      <c r="A16" s="52" t="s">
        <v>65</v>
      </c>
      <c r="B16" s="46"/>
      <c r="C16" s="19">
        <f ca="1">+C8+C12</f>
        <v>0.37030670702409763</v>
      </c>
      <c r="D16" s="70">
        <f>+C8+D12+2*D13*MAX(F21:F143)</f>
        <v>0.37031741182192379</v>
      </c>
      <c r="E16" s="50" t="s">
        <v>138</v>
      </c>
      <c r="F16" s="51">
        <f ca="1">NOW()+15018.5+$C$5/24</f>
        <v>60369.375816435189</v>
      </c>
      <c r="V16" s="28">
        <v>30000</v>
      </c>
      <c r="W16" s="28">
        <f t="shared" si="0"/>
        <v>0.12785488356165689</v>
      </c>
    </row>
    <row r="17" spans="1:31" ht="13.5" thickBot="1">
      <c r="A17" s="50" t="s">
        <v>131</v>
      </c>
      <c r="B17" s="46"/>
      <c r="C17" s="46">
        <f>COUNT(C21:C2190)</f>
        <v>80</v>
      </c>
      <c r="E17" s="50" t="s">
        <v>148</v>
      </c>
      <c r="F17" s="51">
        <f ca="1">ROUND(2*(F16-$C$7)/$C$8,0)/2+F15</f>
        <v>29227.5</v>
      </c>
      <c r="V17" s="28">
        <v>35000</v>
      </c>
      <c r="W17" s="28">
        <f t="shared" si="0"/>
        <v>0.17628206435090443</v>
      </c>
    </row>
    <row r="18" spans="1:31" ht="14.25" thickTop="1" thickBot="1">
      <c r="A18" s="7" t="s">
        <v>151</v>
      </c>
      <c r="C18" s="71">
        <f ca="1">+C15</f>
        <v>56525.305047862952</v>
      </c>
      <c r="D18" s="72">
        <f ca="1">C16</f>
        <v>0.37030670702409763</v>
      </c>
      <c r="E18" s="50" t="s">
        <v>139</v>
      </c>
      <c r="F18" s="10">
        <f ca="1">ROUND(2*(F16-$C$15)/$C$16,0)/2+F15</f>
        <v>10382</v>
      </c>
    </row>
    <row r="19" spans="1:31" ht="13.5" thickBot="1">
      <c r="A19" s="7" t="s">
        <v>152</v>
      </c>
      <c r="C19" s="73">
        <f>+D15</f>
        <v>56525.44067567966</v>
      </c>
      <c r="D19" s="74">
        <f>+D16</f>
        <v>0.37031741182192379</v>
      </c>
      <c r="E19" s="50" t="s">
        <v>140</v>
      </c>
      <c r="F19" s="53">
        <f ca="1">+$C$15+$C$16*F18-15018.5-$C$5/24</f>
        <v>45350.9959468538</v>
      </c>
    </row>
    <row r="20" spans="1:31" ht="13.5" thickBot="1">
      <c r="A20" s="6" t="s">
        <v>67</v>
      </c>
      <c r="B20" s="6" t="s">
        <v>68</v>
      </c>
      <c r="C20" s="6" t="s">
        <v>69</v>
      </c>
      <c r="D20" s="6" t="s">
        <v>74</v>
      </c>
      <c r="E20" s="6" t="s">
        <v>70</v>
      </c>
      <c r="F20" s="6" t="s">
        <v>71</v>
      </c>
      <c r="G20" s="6" t="s">
        <v>72</v>
      </c>
      <c r="H20" s="9" t="s">
        <v>73</v>
      </c>
      <c r="I20" s="9" t="s">
        <v>112</v>
      </c>
      <c r="J20" s="9" t="s">
        <v>114</v>
      </c>
      <c r="K20" s="9" t="s">
        <v>117</v>
      </c>
      <c r="L20" s="9" t="s">
        <v>87</v>
      </c>
      <c r="M20" s="9" t="s">
        <v>88</v>
      </c>
      <c r="N20" s="9" t="s">
        <v>89</v>
      </c>
      <c r="O20" s="9" t="s">
        <v>84</v>
      </c>
      <c r="P20" s="8" t="s">
        <v>83</v>
      </c>
      <c r="Q20" s="6" t="s">
        <v>76</v>
      </c>
      <c r="R20" s="56" t="s">
        <v>146</v>
      </c>
      <c r="S20" s="110" t="s">
        <v>153</v>
      </c>
      <c r="T20" s="8" t="s">
        <v>237</v>
      </c>
      <c r="U20" s="6" t="s">
        <v>224</v>
      </c>
      <c r="V20" s="6" t="s">
        <v>247</v>
      </c>
    </row>
    <row r="21" spans="1:31" s="34" customFormat="1" ht="13.7" customHeight="1">
      <c r="A21" s="38" t="s">
        <v>113</v>
      </c>
      <c r="B21" s="14"/>
      <c r="C21" s="25">
        <v>28427.132000000001</v>
      </c>
      <c r="D21" s="25"/>
      <c r="E21" s="34">
        <f t="shared" ref="E21:E52" si="1">+(C21-C$7)/C$8</f>
        <v>-57031.31102121569</v>
      </c>
      <c r="F21" s="44">
        <f>ROUND(2*E21,0)/2-1.5</f>
        <v>-57033</v>
      </c>
      <c r="G21" s="34">
        <f t="shared" ref="G21:G52" si="2">+C21-(C$7+F21*C$8)</f>
        <v>0.62544874000013806</v>
      </c>
      <c r="J21" s="34">
        <f>G21</f>
        <v>0.62544874000013806</v>
      </c>
      <c r="O21" s="34">
        <f t="shared" ref="O21:O52" ca="1" si="3">+C$11+C$12*F21</f>
        <v>0.29587432144866599</v>
      </c>
      <c r="P21" s="28">
        <f t="shared" ref="P21:P52" si="4">+D$11+D$12*F21+D$13*F21^2</f>
        <v>0.47389739103826001</v>
      </c>
      <c r="Q21" s="37">
        <f t="shared" ref="Q21:Q52" si="5">+C21-15018.5</f>
        <v>13408.632000000001</v>
      </c>
      <c r="S21" s="34">
        <f t="shared" ref="S21:S52" si="6">(P21-G21)^2</f>
        <v>2.2967811372164935E-2</v>
      </c>
      <c r="T21" s="34">
        <v>1</v>
      </c>
      <c r="U21" s="34">
        <f t="shared" ref="U21:U52" si="7">S21*T21</f>
        <v>2.2967811372164935E-2</v>
      </c>
      <c r="V21" s="34">
        <f t="shared" ref="V21:V52" si="8">+G21-P21</f>
        <v>0.15155134896187805</v>
      </c>
      <c r="AA21" s="34" t="s">
        <v>115</v>
      </c>
    </row>
    <row r="22" spans="1:31" s="34" customFormat="1" ht="13.7" customHeight="1">
      <c r="A22" s="38" t="s">
        <v>113</v>
      </c>
      <c r="B22" s="14"/>
      <c r="C22" s="25">
        <v>28429.165000000001</v>
      </c>
      <c r="D22" s="25"/>
      <c r="E22" s="34">
        <f t="shared" si="1"/>
        <v>-57025.821052735613</v>
      </c>
      <c r="F22" s="43">
        <f>ROUND(2*E22,0)/2-1</f>
        <v>-57027</v>
      </c>
      <c r="G22" s="34">
        <f t="shared" si="2"/>
        <v>0.43657806000192068</v>
      </c>
      <c r="J22" s="34">
        <f>G22</f>
        <v>0.43657806000192068</v>
      </c>
      <c r="O22" s="34">
        <f t="shared" ca="1" si="3"/>
        <v>0.2958438835932517</v>
      </c>
      <c r="P22" s="28">
        <f t="shared" si="4"/>
        <v>0.47379602507792412</v>
      </c>
      <c r="Q22" s="37">
        <f t="shared" si="5"/>
        <v>13410.665000000001</v>
      </c>
      <c r="S22" s="34">
        <f t="shared" si="6"/>
        <v>1.3851769243986122E-3</v>
      </c>
      <c r="T22" s="34">
        <v>1</v>
      </c>
      <c r="U22" s="34">
        <f t="shared" si="7"/>
        <v>1.3851769243986122E-3</v>
      </c>
      <c r="V22" s="34">
        <f t="shared" si="8"/>
        <v>-3.7217965076003445E-2</v>
      </c>
    </row>
    <row r="23" spans="1:31" s="34" customFormat="1" ht="13.7" customHeight="1">
      <c r="A23" s="38" t="s">
        <v>113</v>
      </c>
      <c r="B23" s="14"/>
      <c r="C23" s="25">
        <v>28430.266</v>
      </c>
      <c r="D23" s="25"/>
      <c r="E23" s="34">
        <f t="shared" si="1"/>
        <v>-57022.847882397909</v>
      </c>
      <c r="F23" s="43">
        <f>ROUND(2*E23,0)/2-1</f>
        <v>-57024</v>
      </c>
      <c r="G23" s="34">
        <f t="shared" si="2"/>
        <v>0.42664271999819903</v>
      </c>
      <c r="J23" s="34">
        <f>G23</f>
        <v>0.42664271999819903</v>
      </c>
      <c r="O23" s="34">
        <f t="shared" ca="1" si="3"/>
        <v>0.29582866466554453</v>
      </c>
      <c r="P23" s="28">
        <f t="shared" si="4"/>
        <v>0.47374534610565072</v>
      </c>
      <c r="Q23" s="37">
        <f t="shared" si="5"/>
        <v>13411.766</v>
      </c>
      <c r="S23" s="34">
        <f t="shared" si="6"/>
        <v>2.2186573862183899E-3</v>
      </c>
      <c r="T23" s="34">
        <v>1</v>
      </c>
      <c r="U23" s="34">
        <f t="shared" si="7"/>
        <v>2.2186573862183899E-3</v>
      </c>
      <c r="V23" s="34">
        <f t="shared" si="8"/>
        <v>-4.7102626107451695E-2</v>
      </c>
    </row>
    <row r="24" spans="1:31" s="34" customFormat="1" ht="13.7" customHeight="1">
      <c r="A24" s="38" t="s">
        <v>113</v>
      </c>
      <c r="B24" s="14"/>
      <c r="C24" s="25">
        <v>28460.253000000001</v>
      </c>
      <c r="D24" s="25"/>
      <c r="E24" s="34">
        <f t="shared" si="1"/>
        <v>-56941.870172210023</v>
      </c>
      <c r="F24" s="43">
        <f>ROUND(2*E24,0)/2-1</f>
        <v>-56943</v>
      </c>
      <c r="G24" s="34">
        <f t="shared" si="2"/>
        <v>0.41838854000161518</v>
      </c>
      <c r="J24" s="34">
        <f>G24</f>
        <v>0.41838854000161518</v>
      </c>
      <c r="O24" s="34">
        <f t="shared" ca="1" si="3"/>
        <v>0.29541775361745182</v>
      </c>
      <c r="P24" s="28">
        <f t="shared" si="4"/>
        <v>0.47237802384369465</v>
      </c>
      <c r="Q24" s="37">
        <f t="shared" si="5"/>
        <v>13441.753000000001</v>
      </c>
      <c r="S24" s="34">
        <f t="shared" si="6"/>
        <v>2.9148643655341599E-3</v>
      </c>
      <c r="T24" s="34">
        <v>1</v>
      </c>
      <c r="U24" s="34">
        <f t="shared" si="7"/>
        <v>2.9148643655341599E-3</v>
      </c>
      <c r="V24" s="34">
        <f t="shared" si="8"/>
        <v>-5.3989483842079466E-2</v>
      </c>
    </row>
    <row r="25" spans="1:31" s="34" customFormat="1" ht="13.7" customHeight="1">
      <c r="A25" s="38" t="s">
        <v>91</v>
      </c>
      <c r="B25" s="14" t="s">
        <v>111</v>
      </c>
      <c r="C25" s="25">
        <v>41135.404999999999</v>
      </c>
      <c r="D25" s="25"/>
      <c r="E25" s="34">
        <f t="shared" si="1"/>
        <v>-22713.545056546678</v>
      </c>
      <c r="F25" s="34">
        <f t="shared" ref="F25:F56" si="9">ROUND(2*E25,0)/2</f>
        <v>-22713.5</v>
      </c>
      <c r="G25" s="34">
        <f t="shared" si="2"/>
        <v>-1.6684970003552735E-2</v>
      </c>
      <c r="I25" s="34">
        <f>G25</f>
        <v>-1.6684970003552735E-2</v>
      </c>
      <c r="O25" s="34">
        <f t="shared" ca="1" si="3"/>
        <v>0.12177232496695274</v>
      </c>
      <c r="P25" s="28">
        <f t="shared" si="4"/>
        <v>6.8899413515370558E-2</v>
      </c>
      <c r="Q25" s="37">
        <f t="shared" si="5"/>
        <v>26116.904999999999</v>
      </c>
      <c r="S25" s="34">
        <f t="shared" si="6"/>
        <v>7.3246867023141491E-3</v>
      </c>
      <c r="T25" s="34">
        <v>0.1</v>
      </c>
      <c r="U25" s="34">
        <f t="shared" si="7"/>
        <v>7.3246867023141497E-4</v>
      </c>
      <c r="V25" s="34">
        <f t="shared" si="8"/>
        <v>-8.5584383518923293E-2</v>
      </c>
      <c r="AA25" s="34">
        <v>9</v>
      </c>
      <c r="AC25" s="34" t="s">
        <v>90</v>
      </c>
      <c r="AE25" s="34" t="s">
        <v>92</v>
      </c>
    </row>
    <row r="26" spans="1:31" s="34" customFormat="1" ht="13.7" customHeight="1">
      <c r="A26" s="38" t="s">
        <v>91</v>
      </c>
      <c r="B26" s="14"/>
      <c r="C26" s="25">
        <v>41135.404999999999</v>
      </c>
      <c r="D26" s="25"/>
      <c r="E26" s="34">
        <f t="shared" si="1"/>
        <v>-22713.545056546678</v>
      </c>
      <c r="F26" s="34">
        <f t="shared" si="9"/>
        <v>-22713.5</v>
      </c>
      <c r="G26" s="34">
        <f t="shared" si="2"/>
        <v>-1.6684970003552735E-2</v>
      </c>
      <c r="I26" s="34">
        <f>G26</f>
        <v>-1.6684970003552735E-2</v>
      </c>
      <c r="O26" s="34">
        <f t="shared" ca="1" si="3"/>
        <v>0.12177232496695274</v>
      </c>
      <c r="P26" s="28">
        <f t="shared" si="4"/>
        <v>6.8899413515370558E-2</v>
      </c>
      <c r="Q26" s="37">
        <f t="shared" si="5"/>
        <v>26116.904999999999</v>
      </c>
      <c r="S26" s="34">
        <f t="shared" si="6"/>
        <v>7.3246867023141491E-3</v>
      </c>
      <c r="T26" s="34">
        <v>0.1</v>
      </c>
      <c r="U26" s="34">
        <f t="shared" si="7"/>
        <v>7.3246867023141497E-4</v>
      </c>
      <c r="V26" s="34">
        <f t="shared" si="8"/>
        <v>-8.5584383518923293E-2</v>
      </c>
      <c r="AA26" s="34">
        <v>9</v>
      </c>
      <c r="AC26" s="34" t="s">
        <v>90</v>
      </c>
      <c r="AE26" s="34" t="s">
        <v>92</v>
      </c>
    </row>
    <row r="27" spans="1:31" s="34" customFormat="1" ht="13.7" customHeight="1">
      <c r="A27" s="38" t="s">
        <v>93</v>
      </c>
      <c r="B27" s="14"/>
      <c r="C27" s="25">
        <v>42990.498</v>
      </c>
      <c r="D27" s="25"/>
      <c r="E27" s="34">
        <f t="shared" si="1"/>
        <v>-17704.001476809623</v>
      </c>
      <c r="F27" s="34">
        <f t="shared" si="9"/>
        <v>-17704</v>
      </c>
      <c r="G27" s="34">
        <f t="shared" si="2"/>
        <v>-5.4688000091118738E-4</v>
      </c>
      <c r="I27" s="34">
        <f>G27</f>
        <v>-5.4688000091118738E-4</v>
      </c>
      <c r="O27" s="34">
        <f t="shared" ca="1" si="3"/>
        <v>9.6359252183982627E-2</v>
      </c>
      <c r="P27" s="28">
        <f t="shared" si="4"/>
        <v>3.9028795254858688E-2</v>
      </c>
      <c r="Q27" s="37">
        <f t="shared" si="5"/>
        <v>27971.998</v>
      </c>
      <c r="S27" s="34">
        <f t="shared" si="6"/>
        <v>1.566234071950156E-3</v>
      </c>
      <c r="T27" s="34">
        <v>0.1</v>
      </c>
      <c r="U27" s="34">
        <f t="shared" si="7"/>
        <v>1.566234071950156E-4</v>
      </c>
      <c r="V27" s="34">
        <f t="shared" si="8"/>
        <v>-3.9575675255769875E-2</v>
      </c>
      <c r="AA27" s="34">
        <v>8</v>
      </c>
      <c r="AC27" s="34" t="s">
        <v>90</v>
      </c>
      <c r="AE27" s="34" t="s">
        <v>92</v>
      </c>
    </row>
    <row r="28" spans="1:31" s="34" customFormat="1" ht="13.7" customHeight="1">
      <c r="A28" s="38" t="s">
        <v>73</v>
      </c>
      <c r="B28" s="14"/>
      <c r="C28" s="25">
        <v>43016.404000000002</v>
      </c>
      <c r="D28" s="25" t="s">
        <v>75</v>
      </c>
      <c r="E28" s="34">
        <f t="shared" si="1"/>
        <v>-17634.044209989748</v>
      </c>
      <c r="F28" s="34">
        <f t="shared" si="9"/>
        <v>-17634</v>
      </c>
      <c r="G28" s="34">
        <f t="shared" si="2"/>
        <v>-1.6371480000088923E-2</v>
      </c>
      <c r="H28" s="34">
        <f>+G28</f>
        <v>-1.6371480000088923E-2</v>
      </c>
      <c r="O28" s="34">
        <f t="shared" ca="1" si="3"/>
        <v>9.6004143870816058E-2</v>
      </c>
      <c r="P28" s="28">
        <f t="shared" si="4"/>
        <v>3.8664179911043442E-2</v>
      </c>
      <c r="Q28" s="37">
        <f t="shared" si="5"/>
        <v>27997.904000000002</v>
      </c>
      <c r="S28" s="34">
        <f t="shared" si="6"/>
        <v>3.028923861853822E-3</v>
      </c>
      <c r="T28" s="34">
        <v>0.2</v>
      </c>
      <c r="U28" s="34">
        <f t="shared" si="7"/>
        <v>6.057847723707644E-4</v>
      </c>
      <c r="V28" s="34">
        <f t="shared" si="8"/>
        <v>-5.5035659911132365E-2</v>
      </c>
    </row>
    <row r="29" spans="1:31" s="34" customFormat="1" ht="13.7" customHeight="1">
      <c r="A29" s="38" t="s">
        <v>93</v>
      </c>
      <c r="B29" s="14"/>
      <c r="C29" s="25">
        <v>43016.413999999997</v>
      </c>
      <c r="D29" s="25"/>
      <c r="E29" s="34">
        <f t="shared" si="1"/>
        <v>-17634.01720571785</v>
      </c>
      <c r="F29" s="34">
        <f t="shared" si="9"/>
        <v>-17634</v>
      </c>
      <c r="G29" s="34">
        <f t="shared" si="2"/>
        <v>-6.3714800053276122E-3</v>
      </c>
      <c r="I29" s="34">
        <f>G29</f>
        <v>-6.3714800053276122E-3</v>
      </c>
      <c r="O29" s="34">
        <f t="shared" ca="1" si="3"/>
        <v>9.6004143870816058E-2</v>
      </c>
      <c r="P29" s="28">
        <f t="shared" si="4"/>
        <v>3.8664179911043442E-2</v>
      </c>
      <c r="Q29" s="37">
        <f t="shared" si="5"/>
        <v>27997.913999999997</v>
      </c>
      <c r="S29" s="34">
        <f t="shared" si="6"/>
        <v>2.0282106641030303E-3</v>
      </c>
      <c r="T29" s="34">
        <v>0.1</v>
      </c>
      <c r="U29" s="34">
        <f t="shared" si="7"/>
        <v>2.0282106641030304E-4</v>
      </c>
      <c r="V29" s="34">
        <f t="shared" si="8"/>
        <v>-4.5035659916371054E-2</v>
      </c>
      <c r="AA29" s="34">
        <v>8</v>
      </c>
      <c r="AC29" s="34" t="s">
        <v>90</v>
      </c>
      <c r="AE29" s="34" t="s">
        <v>92</v>
      </c>
    </row>
    <row r="30" spans="1:31" s="34" customFormat="1" ht="13.7" customHeight="1">
      <c r="A30" s="38" t="s">
        <v>94</v>
      </c>
      <c r="B30" s="14" t="s">
        <v>111</v>
      </c>
      <c r="C30" s="25">
        <v>43765.379000000001</v>
      </c>
      <c r="D30" s="25"/>
      <c r="E30" s="34">
        <f t="shared" si="1"/>
        <v>-15611.49175432658</v>
      </c>
      <c r="F30" s="34">
        <f t="shared" si="9"/>
        <v>-15611.5</v>
      </c>
      <c r="G30" s="34">
        <f t="shared" si="2"/>
        <v>3.0534699981217273E-3</v>
      </c>
      <c r="I30" s="34">
        <f>G30</f>
        <v>3.0534699981217273E-3</v>
      </c>
      <c r="O30" s="34">
        <f t="shared" ca="1" si="3"/>
        <v>8.5744050108253519E-2</v>
      </c>
      <c r="P30" s="28">
        <f t="shared" si="4"/>
        <v>2.8757613291161738E-2</v>
      </c>
      <c r="Q30" s="37">
        <f t="shared" si="5"/>
        <v>28746.879000000001</v>
      </c>
      <c r="S30" s="34">
        <f t="shared" si="6"/>
        <v>6.607029824291338E-4</v>
      </c>
      <c r="T30" s="34">
        <v>0.1</v>
      </c>
      <c r="U30" s="34">
        <f t="shared" si="7"/>
        <v>6.607029824291338E-5</v>
      </c>
      <c r="V30" s="34">
        <f t="shared" si="8"/>
        <v>-2.5704143293040011E-2</v>
      </c>
      <c r="AA30" s="34">
        <v>10</v>
      </c>
      <c r="AC30" s="34" t="s">
        <v>90</v>
      </c>
      <c r="AE30" s="34" t="s">
        <v>92</v>
      </c>
    </row>
    <row r="31" spans="1:31" s="34" customFormat="1" ht="13.7" customHeight="1">
      <c r="A31" s="38" t="s">
        <v>95</v>
      </c>
      <c r="B31" s="14" t="s">
        <v>111</v>
      </c>
      <c r="C31" s="25">
        <v>44476.35</v>
      </c>
      <c r="D31" s="25"/>
      <c r="E31" s="34">
        <f t="shared" si="1"/>
        <v>-13691.566333644587</v>
      </c>
      <c r="F31" s="34">
        <f t="shared" si="9"/>
        <v>-13691.5</v>
      </c>
      <c r="G31" s="34">
        <f t="shared" si="2"/>
        <v>-2.4564129998907447E-2</v>
      </c>
      <c r="I31" s="34">
        <f>G31</f>
        <v>-2.4564129998907447E-2</v>
      </c>
      <c r="O31" s="34">
        <f t="shared" ca="1" si="3"/>
        <v>7.600393637568488E-2</v>
      </c>
      <c r="P31" s="28">
        <f t="shared" si="4"/>
        <v>2.0476745500748246E-2</v>
      </c>
      <c r="Q31" s="37">
        <f t="shared" si="5"/>
        <v>29457.85</v>
      </c>
      <c r="S31" s="34">
        <f t="shared" si="6"/>
        <v>2.0286804657754843E-3</v>
      </c>
      <c r="T31" s="34">
        <v>0.1</v>
      </c>
      <c r="U31" s="34">
        <f t="shared" si="7"/>
        <v>2.0286804657754844E-4</v>
      </c>
      <c r="V31" s="34">
        <f t="shared" si="8"/>
        <v>-4.5040875499655693E-2</v>
      </c>
      <c r="AA31" s="34">
        <v>7</v>
      </c>
      <c r="AC31" s="34" t="s">
        <v>90</v>
      </c>
      <c r="AE31" s="34" t="s">
        <v>92</v>
      </c>
    </row>
    <row r="32" spans="1:31" s="34" customFormat="1" ht="13.7" customHeight="1">
      <c r="A32" s="38" t="s">
        <v>96</v>
      </c>
      <c r="B32" s="14" t="s">
        <v>111</v>
      </c>
      <c r="C32" s="25">
        <v>44486.366999999998</v>
      </c>
      <c r="D32" s="25"/>
      <c r="E32" s="34">
        <f t="shared" si="1"/>
        <v>-13664.516154468543</v>
      </c>
      <c r="F32" s="34">
        <f t="shared" si="9"/>
        <v>-13664.5</v>
      </c>
      <c r="G32" s="34">
        <f t="shared" si="2"/>
        <v>-5.9821899994858541E-3</v>
      </c>
      <c r="I32" s="34">
        <f>G32</f>
        <v>-5.9821899994858541E-3</v>
      </c>
      <c r="O32" s="34">
        <f t="shared" ca="1" si="3"/>
        <v>7.5866966026320634E-2</v>
      </c>
      <c r="P32" s="28">
        <f t="shared" si="4"/>
        <v>2.0368099168130607E-2</v>
      </c>
      <c r="Q32" s="37">
        <f t="shared" si="5"/>
        <v>29467.866999999998</v>
      </c>
      <c r="S32" s="34">
        <f t="shared" si="6"/>
        <v>6.9433773921700537E-4</v>
      </c>
      <c r="T32" s="34">
        <v>0.1</v>
      </c>
      <c r="U32" s="34">
        <f t="shared" si="7"/>
        <v>6.943377392170054E-5</v>
      </c>
      <c r="V32" s="34">
        <f t="shared" si="8"/>
        <v>-2.6350289167616461E-2</v>
      </c>
      <c r="AA32" s="34">
        <v>10</v>
      </c>
      <c r="AC32" s="34" t="s">
        <v>90</v>
      </c>
      <c r="AE32" s="34" t="s">
        <v>92</v>
      </c>
    </row>
    <row r="33" spans="1:31" s="34" customFormat="1" ht="13.7" customHeight="1">
      <c r="A33" s="38" t="s">
        <v>97</v>
      </c>
      <c r="B33" s="14"/>
      <c r="C33" s="25">
        <v>44815.396999999997</v>
      </c>
      <c r="D33" s="25"/>
      <c r="E33" s="34">
        <f t="shared" si="1"/>
        <v>-12775.994595689077</v>
      </c>
      <c r="F33" s="34">
        <f t="shared" si="9"/>
        <v>-12776</v>
      </c>
      <c r="G33" s="34">
        <f t="shared" si="2"/>
        <v>2.0012799941468984E-3</v>
      </c>
      <c r="I33" s="34">
        <f>G33</f>
        <v>2.0012799941468984E-3</v>
      </c>
      <c r="O33" s="34">
        <f t="shared" ca="1" si="3"/>
        <v>7.1359626937056456E-2</v>
      </c>
      <c r="P33" s="28">
        <f t="shared" si="4"/>
        <v>1.6913574800216418E-2</v>
      </c>
      <c r="Q33" s="37">
        <f t="shared" si="5"/>
        <v>29796.896999999997</v>
      </c>
      <c r="S33" s="34">
        <f t="shared" si="6"/>
        <v>2.2237653638312798E-4</v>
      </c>
      <c r="T33" s="34">
        <v>0.1</v>
      </c>
      <c r="U33" s="34">
        <f t="shared" si="7"/>
        <v>2.2237653638312798E-5</v>
      </c>
      <c r="V33" s="34">
        <f t="shared" si="8"/>
        <v>-1.491229480606952E-2</v>
      </c>
      <c r="AA33" s="34">
        <v>11</v>
      </c>
      <c r="AC33" s="34" t="s">
        <v>90</v>
      </c>
      <c r="AE33" s="34" t="s">
        <v>92</v>
      </c>
    </row>
    <row r="34" spans="1:31" s="34" customFormat="1" ht="13.7" customHeight="1">
      <c r="A34" s="38" t="s">
        <v>113</v>
      </c>
      <c r="B34" s="14"/>
      <c r="C34" s="25">
        <v>45196.447099999998</v>
      </c>
      <c r="D34" s="25"/>
      <c r="E34" s="34">
        <f t="shared" si="1"/>
        <v>-11746.996544371346</v>
      </c>
      <c r="F34" s="34">
        <f t="shared" si="9"/>
        <v>-11747</v>
      </c>
      <c r="G34" s="34">
        <f t="shared" si="2"/>
        <v>1.2796599985449575E-3</v>
      </c>
      <c r="J34" s="34">
        <f>G34</f>
        <v>1.2796599985449575E-3</v>
      </c>
      <c r="O34" s="34">
        <f t="shared" ca="1" si="3"/>
        <v>6.6139534733507949E-2</v>
      </c>
      <c r="P34" s="28">
        <f t="shared" si="4"/>
        <v>1.3205669821825861E-2</v>
      </c>
      <c r="Q34" s="37">
        <f t="shared" si="5"/>
        <v>30177.947099999998</v>
      </c>
      <c r="S34" s="34">
        <f t="shared" si="6"/>
        <v>1.422297103049926E-4</v>
      </c>
      <c r="T34" s="34">
        <v>1</v>
      </c>
      <c r="U34" s="34">
        <f t="shared" si="7"/>
        <v>1.422297103049926E-4</v>
      </c>
      <c r="V34" s="34">
        <f t="shared" si="8"/>
        <v>-1.1926009823280903E-2</v>
      </c>
    </row>
    <row r="35" spans="1:31" s="34" customFormat="1" ht="13.7" customHeight="1">
      <c r="A35" s="38" t="s">
        <v>120</v>
      </c>
      <c r="B35" s="14"/>
      <c r="C35" s="25">
        <v>45225.35</v>
      </c>
      <c r="D35" s="25"/>
      <c r="E35" s="34">
        <f t="shared" si="1"/>
        <v>-11668.946367301631</v>
      </c>
      <c r="F35" s="35">
        <f t="shared" si="9"/>
        <v>-11669</v>
      </c>
      <c r="G35" s="34">
        <f t="shared" si="2"/>
        <v>1.9860820000758395E-2</v>
      </c>
      <c r="K35" s="34">
        <f>G35</f>
        <v>1.9860820000758395E-2</v>
      </c>
      <c r="O35" s="34">
        <f t="shared" ca="1" si="3"/>
        <v>6.5743842613122355E-2</v>
      </c>
      <c r="P35" s="28">
        <f t="shared" si="4"/>
        <v>1.293742138509736E-2</v>
      </c>
      <c r="Q35" s="37">
        <f t="shared" si="5"/>
        <v>30206.85</v>
      </c>
      <c r="S35" s="34">
        <f t="shared" si="6"/>
        <v>4.7933448391337139E-5</v>
      </c>
      <c r="T35" s="34">
        <v>1</v>
      </c>
      <c r="U35" s="34">
        <f t="shared" si="7"/>
        <v>4.7933448391337139E-5</v>
      </c>
      <c r="V35" s="34">
        <f t="shared" si="8"/>
        <v>6.9233986156610351E-3</v>
      </c>
    </row>
    <row r="36" spans="1:31" s="34" customFormat="1">
      <c r="A36" s="38" t="s">
        <v>121</v>
      </c>
      <c r="B36" s="14" t="s">
        <v>111</v>
      </c>
      <c r="C36" s="25">
        <v>45542.689400000003</v>
      </c>
      <c r="D36" s="25"/>
      <c r="E36" s="34">
        <f t="shared" si="1"/>
        <v>-10811.994422645686</v>
      </c>
      <c r="F36" s="34">
        <f t="shared" si="9"/>
        <v>-10812</v>
      </c>
      <c r="G36" s="34">
        <f t="shared" si="2"/>
        <v>2.0653600004152395E-3</v>
      </c>
      <c r="J36" s="34">
        <f>G36</f>
        <v>2.0653600004152395E-3</v>
      </c>
      <c r="O36" s="34">
        <f t="shared" ca="1" si="3"/>
        <v>6.1396302264783126E-2</v>
      </c>
      <c r="P36" s="28">
        <f t="shared" si="4"/>
        <v>1.0109072325157058E-2</v>
      </c>
      <c r="Q36" s="37">
        <f t="shared" si="5"/>
        <v>30524.189400000003</v>
      </c>
      <c r="S36" s="34">
        <f t="shared" si="6"/>
        <v>6.470130796320343E-5</v>
      </c>
      <c r="T36" s="34">
        <v>1</v>
      </c>
      <c r="U36" s="34">
        <f t="shared" si="7"/>
        <v>6.470130796320343E-5</v>
      </c>
      <c r="V36" s="34">
        <f t="shared" si="8"/>
        <v>-8.0437123247418182E-3</v>
      </c>
    </row>
    <row r="37" spans="1:31" s="34" customFormat="1" ht="13.7" customHeight="1">
      <c r="A37" s="38" t="s">
        <v>121</v>
      </c>
      <c r="B37" s="14" t="s">
        <v>122</v>
      </c>
      <c r="C37" s="25">
        <v>45550.650800000003</v>
      </c>
      <c r="D37" s="25"/>
      <c r="E37" s="34">
        <f t="shared" si="1"/>
        <v>-10790.495241604242</v>
      </c>
      <c r="F37" s="35">
        <f t="shared" si="9"/>
        <v>-10790.5</v>
      </c>
      <c r="G37" s="34">
        <f t="shared" si="2"/>
        <v>1.7620900034671649E-3</v>
      </c>
      <c r="K37" s="34">
        <f>G37</f>
        <v>1.7620900034671649E-3</v>
      </c>
      <c r="O37" s="34">
        <f t="shared" ca="1" si="3"/>
        <v>6.1287233282881964E-2</v>
      </c>
      <c r="P37" s="28">
        <f t="shared" si="4"/>
        <v>1.0040919784649206E-2</v>
      </c>
      <c r="Q37" s="37">
        <f t="shared" si="5"/>
        <v>30532.150800000003</v>
      </c>
      <c r="S37" s="34">
        <f t="shared" si="6"/>
        <v>6.8539022545786678E-5</v>
      </c>
      <c r="T37" s="34">
        <v>1</v>
      </c>
      <c r="U37" s="34">
        <f t="shared" si="7"/>
        <v>6.8539022545786678E-5</v>
      </c>
      <c r="V37" s="34">
        <f t="shared" si="8"/>
        <v>-8.2788297811820406E-3</v>
      </c>
    </row>
    <row r="38" spans="1:31" s="34" customFormat="1" ht="13.7" customHeight="1">
      <c r="A38" s="38" t="s">
        <v>121</v>
      </c>
      <c r="B38" s="14" t="s">
        <v>122</v>
      </c>
      <c r="C38" s="25">
        <v>45554.723400000003</v>
      </c>
      <c r="D38" s="25"/>
      <c r="E38" s="34">
        <f t="shared" si="1"/>
        <v>-10779.497481824632</v>
      </c>
      <c r="F38" s="34">
        <f t="shared" si="9"/>
        <v>-10779.5</v>
      </c>
      <c r="G38" s="34">
        <f t="shared" si="2"/>
        <v>9.3251000362215564E-4</v>
      </c>
      <c r="J38" s="34">
        <f>G38</f>
        <v>9.3251000362215564E-4</v>
      </c>
      <c r="O38" s="34">
        <f t="shared" ca="1" si="3"/>
        <v>6.1231430547955781E-2</v>
      </c>
      <c r="P38" s="28">
        <f t="shared" si="4"/>
        <v>1.0006104110486651E-2</v>
      </c>
      <c r="Q38" s="37">
        <f t="shared" si="5"/>
        <v>30536.223400000003</v>
      </c>
      <c r="S38" s="34">
        <f t="shared" si="6"/>
        <v>8.2330110016126098E-5</v>
      </c>
      <c r="T38" s="34">
        <v>1</v>
      </c>
      <c r="U38" s="34">
        <f t="shared" si="7"/>
        <v>8.2330110016126098E-5</v>
      </c>
      <c r="V38" s="34">
        <f t="shared" si="8"/>
        <v>-9.0735941068644955E-3</v>
      </c>
    </row>
    <row r="39" spans="1:31" s="34" customFormat="1" ht="13.7" customHeight="1">
      <c r="A39" s="38" t="s">
        <v>121</v>
      </c>
      <c r="B39" s="14" t="s">
        <v>111</v>
      </c>
      <c r="C39" s="25">
        <v>45575.646800000002</v>
      </c>
      <c r="D39" s="25"/>
      <c r="E39" s="34">
        <f t="shared" si="1"/>
        <v>-10722.995363528531</v>
      </c>
      <c r="F39" s="35">
        <f t="shared" si="9"/>
        <v>-10723</v>
      </c>
      <c r="G39" s="34">
        <f t="shared" si="2"/>
        <v>1.7169400016427971E-3</v>
      </c>
      <c r="K39" s="34">
        <f>G39</f>
        <v>1.7169400016427971E-3</v>
      </c>
      <c r="O39" s="34">
        <f t="shared" ca="1" si="3"/>
        <v>6.0944807409471349E-2</v>
      </c>
      <c r="P39" s="28">
        <f t="shared" si="4"/>
        <v>9.8278442628475411E-3</v>
      </c>
      <c r="Q39" s="37">
        <f t="shared" si="5"/>
        <v>30557.146800000002</v>
      </c>
      <c r="S39" s="34">
        <f t="shared" si="6"/>
        <v>6.5786767934429273E-5</v>
      </c>
      <c r="T39" s="34">
        <v>1</v>
      </c>
      <c r="U39" s="34">
        <f t="shared" si="7"/>
        <v>6.5786767934429273E-5</v>
      </c>
      <c r="V39" s="34">
        <f t="shared" si="8"/>
        <v>-8.110904261204744E-3</v>
      </c>
    </row>
    <row r="40" spans="1:31" s="34" customFormat="1" ht="13.7" customHeight="1">
      <c r="A40" s="38" t="s">
        <v>121</v>
      </c>
      <c r="B40" s="14" t="s">
        <v>111</v>
      </c>
      <c r="C40" s="25">
        <v>45605.641600000003</v>
      </c>
      <c r="D40" s="25"/>
      <c r="E40" s="34">
        <f t="shared" si="1"/>
        <v>-10641.996590008552</v>
      </c>
      <c r="F40" s="34">
        <f t="shared" si="9"/>
        <v>-10642</v>
      </c>
      <c r="G40" s="34">
        <f t="shared" si="2"/>
        <v>1.2627600008272566E-3</v>
      </c>
      <c r="J40" s="34">
        <f>G40</f>
        <v>1.2627600008272566E-3</v>
      </c>
      <c r="O40" s="34">
        <f t="shared" ca="1" si="3"/>
        <v>6.0533896361378597E-2</v>
      </c>
      <c r="P40" s="28">
        <f t="shared" si="4"/>
        <v>9.5739391537067037E-3</v>
      </c>
      <c r="Q40" s="37">
        <f t="shared" si="5"/>
        <v>30587.141600000003</v>
      </c>
      <c r="S40" s="34">
        <f t="shared" si="6"/>
        <v>6.9075698911257927E-5</v>
      </c>
      <c r="T40" s="34">
        <v>1</v>
      </c>
      <c r="U40" s="34">
        <f t="shared" si="7"/>
        <v>6.9075698911257927E-5</v>
      </c>
      <c r="V40" s="34">
        <f t="shared" si="8"/>
        <v>-8.3111791528794471E-3</v>
      </c>
    </row>
    <row r="41" spans="1:31" s="34" customFormat="1" ht="13.7" customHeight="1">
      <c r="A41" s="38" t="s">
        <v>98</v>
      </c>
      <c r="B41" s="14" t="s">
        <v>111</v>
      </c>
      <c r="C41" s="25">
        <v>45892.447</v>
      </c>
      <c r="D41" s="25"/>
      <c r="E41" s="34">
        <f t="shared" si="1"/>
        <v>-9867.4994892141949</v>
      </c>
      <c r="F41" s="35">
        <f t="shared" si="9"/>
        <v>-9867.5</v>
      </c>
      <c r="G41" s="34">
        <f t="shared" si="2"/>
        <v>1.8914999964181334E-4</v>
      </c>
      <c r="K41" s="34">
        <f>G41</f>
        <v>1.8914999964181334E-4</v>
      </c>
      <c r="O41" s="34">
        <f t="shared" ca="1" si="3"/>
        <v>5.6604876524985678E-2</v>
      </c>
      <c r="P41" s="28">
        <f t="shared" si="4"/>
        <v>7.2445218992851571E-3</v>
      </c>
      <c r="Q41" s="37">
        <f t="shared" si="5"/>
        <v>30873.947</v>
      </c>
      <c r="S41" s="34">
        <f t="shared" si="6"/>
        <v>4.9778272642276923E-5</v>
      </c>
      <c r="T41" s="34">
        <v>0.1</v>
      </c>
      <c r="U41" s="34">
        <f t="shared" si="7"/>
        <v>4.9778272642276924E-6</v>
      </c>
      <c r="V41" s="34">
        <f t="shared" si="8"/>
        <v>-7.0553718996433437E-3</v>
      </c>
    </row>
    <row r="42" spans="1:31" s="34" customFormat="1" ht="13.7" customHeight="1">
      <c r="A42" s="38" t="s">
        <v>113</v>
      </c>
      <c r="B42" s="14"/>
      <c r="C42" s="25">
        <v>45935.403599999998</v>
      </c>
      <c r="D42" s="25"/>
      <c r="E42" s="34">
        <f t="shared" si="1"/>
        <v>-9751.4983185250057</v>
      </c>
      <c r="F42" s="34">
        <f t="shared" si="9"/>
        <v>-9751.5</v>
      </c>
      <c r="G42" s="34">
        <f t="shared" si="2"/>
        <v>6.2266999884741381E-4</v>
      </c>
      <c r="J42" s="34">
        <f>G42</f>
        <v>6.2266999884741381E-4</v>
      </c>
      <c r="O42" s="34">
        <f t="shared" ca="1" si="3"/>
        <v>5.6016411320309656E-2</v>
      </c>
      <c r="P42" s="28">
        <f t="shared" si="4"/>
        <v>6.9109692589174191E-3</v>
      </c>
      <c r="Q42" s="37">
        <f t="shared" si="5"/>
        <v>30916.903599999998</v>
      </c>
      <c r="S42" s="34">
        <f t="shared" si="6"/>
        <v>3.9542707584196973E-5</v>
      </c>
      <c r="T42" s="34">
        <v>1</v>
      </c>
      <c r="U42" s="34">
        <f t="shared" si="7"/>
        <v>3.9542707584196973E-5</v>
      </c>
      <c r="V42" s="34">
        <f t="shared" si="8"/>
        <v>-6.2882992600700053E-3</v>
      </c>
    </row>
    <row r="43" spans="1:31" s="34" customFormat="1" ht="13.7" customHeight="1">
      <c r="A43" s="38" t="s">
        <v>113</v>
      </c>
      <c r="B43" s="14"/>
      <c r="C43" s="25">
        <v>45962.622100000001</v>
      </c>
      <c r="D43" s="25"/>
      <c r="E43" s="34">
        <f t="shared" si="1"/>
        <v>-9677.9967410164463</v>
      </c>
      <c r="F43" s="35">
        <f t="shared" si="9"/>
        <v>-9678</v>
      </c>
      <c r="G43" s="34">
        <f t="shared" si="2"/>
        <v>1.2068400028510951E-3</v>
      </c>
      <c r="K43" s="34">
        <f>G43</f>
        <v>1.2068400028510951E-3</v>
      </c>
      <c r="O43" s="34">
        <f t="shared" ca="1" si="3"/>
        <v>5.5643547591484765E-2</v>
      </c>
      <c r="P43" s="28">
        <f t="shared" si="4"/>
        <v>6.7016909218260822E-3</v>
      </c>
      <c r="Q43" s="37">
        <f t="shared" si="5"/>
        <v>30944.122100000001</v>
      </c>
      <c r="S43" s="34">
        <f t="shared" si="6"/>
        <v>3.0193386621760262E-5</v>
      </c>
      <c r="T43" s="34">
        <v>1</v>
      </c>
      <c r="U43" s="34">
        <f t="shared" si="7"/>
        <v>3.0193386621760262E-5</v>
      </c>
      <c r="V43" s="34">
        <f t="shared" si="8"/>
        <v>-5.4948509189749872E-3</v>
      </c>
    </row>
    <row r="44" spans="1:31" s="34" customFormat="1" ht="13.7" customHeight="1">
      <c r="A44" s="38" t="s">
        <v>100</v>
      </c>
      <c r="B44" s="14" t="s">
        <v>111</v>
      </c>
      <c r="C44" s="25">
        <v>46676.379000000001</v>
      </c>
      <c r="D44" s="25"/>
      <c r="E44" s="34">
        <f t="shared" si="1"/>
        <v>-7750.5482002219824</v>
      </c>
      <c r="F44" s="34">
        <f t="shared" si="9"/>
        <v>-7750.5</v>
      </c>
      <c r="G44" s="34">
        <f t="shared" si="2"/>
        <v>-1.7849110001407098E-2</v>
      </c>
      <c r="J44" s="34">
        <f>G44</f>
        <v>-1.7849110001407098E-2</v>
      </c>
      <c r="O44" s="34">
        <f t="shared" ca="1" si="3"/>
        <v>4.5865386539648278E-2</v>
      </c>
      <c r="P44" s="28">
        <f t="shared" si="4"/>
        <v>1.7859977025441705E-3</v>
      </c>
      <c r="Q44" s="37">
        <f t="shared" si="5"/>
        <v>31657.879000000001</v>
      </c>
      <c r="S44" s="34">
        <f t="shared" si="6"/>
        <v>3.855374545457664E-4</v>
      </c>
      <c r="T44" s="34">
        <v>0.1</v>
      </c>
      <c r="U44" s="34">
        <f t="shared" si="7"/>
        <v>3.8553745454576643E-5</v>
      </c>
      <c r="V44" s="34">
        <f t="shared" si="8"/>
        <v>-1.9635107703951268E-2</v>
      </c>
    </row>
    <row r="45" spans="1:31" s="34" customFormat="1" ht="13.7" customHeight="1">
      <c r="A45" s="38" t="s">
        <v>101</v>
      </c>
      <c r="B45" s="14" t="s">
        <v>111</v>
      </c>
      <c r="C45" s="25">
        <v>46696.39</v>
      </c>
      <c r="D45" s="25"/>
      <c r="E45" s="34">
        <f t="shared" si="1"/>
        <v>-7696.5099516952987</v>
      </c>
      <c r="F45" s="35">
        <f t="shared" si="9"/>
        <v>-7696.5</v>
      </c>
      <c r="G45" s="34">
        <f t="shared" si="2"/>
        <v>-3.6852299963356927E-3</v>
      </c>
      <c r="K45" s="34">
        <f>G45</f>
        <v>-3.6852299963356927E-3</v>
      </c>
      <c r="O45" s="34">
        <f t="shared" ca="1" si="3"/>
        <v>4.5591445840919786E-2</v>
      </c>
      <c r="P45" s="28">
        <f t="shared" si="4"/>
        <v>1.664165069654314E-3</v>
      </c>
      <c r="Q45" s="37">
        <f t="shared" si="5"/>
        <v>31677.89</v>
      </c>
      <c r="S45" s="34">
        <f t="shared" si="6"/>
        <v>2.8616027572038228E-5</v>
      </c>
      <c r="T45" s="34">
        <v>0.1</v>
      </c>
      <c r="U45" s="34">
        <f t="shared" si="7"/>
        <v>2.8616027572038228E-6</v>
      </c>
      <c r="V45" s="34">
        <f t="shared" si="8"/>
        <v>-5.3493950659900067E-3</v>
      </c>
    </row>
    <row r="46" spans="1:31" s="34" customFormat="1" ht="13.7" customHeight="1">
      <c r="A46" s="38" t="s">
        <v>101</v>
      </c>
      <c r="B46" s="14" t="s">
        <v>111</v>
      </c>
      <c r="C46" s="25">
        <v>46702.311000000002</v>
      </c>
      <c r="D46" s="25"/>
      <c r="E46" s="34">
        <f t="shared" si="1"/>
        <v>-7680.5207222951376</v>
      </c>
      <c r="F46" s="34">
        <f t="shared" si="9"/>
        <v>-7680.5</v>
      </c>
      <c r="G46" s="34">
        <f t="shared" si="2"/>
        <v>-7.6737099952879362E-3</v>
      </c>
      <c r="I46" s="34">
        <f>G46</f>
        <v>-7.6737099952879362E-3</v>
      </c>
      <c r="O46" s="34">
        <f t="shared" ca="1" si="3"/>
        <v>4.551027822648171E-2</v>
      </c>
      <c r="P46" s="28">
        <f t="shared" si="4"/>
        <v>1.628232765164498E-3</v>
      </c>
      <c r="Q46" s="37">
        <f t="shared" si="5"/>
        <v>31683.811000000002</v>
      </c>
      <c r="S46" s="34">
        <f t="shared" si="6"/>
        <v>8.6526139118733451E-5</v>
      </c>
      <c r="T46" s="34">
        <v>0.1</v>
      </c>
      <c r="U46" s="34">
        <f t="shared" si="7"/>
        <v>8.6526139118733462E-6</v>
      </c>
      <c r="V46" s="34">
        <f t="shared" si="8"/>
        <v>-9.3019427604524342E-3</v>
      </c>
    </row>
    <row r="47" spans="1:31" s="34" customFormat="1" ht="13.7" customHeight="1">
      <c r="A47" s="38" t="s">
        <v>113</v>
      </c>
      <c r="B47" s="14"/>
      <c r="C47" s="25">
        <v>46977.454299999998</v>
      </c>
      <c r="D47" s="25"/>
      <c r="E47" s="34">
        <f t="shared" si="1"/>
        <v>-6937.516273449367</v>
      </c>
      <c r="F47" s="34">
        <f t="shared" si="9"/>
        <v>-6937.5</v>
      </c>
      <c r="G47" s="34">
        <f t="shared" si="2"/>
        <v>-6.0262500046519563E-3</v>
      </c>
      <c r="J47" s="34">
        <f>G47</f>
        <v>-6.0262500046519563E-3</v>
      </c>
      <c r="O47" s="34">
        <f t="shared" ca="1" si="3"/>
        <v>4.174105713101374E-2</v>
      </c>
      <c r="P47" s="28">
        <f t="shared" si="4"/>
        <v>4.3337487557278467E-5</v>
      </c>
      <c r="Q47" s="37">
        <f t="shared" si="5"/>
        <v>31958.954299999998</v>
      </c>
      <c r="S47" s="34">
        <f t="shared" si="6"/>
        <v>3.6839892325582786E-5</v>
      </c>
      <c r="T47" s="34">
        <v>1</v>
      </c>
      <c r="U47" s="34">
        <f t="shared" si="7"/>
        <v>3.6839892325582786E-5</v>
      </c>
      <c r="V47" s="34">
        <f t="shared" si="8"/>
        <v>-6.0695874922092347E-3</v>
      </c>
    </row>
    <row r="48" spans="1:31" s="34" customFormat="1" ht="13.7" customHeight="1">
      <c r="A48" s="33" t="s">
        <v>102</v>
      </c>
      <c r="B48" s="14" t="s">
        <v>111</v>
      </c>
      <c r="C48" s="25">
        <v>47407.396999999997</v>
      </c>
      <c r="D48" s="25"/>
      <c r="E48" s="34">
        <f t="shared" si="1"/>
        <v>-5776.4873156344156</v>
      </c>
      <c r="F48" s="34">
        <f t="shared" si="9"/>
        <v>-5776.5</v>
      </c>
      <c r="G48" s="34">
        <f t="shared" si="2"/>
        <v>4.6971699994173832E-3</v>
      </c>
      <c r="J48" s="34">
        <f>G48</f>
        <v>4.6971699994173832E-3</v>
      </c>
      <c r="O48" s="34">
        <f t="shared" ca="1" si="3"/>
        <v>3.5851332108351147E-2</v>
      </c>
      <c r="P48" s="28">
        <f t="shared" si="4"/>
        <v>-2.1050603601825207E-3</v>
      </c>
      <c r="Q48" s="37">
        <f t="shared" si="5"/>
        <v>32388.896999999997</v>
      </c>
      <c r="S48" s="34">
        <f t="shared" si="6"/>
        <v>4.6270337865062637E-5</v>
      </c>
      <c r="T48" s="34">
        <v>0.1</v>
      </c>
      <c r="U48" s="34">
        <f t="shared" si="7"/>
        <v>4.6270337865062643E-6</v>
      </c>
      <c r="V48" s="34">
        <f t="shared" si="8"/>
        <v>6.8022303595999039E-3</v>
      </c>
    </row>
    <row r="49" spans="1:22" s="34" customFormat="1" ht="13.7" customHeight="1">
      <c r="A49" s="33" t="s">
        <v>102</v>
      </c>
      <c r="B49" s="14"/>
      <c r="C49" s="25">
        <v>47412.396999999997</v>
      </c>
      <c r="D49" s="25"/>
      <c r="E49" s="34">
        <f t="shared" si="1"/>
        <v>-5762.9851796775201</v>
      </c>
      <c r="F49" s="34">
        <f t="shared" si="9"/>
        <v>-5763</v>
      </c>
      <c r="G49" s="34">
        <f t="shared" si="2"/>
        <v>5.4881399992154911E-3</v>
      </c>
      <c r="I49" s="34">
        <f>G49</f>
        <v>5.4881399992154911E-3</v>
      </c>
      <c r="O49" s="34">
        <f t="shared" ca="1" si="3"/>
        <v>3.5782846933669024E-2</v>
      </c>
      <c r="P49" s="28">
        <f t="shared" si="4"/>
        <v>-2.127688094431735E-3</v>
      </c>
      <c r="Q49" s="37">
        <f t="shared" si="5"/>
        <v>32393.896999999997</v>
      </c>
      <c r="S49" s="34">
        <f t="shared" si="6"/>
        <v>5.8000837551986344E-5</v>
      </c>
      <c r="T49" s="34">
        <v>0.1</v>
      </c>
      <c r="U49" s="34">
        <f t="shared" si="7"/>
        <v>5.8000837551986345E-6</v>
      </c>
      <c r="V49" s="34">
        <f t="shared" si="8"/>
        <v>7.6158280936472261E-3</v>
      </c>
    </row>
    <row r="50" spans="1:22" s="34" customFormat="1" ht="13.7" customHeight="1">
      <c r="A50" s="33" t="s">
        <v>103</v>
      </c>
      <c r="B50" s="14"/>
      <c r="C50" s="25">
        <v>47432.385999999999</v>
      </c>
      <c r="D50" s="25"/>
      <c r="E50" s="34">
        <f t="shared" si="1"/>
        <v>-5709.0063405490391</v>
      </c>
      <c r="F50" s="34">
        <f t="shared" si="9"/>
        <v>-5709</v>
      </c>
      <c r="G50" s="34">
        <f t="shared" si="2"/>
        <v>-2.3479800001950935E-3</v>
      </c>
      <c r="I50" s="34">
        <f>G50</f>
        <v>-2.3479800001950935E-3</v>
      </c>
      <c r="O50" s="34">
        <f t="shared" ca="1" si="3"/>
        <v>3.5508906234940532E-2</v>
      </c>
      <c r="P50" s="28">
        <f t="shared" si="4"/>
        <v>-2.2176579656646061E-3</v>
      </c>
      <c r="Q50" s="37">
        <f t="shared" si="5"/>
        <v>32413.885999999999</v>
      </c>
      <c r="S50" s="34">
        <f t="shared" si="6"/>
        <v>1.6983832684165549E-8</v>
      </c>
      <c r="T50" s="34">
        <v>0.1</v>
      </c>
      <c r="U50" s="34">
        <f t="shared" si="7"/>
        <v>1.698383268416555E-9</v>
      </c>
      <c r="V50" s="34">
        <f t="shared" si="8"/>
        <v>-1.303220345304874E-4</v>
      </c>
    </row>
    <row r="51" spans="1:22" s="34" customFormat="1" ht="13.7" customHeight="1">
      <c r="A51" s="33" t="s">
        <v>104</v>
      </c>
      <c r="B51" s="14"/>
      <c r="C51" s="25">
        <v>48163.381999999998</v>
      </c>
      <c r="D51" s="25"/>
      <c r="E51" s="34">
        <f t="shared" si="1"/>
        <v>-3735.004865359675</v>
      </c>
      <c r="F51" s="34">
        <f t="shared" si="9"/>
        <v>-3735</v>
      </c>
      <c r="G51" s="34">
        <f t="shared" si="2"/>
        <v>-1.8017000038526021E-3</v>
      </c>
      <c r="I51" s="34">
        <f>G51</f>
        <v>-1.8017000038526021E-3</v>
      </c>
      <c r="O51" s="34">
        <f t="shared" ca="1" si="3"/>
        <v>2.5494851803643397E-2</v>
      </c>
      <c r="P51" s="28">
        <f t="shared" si="4"/>
        <v>-4.9123087391345164E-3</v>
      </c>
      <c r="Q51" s="37">
        <f t="shared" si="5"/>
        <v>33144.881999999998</v>
      </c>
      <c r="S51" s="34">
        <f t="shared" si="6"/>
        <v>9.6758867040121507E-6</v>
      </c>
      <c r="T51" s="34">
        <v>0.1</v>
      </c>
      <c r="U51" s="34">
        <f t="shared" si="7"/>
        <v>9.675886704012152E-7</v>
      </c>
      <c r="V51" s="34">
        <f t="shared" si="8"/>
        <v>3.1106087352819143E-3</v>
      </c>
    </row>
    <row r="52" spans="1:22" s="34" customFormat="1" ht="13.7" customHeight="1">
      <c r="A52" s="33" t="s">
        <v>113</v>
      </c>
      <c r="B52" s="14"/>
      <c r="C52" s="25">
        <v>48448.521699999998</v>
      </c>
      <c r="D52" s="25"/>
      <c r="E52" s="34">
        <f t="shared" si="1"/>
        <v>-2965.0058661379926</v>
      </c>
      <c r="F52" s="34">
        <f t="shared" si="9"/>
        <v>-2965</v>
      </c>
      <c r="G52" s="34">
        <f t="shared" si="2"/>
        <v>-2.1723000027122907E-3</v>
      </c>
      <c r="J52" s="34">
        <f>G52</f>
        <v>-2.1723000027122907E-3</v>
      </c>
      <c r="O52" s="34">
        <f t="shared" ca="1" si="3"/>
        <v>2.1588660358811185E-2</v>
      </c>
      <c r="P52" s="28">
        <f t="shared" si="4"/>
        <v>-5.6497766051168668E-3</v>
      </c>
      <c r="Q52" s="37">
        <f t="shared" si="5"/>
        <v>33430.021699999998</v>
      </c>
      <c r="S52" s="34">
        <f t="shared" si="6"/>
        <v>1.2092843520271273E-5</v>
      </c>
      <c r="T52" s="34">
        <v>1</v>
      </c>
      <c r="U52" s="34">
        <f t="shared" si="7"/>
        <v>1.2092843520271273E-5</v>
      </c>
      <c r="V52" s="34">
        <f t="shared" si="8"/>
        <v>3.4774766024045761E-3</v>
      </c>
    </row>
    <row r="53" spans="1:22" s="34" customFormat="1" ht="13.7" customHeight="1">
      <c r="A53" s="33" t="s">
        <v>105</v>
      </c>
      <c r="B53" s="14"/>
      <c r="C53" s="25">
        <v>48490.364999999998</v>
      </c>
      <c r="D53" s="25"/>
      <c r="E53" s="34">
        <f t="shared" ref="E53:E84" si="10">+(C53-C$7)/C$8</f>
        <v>-2852.0110810409578</v>
      </c>
      <c r="F53" s="34">
        <f t="shared" si="9"/>
        <v>-2852</v>
      </c>
      <c r="G53" s="34">
        <f t="shared" ref="G53:G84" si="11">+C53-(C$7+F53*C$8)</f>
        <v>-4.1034399982891046E-3</v>
      </c>
      <c r="I53" s="34">
        <f>G53</f>
        <v>-4.1034399982891046E-3</v>
      </c>
      <c r="O53" s="34">
        <f t="shared" ref="O53:O84" ca="1" si="12">+C$11+C$12*F53</f>
        <v>2.10154140818423E-2</v>
      </c>
      <c r="P53" s="28">
        <f t="shared" ref="P53:P84" si="13">+D$11+D$12*F53+D$13*F53^2</f>
        <v>-5.7431911603033816E-3</v>
      </c>
      <c r="Q53" s="37">
        <f t="shared" ref="Q53:Q84" si="14">+C53-15018.5</f>
        <v>33471.864999999998</v>
      </c>
      <c r="S53" s="34">
        <f t="shared" ref="S53:S86" si="15">(P53-G53)^2</f>
        <v>2.6887838733271718E-6</v>
      </c>
      <c r="T53" s="34">
        <v>0.1</v>
      </c>
      <c r="U53" s="34">
        <f t="shared" ref="U53:U84" si="16">S53*T53</f>
        <v>2.6887838733271717E-7</v>
      </c>
      <c r="V53" s="34">
        <f t="shared" ref="V53:V86" si="17">+G53-P53</f>
        <v>1.639751162014277E-3</v>
      </c>
    </row>
    <row r="54" spans="1:22" s="34" customFormat="1" ht="13.7" customHeight="1">
      <c r="A54" s="33" t="s">
        <v>113</v>
      </c>
      <c r="B54" s="14"/>
      <c r="C54" s="25">
        <v>48500.366000000002</v>
      </c>
      <c r="D54" s="25"/>
      <c r="E54" s="34">
        <f t="shared" si="10"/>
        <v>-2825.0041086999649</v>
      </c>
      <c r="F54" s="34">
        <f t="shared" si="9"/>
        <v>-2825</v>
      </c>
      <c r="G54" s="34">
        <f t="shared" si="11"/>
        <v>-1.5214999948511831E-3</v>
      </c>
      <c r="I54" s="34">
        <f>G54</f>
        <v>-1.5214999948511831E-3</v>
      </c>
      <c r="O54" s="34">
        <f t="shared" ca="1" si="12"/>
        <v>2.0878443732478054E-2</v>
      </c>
      <c r="P54" s="28">
        <f t="shared" si="13"/>
        <v>-5.7649503470138756E-3</v>
      </c>
      <c r="Q54" s="37">
        <f t="shared" si="14"/>
        <v>33481.866000000002</v>
      </c>
      <c r="S54" s="34">
        <f t="shared" si="15"/>
        <v>1.8006870891269677E-5</v>
      </c>
      <c r="T54" s="34">
        <v>1</v>
      </c>
      <c r="U54" s="34">
        <f t="shared" si="16"/>
        <v>1.8006870891269677E-5</v>
      </c>
      <c r="V54" s="34">
        <f t="shared" si="17"/>
        <v>4.2434503521626924E-3</v>
      </c>
    </row>
    <row r="55" spans="1:22" s="34" customFormat="1" ht="13.7" customHeight="1">
      <c r="A55" s="33" t="s">
        <v>106</v>
      </c>
      <c r="B55" s="14" t="s">
        <v>111</v>
      </c>
      <c r="C55" s="25">
        <v>48843.46</v>
      </c>
      <c r="D55" s="25"/>
      <c r="E55" s="34">
        <f t="shared" si="10"/>
        <v>-1898.5037419009468</v>
      </c>
      <c r="F55" s="34">
        <f t="shared" si="9"/>
        <v>-1898.5</v>
      </c>
      <c r="G55" s="34">
        <f t="shared" si="11"/>
        <v>-1.385670002491679E-3</v>
      </c>
      <c r="I55" s="34">
        <f>G55</f>
        <v>-1.385670002491679E-3</v>
      </c>
      <c r="O55" s="34">
        <f t="shared" ca="1" si="12"/>
        <v>1.6178331558923446E-2</v>
      </c>
      <c r="P55" s="28">
        <f t="shared" si="13"/>
        <v>-6.3804778026952825E-3</v>
      </c>
      <c r="Q55" s="37">
        <f t="shared" si="14"/>
        <v>33824.959999999999</v>
      </c>
      <c r="S55" s="34">
        <f t="shared" si="15"/>
        <v>2.4948104960974759E-5</v>
      </c>
      <c r="T55" s="34">
        <v>0.1</v>
      </c>
      <c r="U55" s="34">
        <f t="shared" si="16"/>
        <v>2.4948104960974759E-6</v>
      </c>
      <c r="V55" s="34">
        <f t="shared" si="17"/>
        <v>4.9948078002036034E-3</v>
      </c>
    </row>
    <row r="56" spans="1:22" s="34" customFormat="1" ht="13.7" customHeight="1">
      <c r="A56" s="31" t="s">
        <v>125</v>
      </c>
      <c r="B56" s="14"/>
      <c r="C56" s="24">
        <v>49546.497499999998</v>
      </c>
      <c r="D56" s="25"/>
      <c r="E56" s="34">
        <f t="shared" si="10"/>
        <v>-2.1603417574730488E-3</v>
      </c>
      <c r="F56" s="34">
        <f t="shared" si="9"/>
        <v>0</v>
      </c>
      <c r="G56" s="34">
        <f t="shared" si="11"/>
        <v>-8.0000000161817297E-4</v>
      </c>
      <c r="I56" s="34">
        <f>G56</f>
        <v>-8.0000000161817297E-4</v>
      </c>
      <c r="O56" s="34">
        <f t="shared" ca="1" si="12"/>
        <v>6.547286808255965E-3</v>
      </c>
      <c r="P56" s="28">
        <f t="shared" si="13"/>
        <v>-6.8456354163832014E-3</v>
      </c>
      <c r="Q56" s="37">
        <f t="shared" si="14"/>
        <v>34527.997499999998</v>
      </c>
      <c r="S56" s="34">
        <f t="shared" si="15"/>
        <v>3.6549707568261115E-5</v>
      </c>
      <c r="T56" s="34">
        <v>1</v>
      </c>
      <c r="U56" s="34">
        <f t="shared" si="16"/>
        <v>3.6549707568261115E-5</v>
      </c>
      <c r="V56" s="34">
        <f t="shared" si="17"/>
        <v>6.0456354147650285E-3</v>
      </c>
    </row>
    <row r="57" spans="1:22" s="34" customFormat="1" ht="13.7" customHeight="1">
      <c r="A57" s="33" t="s">
        <v>113</v>
      </c>
      <c r="B57" s="14"/>
      <c r="C57" s="25">
        <v>49546.497900000002</v>
      </c>
      <c r="D57" s="25"/>
      <c r="E57" s="34">
        <f t="shared" si="10"/>
        <v>-1.0801708689124276E-3</v>
      </c>
      <c r="F57" s="34">
        <f t="shared" ref="F57:F100" si="18">ROUND(2*E57,0)/2</f>
        <v>0</v>
      </c>
      <c r="G57" s="34">
        <f t="shared" si="11"/>
        <v>-3.9999999717110768E-4</v>
      </c>
      <c r="J57" s="34">
        <f>G57</f>
        <v>-3.9999999717110768E-4</v>
      </c>
      <c r="O57" s="34">
        <f t="shared" ca="1" si="12"/>
        <v>6.547286808255965E-3</v>
      </c>
      <c r="P57" s="28">
        <f t="shared" si="13"/>
        <v>-6.8456354163832014E-3</v>
      </c>
      <c r="Q57" s="37">
        <f t="shared" si="14"/>
        <v>34527.997900000002</v>
      </c>
      <c r="S57" s="34">
        <f t="shared" si="15"/>
        <v>4.1546215957401462E-5</v>
      </c>
      <c r="T57" s="34">
        <v>1</v>
      </c>
      <c r="U57" s="34">
        <f t="shared" si="16"/>
        <v>4.1546215957401462E-5</v>
      </c>
      <c r="V57" s="34">
        <f t="shared" si="17"/>
        <v>6.4456354192120938E-3</v>
      </c>
    </row>
    <row r="58" spans="1:22" s="34" customFormat="1">
      <c r="A58" s="31" t="s">
        <v>125</v>
      </c>
      <c r="B58" s="14"/>
      <c r="C58" s="24">
        <v>49546.498299999999</v>
      </c>
      <c r="D58" s="25">
        <v>5.0000000000000001E-3</v>
      </c>
      <c r="E58" s="34">
        <f t="shared" si="10"/>
        <v>0</v>
      </c>
      <c r="F58" s="34">
        <f t="shared" si="18"/>
        <v>0</v>
      </c>
      <c r="G58" s="34">
        <f t="shared" si="11"/>
        <v>0</v>
      </c>
      <c r="I58" s="34">
        <f>G58</f>
        <v>0</v>
      </c>
      <c r="O58" s="34">
        <f t="shared" ca="1" si="12"/>
        <v>6.547286808255965E-3</v>
      </c>
      <c r="P58" s="28">
        <f t="shared" si="13"/>
        <v>-6.8456354163832014E-3</v>
      </c>
      <c r="Q58" s="37">
        <f t="shared" si="14"/>
        <v>34527.998299999999</v>
      </c>
      <c r="S58" s="34">
        <f t="shared" si="15"/>
        <v>4.6862724254040007E-5</v>
      </c>
      <c r="T58" s="34">
        <v>1</v>
      </c>
      <c r="U58" s="34">
        <f t="shared" si="16"/>
        <v>4.6862724254040007E-5</v>
      </c>
      <c r="V58" s="34">
        <f t="shared" si="17"/>
        <v>6.8456354163832014E-3</v>
      </c>
    </row>
    <row r="59" spans="1:22" s="34" customFormat="1" ht="13.7" customHeight="1">
      <c r="A59" s="31" t="s">
        <v>125</v>
      </c>
      <c r="B59" s="14"/>
      <c r="C59" s="24">
        <v>49568.531300000002</v>
      </c>
      <c r="D59" s="25"/>
      <c r="E59" s="34">
        <f t="shared" si="10"/>
        <v>59.498512307664335</v>
      </c>
      <c r="F59" s="34">
        <f t="shared" si="18"/>
        <v>59.5</v>
      </c>
      <c r="G59" s="34">
        <f t="shared" si="11"/>
        <v>-5.5090999376261607E-4</v>
      </c>
      <c r="J59" s="34">
        <f>G59</f>
        <v>-5.5090999376261607E-4</v>
      </c>
      <c r="O59" s="34">
        <f t="shared" ca="1" si="12"/>
        <v>6.2454447420643849E-3</v>
      </c>
      <c r="P59" s="28">
        <f t="shared" si="13"/>
        <v>-6.8429202322468673E-3</v>
      </c>
      <c r="Q59" s="37">
        <f t="shared" si="14"/>
        <v>34550.031300000002</v>
      </c>
      <c r="S59" s="34">
        <f t="shared" si="15"/>
        <v>3.9589392841190645E-5</v>
      </c>
      <c r="T59" s="34">
        <v>1</v>
      </c>
      <c r="U59" s="34">
        <f t="shared" si="16"/>
        <v>3.9589392841190645E-5</v>
      </c>
      <c r="V59" s="34">
        <f t="shared" si="17"/>
        <v>6.2920102384842512E-3</v>
      </c>
    </row>
    <row r="60" spans="1:22" s="34" customFormat="1" ht="13.7" customHeight="1">
      <c r="A60" s="33" t="s">
        <v>113</v>
      </c>
      <c r="B60" s="14"/>
      <c r="C60" s="25">
        <v>49568.5314</v>
      </c>
      <c r="D60" s="25">
        <v>4.0000000000000001E-3</v>
      </c>
      <c r="E60" s="34">
        <f t="shared" si="10"/>
        <v>59.498782350376651</v>
      </c>
      <c r="F60" s="34">
        <f t="shared" si="18"/>
        <v>59.5</v>
      </c>
      <c r="G60" s="34">
        <f t="shared" si="11"/>
        <v>-4.5090999628882855E-4</v>
      </c>
      <c r="I60" s="34">
        <f>G60</f>
        <v>-4.5090999628882855E-4</v>
      </c>
      <c r="O60" s="34">
        <f t="shared" ca="1" si="12"/>
        <v>6.2454447420643849E-3</v>
      </c>
      <c r="P60" s="28">
        <f t="shared" si="13"/>
        <v>-6.8429202322468673E-3</v>
      </c>
      <c r="Q60" s="37">
        <f t="shared" si="14"/>
        <v>34550.0314</v>
      </c>
      <c r="S60" s="34">
        <f t="shared" si="15"/>
        <v>4.0857794856592342E-5</v>
      </c>
      <c r="T60" s="34">
        <v>1</v>
      </c>
      <c r="U60" s="34">
        <f t="shared" si="16"/>
        <v>4.0857794856592342E-5</v>
      </c>
      <c r="V60" s="34">
        <f t="shared" si="17"/>
        <v>6.3920102359580388E-3</v>
      </c>
    </row>
    <row r="61" spans="1:22" s="34" customFormat="1" ht="13.7" customHeight="1">
      <c r="A61" s="31" t="s">
        <v>125</v>
      </c>
      <c r="B61" s="14"/>
      <c r="C61" s="24">
        <v>49568.5314</v>
      </c>
      <c r="D61" s="25"/>
      <c r="E61" s="34">
        <f t="shared" si="10"/>
        <v>59.498782350376651</v>
      </c>
      <c r="F61" s="34">
        <f t="shared" si="18"/>
        <v>59.5</v>
      </c>
      <c r="G61" s="34">
        <f t="shared" si="11"/>
        <v>-4.5090999628882855E-4</v>
      </c>
      <c r="J61" s="34">
        <f>G61</f>
        <v>-4.5090999628882855E-4</v>
      </c>
      <c r="O61" s="34">
        <f t="shared" ca="1" si="12"/>
        <v>6.2454447420643849E-3</v>
      </c>
      <c r="P61" s="28">
        <f t="shared" si="13"/>
        <v>-6.8429202322468673E-3</v>
      </c>
      <c r="Q61" s="37">
        <f t="shared" si="14"/>
        <v>34550.0314</v>
      </c>
      <c r="S61" s="34">
        <f t="shared" si="15"/>
        <v>4.0857794856592342E-5</v>
      </c>
      <c r="T61" s="34">
        <v>1</v>
      </c>
      <c r="U61" s="34">
        <f t="shared" si="16"/>
        <v>4.0857794856592342E-5</v>
      </c>
      <c r="V61" s="34">
        <f t="shared" si="17"/>
        <v>6.3920102359580388E-3</v>
      </c>
    </row>
    <row r="62" spans="1:22" s="34" customFormat="1" ht="13.7" customHeight="1">
      <c r="A62" s="33" t="s">
        <v>107</v>
      </c>
      <c r="B62" s="14" t="s">
        <v>111</v>
      </c>
      <c r="C62" s="25">
        <v>49571.495000000003</v>
      </c>
      <c r="D62" s="25"/>
      <c r="E62" s="34">
        <f t="shared" si="10"/>
        <v>67.501768374755272</v>
      </c>
      <c r="F62" s="34">
        <f t="shared" si="18"/>
        <v>67.5</v>
      </c>
      <c r="G62" s="34">
        <f t="shared" si="11"/>
        <v>6.5485000232001767E-4</v>
      </c>
      <c r="J62" s="34">
        <f>G62</f>
        <v>6.5485000232001767E-4</v>
      </c>
      <c r="O62" s="34">
        <f t="shared" ca="1" si="12"/>
        <v>6.2048609348453491E-3</v>
      </c>
      <c r="P62" s="28">
        <f t="shared" si="13"/>
        <v>-6.8424750075812731E-3</v>
      </c>
      <c r="Q62" s="37">
        <f t="shared" si="14"/>
        <v>34552.995000000003</v>
      </c>
      <c r="S62" s="34">
        <f t="shared" si="15"/>
        <v>5.620988230409139E-5</v>
      </c>
      <c r="T62" s="34">
        <v>0.1</v>
      </c>
      <c r="U62" s="34">
        <f t="shared" si="16"/>
        <v>5.6209882304091397E-6</v>
      </c>
      <c r="V62" s="34">
        <f t="shared" si="17"/>
        <v>7.4973250099012907E-3</v>
      </c>
    </row>
    <row r="63" spans="1:22" s="34" customFormat="1" ht="13.7" customHeight="1">
      <c r="A63" s="33" t="s">
        <v>113</v>
      </c>
      <c r="B63" s="14"/>
      <c r="C63" s="25">
        <v>49917.919999999998</v>
      </c>
      <c r="D63" s="25">
        <v>7.0000000000000001E-3</v>
      </c>
      <c r="E63" s="34">
        <f t="shared" si="10"/>
        <v>1002.9972581482527</v>
      </c>
      <c r="F63" s="34">
        <f t="shared" si="18"/>
        <v>1003</v>
      </c>
      <c r="G63" s="34">
        <f t="shared" si="11"/>
        <v>-1.0153399998671375E-3</v>
      </c>
      <c r="I63" s="34">
        <f>G63</f>
        <v>-1.0153399998671375E-3</v>
      </c>
      <c r="O63" s="34">
        <f t="shared" ca="1" si="12"/>
        <v>1.4590919781693268E-3</v>
      </c>
      <c r="P63" s="28">
        <f t="shared" si="13"/>
        <v>-6.6593913601949656E-3</v>
      </c>
      <c r="Q63" s="37">
        <f t="shared" si="14"/>
        <v>34899.42</v>
      </c>
      <c r="S63" s="34">
        <f t="shared" si="15"/>
        <v>3.1855315758018405E-5</v>
      </c>
      <c r="T63" s="34">
        <v>1</v>
      </c>
      <c r="U63" s="34">
        <f t="shared" si="16"/>
        <v>3.1855315758018405E-5</v>
      </c>
      <c r="V63" s="34">
        <f t="shared" si="17"/>
        <v>5.6440513603278281E-3</v>
      </c>
    </row>
    <row r="64" spans="1:22" s="34" customFormat="1" ht="13.7" customHeight="1">
      <c r="A64" s="33" t="s">
        <v>113</v>
      </c>
      <c r="B64" s="14"/>
      <c r="C64" s="25">
        <v>49918.845399999998</v>
      </c>
      <c r="D64" s="25"/>
      <c r="E64" s="34">
        <f t="shared" si="10"/>
        <v>1005.4962334711552</v>
      </c>
      <c r="F64" s="34">
        <f t="shared" si="18"/>
        <v>1005.5</v>
      </c>
      <c r="G64" s="34">
        <f t="shared" si="11"/>
        <v>-1.394790000631474E-3</v>
      </c>
      <c r="J64" s="34">
        <f t="shared" ref="J64:J70" si="19">G64</f>
        <v>-1.394790000631474E-3</v>
      </c>
      <c r="O64" s="34">
        <f t="shared" ca="1" si="12"/>
        <v>1.4464095384133782E-3</v>
      </c>
      <c r="P64" s="28">
        <f t="shared" si="13"/>
        <v>-6.6585540003025077E-3</v>
      </c>
      <c r="Q64" s="37">
        <f t="shared" si="14"/>
        <v>34900.345399999998</v>
      </c>
      <c r="S64" s="34">
        <f t="shared" si="15"/>
        <v>2.77072114442328E-5</v>
      </c>
      <c r="T64" s="34">
        <v>1</v>
      </c>
      <c r="U64" s="34">
        <f t="shared" si="16"/>
        <v>2.77072114442328E-5</v>
      </c>
      <c r="V64" s="34">
        <f t="shared" si="17"/>
        <v>5.2637639996710337E-3</v>
      </c>
    </row>
    <row r="65" spans="1:22" s="34" customFormat="1" ht="13.7" customHeight="1">
      <c r="A65" s="33" t="s">
        <v>113</v>
      </c>
      <c r="B65" s="14"/>
      <c r="C65" s="25">
        <v>49919.956299999998</v>
      </c>
      <c r="D65" s="25"/>
      <c r="E65" s="34">
        <f t="shared" si="10"/>
        <v>1008.4961380380574</v>
      </c>
      <c r="F65" s="34">
        <f t="shared" si="18"/>
        <v>1008.5</v>
      </c>
      <c r="G65" s="34">
        <f t="shared" si="11"/>
        <v>-1.430130003427621E-3</v>
      </c>
      <c r="J65" s="34">
        <f t="shared" si="19"/>
        <v>-1.430130003427621E-3</v>
      </c>
      <c r="O65" s="34">
        <f t="shared" ca="1" si="12"/>
        <v>1.4311906107062396E-3</v>
      </c>
      <c r="P65" s="28">
        <f t="shared" si="13"/>
        <v>-6.6575467191626698E-3</v>
      </c>
      <c r="Q65" s="37">
        <f t="shared" si="14"/>
        <v>34901.456299999998</v>
      </c>
      <c r="S65" s="34">
        <f t="shared" si="15"/>
        <v>2.7325885519946205E-5</v>
      </c>
      <c r="T65" s="34">
        <v>1</v>
      </c>
      <c r="U65" s="34">
        <f t="shared" si="16"/>
        <v>2.7325885519946205E-5</v>
      </c>
      <c r="V65" s="34">
        <f t="shared" si="17"/>
        <v>5.2274167157350488E-3</v>
      </c>
    </row>
    <row r="66" spans="1:22" s="34" customFormat="1" ht="13.7" customHeight="1">
      <c r="A66" s="33" t="s">
        <v>113</v>
      </c>
      <c r="B66" s="14"/>
      <c r="C66" s="25">
        <v>49920.696400000001</v>
      </c>
      <c r="D66" s="25"/>
      <c r="E66" s="34">
        <f t="shared" si="10"/>
        <v>1010.4947242024044</v>
      </c>
      <c r="F66" s="34">
        <f t="shared" si="18"/>
        <v>1010.5</v>
      </c>
      <c r="G66" s="34">
        <f t="shared" si="11"/>
        <v>-1.9536899999366142E-3</v>
      </c>
      <c r="J66" s="34">
        <f t="shared" si="19"/>
        <v>-1.9536899999366142E-3</v>
      </c>
      <c r="O66" s="34">
        <f t="shared" ca="1" si="12"/>
        <v>1.42104465890148E-3</v>
      </c>
      <c r="P66" s="28">
        <f t="shared" si="13"/>
        <v>-6.6568737139973888E-3</v>
      </c>
      <c r="Q66" s="37">
        <f t="shared" si="14"/>
        <v>34902.196400000001</v>
      </c>
      <c r="S66" s="34">
        <f t="shared" si="15"/>
        <v>2.2119937048206501E-5</v>
      </c>
      <c r="T66" s="34">
        <v>1</v>
      </c>
      <c r="U66" s="34">
        <f t="shared" si="16"/>
        <v>2.2119937048206501E-5</v>
      </c>
      <c r="V66" s="34">
        <f t="shared" si="17"/>
        <v>4.7031837140607746E-3</v>
      </c>
    </row>
    <row r="67" spans="1:22" s="34" customFormat="1" ht="13.7" customHeight="1">
      <c r="A67" s="33" t="s">
        <v>113</v>
      </c>
      <c r="B67" s="14"/>
      <c r="C67" s="25">
        <v>49920.882599999997</v>
      </c>
      <c r="D67" s="25"/>
      <c r="E67" s="34">
        <f t="shared" si="10"/>
        <v>1010.9975437454297</v>
      </c>
      <c r="F67" s="34">
        <f t="shared" si="18"/>
        <v>1011</v>
      </c>
      <c r="G67" s="34">
        <f t="shared" si="11"/>
        <v>-9.0958000509999692E-4</v>
      </c>
      <c r="J67" s="34">
        <f t="shared" si="19"/>
        <v>-9.0958000509999692E-4</v>
      </c>
      <c r="O67" s="34">
        <f t="shared" ca="1" si="12"/>
        <v>1.4185081709502901E-3</v>
      </c>
      <c r="P67" s="28">
        <f t="shared" si="13"/>
        <v>-6.6567052771553947E-3</v>
      </c>
      <c r="Q67" s="37">
        <f t="shared" si="14"/>
        <v>34902.382599999997</v>
      </c>
      <c r="S67" s="34">
        <f t="shared" si="15"/>
        <v>3.3029448892697832E-5</v>
      </c>
      <c r="T67" s="34">
        <v>1</v>
      </c>
      <c r="U67" s="34">
        <f t="shared" si="16"/>
        <v>3.3029448892697832E-5</v>
      </c>
      <c r="V67" s="34">
        <f t="shared" si="17"/>
        <v>5.7471252720553978E-3</v>
      </c>
    </row>
    <row r="68" spans="1:22" s="34" customFormat="1" ht="13.7" customHeight="1">
      <c r="A68" s="31" t="s">
        <v>126</v>
      </c>
      <c r="B68" s="15" t="s">
        <v>111</v>
      </c>
      <c r="C68" s="24">
        <v>49921.438499999997</v>
      </c>
      <c r="D68" s="25"/>
      <c r="E68" s="34">
        <f t="shared" si="10"/>
        <v>1012.4987112211156</v>
      </c>
      <c r="F68" s="34">
        <f t="shared" si="18"/>
        <v>1012.5</v>
      </c>
      <c r="G68" s="34">
        <f t="shared" si="11"/>
        <v>-4.7725000331411138E-4</v>
      </c>
      <c r="J68" s="34">
        <f t="shared" si="19"/>
        <v>-4.7725000331411138E-4</v>
      </c>
      <c r="O68" s="34">
        <f t="shared" ca="1" si="12"/>
        <v>1.4108987070967213E-3</v>
      </c>
      <c r="P68" s="28">
        <f t="shared" si="13"/>
        <v>-6.6561995213077979E-3</v>
      </c>
      <c r="Q68" s="37">
        <f t="shared" si="14"/>
        <v>34902.938499999997</v>
      </c>
      <c r="S68" s="34">
        <f t="shared" si="15"/>
        <v>3.8179417145914411E-5</v>
      </c>
      <c r="T68" s="34">
        <v>1</v>
      </c>
      <c r="U68" s="34">
        <f t="shared" si="16"/>
        <v>3.8179417145914411E-5</v>
      </c>
      <c r="V68" s="34">
        <f t="shared" si="17"/>
        <v>6.1789495179936866E-3</v>
      </c>
    </row>
    <row r="69" spans="1:22" s="34" customFormat="1" ht="13.7" customHeight="1">
      <c r="A69" s="33" t="s">
        <v>113</v>
      </c>
      <c r="B69" s="14"/>
      <c r="C69" s="25">
        <v>49921.808100000002</v>
      </c>
      <c r="D69" s="25"/>
      <c r="E69" s="34">
        <f t="shared" si="10"/>
        <v>1013.496789111064</v>
      </c>
      <c r="F69" s="34">
        <f t="shared" si="18"/>
        <v>1013.5</v>
      </c>
      <c r="G69" s="34">
        <f t="shared" si="11"/>
        <v>-1.1890299938386306E-3</v>
      </c>
      <c r="J69" s="34">
        <f t="shared" si="19"/>
        <v>-1.1890299938386306E-3</v>
      </c>
      <c r="O69" s="34">
        <f t="shared" ca="1" si="12"/>
        <v>1.4058257311943415E-3</v>
      </c>
      <c r="P69" s="28">
        <f t="shared" si="13"/>
        <v>-6.6558619796413861E-3</v>
      </c>
      <c r="Q69" s="37">
        <f t="shared" si="14"/>
        <v>34903.308100000002</v>
      </c>
      <c r="S69" s="34">
        <f t="shared" si="15"/>
        <v>2.9886251960996099E-5</v>
      </c>
      <c r="T69" s="34">
        <v>1</v>
      </c>
      <c r="U69" s="34">
        <f t="shared" si="16"/>
        <v>2.9886251960996099E-5</v>
      </c>
      <c r="V69" s="34">
        <f t="shared" si="17"/>
        <v>5.4668319858027555E-3</v>
      </c>
    </row>
    <row r="70" spans="1:22" s="34" customFormat="1" ht="13.7" customHeight="1">
      <c r="A70" s="33" t="s">
        <v>113</v>
      </c>
      <c r="B70" s="14"/>
      <c r="C70" s="25">
        <v>49922.918299999998</v>
      </c>
      <c r="D70" s="25"/>
      <c r="E70" s="34">
        <f t="shared" si="10"/>
        <v>1016.4948033789211</v>
      </c>
      <c r="F70" s="34">
        <f t="shared" si="18"/>
        <v>1016.5</v>
      </c>
      <c r="G70" s="34">
        <f t="shared" si="11"/>
        <v>-1.9243700007791631E-3</v>
      </c>
      <c r="J70" s="34">
        <f t="shared" si="19"/>
        <v>-1.9243700007791631E-3</v>
      </c>
      <c r="O70" s="34">
        <f t="shared" ca="1" si="12"/>
        <v>1.3906068034872029E-3</v>
      </c>
      <c r="P70" s="28">
        <f t="shared" si="13"/>
        <v>-6.6548475733556843E-3</v>
      </c>
      <c r="Q70" s="37">
        <f t="shared" si="14"/>
        <v>34904.418299999998</v>
      </c>
      <c r="S70" s="34">
        <f t="shared" si="15"/>
        <v>2.2377418064649457E-5</v>
      </c>
      <c r="T70" s="34">
        <v>1</v>
      </c>
      <c r="U70" s="34">
        <f t="shared" si="16"/>
        <v>2.2377418064649457E-5</v>
      </c>
      <c r="V70" s="34">
        <f t="shared" si="17"/>
        <v>4.7304775725765212E-3</v>
      </c>
    </row>
    <row r="71" spans="1:22" s="34" customFormat="1" ht="13.7" customHeight="1">
      <c r="A71" s="33" t="s">
        <v>109</v>
      </c>
      <c r="B71" s="14"/>
      <c r="C71" s="25">
        <v>49959.381999999998</v>
      </c>
      <c r="D71" s="25">
        <v>1.4E-2</v>
      </c>
      <c r="E71" s="34">
        <f t="shared" si="10"/>
        <v>1114.9623703572122</v>
      </c>
      <c r="F71" s="34">
        <f t="shared" si="18"/>
        <v>1115</v>
      </c>
      <c r="G71" s="34">
        <f t="shared" si="11"/>
        <v>-1.3934700000390876E-2</v>
      </c>
      <c r="I71" s="34">
        <f>G71</f>
        <v>-1.3934700000390876E-2</v>
      </c>
      <c r="O71" s="34">
        <f t="shared" ca="1" si="12"/>
        <v>8.9091867710282269E-4</v>
      </c>
      <c r="P71" s="28">
        <f t="shared" si="13"/>
        <v>-6.6200571622448516E-3</v>
      </c>
      <c r="Q71" s="37">
        <f t="shared" si="14"/>
        <v>34940.881999999998</v>
      </c>
      <c r="S71" s="34">
        <f t="shared" si="15"/>
        <v>5.3503999849640926E-5</v>
      </c>
      <c r="T71" s="34">
        <v>0.05</v>
      </c>
      <c r="U71" s="34">
        <f t="shared" si="16"/>
        <v>2.6751999924820467E-6</v>
      </c>
      <c r="V71" s="34">
        <f t="shared" si="17"/>
        <v>-7.3146428381460245E-3</v>
      </c>
    </row>
    <row r="72" spans="1:22" s="34" customFormat="1" ht="13.7" customHeight="1">
      <c r="A72" s="33" t="s">
        <v>109</v>
      </c>
      <c r="B72" s="14"/>
      <c r="C72" s="25">
        <v>49962.360999999997</v>
      </c>
      <c r="D72" s="25">
        <v>5.0000000000000001E-3</v>
      </c>
      <c r="E72" s="34">
        <f t="shared" si="10"/>
        <v>1123.0069429603288</v>
      </c>
      <c r="F72" s="34">
        <f t="shared" si="18"/>
        <v>1123</v>
      </c>
      <c r="G72" s="34">
        <f t="shared" si="11"/>
        <v>2.5710599948070012E-3</v>
      </c>
      <c r="I72" s="34">
        <f>G72</f>
        <v>2.5710599948070012E-3</v>
      </c>
      <c r="O72" s="34">
        <f t="shared" ca="1" si="12"/>
        <v>8.5033486988378686E-4</v>
      </c>
      <c r="P72" s="28">
        <f t="shared" si="13"/>
        <v>-6.617105073759723E-3</v>
      </c>
      <c r="Q72" s="37">
        <f t="shared" si="14"/>
        <v>34943.860999999997</v>
      </c>
      <c r="S72" s="34">
        <f t="shared" si="15"/>
        <v>8.4422377327229736E-5</v>
      </c>
      <c r="T72" s="34">
        <v>0.1</v>
      </c>
      <c r="U72" s="34">
        <f t="shared" si="16"/>
        <v>8.4422377327229743E-6</v>
      </c>
      <c r="V72" s="34">
        <f t="shared" si="17"/>
        <v>9.1881650685667234E-3</v>
      </c>
    </row>
    <row r="73" spans="1:22" s="34" customFormat="1" ht="13.7" customHeight="1">
      <c r="A73" s="33" t="s">
        <v>119</v>
      </c>
      <c r="B73" s="15"/>
      <c r="C73" s="24">
        <v>50303.415500000003</v>
      </c>
      <c r="D73" s="25"/>
      <c r="E73" s="34">
        <f t="shared" si="10"/>
        <v>2043.9997885025518</v>
      </c>
      <c r="F73" s="35">
        <f t="shared" si="18"/>
        <v>2044</v>
      </c>
      <c r="G73" s="34">
        <f t="shared" si="11"/>
        <v>-7.8319993917830288E-5</v>
      </c>
      <c r="H73" s="36"/>
      <c r="I73" s="36"/>
      <c r="J73" s="36"/>
      <c r="K73" s="34">
        <f>G73</f>
        <v>-7.8319993917830288E-5</v>
      </c>
      <c r="L73" s="36"/>
      <c r="M73" s="36"/>
      <c r="O73" s="34">
        <f t="shared" ca="1" si="12"/>
        <v>-3.8218759362077335E-3</v>
      </c>
      <c r="P73" s="28">
        <f t="shared" si="13"/>
        <v>-6.1502388259328808E-3</v>
      </c>
      <c r="Q73" s="37">
        <f t="shared" si="14"/>
        <v>35284.915500000003</v>
      </c>
      <c r="S73" s="34">
        <f t="shared" si="15"/>
        <v>3.6868198302579015E-5</v>
      </c>
      <c r="T73" s="34">
        <v>1</v>
      </c>
      <c r="U73" s="34">
        <f t="shared" si="16"/>
        <v>3.6868198302579015E-5</v>
      </c>
      <c r="V73" s="34">
        <f t="shared" si="17"/>
        <v>6.0719188320150505E-3</v>
      </c>
    </row>
    <row r="74" spans="1:22" s="34" customFormat="1" ht="13.7" customHeight="1">
      <c r="A74" s="33" t="s">
        <v>110</v>
      </c>
      <c r="B74" s="14" t="s">
        <v>111</v>
      </c>
      <c r="C74" s="25">
        <v>50312.487999999998</v>
      </c>
      <c r="D74" s="25">
        <v>5.0000000000000001E-3</v>
      </c>
      <c r="E74" s="34">
        <f t="shared" si="10"/>
        <v>2068.4994141963248</v>
      </c>
      <c r="F74" s="34">
        <f t="shared" si="18"/>
        <v>2068.5</v>
      </c>
      <c r="G74" s="34">
        <f t="shared" si="11"/>
        <v>-2.1692999871447682E-4</v>
      </c>
      <c r="I74" s="34">
        <f>G74</f>
        <v>-2.1692999871447682E-4</v>
      </c>
      <c r="O74" s="34">
        <f t="shared" ca="1" si="12"/>
        <v>-3.9461638458160309E-3</v>
      </c>
      <c r="P74" s="28">
        <f t="shared" si="13"/>
        <v>-6.1343808860918857E-3</v>
      </c>
      <c r="Q74" s="37">
        <f t="shared" si="14"/>
        <v>35293.987999999998</v>
      </c>
      <c r="S74" s="34">
        <f t="shared" si="15"/>
        <v>3.5016225004523685E-5</v>
      </c>
      <c r="T74">
        <v>0.1</v>
      </c>
      <c r="U74" s="34">
        <f t="shared" si="16"/>
        <v>3.5016225004523685E-6</v>
      </c>
      <c r="V74" s="34">
        <f t="shared" si="17"/>
        <v>5.9174508873774088E-3</v>
      </c>
    </row>
    <row r="75" spans="1:22" s="34" customFormat="1" ht="13.7" customHeight="1">
      <c r="A75" s="33" t="s">
        <v>119</v>
      </c>
      <c r="B75" s="15" t="s">
        <v>111</v>
      </c>
      <c r="C75" s="24">
        <v>50315.451099999998</v>
      </c>
      <c r="D75" s="24">
        <v>2.9999999999999997E-4</v>
      </c>
      <c r="E75" s="34">
        <f t="shared" si="10"/>
        <v>2076.5010500071025</v>
      </c>
      <c r="F75" s="35">
        <f t="shared" si="18"/>
        <v>2076.5</v>
      </c>
      <c r="G75" s="34">
        <f t="shared" si="11"/>
        <v>3.8882999797351658E-4</v>
      </c>
      <c r="H75" s="36"/>
      <c r="I75" s="36"/>
      <c r="J75" s="36"/>
      <c r="K75" s="34">
        <f t="shared" ref="K75:K86" si="20">G75</f>
        <v>3.8882999797351658E-4</v>
      </c>
      <c r="L75" s="36"/>
      <c r="M75" s="36"/>
      <c r="O75" s="34">
        <f t="shared" ca="1" si="12"/>
        <v>-3.9867476530350675E-3</v>
      </c>
      <c r="P75" s="28">
        <f t="shared" si="13"/>
        <v>-6.1291641887465699E-3</v>
      </c>
      <c r="Q75" s="37">
        <f t="shared" si="14"/>
        <v>35296.951099999998</v>
      </c>
      <c r="S75" s="34">
        <f t="shared" si="15"/>
        <v>4.2484248218116839E-5</v>
      </c>
      <c r="T75">
        <v>1</v>
      </c>
      <c r="U75" s="34">
        <f t="shared" si="16"/>
        <v>4.2484248218116839E-5</v>
      </c>
      <c r="V75" s="34">
        <f t="shared" si="17"/>
        <v>6.5179941867200865E-3</v>
      </c>
    </row>
    <row r="76" spans="1:22" s="34" customFormat="1">
      <c r="A76" s="33" t="s">
        <v>119</v>
      </c>
      <c r="B76" s="15" t="s">
        <v>111</v>
      </c>
      <c r="C76" s="24">
        <v>50315.451699999998</v>
      </c>
      <c r="D76" s="24">
        <v>5.0000000000000001E-4</v>
      </c>
      <c r="E76" s="34">
        <f t="shared" si="10"/>
        <v>2076.5026702634159</v>
      </c>
      <c r="F76" s="35">
        <f t="shared" si="18"/>
        <v>2076.5</v>
      </c>
      <c r="G76" s="34">
        <f t="shared" si="11"/>
        <v>9.8882999736815691E-4</v>
      </c>
      <c r="H76" s="36"/>
      <c r="I76" s="36"/>
      <c r="J76" s="36"/>
      <c r="K76" s="34">
        <f t="shared" si="20"/>
        <v>9.8882999736815691E-4</v>
      </c>
      <c r="L76" s="36"/>
      <c r="M76" s="36"/>
      <c r="O76" s="34">
        <f t="shared" ca="1" si="12"/>
        <v>-3.9867476530350675E-3</v>
      </c>
      <c r="P76" s="28">
        <f t="shared" si="13"/>
        <v>-6.1291641887465699E-3</v>
      </c>
      <c r="Q76" s="37">
        <f t="shared" si="14"/>
        <v>35296.951699999998</v>
      </c>
      <c r="S76" s="34">
        <f t="shared" si="15"/>
        <v>5.0665841233563051E-5</v>
      </c>
      <c r="T76">
        <v>1</v>
      </c>
      <c r="U76" s="34">
        <f t="shared" si="16"/>
        <v>5.0665841233563051E-5</v>
      </c>
      <c r="V76" s="34">
        <f t="shared" si="17"/>
        <v>7.1179941861147268E-3</v>
      </c>
    </row>
    <row r="77" spans="1:22" s="34" customFormat="1" ht="13.7" customHeight="1">
      <c r="A77" s="32" t="s">
        <v>118</v>
      </c>
      <c r="B77" s="14" t="s">
        <v>111</v>
      </c>
      <c r="C77" s="25">
        <v>51016.453399999999</v>
      </c>
      <c r="D77" s="25">
        <v>2.9999999999999997E-4</v>
      </c>
      <c r="E77" s="34">
        <f t="shared" si="10"/>
        <v>3969.5067221464014</v>
      </c>
      <c r="F77" s="35">
        <f t="shared" si="18"/>
        <v>3969.5</v>
      </c>
      <c r="G77" s="34">
        <f t="shared" si="11"/>
        <v>2.4892899964470416E-3</v>
      </c>
      <c r="K77" s="34">
        <f t="shared" si="20"/>
        <v>2.4892899964470416E-3</v>
      </c>
      <c r="O77" s="34">
        <f t="shared" ca="1" si="12"/>
        <v>-1.3589891036239459E-2</v>
      </c>
      <c r="P77" s="28">
        <f t="shared" si="13"/>
        <v>-4.3605860955096025E-3</v>
      </c>
      <c r="Q77" s="37">
        <f t="shared" si="14"/>
        <v>35997.953399999999</v>
      </c>
      <c r="S77" s="34">
        <f t="shared" si="15"/>
        <v>4.6920802475159224E-5</v>
      </c>
      <c r="T77">
        <v>1</v>
      </c>
      <c r="U77" s="34">
        <f t="shared" si="16"/>
        <v>4.6920802475159224E-5</v>
      </c>
      <c r="V77" s="34">
        <f t="shared" si="17"/>
        <v>6.8498760919566441E-3</v>
      </c>
    </row>
    <row r="78" spans="1:22" s="34" customFormat="1" ht="13.7" customHeight="1">
      <c r="A78" s="33" t="s">
        <v>116</v>
      </c>
      <c r="B78" s="14"/>
      <c r="C78" s="25">
        <v>51378.435700000002</v>
      </c>
      <c r="D78" s="25">
        <v>4.0000000000000002E-4</v>
      </c>
      <c r="E78" s="34">
        <f t="shared" si="10"/>
        <v>4947.0135678643619</v>
      </c>
      <c r="F78" s="35">
        <f t="shared" si="18"/>
        <v>4947</v>
      </c>
      <c r="G78" s="34">
        <f t="shared" si="11"/>
        <v>5.0243400037288666E-3</v>
      </c>
      <c r="H78" s="40"/>
      <c r="I78" s="41"/>
      <c r="J78" s="41"/>
      <c r="K78" s="34">
        <f t="shared" si="20"/>
        <v>5.0243400037288666E-3</v>
      </c>
      <c r="O78" s="34">
        <f t="shared" ca="1" si="12"/>
        <v>-1.8548724980815421E-2</v>
      </c>
      <c r="P78" s="28">
        <f t="shared" si="13"/>
        <v>-3.0308232483620729E-3</v>
      </c>
      <c r="Q78" s="37">
        <f t="shared" si="14"/>
        <v>36359.935700000002</v>
      </c>
      <c r="S78" s="34">
        <f t="shared" si="15"/>
        <v>6.4885655017836276E-5</v>
      </c>
      <c r="T78">
        <v>1</v>
      </c>
      <c r="U78" s="34">
        <f t="shared" si="16"/>
        <v>6.4885655017836276E-5</v>
      </c>
      <c r="V78" s="34">
        <f t="shared" si="17"/>
        <v>8.055163252090939E-3</v>
      </c>
    </row>
    <row r="79" spans="1:22" s="34" customFormat="1" ht="13.7" customHeight="1">
      <c r="A79" s="33" t="s">
        <v>116</v>
      </c>
      <c r="B79" s="15"/>
      <c r="C79" s="25">
        <v>51388.434800000003</v>
      </c>
      <c r="D79" s="25">
        <v>2.9999999999999997E-4</v>
      </c>
      <c r="E79" s="34">
        <f t="shared" si="10"/>
        <v>4974.0154093936835</v>
      </c>
      <c r="F79" s="35">
        <f t="shared" si="18"/>
        <v>4974</v>
      </c>
      <c r="G79" s="34">
        <f t="shared" si="11"/>
        <v>5.7062800042331219E-3</v>
      </c>
      <c r="H79" s="40"/>
      <c r="I79" s="41"/>
      <c r="J79" s="41"/>
      <c r="K79" s="34">
        <f t="shared" si="20"/>
        <v>5.7062800042331219E-3</v>
      </c>
      <c r="O79" s="34">
        <f t="shared" ca="1" si="12"/>
        <v>-1.8685695330179667E-2</v>
      </c>
      <c r="P79" s="28">
        <f t="shared" si="13"/>
        <v>-2.9900672959121042E-3</v>
      </c>
      <c r="Q79" s="37">
        <f t="shared" si="14"/>
        <v>36369.934800000003</v>
      </c>
      <c r="S79" s="34">
        <f t="shared" si="15"/>
        <v>7.5626456364743166E-5</v>
      </c>
      <c r="T79">
        <v>1</v>
      </c>
      <c r="U79" s="34">
        <f t="shared" si="16"/>
        <v>7.5626456364743166E-5</v>
      </c>
      <c r="V79" s="34">
        <f t="shared" si="17"/>
        <v>8.6963473001452265E-3</v>
      </c>
    </row>
    <row r="80" spans="1:22" s="34" customFormat="1" ht="13.7" customHeight="1">
      <c r="A80" s="32" t="s">
        <v>124</v>
      </c>
      <c r="B80" s="42" t="s">
        <v>111</v>
      </c>
      <c r="C80" s="32">
        <v>51747.452599999997</v>
      </c>
      <c r="D80" s="32">
        <v>5.9999999999999995E-4</v>
      </c>
      <c r="E80" s="34">
        <f t="shared" si="10"/>
        <v>5943.5168387027752</v>
      </c>
      <c r="F80" s="35">
        <f t="shared" si="18"/>
        <v>5943.5</v>
      </c>
      <c r="G80" s="34">
        <f t="shared" si="11"/>
        <v>6.2355699992622249E-3</v>
      </c>
      <c r="H80" s="40"/>
      <c r="I80" s="41"/>
      <c r="J80" s="41"/>
      <c r="K80" s="34">
        <f t="shared" si="20"/>
        <v>6.2355699992622249E-3</v>
      </c>
      <c r="O80" s="34">
        <f t="shared" ca="1" si="12"/>
        <v>-2.3603945467536594E-2</v>
      </c>
      <c r="P80" s="28">
        <f t="shared" si="13"/>
        <v>-1.3832173004897979E-3</v>
      </c>
      <c r="Q80" s="37">
        <f t="shared" si="14"/>
        <v>36728.952599999997</v>
      </c>
      <c r="S80" s="34">
        <f t="shared" si="15"/>
        <v>5.8045919918862721E-5</v>
      </c>
      <c r="T80">
        <v>1</v>
      </c>
      <c r="U80" s="34">
        <f t="shared" si="16"/>
        <v>5.8045919918862721E-5</v>
      </c>
      <c r="V80" s="34">
        <f t="shared" si="17"/>
        <v>7.6187872997520228E-3</v>
      </c>
    </row>
    <row r="81" spans="1:31" s="34" customFormat="1">
      <c r="A81" s="32" t="s">
        <v>127</v>
      </c>
      <c r="B81" s="111" t="s">
        <v>122</v>
      </c>
      <c r="C81" s="31">
        <v>52448.456700000002</v>
      </c>
      <c r="D81" s="31">
        <v>6.9999999999999999E-4</v>
      </c>
      <c r="E81" s="34">
        <f t="shared" si="10"/>
        <v>7836.5273716110332</v>
      </c>
      <c r="F81" s="35">
        <f t="shared" si="18"/>
        <v>7836.5</v>
      </c>
      <c r="G81" s="34">
        <f t="shared" si="11"/>
        <v>1.0136030003195629E-2</v>
      </c>
      <c r="H81" s="40"/>
      <c r="I81" s="41"/>
      <c r="J81" s="41"/>
      <c r="K81" s="34">
        <f t="shared" si="20"/>
        <v>1.0136030003195629E-2</v>
      </c>
      <c r="O81" s="34">
        <f t="shared" ca="1" si="12"/>
        <v>-3.3207088850740987E-2</v>
      </c>
      <c r="P81" s="28">
        <f t="shared" si="13"/>
        <v>2.5585988605513399E-3</v>
      </c>
      <c r="Q81" s="37">
        <f t="shared" si="14"/>
        <v>37429.956700000002</v>
      </c>
      <c r="S81" s="34">
        <f t="shared" si="15"/>
        <v>5.7417462721515532E-5</v>
      </c>
      <c r="T81">
        <v>1</v>
      </c>
      <c r="U81" s="34">
        <f t="shared" si="16"/>
        <v>5.7417462721515532E-5</v>
      </c>
      <c r="V81" s="34">
        <f t="shared" si="17"/>
        <v>7.5774311426442887E-3</v>
      </c>
    </row>
    <row r="82" spans="1:31" s="34" customFormat="1" ht="13.7" customHeight="1">
      <c r="A82" s="32" t="s">
        <v>127</v>
      </c>
      <c r="B82" s="111" t="s">
        <v>111</v>
      </c>
      <c r="C82" s="31">
        <v>52489.375780000002</v>
      </c>
      <c r="D82" s="31">
        <v>5.0000000000000002E-5</v>
      </c>
      <c r="E82" s="34">
        <f t="shared" si="10"/>
        <v>7947.0263678892497</v>
      </c>
      <c r="F82" s="35">
        <f t="shared" si="18"/>
        <v>7947</v>
      </c>
      <c r="G82" s="34">
        <f t="shared" si="11"/>
        <v>9.7643400004017167E-3</v>
      </c>
      <c r="H82" s="40"/>
      <c r="I82" s="41"/>
      <c r="J82" s="41"/>
      <c r="K82" s="34">
        <f t="shared" si="20"/>
        <v>9.7643400004017167E-3</v>
      </c>
      <c r="O82" s="34">
        <f t="shared" ca="1" si="12"/>
        <v>-3.3767652687953925E-2</v>
      </c>
      <c r="P82" s="28">
        <f t="shared" si="13"/>
        <v>2.8215570784509061E-3</v>
      </c>
      <c r="Q82" s="37">
        <f t="shared" si="14"/>
        <v>37470.875780000002</v>
      </c>
      <c r="S82" s="34">
        <f t="shared" si="15"/>
        <v>4.8202234701331832E-5</v>
      </c>
      <c r="T82">
        <v>1</v>
      </c>
      <c r="U82" s="34">
        <f t="shared" si="16"/>
        <v>4.8202234701331832E-5</v>
      </c>
      <c r="V82" s="34">
        <f t="shared" si="17"/>
        <v>6.9427829219508106E-3</v>
      </c>
    </row>
    <row r="83" spans="1:31">
      <c r="A83" s="32" t="s">
        <v>145</v>
      </c>
      <c r="B83" s="42" t="s">
        <v>111</v>
      </c>
      <c r="C83" s="32">
        <v>52498.448600000003</v>
      </c>
      <c r="D83" s="32">
        <v>1.6000000000000001E-3</v>
      </c>
      <c r="E83" s="34">
        <f t="shared" si="10"/>
        <v>7971.5268577197412</v>
      </c>
      <c r="F83" s="35">
        <f t="shared" si="18"/>
        <v>7971.5</v>
      </c>
      <c r="G83" s="34">
        <f t="shared" si="11"/>
        <v>9.9457300020731054E-3</v>
      </c>
      <c r="H83" s="40"/>
      <c r="I83" s="41"/>
      <c r="J83" s="41"/>
      <c r="K83" s="34">
        <f t="shared" si="20"/>
        <v>9.9457300020731054E-3</v>
      </c>
      <c r="L83" s="34"/>
      <c r="M83" s="34"/>
      <c r="N83" s="34"/>
      <c r="O83" s="34">
        <f t="shared" ca="1" si="12"/>
        <v>-3.3891940597562217E-2</v>
      </c>
      <c r="P83" s="28">
        <f t="shared" si="13"/>
        <v>2.8803509988229907E-3</v>
      </c>
      <c r="Q83" s="37">
        <f t="shared" si="14"/>
        <v>37479.948600000003</v>
      </c>
      <c r="S83" s="34">
        <f t="shared" si="15"/>
        <v>4.9919580459567586E-5</v>
      </c>
      <c r="T83">
        <v>1</v>
      </c>
      <c r="U83" s="34">
        <f t="shared" si="16"/>
        <v>4.9919580459567586E-5</v>
      </c>
      <c r="V83" s="34">
        <f t="shared" si="17"/>
        <v>7.0653790032501147E-3</v>
      </c>
      <c r="AA83" s="34"/>
      <c r="AB83" s="34"/>
      <c r="AC83" s="34"/>
      <c r="AD83" s="34"/>
      <c r="AE83" s="34"/>
    </row>
    <row r="84" spans="1:31" s="34" customFormat="1">
      <c r="A84" s="33" t="s">
        <v>134</v>
      </c>
      <c r="B84" s="42" t="s">
        <v>111</v>
      </c>
      <c r="C84" s="32">
        <v>52504.377999999997</v>
      </c>
      <c r="D84" s="32">
        <v>2.9999999999999997E-4</v>
      </c>
      <c r="E84" s="34">
        <f t="shared" si="10"/>
        <v>7987.5387707082873</v>
      </c>
      <c r="F84" s="35">
        <f t="shared" si="18"/>
        <v>7987.5</v>
      </c>
      <c r="G84" s="34">
        <f t="shared" si="11"/>
        <v>1.4357249994645827E-2</v>
      </c>
      <c r="H84" s="40"/>
      <c r="I84" s="41"/>
      <c r="J84" s="41"/>
      <c r="K84" s="34">
        <f t="shared" si="20"/>
        <v>1.4357249994645827E-2</v>
      </c>
      <c r="O84" s="34">
        <f t="shared" ca="1" si="12"/>
        <v>-3.3973108212000294E-2</v>
      </c>
      <c r="P84" s="28">
        <f t="shared" si="13"/>
        <v>2.9188432179228941E-3</v>
      </c>
      <c r="Q84" s="37">
        <f t="shared" si="14"/>
        <v>37485.877999999997</v>
      </c>
      <c r="S84" s="34">
        <f t="shared" si="15"/>
        <v>1.3083714958978109E-4</v>
      </c>
      <c r="T84" s="34">
        <v>1</v>
      </c>
      <c r="U84" s="34">
        <f t="shared" si="16"/>
        <v>1.3083714958978109E-4</v>
      </c>
      <c r="V84" s="34">
        <f t="shared" si="17"/>
        <v>1.1438406776722932E-2</v>
      </c>
    </row>
    <row r="85" spans="1:31">
      <c r="A85" s="32" t="s">
        <v>145</v>
      </c>
      <c r="B85" s="42" t="s">
        <v>111</v>
      </c>
      <c r="C85" s="32">
        <v>52511.410300000003</v>
      </c>
      <c r="D85" s="32">
        <v>2.0000000000000001E-4</v>
      </c>
      <c r="E85" s="34">
        <f t="shared" ref="E85:E100" si="21">+(C85-C$7)/C$8</f>
        <v>8006.5289848462398</v>
      </c>
      <c r="F85" s="35">
        <f t="shared" si="18"/>
        <v>8006.5</v>
      </c>
      <c r="G85" s="34">
        <f>+C85-(C$7+F85*C$8)</f>
        <v>1.0733430004620459E-2</v>
      </c>
      <c r="H85" s="40"/>
      <c r="I85" s="41"/>
      <c r="J85" s="41"/>
      <c r="K85" s="34">
        <f t="shared" si="20"/>
        <v>1.0733430004620459E-2</v>
      </c>
      <c r="L85" s="34"/>
      <c r="M85" s="34"/>
      <c r="N85" s="34"/>
      <c r="O85" s="34">
        <f t="shared" ref="O85:O100" ca="1" si="22">+C$11+C$12*F85</f>
        <v>-3.4069494754145502E-2</v>
      </c>
      <c r="P85" s="28">
        <f t="shared" ref="P85:P100" si="23">+D$11+D$12*F85+D$13*F85^2</f>
        <v>2.9646514410623425E-3</v>
      </c>
      <c r="Q85" s="37">
        <f t="shared" ref="Q85:Q100" si="24">+C85-15018.5</f>
        <v>37492.910300000003</v>
      </c>
      <c r="S85" s="34">
        <f t="shared" si="15"/>
        <v>6.0353920369600109E-5</v>
      </c>
      <c r="T85">
        <v>1</v>
      </c>
      <c r="U85" s="34">
        <f t="shared" ref="U85:U100" si="25">S85*T85</f>
        <v>6.0353920369600109E-5</v>
      </c>
      <c r="V85" s="34">
        <f t="shared" si="17"/>
        <v>7.7687785635581165E-3</v>
      </c>
      <c r="AA85" s="34"/>
      <c r="AB85" s="34"/>
      <c r="AC85" s="34"/>
      <c r="AD85" s="34"/>
      <c r="AE85" s="34"/>
    </row>
    <row r="86" spans="1:31" s="34" customFormat="1">
      <c r="A86" s="33" t="s">
        <v>129</v>
      </c>
      <c r="B86" s="111" t="s">
        <v>111</v>
      </c>
      <c r="C86" s="31">
        <v>52847.4692</v>
      </c>
      <c r="D86" s="31">
        <v>1E-4</v>
      </c>
      <c r="E86" s="34">
        <f t="shared" si="21"/>
        <v>8914.0315763111848</v>
      </c>
      <c r="F86" s="35">
        <f t="shared" si="18"/>
        <v>8914</v>
      </c>
      <c r="G86" s="34">
        <f>+C86-(C$7+F86*C$8)</f>
        <v>1.1693079999531619E-2</v>
      </c>
      <c r="H86" s="36"/>
      <c r="I86" s="36"/>
      <c r="J86" s="36"/>
      <c r="K86" s="34">
        <f t="shared" si="20"/>
        <v>1.1693079999531619E-2</v>
      </c>
      <c r="L86" s="36"/>
      <c r="M86" s="36"/>
      <c r="O86" s="34">
        <f t="shared" ca="1" si="22"/>
        <v>-3.8673220385554902E-2</v>
      </c>
      <c r="P86" s="28">
        <f t="shared" si="23"/>
        <v>5.2774054552354446E-3</v>
      </c>
      <c r="Q86" s="37">
        <f t="shared" si="24"/>
        <v>37828.9692</v>
      </c>
      <c r="S86" s="34">
        <f t="shared" si="15"/>
        <v>4.1160879858329931E-5</v>
      </c>
      <c r="T86" s="34">
        <v>1</v>
      </c>
      <c r="U86" s="34">
        <f t="shared" si="25"/>
        <v>4.1160879858329931E-5</v>
      </c>
      <c r="V86" s="34">
        <f t="shared" si="17"/>
        <v>6.4156745442961747E-3</v>
      </c>
    </row>
    <row r="87" spans="1:31" s="34" customFormat="1">
      <c r="A87" s="33" t="s">
        <v>129</v>
      </c>
      <c r="B87" s="111" t="s">
        <v>122</v>
      </c>
      <c r="C87" s="31">
        <v>52950.230900000002</v>
      </c>
      <c r="D87" s="31">
        <v>1E-4</v>
      </c>
      <c r="E87" s="34">
        <f t="shared" si="21"/>
        <v>9191.532065223535</v>
      </c>
      <c r="F87" s="35">
        <f t="shared" si="18"/>
        <v>9191.5</v>
      </c>
      <c r="H87" s="36"/>
      <c r="I87" s="36"/>
      <c r="J87" s="36"/>
      <c r="L87" s="36"/>
      <c r="M87" s="36"/>
      <c r="O87" s="34">
        <f t="shared" ca="1" si="22"/>
        <v>-4.008097119846521E-2</v>
      </c>
      <c r="P87" s="28">
        <f t="shared" si="23"/>
        <v>6.0334240438475193E-3</v>
      </c>
      <c r="Q87" s="37">
        <f t="shared" si="24"/>
        <v>37931.730900000002</v>
      </c>
      <c r="R87" s="39">
        <v>-0.24502760000177659</v>
      </c>
      <c r="T87"/>
      <c r="U87" s="34">
        <f t="shared" si="25"/>
        <v>0</v>
      </c>
    </row>
    <row r="88" spans="1:31" s="34" customFormat="1">
      <c r="A88" s="32" t="s">
        <v>128</v>
      </c>
      <c r="B88" s="111" t="s">
        <v>122</v>
      </c>
      <c r="C88" s="31">
        <v>53099.837599999999</v>
      </c>
      <c r="D88" s="31">
        <v>5.0000000000000002E-5</v>
      </c>
      <c r="E88" s="34">
        <f t="shared" si="21"/>
        <v>9595.5340659160229</v>
      </c>
      <c r="F88" s="35">
        <f t="shared" si="18"/>
        <v>9595.5</v>
      </c>
      <c r="H88" s="40"/>
      <c r="I88" s="41"/>
      <c r="J88" s="41"/>
      <c r="O88" s="34">
        <f t="shared" ca="1" si="22"/>
        <v>-4.2130453463026532E-2</v>
      </c>
      <c r="P88" s="28">
        <f t="shared" si="23"/>
        <v>7.174947673004509E-3</v>
      </c>
      <c r="Q88" s="37">
        <f t="shared" si="24"/>
        <v>38081.337599999999</v>
      </c>
      <c r="R88" s="39">
        <v>-0.17036280000320403</v>
      </c>
      <c r="U88" s="34">
        <f t="shared" si="25"/>
        <v>0</v>
      </c>
    </row>
    <row r="89" spans="1:31" s="34" customFormat="1">
      <c r="A89" s="33" t="s">
        <v>135</v>
      </c>
      <c r="B89" s="111" t="s">
        <v>122</v>
      </c>
      <c r="C89" s="31">
        <v>53222.412100000001</v>
      </c>
      <c r="D89" s="31">
        <v>5.0000000000000002E-5</v>
      </c>
      <c r="E89" s="34">
        <f t="shared" si="21"/>
        <v>9926.5375786857294</v>
      </c>
      <c r="F89" s="35">
        <f t="shared" si="18"/>
        <v>9926.5</v>
      </c>
      <c r="G89" s="34">
        <f>+C89-(C$7+F89*C$8)</f>
        <v>1.3915830000769347E-2</v>
      </c>
      <c r="H89" s="40"/>
      <c r="I89" s="41"/>
      <c r="J89" s="41"/>
      <c r="K89" s="34">
        <f>G89</f>
        <v>1.3915830000769347E-2</v>
      </c>
      <c r="O89" s="34">
        <f t="shared" ca="1" si="22"/>
        <v>-4.3809608486714141E-2</v>
      </c>
      <c r="P89" s="28">
        <f t="shared" si="23"/>
        <v>8.1463192504087362E-3</v>
      </c>
      <c r="Q89" s="37">
        <f t="shared" si="24"/>
        <v>38203.912100000001</v>
      </c>
      <c r="S89" s="34">
        <f>(P89-G89)^2</f>
        <v>3.3287254298526655E-5</v>
      </c>
      <c r="T89">
        <v>1</v>
      </c>
      <c r="U89" s="34">
        <f t="shared" si="25"/>
        <v>3.3287254298526655E-5</v>
      </c>
      <c r="V89" s="34">
        <f>+G89-P89</f>
        <v>5.7695107503606107E-3</v>
      </c>
    </row>
    <row r="90" spans="1:31" s="34" customFormat="1">
      <c r="A90" s="33" t="s">
        <v>132</v>
      </c>
      <c r="B90" s="42" t="s">
        <v>111</v>
      </c>
      <c r="C90" s="32">
        <v>53648.272299999997</v>
      </c>
      <c r="D90" s="31">
        <v>5.0000000000000002E-5</v>
      </c>
      <c r="E90" s="34">
        <f t="shared" si="21"/>
        <v>11076.542042491865</v>
      </c>
      <c r="F90" s="35">
        <f t="shared" si="18"/>
        <v>11076.5</v>
      </c>
      <c r="H90" s="40"/>
      <c r="I90" s="41"/>
      <c r="J90" s="41"/>
      <c r="O90" s="34">
        <f t="shared" ca="1" si="22"/>
        <v>-4.9643530774450564E-2</v>
      </c>
      <c r="P90" s="28">
        <f t="shared" si="23"/>
        <v>1.1773991687673896E-2</v>
      </c>
      <c r="Q90" s="37">
        <f t="shared" si="24"/>
        <v>38629.772299999997</v>
      </c>
      <c r="R90" s="39">
        <v>-0.26654440000129398</v>
      </c>
      <c r="U90" s="34">
        <f t="shared" si="25"/>
        <v>0</v>
      </c>
    </row>
    <row r="91" spans="1:31">
      <c r="A91" s="13" t="s">
        <v>142</v>
      </c>
      <c r="B91" s="22" t="s">
        <v>111</v>
      </c>
      <c r="C91" s="13">
        <v>53910.452299999997</v>
      </c>
      <c r="D91" s="13">
        <v>1E-4</v>
      </c>
      <c r="E91" s="34">
        <f t="shared" si="21"/>
        <v>11784.540043527641</v>
      </c>
      <c r="F91" s="35">
        <f t="shared" si="18"/>
        <v>11784.5</v>
      </c>
      <c r="G91" s="34">
        <f t="shared" ref="G91:G100" si="26">+C91-(C$7+F91*C$8)</f>
        <v>1.4828589999524411E-2</v>
      </c>
      <c r="H91" s="40"/>
      <c r="I91" s="41"/>
      <c r="J91" s="41"/>
      <c r="K91" s="34">
        <f>G91</f>
        <v>1.4828589999524411E-2</v>
      </c>
      <c r="L91" s="34"/>
      <c r="M91" s="34"/>
      <c r="N91" s="34"/>
      <c r="O91" s="34">
        <f t="shared" ca="1" si="22"/>
        <v>-5.323519771333525E-2</v>
      </c>
      <c r="P91" s="28">
        <f t="shared" si="23"/>
        <v>1.4202644294874479E-2</v>
      </c>
      <c r="Q91" s="37">
        <f t="shared" si="24"/>
        <v>38891.952299999997</v>
      </c>
      <c r="S91" s="34">
        <f t="shared" ref="S91:S100" si="27">(P91-G91)^2</f>
        <v>3.9180802516969918E-7</v>
      </c>
      <c r="T91">
        <v>1</v>
      </c>
      <c r="U91" s="34">
        <f t="shared" si="25"/>
        <v>3.9180802516969918E-7</v>
      </c>
      <c r="V91" s="34">
        <f t="shared" ref="V91:V100" si="28">+G91-P91</f>
        <v>6.2594570464993143E-4</v>
      </c>
      <c r="AA91" s="34"/>
      <c r="AB91" s="34"/>
      <c r="AC91" s="34"/>
      <c r="AD91" s="34"/>
      <c r="AE91" s="34"/>
    </row>
    <row r="92" spans="1:31">
      <c r="A92" s="32" t="s">
        <v>142</v>
      </c>
      <c r="B92" s="42" t="s">
        <v>111</v>
      </c>
      <c r="C92" s="32">
        <v>53910.452299999997</v>
      </c>
      <c r="D92" s="32">
        <v>1E-4</v>
      </c>
      <c r="E92" s="34">
        <f t="shared" si="21"/>
        <v>11784.540043527641</v>
      </c>
      <c r="F92" s="35">
        <f t="shared" si="18"/>
        <v>11784.5</v>
      </c>
      <c r="G92" s="34">
        <f t="shared" si="26"/>
        <v>1.4828589999524411E-2</v>
      </c>
      <c r="H92" s="40"/>
      <c r="I92" s="41"/>
      <c r="J92" s="41"/>
      <c r="K92" s="34">
        <f>G92</f>
        <v>1.4828589999524411E-2</v>
      </c>
      <c r="L92" s="34"/>
      <c r="M92" s="34"/>
      <c r="N92" s="34"/>
      <c r="O92" s="34">
        <f t="shared" ca="1" si="22"/>
        <v>-5.323519771333525E-2</v>
      </c>
      <c r="P92" s="28">
        <f t="shared" si="23"/>
        <v>1.4202644294874479E-2</v>
      </c>
      <c r="Q92" s="37">
        <f t="shared" si="24"/>
        <v>38891.952299999997</v>
      </c>
      <c r="S92" s="34">
        <f t="shared" si="27"/>
        <v>3.9180802516969918E-7</v>
      </c>
      <c r="T92" s="34">
        <v>1</v>
      </c>
      <c r="U92" s="34">
        <f t="shared" si="25"/>
        <v>3.9180802516969918E-7</v>
      </c>
      <c r="V92" s="34">
        <f t="shared" si="28"/>
        <v>6.2594570464993143E-4</v>
      </c>
      <c r="AA92" s="34"/>
      <c r="AB92" s="34"/>
      <c r="AC92" s="34"/>
      <c r="AD92" s="34"/>
      <c r="AE92" s="34"/>
    </row>
    <row r="93" spans="1:31" s="34" customFormat="1">
      <c r="A93" s="33" t="s">
        <v>141</v>
      </c>
      <c r="B93" s="42" t="s">
        <v>111</v>
      </c>
      <c r="C93" s="32">
        <v>53933.413500000002</v>
      </c>
      <c r="D93" s="32">
        <v>1.2999999999999999E-3</v>
      </c>
      <c r="E93" s="34">
        <f t="shared" si="21"/>
        <v>11846.545092354349</v>
      </c>
      <c r="F93" s="35">
        <f t="shared" si="18"/>
        <v>11846.5</v>
      </c>
      <c r="G93" s="34">
        <f t="shared" si="26"/>
        <v>1.6698230007023085E-2</v>
      </c>
      <c r="H93" s="40"/>
      <c r="I93" s="41"/>
      <c r="J93" s="41"/>
      <c r="K93" s="34">
        <f>G93</f>
        <v>1.6698230007023085E-2</v>
      </c>
      <c r="O93" s="34">
        <f t="shared" ca="1" si="22"/>
        <v>-5.354972221928278E-2</v>
      </c>
      <c r="P93" s="28">
        <f t="shared" si="23"/>
        <v>1.4422409464342268E-2</v>
      </c>
      <c r="Q93" s="37">
        <f t="shared" si="24"/>
        <v>38914.913500000002</v>
      </c>
      <c r="S93" s="34">
        <f t="shared" si="27"/>
        <v>5.1793591424880063E-6</v>
      </c>
      <c r="T93">
        <v>1</v>
      </c>
      <c r="U93" s="34">
        <f t="shared" si="25"/>
        <v>5.1793591424880063E-6</v>
      </c>
      <c r="V93" s="34">
        <f t="shared" si="28"/>
        <v>2.2758205426808165E-3</v>
      </c>
    </row>
    <row r="94" spans="1:31">
      <c r="A94" s="26" t="s">
        <v>141</v>
      </c>
      <c r="B94" s="112" t="s">
        <v>122</v>
      </c>
      <c r="C94" s="13">
        <v>54023.355799999998</v>
      </c>
      <c r="D94" s="13">
        <v>1.1999999999999999E-3</v>
      </c>
      <c r="E94" s="34">
        <f t="shared" si="21"/>
        <v>12089.427724929514</v>
      </c>
      <c r="F94" s="35">
        <f t="shared" si="18"/>
        <v>12089.5</v>
      </c>
      <c r="G94" s="34">
        <f t="shared" si="26"/>
        <v>-2.676431000145385E-2</v>
      </c>
      <c r="H94" s="40"/>
      <c r="I94" s="41"/>
      <c r="J94" s="41"/>
      <c r="K94" s="34">
        <f>G94</f>
        <v>-2.676431000145385E-2</v>
      </c>
      <c r="L94" s="34"/>
      <c r="M94" s="34"/>
      <c r="N94" s="34"/>
      <c r="O94" s="34">
        <f t="shared" ca="1" si="22"/>
        <v>-5.4782455363560995E-2</v>
      </c>
      <c r="P94" s="28">
        <f t="shared" si="23"/>
        <v>1.5294748815210093E-2</v>
      </c>
      <c r="Q94" s="37">
        <f t="shared" si="24"/>
        <v>39004.855799999998</v>
      </c>
      <c r="S94" s="34">
        <f t="shared" si="27"/>
        <v>1.7689644285435967E-3</v>
      </c>
      <c r="T94" s="34">
        <v>1</v>
      </c>
      <c r="U94" s="34">
        <f t="shared" si="25"/>
        <v>1.7689644285435967E-3</v>
      </c>
      <c r="V94" s="34">
        <f t="shared" si="28"/>
        <v>-4.2059058816663941E-2</v>
      </c>
      <c r="AA94" s="34"/>
      <c r="AB94" s="34"/>
      <c r="AC94" s="34"/>
      <c r="AD94" s="34"/>
      <c r="AE94" s="34"/>
    </row>
    <row r="95" spans="1:31">
      <c r="A95" s="32" t="s">
        <v>144</v>
      </c>
      <c r="B95" s="42" t="s">
        <v>111</v>
      </c>
      <c r="C95" s="32">
        <v>54307.431799999998</v>
      </c>
      <c r="D95" s="32">
        <v>2.0000000000000001E-4</v>
      </c>
      <c r="E95" s="34">
        <f t="shared" si="21"/>
        <v>12856.554279747728</v>
      </c>
      <c r="F95" s="35">
        <f t="shared" si="18"/>
        <v>12856.5</v>
      </c>
      <c r="G95" s="34">
        <f t="shared" si="26"/>
        <v>2.0100429996091407E-2</v>
      </c>
      <c r="H95" s="40"/>
      <c r="I95" s="41"/>
      <c r="J95" s="41"/>
      <c r="L95" s="34"/>
      <c r="M95" s="34"/>
      <c r="N95" s="34">
        <f>G95</f>
        <v>2.0100429996091407E-2</v>
      </c>
      <c r="O95" s="34">
        <f t="shared" ca="1" si="22"/>
        <v>-5.867342788068608E-2</v>
      </c>
      <c r="P95" s="28">
        <f t="shared" si="23"/>
        <v>1.8163174507150225E-2</v>
      </c>
      <c r="Q95" s="37">
        <f t="shared" si="24"/>
        <v>39288.931799999998</v>
      </c>
      <c r="S95" s="34">
        <f t="shared" si="27"/>
        <v>3.7529588294327364E-6</v>
      </c>
      <c r="T95">
        <v>1</v>
      </c>
      <c r="U95" s="34">
        <f t="shared" si="25"/>
        <v>3.7529588294327364E-6</v>
      </c>
      <c r="V95" s="34">
        <f t="shared" si="28"/>
        <v>1.9372554889411815E-3</v>
      </c>
      <c r="AA95" s="34"/>
      <c r="AB95" s="34"/>
      <c r="AC95" s="34"/>
      <c r="AD95" s="34"/>
      <c r="AE95" s="34"/>
    </row>
    <row r="96" spans="1:31">
      <c r="A96" s="32" t="s">
        <v>149</v>
      </c>
      <c r="B96" s="42" t="s">
        <v>111</v>
      </c>
      <c r="C96" s="32">
        <v>55041.392399999997</v>
      </c>
      <c r="D96" s="32">
        <v>1E-4</v>
      </c>
      <c r="E96" s="34">
        <f t="shared" si="21"/>
        <v>14838.561441388654</v>
      </c>
      <c r="F96" s="35">
        <f t="shared" si="18"/>
        <v>14838.5</v>
      </c>
      <c r="G96" s="34">
        <f t="shared" si="26"/>
        <v>2.275246999488445E-2</v>
      </c>
      <c r="H96" s="40"/>
      <c r="I96" s="41"/>
      <c r="J96" s="41"/>
      <c r="K96" s="34">
        <f>G96</f>
        <v>2.275246999488445E-2</v>
      </c>
      <c r="L96" s="34"/>
      <c r="M96" s="34"/>
      <c r="N96" s="34"/>
      <c r="O96" s="34">
        <f t="shared" ca="1" si="22"/>
        <v>-6.872806611920225E-2</v>
      </c>
      <c r="P96" s="28">
        <f t="shared" si="23"/>
        <v>2.6384236708310315E-2</v>
      </c>
      <c r="Q96" s="37">
        <f t="shared" si="24"/>
        <v>40022.892399999997</v>
      </c>
      <c r="S96" s="34">
        <f t="shared" si="27"/>
        <v>1.3189729460748109E-5</v>
      </c>
      <c r="T96" s="34">
        <v>1</v>
      </c>
      <c r="U96" s="34">
        <f t="shared" si="25"/>
        <v>1.3189729460748109E-5</v>
      </c>
      <c r="V96" s="34">
        <f t="shared" si="28"/>
        <v>-3.6317667134258651E-3</v>
      </c>
      <c r="AA96" s="34"/>
      <c r="AB96" s="34"/>
      <c r="AC96" s="34"/>
      <c r="AD96" s="34"/>
      <c r="AE96" s="34"/>
    </row>
    <row r="97" spans="1:31">
      <c r="A97" s="26" t="s">
        <v>150</v>
      </c>
      <c r="B97" s="22" t="s">
        <v>122</v>
      </c>
      <c r="C97" s="13">
        <v>55056.389300000003</v>
      </c>
      <c r="D97" s="13">
        <v>1E-4</v>
      </c>
      <c r="E97" s="34">
        <f t="shared" si="21"/>
        <v>14879.059477935061</v>
      </c>
      <c r="F97" s="35">
        <f t="shared" si="18"/>
        <v>14879</v>
      </c>
      <c r="G97" s="34">
        <f t="shared" si="26"/>
        <v>2.2025379999831785E-2</v>
      </c>
      <c r="H97" s="40"/>
      <c r="I97" s="41"/>
      <c r="J97" s="41"/>
      <c r="K97" s="34">
        <f>G97</f>
        <v>2.2025379999831785E-2</v>
      </c>
      <c r="L97" s="34"/>
      <c r="M97" s="34"/>
      <c r="N97" s="34"/>
      <c r="O97" s="34">
        <f t="shared" ca="1" si="22"/>
        <v>-6.8933521643248619E-2</v>
      </c>
      <c r="P97" s="28">
        <f t="shared" si="23"/>
        <v>2.6564384063615932E-2</v>
      </c>
      <c r="Q97" s="37">
        <f t="shared" si="24"/>
        <v>40037.889300000003</v>
      </c>
      <c r="S97" s="34">
        <f t="shared" si="27"/>
        <v>2.0602557891049005E-5</v>
      </c>
      <c r="T97">
        <v>1</v>
      </c>
      <c r="U97" s="34">
        <f t="shared" si="25"/>
        <v>2.0602557891049005E-5</v>
      </c>
      <c r="V97" s="34">
        <f t="shared" si="28"/>
        <v>-4.5390040637841474E-3</v>
      </c>
      <c r="AA97" s="34"/>
      <c r="AB97" s="34"/>
      <c r="AC97" s="34"/>
      <c r="AD97" s="34"/>
      <c r="AE97" s="34"/>
    </row>
    <row r="98" spans="1:31">
      <c r="A98" s="57" t="s">
        <v>244</v>
      </c>
      <c r="B98" s="58" t="s">
        <v>122</v>
      </c>
      <c r="C98" s="59">
        <v>56154.370260000003</v>
      </c>
      <c r="D98" s="59">
        <v>2.0000000000000001E-4</v>
      </c>
      <c r="E98" s="34">
        <f t="shared" si="21"/>
        <v>17844.077117935605</v>
      </c>
      <c r="F98" s="35">
        <f t="shared" si="18"/>
        <v>17844</v>
      </c>
      <c r="G98" s="34">
        <f t="shared" si="26"/>
        <v>2.8557680001540575E-2</v>
      </c>
      <c r="H98" s="40"/>
      <c r="I98" s="41"/>
      <c r="J98" s="41"/>
      <c r="K98" s="34">
        <f>G98</f>
        <v>2.8557680001540575E-2</v>
      </c>
      <c r="L98" s="34"/>
      <c r="M98" s="34"/>
      <c r="N98" s="34"/>
      <c r="O98" s="34">
        <f t="shared" ca="1" si="22"/>
        <v>-8.3974895193803842E-2</v>
      </c>
      <c r="P98" s="28">
        <f t="shared" si="23"/>
        <v>4.1075748991986565E-2</v>
      </c>
      <c r="Q98" s="37">
        <f t="shared" si="24"/>
        <v>41135.870260000003</v>
      </c>
      <c r="S98" s="34">
        <f t="shared" si="27"/>
        <v>1.5670205124956548E-4</v>
      </c>
      <c r="T98" s="34">
        <v>1</v>
      </c>
      <c r="U98" s="34">
        <f t="shared" si="25"/>
        <v>1.5670205124956548E-4</v>
      </c>
      <c r="V98" s="34">
        <f t="shared" si="28"/>
        <v>-1.2518068990445989E-2</v>
      </c>
      <c r="AA98" s="34"/>
      <c r="AB98" s="34"/>
      <c r="AC98" s="34"/>
      <c r="AD98" s="34"/>
      <c r="AE98" s="34"/>
    </row>
    <row r="99" spans="1:31">
      <c r="A99" s="59" t="s">
        <v>245</v>
      </c>
      <c r="B99" s="58" t="s">
        <v>122</v>
      </c>
      <c r="C99" s="59">
        <v>56489.502500000002</v>
      </c>
      <c r="D99" s="59">
        <v>1.9E-3</v>
      </c>
      <c r="E99" s="34">
        <f t="shared" si="21"/>
        <v>18749.077331539396</v>
      </c>
      <c r="F99" s="35">
        <f t="shared" si="18"/>
        <v>18749</v>
      </c>
      <c r="G99" s="34">
        <f t="shared" si="26"/>
        <v>2.8636779999942519E-2</v>
      </c>
      <c r="H99" s="40"/>
      <c r="I99" s="41"/>
      <c r="J99" s="41"/>
      <c r="K99" s="34">
        <f>G99</f>
        <v>2.8636779999942519E-2</v>
      </c>
      <c r="L99" s="34"/>
      <c r="M99" s="34"/>
      <c r="N99" s="34"/>
      <c r="O99" s="34">
        <f t="shared" ca="1" si="22"/>
        <v>-8.8565938385457288E-2</v>
      </c>
      <c r="P99" s="28">
        <f t="shared" si="23"/>
        <v>4.6024909615362347E-2</v>
      </c>
      <c r="Q99" s="37">
        <f t="shared" si="24"/>
        <v>41471.002500000002</v>
      </c>
      <c r="S99" s="34">
        <f t="shared" si="27"/>
        <v>3.0234705152264011E-4</v>
      </c>
      <c r="T99">
        <v>1</v>
      </c>
      <c r="U99" s="34">
        <f t="shared" si="25"/>
        <v>3.0234705152264011E-4</v>
      </c>
      <c r="V99" s="34">
        <f t="shared" si="28"/>
        <v>-1.7388129615419828E-2</v>
      </c>
      <c r="AA99" s="34"/>
      <c r="AB99" s="34"/>
      <c r="AC99" s="34"/>
      <c r="AD99" s="34"/>
      <c r="AE99" s="34"/>
    </row>
    <row r="100" spans="1:31">
      <c r="A100" s="59" t="s">
        <v>245</v>
      </c>
      <c r="B100" s="58" t="s">
        <v>122</v>
      </c>
      <c r="C100" s="59">
        <v>56525.421399999999</v>
      </c>
      <c r="D100" s="59">
        <v>6.9999999999999999E-4</v>
      </c>
      <c r="E100" s="34">
        <f t="shared" si="21"/>
        <v>18846.073705783812</v>
      </c>
      <c r="F100" s="35">
        <f t="shared" si="18"/>
        <v>18846</v>
      </c>
      <c r="G100" s="34">
        <f t="shared" si="26"/>
        <v>2.7294120001897682E-2</v>
      </c>
      <c r="H100" s="40"/>
      <c r="I100" s="41"/>
      <c r="J100" s="41"/>
      <c r="K100" s="34">
        <f>G100</f>
        <v>2.7294120001897682E-2</v>
      </c>
      <c r="L100" s="34"/>
      <c r="M100" s="34"/>
      <c r="N100" s="34"/>
      <c r="O100" s="34">
        <f t="shared" ca="1" si="22"/>
        <v>-8.9058017047988089E-2</v>
      </c>
      <c r="P100" s="28">
        <f t="shared" si="23"/>
        <v>4.6569799664945621E-2</v>
      </c>
      <c r="Q100" s="37">
        <f t="shared" si="24"/>
        <v>41506.921399999999</v>
      </c>
      <c r="S100" s="34">
        <f t="shared" si="27"/>
        <v>3.7155182647243993E-4</v>
      </c>
      <c r="T100" s="34">
        <v>1</v>
      </c>
      <c r="U100" s="34">
        <f t="shared" si="25"/>
        <v>3.7155182647243993E-4</v>
      </c>
      <c r="V100" s="34">
        <f t="shared" si="28"/>
        <v>-1.927567966304794E-2</v>
      </c>
      <c r="AA100" s="34"/>
      <c r="AB100" s="34"/>
      <c r="AC100" s="34"/>
      <c r="AD100" s="34"/>
      <c r="AE100" s="34"/>
    </row>
    <row r="101" spans="1:31">
      <c r="A101" s="28"/>
      <c r="B101" s="29"/>
      <c r="C101" s="30"/>
      <c r="D101" s="30"/>
      <c r="AA101" s="34"/>
      <c r="AB101" s="34"/>
      <c r="AC101" s="34"/>
      <c r="AD101" s="34"/>
      <c r="AE101" s="34"/>
    </row>
    <row r="102" spans="1:31">
      <c r="A102" s="28"/>
      <c r="B102" s="29"/>
      <c r="C102" s="30"/>
      <c r="D102" s="30"/>
      <c r="AA102" s="34"/>
      <c r="AB102" s="34"/>
      <c r="AC102" s="34"/>
      <c r="AD102" s="34"/>
      <c r="AE102" s="34"/>
    </row>
    <row r="103" spans="1:31">
      <c r="A103" s="28"/>
      <c r="B103" s="29"/>
      <c r="C103" s="30"/>
      <c r="D103" s="30"/>
      <c r="AA103" s="34"/>
      <c r="AB103" s="34"/>
      <c r="AC103" s="34"/>
      <c r="AD103" s="34"/>
      <c r="AE103" s="34"/>
    </row>
    <row r="104" spans="1:31">
      <c r="A104" s="28"/>
      <c r="B104" s="29"/>
      <c r="C104" s="30"/>
      <c r="D104" s="30"/>
      <c r="AA104" s="34"/>
      <c r="AB104" s="34"/>
      <c r="AC104" s="34"/>
      <c r="AD104" s="34"/>
      <c r="AE104" s="34"/>
    </row>
    <row r="105" spans="1:31">
      <c r="A105" s="28"/>
      <c r="B105" s="29"/>
      <c r="C105" s="30"/>
      <c r="D105" s="30"/>
      <c r="AA105" s="34"/>
      <c r="AB105" s="34"/>
      <c r="AC105" s="34"/>
      <c r="AD105" s="34"/>
      <c r="AE105" s="34"/>
    </row>
    <row r="106" spans="1:31">
      <c r="A106" s="28"/>
      <c r="B106" s="29"/>
      <c r="C106" s="30"/>
      <c r="D106" s="30"/>
      <c r="AA106" s="34"/>
      <c r="AB106" s="34"/>
      <c r="AC106" s="34"/>
      <c r="AD106" s="34"/>
      <c r="AE106" s="34"/>
    </row>
    <row r="107" spans="1:31">
      <c r="A107" s="28"/>
      <c r="B107" s="29"/>
      <c r="C107" s="30"/>
      <c r="D107" s="30"/>
      <c r="AA107" s="34"/>
      <c r="AB107" s="34"/>
      <c r="AC107" s="34"/>
      <c r="AD107" s="34"/>
      <c r="AE107" s="34"/>
    </row>
    <row r="108" spans="1:31">
      <c r="A108" s="28"/>
      <c r="B108" s="29"/>
      <c r="C108" s="30"/>
      <c r="D108" s="30"/>
      <c r="AA108" s="34"/>
      <c r="AB108" s="34"/>
      <c r="AC108" s="34"/>
      <c r="AD108" s="34"/>
      <c r="AE108" s="34"/>
    </row>
    <row r="109" spans="1:31">
      <c r="A109" s="28"/>
      <c r="B109" s="29"/>
      <c r="C109" s="30"/>
      <c r="D109" s="30"/>
      <c r="AA109" s="34"/>
      <c r="AB109" s="34"/>
      <c r="AC109" s="34"/>
      <c r="AD109" s="34"/>
      <c r="AE109" s="34"/>
    </row>
    <row r="110" spans="1:31">
      <c r="A110" s="28"/>
      <c r="B110" s="29"/>
      <c r="C110" s="30"/>
      <c r="D110" s="30"/>
      <c r="AA110" s="34"/>
      <c r="AB110" s="34"/>
      <c r="AC110" s="34"/>
      <c r="AD110" s="34"/>
      <c r="AE110" s="34"/>
    </row>
    <row r="111" spans="1:31">
      <c r="A111" s="28"/>
      <c r="B111" s="29"/>
      <c r="C111" s="30"/>
      <c r="D111" s="30"/>
      <c r="AA111" s="34"/>
      <c r="AB111" s="34"/>
      <c r="AC111" s="34"/>
      <c r="AD111" s="34"/>
      <c r="AE111" s="34"/>
    </row>
    <row r="112" spans="1:31">
      <c r="A112" s="28"/>
      <c r="B112" s="29"/>
      <c r="C112" s="30"/>
      <c r="D112" s="30"/>
      <c r="AA112" s="34"/>
      <c r="AB112" s="34"/>
      <c r="AC112" s="34"/>
      <c r="AD112" s="34"/>
      <c r="AE112" s="34"/>
    </row>
    <row r="113" spans="1:31">
      <c r="A113" s="28"/>
      <c r="B113" s="29"/>
      <c r="C113" s="30"/>
      <c r="D113" s="30"/>
      <c r="AA113" s="34"/>
      <c r="AB113" s="34"/>
      <c r="AC113" s="34"/>
      <c r="AD113" s="34"/>
      <c r="AE113" s="34"/>
    </row>
    <row r="114" spans="1:31">
      <c r="A114" s="28"/>
      <c r="B114" s="29"/>
      <c r="C114" s="30"/>
      <c r="D114" s="30"/>
      <c r="AA114" s="34"/>
      <c r="AB114" s="34"/>
      <c r="AC114" s="34"/>
      <c r="AD114" s="34"/>
      <c r="AE114" s="34"/>
    </row>
    <row r="115" spans="1:31">
      <c r="A115" s="28"/>
      <c r="B115" s="29"/>
      <c r="C115" s="30"/>
      <c r="D115" s="30"/>
      <c r="AA115" s="34"/>
      <c r="AB115" s="34"/>
      <c r="AC115" s="34"/>
      <c r="AD115" s="34"/>
      <c r="AE115" s="34"/>
    </row>
    <row r="116" spans="1:31">
      <c r="A116" s="28"/>
      <c r="B116" s="29"/>
      <c r="C116" s="30"/>
      <c r="D116" s="30"/>
      <c r="AA116" s="34"/>
      <c r="AB116" s="34"/>
      <c r="AC116" s="34"/>
      <c r="AD116" s="34"/>
      <c r="AE116" s="34"/>
    </row>
    <row r="117" spans="1:31">
      <c r="A117" s="28"/>
      <c r="B117" s="29"/>
      <c r="C117" s="30"/>
      <c r="D117" s="30"/>
      <c r="AA117" s="34"/>
      <c r="AB117" s="34"/>
      <c r="AC117" s="34"/>
      <c r="AD117" s="34"/>
      <c r="AE117" s="34"/>
    </row>
    <row r="118" spans="1:31">
      <c r="A118" s="28"/>
      <c r="B118" s="29"/>
      <c r="C118" s="30"/>
      <c r="D118" s="30"/>
      <c r="AA118" s="34"/>
      <c r="AB118" s="34"/>
      <c r="AC118" s="34"/>
      <c r="AD118" s="34"/>
      <c r="AE118" s="34"/>
    </row>
    <row r="119" spans="1:31">
      <c r="A119" s="28"/>
      <c r="B119" s="29"/>
      <c r="C119" s="30"/>
      <c r="D119" s="30"/>
      <c r="AA119" s="34"/>
      <c r="AB119" s="34"/>
      <c r="AC119" s="34"/>
      <c r="AD119" s="34"/>
      <c r="AE119" s="34"/>
    </row>
    <row r="120" spans="1:31">
      <c r="A120" s="28"/>
      <c r="B120" s="29"/>
      <c r="C120" s="30"/>
      <c r="D120" s="30"/>
      <c r="AA120" s="34"/>
      <c r="AB120" s="34"/>
      <c r="AC120" s="34"/>
      <c r="AD120" s="34"/>
      <c r="AE120" s="34"/>
    </row>
    <row r="121" spans="1:31">
      <c r="A121" s="28"/>
      <c r="B121" s="29"/>
      <c r="C121" s="30"/>
      <c r="D121" s="30"/>
      <c r="AA121" s="34"/>
      <c r="AB121" s="34"/>
      <c r="AC121" s="34"/>
      <c r="AD121" s="34"/>
      <c r="AE121" s="34"/>
    </row>
    <row r="122" spans="1:31">
      <c r="A122" s="28"/>
      <c r="B122" s="29"/>
      <c r="C122" s="30"/>
      <c r="D122" s="30"/>
      <c r="AA122" s="34"/>
      <c r="AB122" s="34"/>
      <c r="AC122" s="34"/>
      <c r="AD122" s="34"/>
      <c r="AE122" s="34"/>
    </row>
    <row r="123" spans="1:31">
      <c r="A123" s="28"/>
      <c r="B123" s="29"/>
      <c r="C123" s="30"/>
      <c r="D123" s="30"/>
      <c r="AA123" s="34"/>
      <c r="AB123" s="34"/>
      <c r="AC123" s="34"/>
      <c r="AD123" s="34"/>
      <c r="AE123" s="34"/>
    </row>
    <row r="124" spans="1:31">
      <c r="A124" s="28"/>
      <c r="B124" s="29"/>
      <c r="C124" s="30"/>
      <c r="D124" s="30"/>
      <c r="AA124" s="34"/>
      <c r="AB124" s="34"/>
      <c r="AC124" s="34"/>
      <c r="AD124" s="34"/>
      <c r="AE124" s="34"/>
    </row>
    <row r="125" spans="1:31">
      <c r="A125" s="28"/>
      <c r="B125" s="29"/>
      <c r="C125" s="30"/>
      <c r="D125" s="30"/>
      <c r="AA125" s="34"/>
      <c r="AB125" s="34"/>
      <c r="AC125" s="34"/>
      <c r="AD125" s="34"/>
      <c r="AE125" s="34"/>
    </row>
    <row r="126" spans="1:31">
      <c r="A126" s="28"/>
      <c r="B126" s="29"/>
      <c r="C126" s="30"/>
      <c r="D126" s="30"/>
      <c r="AA126" s="34"/>
      <c r="AB126" s="34"/>
      <c r="AC126" s="34"/>
      <c r="AD126" s="34"/>
      <c r="AE126" s="34"/>
    </row>
    <row r="127" spans="1:31">
      <c r="A127" s="28"/>
      <c r="B127" s="29"/>
      <c r="C127" s="30"/>
      <c r="D127" s="30"/>
      <c r="AA127" s="34"/>
      <c r="AB127" s="34"/>
      <c r="AC127" s="34"/>
      <c r="AD127" s="34"/>
      <c r="AE127" s="34"/>
    </row>
    <row r="128" spans="1:31">
      <c r="A128" s="28"/>
      <c r="B128" s="29"/>
      <c r="C128" s="30"/>
      <c r="D128" s="30"/>
      <c r="AA128" s="34"/>
      <c r="AB128" s="34"/>
      <c r="AC128" s="34"/>
      <c r="AD128" s="34"/>
      <c r="AE128" s="34"/>
    </row>
    <row r="129" spans="1:31">
      <c r="A129" s="28"/>
      <c r="B129" s="29"/>
      <c r="C129" s="30"/>
      <c r="D129" s="30"/>
      <c r="AA129" s="34"/>
      <c r="AB129" s="34"/>
      <c r="AC129" s="34"/>
      <c r="AD129" s="34"/>
      <c r="AE129" s="34"/>
    </row>
    <row r="130" spans="1:31">
      <c r="A130" s="28"/>
      <c r="B130" s="29"/>
      <c r="C130" s="30"/>
      <c r="D130" s="30"/>
      <c r="AA130" s="34"/>
      <c r="AB130" s="34"/>
      <c r="AC130" s="34"/>
      <c r="AD130" s="34"/>
      <c r="AE130" s="34"/>
    </row>
    <row r="131" spans="1:31">
      <c r="A131" s="28"/>
      <c r="B131" s="29"/>
      <c r="C131" s="30"/>
      <c r="D131" s="30"/>
      <c r="AA131" s="34"/>
      <c r="AB131" s="34"/>
      <c r="AC131" s="34"/>
      <c r="AD131" s="34"/>
      <c r="AE131" s="34"/>
    </row>
    <row r="132" spans="1:31">
      <c r="A132" s="28"/>
      <c r="B132" s="29"/>
      <c r="C132" s="30"/>
      <c r="D132" s="30"/>
      <c r="AA132" s="34"/>
      <c r="AB132" s="34"/>
      <c r="AC132" s="34"/>
      <c r="AD132" s="34"/>
      <c r="AE132" s="34"/>
    </row>
    <row r="133" spans="1:31">
      <c r="A133" s="28"/>
      <c r="B133" s="29"/>
      <c r="C133" s="30"/>
      <c r="D133" s="30"/>
      <c r="AA133" s="34"/>
      <c r="AB133" s="34"/>
      <c r="AC133" s="34"/>
      <c r="AD133" s="34"/>
      <c r="AE133" s="34"/>
    </row>
    <row r="134" spans="1:31">
      <c r="A134" s="28"/>
      <c r="B134" s="29"/>
      <c r="C134" s="30"/>
      <c r="D134" s="30"/>
      <c r="AA134" s="34"/>
      <c r="AB134" s="34"/>
      <c r="AC134" s="34"/>
      <c r="AD134" s="34"/>
      <c r="AE134" s="34"/>
    </row>
    <row r="135" spans="1:31">
      <c r="A135" s="28"/>
      <c r="B135" s="29"/>
      <c r="C135" s="30"/>
      <c r="D135" s="30"/>
      <c r="AA135" s="34"/>
      <c r="AB135" s="34"/>
      <c r="AC135" s="34"/>
      <c r="AD135" s="34"/>
      <c r="AE135" s="34"/>
    </row>
    <row r="136" spans="1:31">
      <c r="A136" s="28"/>
      <c r="B136" s="29"/>
      <c r="C136" s="30"/>
      <c r="D136" s="30"/>
      <c r="AA136" s="34"/>
      <c r="AB136" s="34"/>
      <c r="AC136" s="34"/>
      <c r="AD136" s="34"/>
      <c r="AE136" s="34"/>
    </row>
    <row r="137" spans="1:31">
      <c r="A137" s="28"/>
      <c r="B137" s="29"/>
      <c r="C137" s="30"/>
      <c r="D137" s="30"/>
      <c r="AA137" s="34"/>
      <c r="AB137" s="34"/>
      <c r="AC137" s="34"/>
      <c r="AD137" s="34"/>
      <c r="AE137" s="34"/>
    </row>
    <row r="138" spans="1:31">
      <c r="A138" s="28"/>
      <c r="B138" s="29"/>
      <c r="C138" s="30"/>
      <c r="D138" s="30"/>
      <c r="AA138" s="34"/>
      <c r="AB138" s="34"/>
      <c r="AC138" s="34"/>
      <c r="AD138" s="34"/>
      <c r="AE138" s="34"/>
    </row>
    <row r="139" spans="1:31">
      <c r="A139" s="28"/>
      <c r="B139" s="29"/>
      <c r="C139" s="30"/>
      <c r="D139" s="30"/>
      <c r="AA139" s="34"/>
      <c r="AB139" s="34"/>
      <c r="AC139" s="34"/>
      <c r="AD139" s="34"/>
      <c r="AE139" s="34"/>
    </row>
    <row r="140" spans="1:31">
      <c r="A140" s="28"/>
      <c r="B140" s="29"/>
      <c r="C140" s="30"/>
      <c r="D140" s="30"/>
      <c r="AA140" s="34"/>
      <c r="AB140" s="34"/>
      <c r="AC140" s="34"/>
      <c r="AD140" s="34"/>
      <c r="AE140" s="34"/>
    </row>
    <row r="141" spans="1:31">
      <c r="A141" s="28"/>
      <c r="B141" s="29"/>
      <c r="C141" s="30"/>
      <c r="D141" s="30"/>
      <c r="AA141" s="34"/>
      <c r="AB141" s="34"/>
      <c r="AC141" s="34"/>
      <c r="AD141" s="34"/>
      <c r="AE141" s="34"/>
    </row>
    <row r="142" spans="1:31">
      <c r="A142" s="28"/>
      <c r="B142" s="29"/>
      <c r="C142" s="30"/>
      <c r="D142" s="30"/>
      <c r="AA142" s="34"/>
      <c r="AB142" s="34"/>
      <c r="AC142" s="34"/>
      <c r="AD142" s="34"/>
      <c r="AE142" s="34"/>
    </row>
    <row r="143" spans="1:31">
      <c r="A143" s="28"/>
      <c r="B143" s="29"/>
      <c r="C143" s="30"/>
      <c r="D143" s="30"/>
      <c r="AA143" s="34"/>
      <c r="AB143" s="34"/>
      <c r="AC143" s="34"/>
      <c r="AD143" s="34"/>
      <c r="AE143" s="34"/>
    </row>
    <row r="144" spans="1:31">
      <c r="A144" s="28"/>
      <c r="B144" s="29"/>
      <c r="C144" s="30"/>
      <c r="D144" s="30"/>
      <c r="AA144" s="34"/>
      <c r="AB144" s="34"/>
      <c r="AC144" s="34"/>
      <c r="AD144" s="34"/>
      <c r="AE144" s="34"/>
    </row>
    <row r="145" spans="1:31">
      <c r="A145" s="28"/>
      <c r="B145" s="29"/>
      <c r="C145" s="30"/>
      <c r="D145" s="30"/>
      <c r="AA145" s="34"/>
      <c r="AB145" s="34"/>
      <c r="AC145" s="34"/>
      <c r="AD145" s="34"/>
      <c r="AE145" s="34"/>
    </row>
    <row r="146" spans="1:31">
      <c r="A146" s="28"/>
      <c r="B146" s="29"/>
      <c r="C146" s="30"/>
      <c r="D146" s="30"/>
      <c r="AA146" s="34"/>
      <c r="AB146" s="34"/>
      <c r="AC146" s="34"/>
      <c r="AD146" s="34"/>
      <c r="AE146" s="34"/>
    </row>
    <row r="147" spans="1:31">
      <c r="A147" s="28"/>
      <c r="B147" s="29"/>
      <c r="C147" s="30"/>
      <c r="D147" s="30"/>
      <c r="AA147" s="34"/>
      <c r="AB147" s="34"/>
      <c r="AC147" s="34"/>
      <c r="AD147" s="34"/>
      <c r="AE147" s="34"/>
    </row>
    <row r="148" spans="1:31">
      <c r="A148" s="28"/>
      <c r="B148" s="29"/>
      <c r="C148" s="30"/>
      <c r="D148" s="30"/>
      <c r="AA148" s="34"/>
      <c r="AB148" s="34"/>
      <c r="AC148" s="34"/>
      <c r="AD148" s="34"/>
      <c r="AE148" s="34"/>
    </row>
    <row r="149" spans="1:31">
      <c r="A149" s="28"/>
      <c r="B149" s="29"/>
      <c r="C149" s="30"/>
      <c r="D149" s="30"/>
      <c r="AA149" s="34"/>
      <c r="AB149" s="34"/>
      <c r="AC149" s="34"/>
      <c r="AD149" s="34"/>
      <c r="AE149" s="34"/>
    </row>
    <row r="150" spans="1:31">
      <c r="A150" s="28"/>
      <c r="B150" s="29"/>
      <c r="C150" s="30"/>
      <c r="D150" s="30"/>
      <c r="AA150" s="34"/>
      <c r="AB150" s="34"/>
      <c r="AC150" s="34"/>
      <c r="AD150" s="34"/>
      <c r="AE150" s="34"/>
    </row>
    <row r="151" spans="1:31">
      <c r="A151" s="28"/>
      <c r="B151" s="29"/>
      <c r="C151" s="30"/>
      <c r="D151" s="30"/>
      <c r="AA151" s="34"/>
      <c r="AB151" s="34"/>
      <c r="AC151" s="34"/>
      <c r="AD151" s="34"/>
      <c r="AE151" s="34"/>
    </row>
    <row r="152" spans="1:31">
      <c r="A152" s="28"/>
      <c r="B152" s="29"/>
      <c r="C152" s="30"/>
      <c r="D152" s="30"/>
      <c r="AA152" s="34"/>
      <c r="AB152" s="34"/>
      <c r="AC152" s="34"/>
      <c r="AD152" s="34"/>
      <c r="AE152" s="34"/>
    </row>
    <row r="153" spans="1:31">
      <c r="A153" s="28"/>
      <c r="B153" s="29"/>
      <c r="C153" s="30"/>
      <c r="D153" s="30"/>
      <c r="AA153" s="34"/>
      <c r="AB153" s="34"/>
      <c r="AC153" s="34"/>
      <c r="AD153" s="34"/>
      <c r="AE153" s="34"/>
    </row>
    <row r="154" spans="1:31">
      <c r="A154" s="28"/>
      <c r="B154" s="29"/>
      <c r="C154" s="30"/>
      <c r="D154" s="30"/>
      <c r="AA154" s="34"/>
      <c r="AB154" s="34"/>
      <c r="AC154" s="34"/>
      <c r="AD154" s="34"/>
      <c r="AE154" s="34"/>
    </row>
    <row r="155" spans="1:31">
      <c r="A155" s="28"/>
      <c r="B155" s="29"/>
      <c r="C155" s="30"/>
      <c r="D155" s="30"/>
      <c r="AA155" s="34"/>
      <c r="AB155" s="34"/>
      <c r="AC155" s="34"/>
      <c r="AD155" s="34"/>
      <c r="AE155" s="34"/>
    </row>
    <row r="156" spans="1:31">
      <c r="A156" s="28"/>
      <c r="B156" s="29"/>
      <c r="C156" s="30"/>
      <c r="D156" s="30"/>
      <c r="AA156" s="34"/>
      <c r="AB156" s="34"/>
      <c r="AC156" s="34"/>
      <c r="AD156" s="34"/>
      <c r="AE156" s="34"/>
    </row>
    <row r="157" spans="1:31">
      <c r="A157" s="28"/>
      <c r="B157" s="29"/>
      <c r="C157" s="30"/>
      <c r="D157" s="30"/>
      <c r="AA157" s="34"/>
      <c r="AB157" s="34"/>
      <c r="AC157" s="34"/>
      <c r="AD157" s="34"/>
      <c r="AE157" s="34"/>
    </row>
    <row r="158" spans="1:31">
      <c r="A158" s="28"/>
      <c r="B158" s="29"/>
      <c r="C158" s="30"/>
      <c r="D158" s="30"/>
      <c r="AA158" s="34"/>
      <c r="AB158" s="34"/>
      <c r="AC158" s="34"/>
      <c r="AD158" s="34"/>
      <c r="AE158" s="34"/>
    </row>
    <row r="159" spans="1:31">
      <c r="A159" s="28"/>
      <c r="B159" s="29"/>
      <c r="C159" s="30"/>
      <c r="D159" s="30"/>
      <c r="AA159" s="34"/>
      <c r="AB159" s="34"/>
      <c r="AC159" s="34"/>
      <c r="AD159" s="34"/>
      <c r="AE159" s="34"/>
    </row>
    <row r="160" spans="1:31">
      <c r="A160" s="28"/>
      <c r="B160" s="29"/>
      <c r="C160" s="30"/>
      <c r="D160" s="30"/>
      <c r="AA160" s="34"/>
      <c r="AB160" s="34"/>
      <c r="AC160" s="34"/>
      <c r="AD160" s="34"/>
      <c r="AE160" s="34"/>
    </row>
    <row r="161" spans="1:31">
      <c r="A161" s="28"/>
      <c r="B161" s="29"/>
      <c r="C161" s="30"/>
      <c r="D161" s="30"/>
      <c r="AA161" s="34"/>
      <c r="AB161" s="34"/>
      <c r="AC161" s="34"/>
      <c r="AD161" s="34"/>
      <c r="AE161" s="34"/>
    </row>
    <row r="162" spans="1:31">
      <c r="A162" s="28"/>
      <c r="B162" s="29"/>
      <c r="C162" s="30"/>
      <c r="D162" s="30"/>
      <c r="AA162" s="34"/>
      <c r="AB162" s="34"/>
      <c r="AC162" s="34"/>
      <c r="AD162" s="34"/>
      <c r="AE162" s="34"/>
    </row>
    <row r="163" spans="1:31">
      <c r="A163" s="28"/>
      <c r="B163" s="29"/>
      <c r="C163" s="30"/>
      <c r="D163" s="30"/>
      <c r="AA163" s="34"/>
      <c r="AB163" s="34"/>
      <c r="AC163" s="34"/>
      <c r="AD163" s="34"/>
      <c r="AE163" s="34"/>
    </row>
    <row r="164" spans="1:31">
      <c r="A164" s="28"/>
      <c r="B164" s="29"/>
      <c r="C164" s="30"/>
      <c r="D164" s="30"/>
      <c r="AA164" s="34"/>
      <c r="AB164" s="34"/>
      <c r="AC164" s="34"/>
      <c r="AD164" s="34"/>
      <c r="AE164" s="34"/>
    </row>
    <row r="165" spans="1:31">
      <c r="A165" s="28"/>
      <c r="B165" s="29"/>
      <c r="C165" s="30"/>
      <c r="D165" s="30"/>
      <c r="AA165" s="34"/>
      <c r="AB165" s="34"/>
      <c r="AC165" s="34"/>
      <c r="AD165" s="34"/>
      <c r="AE165" s="34"/>
    </row>
    <row r="166" spans="1:31">
      <c r="A166" s="28"/>
      <c r="B166" s="29"/>
      <c r="C166" s="30"/>
      <c r="D166" s="30"/>
      <c r="AA166" s="34"/>
      <c r="AB166" s="34"/>
      <c r="AC166" s="34"/>
      <c r="AD166" s="34"/>
      <c r="AE166" s="34"/>
    </row>
    <row r="167" spans="1:31">
      <c r="A167" s="28"/>
      <c r="B167" s="29"/>
      <c r="C167" s="30"/>
      <c r="D167" s="30"/>
      <c r="AA167" s="34"/>
      <c r="AB167" s="34"/>
      <c r="AC167" s="34"/>
      <c r="AD167" s="34"/>
      <c r="AE167" s="34"/>
    </row>
    <row r="168" spans="1:31">
      <c r="A168" s="28"/>
      <c r="B168" s="29"/>
      <c r="C168" s="30"/>
      <c r="D168" s="30"/>
      <c r="AA168" s="34"/>
      <c r="AB168" s="34"/>
      <c r="AC168" s="34"/>
      <c r="AD168" s="34"/>
      <c r="AE168" s="34"/>
    </row>
    <row r="169" spans="1:31">
      <c r="A169" s="28"/>
      <c r="B169" s="29"/>
      <c r="C169" s="30"/>
      <c r="D169" s="30"/>
      <c r="AA169" s="34"/>
      <c r="AB169" s="34"/>
      <c r="AC169" s="34"/>
      <c r="AD169" s="34"/>
      <c r="AE169" s="34"/>
    </row>
    <row r="170" spans="1:31">
      <c r="A170" s="28"/>
      <c r="B170" s="29"/>
      <c r="C170" s="30"/>
      <c r="D170" s="30"/>
      <c r="AA170" s="34"/>
      <c r="AB170" s="34"/>
      <c r="AC170" s="34"/>
      <c r="AD170" s="34"/>
      <c r="AE170" s="34"/>
    </row>
    <row r="171" spans="1:31">
      <c r="A171" s="28"/>
      <c r="B171" s="29"/>
      <c r="C171" s="30"/>
      <c r="D171" s="30"/>
      <c r="AA171" s="34"/>
      <c r="AB171" s="34"/>
      <c r="AC171" s="34"/>
      <c r="AD171" s="34"/>
      <c r="AE171" s="34"/>
    </row>
    <row r="172" spans="1:31">
      <c r="A172" s="28"/>
      <c r="B172" s="29"/>
      <c r="C172" s="30"/>
      <c r="D172" s="30"/>
      <c r="AA172" s="34"/>
      <c r="AB172" s="34"/>
      <c r="AC172" s="34"/>
      <c r="AD172" s="34"/>
      <c r="AE172" s="34"/>
    </row>
    <row r="173" spans="1:31">
      <c r="A173" s="28"/>
      <c r="B173" s="29"/>
      <c r="C173" s="30"/>
      <c r="D173" s="30"/>
      <c r="AA173" s="34"/>
      <c r="AB173" s="34"/>
      <c r="AC173" s="34"/>
      <c r="AD173" s="34"/>
      <c r="AE173" s="34"/>
    </row>
    <row r="174" spans="1:31">
      <c r="A174" s="28"/>
      <c r="B174" s="29"/>
      <c r="C174" s="30"/>
      <c r="D174" s="30"/>
      <c r="AA174" s="34"/>
      <c r="AB174" s="34"/>
      <c r="AC174" s="34"/>
      <c r="AD174" s="34"/>
      <c r="AE174" s="34"/>
    </row>
    <row r="175" spans="1:31">
      <c r="A175" s="28"/>
      <c r="B175" s="29"/>
      <c r="C175" s="30"/>
      <c r="D175" s="30"/>
      <c r="AA175" s="34"/>
      <c r="AB175" s="34"/>
      <c r="AC175" s="34"/>
      <c r="AD175" s="34"/>
      <c r="AE175" s="34"/>
    </row>
    <row r="176" spans="1:31">
      <c r="A176" s="28"/>
      <c r="B176" s="29"/>
      <c r="C176" s="30"/>
      <c r="D176" s="30"/>
      <c r="AA176" s="34"/>
      <c r="AB176" s="34"/>
      <c r="AC176" s="34"/>
      <c r="AD176" s="34"/>
      <c r="AE176" s="34"/>
    </row>
    <row r="177" spans="1:31">
      <c r="A177" s="28"/>
      <c r="B177" s="29"/>
      <c r="C177" s="30"/>
      <c r="D177" s="30"/>
      <c r="AA177" s="34"/>
      <c r="AB177" s="34"/>
      <c r="AC177" s="34"/>
      <c r="AD177" s="34"/>
      <c r="AE177" s="34"/>
    </row>
    <row r="178" spans="1:31">
      <c r="A178" s="28"/>
      <c r="B178" s="29"/>
      <c r="C178" s="30"/>
      <c r="D178" s="30"/>
      <c r="AA178" s="34"/>
      <c r="AB178" s="34"/>
      <c r="AC178" s="34"/>
      <c r="AD178" s="34"/>
      <c r="AE178" s="34"/>
    </row>
    <row r="179" spans="1:31">
      <c r="A179" s="28"/>
      <c r="B179" s="29"/>
      <c r="C179" s="30"/>
      <c r="D179" s="30"/>
      <c r="AA179" s="34"/>
      <c r="AB179" s="34"/>
      <c r="AC179" s="34"/>
      <c r="AD179" s="34"/>
      <c r="AE179" s="34"/>
    </row>
    <row r="180" spans="1:31">
      <c r="A180" s="28"/>
      <c r="B180" s="29"/>
      <c r="C180" s="30"/>
      <c r="D180" s="30"/>
      <c r="AA180" s="34"/>
      <c r="AB180" s="34"/>
      <c r="AC180" s="34"/>
      <c r="AD180" s="34"/>
      <c r="AE180" s="34"/>
    </row>
    <row r="181" spans="1:31">
      <c r="A181" s="28"/>
      <c r="B181" s="29"/>
      <c r="C181" s="30"/>
      <c r="D181" s="30"/>
      <c r="AA181" s="34"/>
      <c r="AB181" s="34"/>
      <c r="AC181" s="34"/>
      <c r="AD181" s="34"/>
      <c r="AE181" s="34"/>
    </row>
    <row r="182" spans="1:31">
      <c r="A182" s="28"/>
      <c r="B182" s="29"/>
      <c r="C182" s="30"/>
      <c r="D182" s="30"/>
      <c r="AA182" s="34"/>
      <c r="AB182" s="34"/>
      <c r="AC182" s="34"/>
      <c r="AD182" s="34"/>
      <c r="AE182" s="34"/>
    </row>
    <row r="183" spans="1:31">
      <c r="A183" s="28"/>
      <c r="B183" s="29"/>
      <c r="C183" s="30"/>
      <c r="D183" s="30"/>
      <c r="AA183" s="34"/>
      <c r="AB183" s="34"/>
      <c r="AC183" s="34"/>
      <c r="AD183" s="34"/>
      <c r="AE183" s="34"/>
    </row>
    <row r="184" spans="1:31">
      <c r="A184" s="28"/>
      <c r="B184" s="29"/>
      <c r="C184" s="30"/>
      <c r="D184" s="30"/>
      <c r="AA184" s="34"/>
      <c r="AB184" s="34"/>
      <c r="AC184" s="34"/>
      <c r="AD184" s="34"/>
      <c r="AE184" s="34"/>
    </row>
    <row r="185" spans="1:31">
      <c r="A185" s="28"/>
      <c r="B185" s="29"/>
      <c r="C185" s="30"/>
      <c r="D185" s="30"/>
      <c r="AA185" s="34"/>
      <c r="AB185" s="34"/>
      <c r="AC185" s="34"/>
      <c r="AD185" s="34"/>
      <c r="AE185" s="34"/>
    </row>
    <row r="186" spans="1:31">
      <c r="A186" s="28"/>
      <c r="B186" s="29"/>
      <c r="C186" s="30"/>
      <c r="D186" s="30"/>
      <c r="AA186" s="34"/>
      <c r="AB186" s="34"/>
      <c r="AC186" s="34"/>
      <c r="AD186" s="34"/>
      <c r="AE186" s="34"/>
    </row>
    <row r="187" spans="1:31">
      <c r="A187" s="28"/>
      <c r="B187" s="29"/>
      <c r="C187" s="30"/>
      <c r="D187" s="30"/>
      <c r="AA187" s="34"/>
      <c r="AB187" s="34"/>
      <c r="AC187" s="34"/>
      <c r="AD187" s="34"/>
      <c r="AE187" s="34"/>
    </row>
    <row r="188" spans="1:31">
      <c r="A188" s="28"/>
      <c r="B188" s="29"/>
      <c r="C188" s="30"/>
      <c r="D188" s="30"/>
      <c r="AA188" s="34"/>
      <c r="AB188" s="34"/>
      <c r="AC188" s="34"/>
      <c r="AD188" s="34"/>
      <c r="AE188" s="34"/>
    </row>
    <row r="189" spans="1:31">
      <c r="A189" s="28"/>
      <c r="B189" s="29"/>
      <c r="C189" s="30"/>
      <c r="D189" s="30"/>
      <c r="AA189" s="34"/>
      <c r="AB189" s="34"/>
      <c r="AC189" s="34"/>
      <c r="AD189" s="34"/>
      <c r="AE189" s="34"/>
    </row>
    <row r="190" spans="1:31">
      <c r="A190" s="28"/>
      <c r="B190" s="29"/>
      <c r="C190" s="30"/>
      <c r="D190" s="30"/>
      <c r="AA190" s="34"/>
      <c r="AB190" s="34"/>
      <c r="AC190" s="34"/>
      <c r="AD190" s="34"/>
      <c r="AE190" s="34"/>
    </row>
    <row r="191" spans="1:31">
      <c r="A191" s="28"/>
      <c r="B191" s="29"/>
      <c r="C191" s="30"/>
      <c r="D191" s="30"/>
      <c r="AA191" s="34"/>
      <c r="AB191" s="34"/>
      <c r="AC191" s="34"/>
      <c r="AD191" s="34"/>
      <c r="AE191" s="34"/>
    </row>
    <row r="192" spans="1:31">
      <c r="A192" s="28"/>
      <c r="B192" s="29"/>
      <c r="C192" s="30"/>
      <c r="D192" s="30"/>
      <c r="AA192" s="34"/>
      <c r="AB192" s="34"/>
      <c r="AC192" s="34"/>
      <c r="AD192" s="34"/>
      <c r="AE192" s="34"/>
    </row>
    <row r="193" spans="1:31">
      <c r="A193" s="28"/>
      <c r="B193" s="29"/>
      <c r="C193" s="30"/>
      <c r="D193" s="30"/>
      <c r="AA193" s="34"/>
      <c r="AB193" s="34"/>
      <c r="AC193" s="34"/>
      <c r="AD193" s="34"/>
      <c r="AE193" s="34"/>
    </row>
    <row r="194" spans="1:31">
      <c r="A194" s="28"/>
      <c r="B194" s="29"/>
      <c r="C194" s="30"/>
      <c r="D194" s="30"/>
      <c r="AA194" s="34"/>
      <c r="AB194" s="34"/>
      <c r="AC194" s="34"/>
      <c r="AD194" s="34"/>
      <c r="AE194" s="34"/>
    </row>
    <row r="195" spans="1:31">
      <c r="A195" s="28"/>
      <c r="B195" s="29"/>
      <c r="C195" s="30"/>
      <c r="D195" s="30"/>
      <c r="AA195" s="34"/>
      <c r="AB195" s="34"/>
      <c r="AC195" s="34"/>
      <c r="AD195" s="34"/>
      <c r="AE195" s="34"/>
    </row>
    <row r="196" spans="1:31">
      <c r="A196" s="28"/>
      <c r="B196" s="29"/>
      <c r="C196" s="30"/>
      <c r="D196" s="30"/>
      <c r="AA196" s="34"/>
      <c r="AB196" s="34"/>
      <c r="AC196" s="34"/>
      <c r="AD196" s="34"/>
      <c r="AE196" s="34"/>
    </row>
    <row r="197" spans="1:31">
      <c r="A197" s="28"/>
      <c r="B197" s="29"/>
      <c r="C197" s="30"/>
      <c r="D197" s="30"/>
      <c r="AA197" s="34"/>
      <c r="AB197" s="34"/>
      <c r="AC197" s="34"/>
      <c r="AD197" s="34"/>
      <c r="AE197" s="34"/>
    </row>
    <row r="198" spans="1:31">
      <c r="A198" s="28"/>
      <c r="B198" s="29"/>
      <c r="C198" s="30"/>
      <c r="D198" s="30"/>
      <c r="AA198" s="34"/>
      <c r="AB198" s="34"/>
      <c r="AC198" s="34"/>
      <c r="AD198" s="34"/>
      <c r="AE198" s="34"/>
    </row>
    <row r="199" spans="1:31">
      <c r="A199" s="28"/>
      <c r="B199" s="29"/>
      <c r="C199" s="30"/>
      <c r="D199" s="30"/>
      <c r="AA199" s="34"/>
      <c r="AB199" s="34"/>
      <c r="AC199" s="34"/>
      <c r="AD199" s="34"/>
      <c r="AE199" s="34"/>
    </row>
    <row r="200" spans="1:31">
      <c r="A200" s="28"/>
      <c r="B200" s="29"/>
      <c r="C200" s="30"/>
      <c r="D200" s="30"/>
      <c r="AA200" s="34"/>
      <c r="AB200" s="34"/>
      <c r="AC200" s="34"/>
      <c r="AD200" s="34"/>
      <c r="AE200" s="34"/>
    </row>
    <row r="201" spans="1:31">
      <c r="A201" s="28"/>
      <c r="B201" s="29"/>
      <c r="C201" s="30"/>
      <c r="D201" s="30"/>
      <c r="AA201" s="34"/>
      <c r="AB201" s="34"/>
      <c r="AC201" s="34"/>
      <c r="AD201" s="34"/>
      <c r="AE201" s="34"/>
    </row>
    <row r="202" spans="1:31">
      <c r="A202" s="28"/>
      <c r="B202" s="29"/>
      <c r="C202" s="30"/>
      <c r="D202" s="30"/>
      <c r="AA202" s="34"/>
      <c r="AB202" s="34"/>
      <c r="AC202" s="34"/>
      <c r="AD202" s="34"/>
      <c r="AE202" s="34"/>
    </row>
    <row r="203" spans="1:31">
      <c r="A203" s="28"/>
      <c r="B203" s="29"/>
      <c r="C203" s="30"/>
      <c r="D203" s="30"/>
      <c r="AA203" s="34"/>
      <c r="AB203" s="34"/>
      <c r="AC203" s="34"/>
      <c r="AD203" s="34"/>
      <c r="AE203" s="34"/>
    </row>
    <row r="204" spans="1:31">
      <c r="A204" s="28"/>
      <c r="B204" s="29"/>
      <c r="C204" s="30"/>
      <c r="D204" s="30"/>
      <c r="AA204" s="34"/>
      <c r="AB204" s="34"/>
      <c r="AC204" s="34"/>
      <c r="AD204" s="34"/>
      <c r="AE204" s="34"/>
    </row>
    <row r="205" spans="1:31">
      <c r="A205" s="28"/>
      <c r="B205" s="29"/>
      <c r="C205" s="30"/>
      <c r="D205" s="30"/>
      <c r="AA205" s="34"/>
      <c r="AB205" s="34"/>
      <c r="AC205" s="34"/>
      <c r="AD205" s="34"/>
      <c r="AE205" s="34"/>
    </row>
    <row r="206" spans="1:31">
      <c r="A206" s="28"/>
      <c r="B206" s="29"/>
      <c r="C206" s="30"/>
      <c r="D206" s="30"/>
      <c r="AA206" s="34"/>
      <c r="AB206" s="34"/>
      <c r="AC206" s="34"/>
      <c r="AD206" s="34"/>
      <c r="AE206" s="34"/>
    </row>
    <row r="207" spans="1:31">
      <c r="A207" s="28"/>
      <c r="B207" s="29"/>
      <c r="C207" s="30"/>
      <c r="D207" s="30"/>
      <c r="AA207" s="34"/>
      <c r="AB207" s="34"/>
      <c r="AC207" s="34"/>
      <c r="AD207" s="34"/>
      <c r="AE207" s="34"/>
    </row>
    <row r="208" spans="1:31">
      <c r="A208" s="28"/>
      <c r="B208" s="29"/>
      <c r="C208" s="30"/>
      <c r="D208" s="30"/>
      <c r="AA208" s="34"/>
      <c r="AB208" s="34"/>
      <c r="AC208" s="34"/>
      <c r="AD208" s="34"/>
      <c r="AE208" s="34"/>
    </row>
    <row r="209" spans="1:31">
      <c r="A209" s="28"/>
      <c r="B209" s="29"/>
      <c r="C209" s="30"/>
      <c r="D209" s="30"/>
      <c r="AA209" s="34"/>
      <c r="AB209" s="34"/>
      <c r="AC209" s="34"/>
      <c r="AD209" s="34"/>
      <c r="AE209" s="34"/>
    </row>
    <row r="210" spans="1:31">
      <c r="A210" s="28"/>
      <c r="B210" s="29"/>
      <c r="C210" s="30"/>
      <c r="D210" s="30"/>
      <c r="AA210" s="34"/>
      <c r="AB210" s="34"/>
      <c r="AC210" s="34"/>
      <c r="AD210" s="34"/>
      <c r="AE210" s="34"/>
    </row>
    <row r="211" spans="1:31">
      <c r="A211" s="28"/>
      <c r="B211" s="29"/>
      <c r="C211" s="30"/>
      <c r="D211" s="30"/>
      <c r="AA211" s="34"/>
      <c r="AB211" s="34"/>
      <c r="AC211" s="34"/>
      <c r="AD211" s="34"/>
      <c r="AE211" s="34"/>
    </row>
    <row r="212" spans="1:31">
      <c r="A212" s="28"/>
      <c r="B212" s="29"/>
      <c r="C212" s="30"/>
      <c r="D212" s="30"/>
      <c r="AA212" s="34"/>
      <c r="AB212" s="34"/>
      <c r="AC212" s="34"/>
      <c r="AD212" s="34"/>
      <c r="AE212" s="34"/>
    </row>
    <row r="213" spans="1:31">
      <c r="A213" s="28"/>
      <c r="B213" s="29"/>
      <c r="C213" s="30"/>
      <c r="D213" s="30"/>
      <c r="AA213" s="34"/>
      <c r="AB213" s="34"/>
      <c r="AC213" s="34"/>
      <c r="AD213" s="34"/>
      <c r="AE213" s="34"/>
    </row>
    <row r="214" spans="1:31">
      <c r="A214" s="28"/>
      <c r="B214" s="29"/>
      <c r="C214" s="30"/>
      <c r="D214" s="30"/>
      <c r="AA214" s="34"/>
      <c r="AB214" s="34"/>
      <c r="AC214" s="34"/>
      <c r="AD214" s="34"/>
      <c r="AE214" s="34"/>
    </row>
    <row r="215" spans="1:31">
      <c r="A215" s="28"/>
      <c r="B215" s="29"/>
      <c r="C215" s="30"/>
      <c r="D215" s="30"/>
      <c r="AA215" s="34"/>
      <c r="AB215" s="34"/>
      <c r="AC215" s="34"/>
      <c r="AD215" s="34"/>
      <c r="AE215" s="34"/>
    </row>
    <row r="216" spans="1:31">
      <c r="A216" s="28"/>
      <c r="B216" s="29"/>
      <c r="C216" s="30"/>
      <c r="D216" s="30"/>
      <c r="AA216" s="34"/>
      <c r="AB216" s="34"/>
      <c r="AC216" s="34"/>
      <c r="AD216" s="34"/>
      <c r="AE216" s="34"/>
    </row>
    <row r="217" spans="1:31">
      <c r="A217" s="28"/>
      <c r="B217" s="29"/>
      <c r="C217" s="30"/>
      <c r="D217" s="30"/>
      <c r="AA217" s="34"/>
      <c r="AB217" s="34"/>
      <c r="AC217" s="34"/>
      <c r="AD217" s="34"/>
      <c r="AE217" s="34"/>
    </row>
    <row r="218" spans="1:31">
      <c r="A218" s="28"/>
      <c r="B218" s="29"/>
      <c r="C218" s="30"/>
      <c r="D218" s="30"/>
      <c r="AA218" s="34"/>
      <c r="AB218" s="34"/>
      <c r="AC218" s="34"/>
      <c r="AD218" s="34"/>
      <c r="AE218" s="34"/>
    </row>
    <row r="219" spans="1:31">
      <c r="A219" s="28"/>
      <c r="B219" s="29"/>
      <c r="C219" s="30"/>
      <c r="D219" s="30"/>
      <c r="AA219" s="34"/>
      <c r="AB219" s="34"/>
      <c r="AC219" s="34"/>
      <c r="AD219" s="34"/>
      <c r="AE219" s="34"/>
    </row>
    <row r="220" spans="1:31">
      <c r="A220" s="28"/>
      <c r="B220" s="29"/>
      <c r="C220" s="30"/>
      <c r="D220" s="30"/>
      <c r="AA220" s="34"/>
      <c r="AB220" s="34"/>
      <c r="AC220" s="34"/>
      <c r="AD220" s="34"/>
      <c r="AE220" s="34"/>
    </row>
    <row r="221" spans="1:31">
      <c r="A221" s="28"/>
      <c r="B221" s="29"/>
      <c r="C221" s="30"/>
      <c r="D221" s="30"/>
      <c r="AA221" s="34"/>
      <c r="AB221" s="34"/>
      <c r="AC221" s="34"/>
      <c r="AD221" s="34"/>
      <c r="AE221" s="34"/>
    </row>
    <row r="222" spans="1:31">
      <c r="A222" s="28"/>
      <c r="B222" s="29"/>
      <c r="C222" s="30"/>
      <c r="D222" s="30"/>
      <c r="AA222" s="34"/>
      <c r="AB222" s="34"/>
      <c r="AC222" s="34"/>
      <c r="AD222" s="34"/>
      <c r="AE222" s="34"/>
    </row>
    <row r="223" spans="1:31">
      <c r="A223" s="28"/>
      <c r="B223" s="29"/>
      <c r="C223" s="30"/>
      <c r="D223" s="30"/>
      <c r="AA223" s="34"/>
      <c r="AB223" s="34"/>
      <c r="AC223" s="34"/>
      <c r="AD223" s="34"/>
      <c r="AE223" s="34"/>
    </row>
    <row r="224" spans="1:31">
      <c r="A224" s="28"/>
      <c r="B224" s="29"/>
      <c r="C224" s="30"/>
      <c r="D224" s="30"/>
      <c r="AA224" s="34"/>
      <c r="AB224" s="34"/>
      <c r="AC224" s="34"/>
      <c r="AD224" s="34"/>
      <c r="AE224" s="34"/>
    </row>
    <row r="225" spans="1:31">
      <c r="A225" s="28"/>
      <c r="B225" s="29"/>
      <c r="C225" s="30"/>
      <c r="D225" s="30"/>
      <c r="AA225" s="34"/>
      <c r="AB225" s="34"/>
      <c r="AC225" s="34"/>
      <c r="AD225" s="34"/>
      <c r="AE225" s="34"/>
    </row>
    <row r="226" spans="1:31">
      <c r="A226" s="28"/>
      <c r="B226" s="29"/>
      <c r="C226" s="30"/>
      <c r="D226" s="30"/>
      <c r="AA226" s="34"/>
      <c r="AB226" s="34"/>
      <c r="AC226" s="34"/>
      <c r="AD226" s="34"/>
      <c r="AE226" s="34"/>
    </row>
    <row r="227" spans="1:31">
      <c r="A227" s="28"/>
      <c r="B227" s="29"/>
      <c r="C227" s="30"/>
      <c r="D227" s="30"/>
      <c r="AA227" s="34"/>
      <c r="AB227" s="34"/>
      <c r="AC227" s="34"/>
      <c r="AD227" s="34"/>
      <c r="AE227" s="34"/>
    </row>
    <row r="228" spans="1:31">
      <c r="A228" s="28"/>
      <c r="B228" s="29"/>
      <c r="C228" s="30"/>
      <c r="D228" s="30"/>
      <c r="AA228" s="34"/>
      <c r="AB228" s="34"/>
      <c r="AC228" s="34"/>
      <c r="AD228" s="34"/>
      <c r="AE228" s="34"/>
    </row>
    <row r="229" spans="1:31">
      <c r="A229" s="28"/>
      <c r="B229" s="29"/>
      <c r="C229" s="30"/>
      <c r="D229" s="30"/>
      <c r="AA229" s="34"/>
      <c r="AB229" s="34"/>
      <c r="AC229" s="34"/>
      <c r="AD229" s="34"/>
      <c r="AE229" s="34"/>
    </row>
    <row r="230" spans="1:31">
      <c r="A230" s="28"/>
      <c r="B230" s="29"/>
      <c r="C230" s="30"/>
      <c r="D230" s="30"/>
      <c r="AA230" s="34"/>
      <c r="AB230" s="34"/>
      <c r="AC230" s="34"/>
      <c r="AD230" s="34"/>
      <c r="AE230" s="34"/>
    </row>
    <row r="231" spans="1:31">
      <c r="A231" s="28"/>
      <c r="B231" s="29"/>
      <c r="C231" s="30"/>
      <c r="D231" s="30"/>
      <c r="AA231" s="34"/>
      <c r="AB231" s="34"/>
      <c r="AC231" s="34"/>
      <c r="AD231" s="34"/>
      <c r="AE231" s="34"/>
    </row>
    <row r="232" spans="1:31">
      <c r="A232" s="28"/>
      <c r="B232" s="29"/>
      <c r="C232" s="30"/>
      <c r="D232" s="30"/>
      <c r="AA232" s="34"/>
      <c r="AB232" s="34"/>
      <c r="AC232" s="34"/>
      <c r="AD232" s="34"/>
      <c r="AE232" s="34"/>
    </row>
    <row r="233" spans="1:31">
      <c r="A233" s="28"/>
      <c r="B233" s="29"/>
      <c r="C233" s="30"/>
      <c r="D233" s="30"/>
      <c r="AA233" s="34"/>
      <c r="AB233" s="34"/>
      <c r="AC233" s="34"/>
      <c r="AD233" s="34"/>
      <c r="AE233" s="34"/>
    </row>
    <row r="234" spans="1:31">
      <c r="A234" s="28"/>
      <c r="B234" s="29"/>
      <c r="C234" s="30"/>
      <c r="D234" s="30"/>
      <c r="AA234" s="34"/>
      <c r="AB234" s="34"/>
      <c r="AC234" s="34"/>
      <c r="AD234" s="34"/>
      <c r="AE234" s="34"/>
    </row>
    <row r="235" spans="1:31">
      <c r="A235" s="28"/>
      <c r="B235" s="29"/>
      <c r="C235" s="30"/>
      <c r="D235" s="30"/>
      <c r="AA235" s="34"/>
      <c r="AB235" s="34"/>
      <c r="AC235" s="34"/>
      <c r="AD235" s="34"/>
      <c r="AE235" s="34"/>
    </row>
    <row r="236" spans="1:31">
      <c r="A236" s="28"/>
      <c r="B236" s="29"/>
      <c r="C236" s="30"/>
      <c r="D236" s="30"/>
      <c r="AA236" s="34"/>
      <c r="AB236" s="34"/>
      <c r="AC236" s="34"/>
      <c r="AD236" s="34"/>
      <c r="AE236" s="34"/>
    </row>
    <row r="237" spans="1:31">
      <c r="A237" s="28"/>
      <c r="B237" s="29"/>
      <c r="C237" s="30"/>
      <c r="D237" s="30"/>
      <c r="AA237" s="34"/>
      <c r="AB237" s="34"/>
      <c r="AC237" s="34"/>
      <c r="AD237" s="34"/>
      <c r="AE237" s="34"/>
    </row>
    <row r="238" spans="1:31">
      <c r="A238" s="28"/>
      <c r="B238" s="29"/>
      <c r="C238" s="30"/>
      <c r="D238" s="30"/>
      <c r="AA238" s="34"/>
      <c r="AB238" s="34"/>
      <c r="AC238" s="34"/>
      <c r="AD238" s="34"/>
      <c r="AE238" s="34"/>
    </row>
    <row r="239" spans="1:31">
      <c r="A239" s="28"/>
      <c r="B239" s="29"/>
      <c r="C239" s="30"/>
      <c r="D239" s="30"/>
      <c r="AA239" s="34"/>
      <c r="AB239" s="34"/>
      <c r="AC239" s="34"/>
      <c r="AD239" s="34"/>
      <c r="AE239" s="34"/>
    </row>
    <row r="240" spans="1:31">
      <c r="A240" s="28"/>
      <c r="B240" s="29"/>
      <c r="C240" s="30"/>
      <c r="D240" s="30"/>
      <c r="AA240" s="34"/>
      <c r="AB240" s="34"/>
      <c r="AC240" s="34"/>
      <c r="AD240" s="34"/>
      <c r="AE240" s="34"/>
    </row>
    <row r="241" spans="1:31">
      <c r="A241" s="28"/>
      <c r="B241" s="29"/>
      <c r="C241" s="30"/>
      <c r="D241" s="30"/>
      <c r="AA241" s="34"/>
      <c r="AB241" s="34"/>
      <c r="AC241" s="34"/>
      <c r="AD241" s="34"/>
      <c r="AE241" s="34"/>
    </row>
    <row r="242" spans="1:31">
      <c r="A242" s="28"/>
      <c r="B242" s="29"/>
      <c r="C242" s="30"/>
      <c r="D242" s="30"/>
      <c r="AA242" s="34"/>
      <c r="AB242" s="34"/>
      <c r="AC242" s="34"/>
      <c r="AD242" s="34"/>
      <c r="AE242" s="34"/>
    </row>
    <row r="243" spans="1:31">
      <c r="A243" s="28"/>
      <c r="B243" s="29"/>
      <c r="C243" s="30"/>
      <c r="D243" s="30"/>
      <c r="AA243" s="34"/>
      <c r="AB243" s="34"/>
      <c r="AC243" s="34"/>
      <c r="AD243" s="34"/>
      <c r="AE243" s="34"/>
    </row>
    <row r="244" spans="1:31">
      <c r="A244" s="28"/>
      <c r="B244" s="29"/>
      <c r="C244" s="30"/>
      <c r="D244" s="30"/>
      <c r="AA244" s="34"/>
      <c r="AB244" s="34"/>
      <c r="AC244" s="34"/>
      <c r="AD244" s="34"/>
      <c r="AE244" s="34"/>
    </row>
    <row r="245" spans="1:31">
      <c r="A245" s="28"/>
      <c r="B245" s="29"/>
      <c r="C245" s="30"/>
      <c r="D245" s="30"/>
      <c r="AA245" s="34"/>
      <c r="AB245" s="34"/>
      <c r="AC245" s="34"/>
      <c r="AD245" s="34"/>
      <c r="AE245" s="34"/>
    </row>
    <row r="246" spans="1:31">
      <c r="A246" s="28"/>
      <c r="B246" s="29"/>
      <c r="C246" s="30"/>
      <c r="D246" s="30"/>
      <c r="AA246" s="34"/>
      <c r="AB246" s="34"/>
      <c r="AC246" s="34"/>
      <c r="AD246" s="34"/>
      <c r="AE246" s="34"/>
    </row>
    <row r="247" spans="1:31">
      <c r="A247" s="28"/>
      <c r="B247" s="29"/>
      <c r="C247" s="30"/>
      <c r="D247" s="30"/>
      <c r="AA247" s="34"/>
      <c r="AB247" s="34"/>
      <c r="AC247" s="34"/>
      <c r="AD247" s="34"/>
      <c r="AE247" s="34"/>
    </row>
    <row r="248" spans="1:31">
      <c r="A248" s="28"/>
      <c r="B248" s="29"/>
      <c r="C248" s="30"/>
      <c r="D248" s="30"/>
      <c r="AA248" s="34"/>
      <c r="AB248" s="34"/>
      <c r="AC248" s="34"/>
      <c r="AD248" s="34"/>
      <c r="AE248" s="34"/>
    </row>
    <row r="249" spans="1:31">
      <c r="A249" s="28"/>
      <c r="B249" s="29"/>
      <c r="C249" s="30"/>
      <c r="D249" s="30"/>
      <c r="AA249" s="34"/>
      <c r="AB249" s="34"/>
      <c r="AC249" s="34"/>
      <c r="AD249" s="34"/>
      <c r="AE249" s="34"/>
    </row>
    <row r="250" spans="1:31">
      <c r="A250" s="28"/>
      <c r="B250" s="29"/>
      <c r="C250" s="30"/>
      <c r="D250" s="30"/>
      <c r="AA250" s="34"/>
      <c r="AB250" s="34"/>
      <c r="AC250" s="34"/>
      <c r="AD250" s="34"/>
      <c r="AE250" s="34"/>
    </row>
    <row r="251" spans="1:31">
      <c r="A251" s="28"/>
      <c r="B251" s="29"/>
      <c r="C251" s="30"/>
      <c r="D251" s="30"/>
      <c r="AA251" s="34"/>
      <c r="AB251" s="34"/>
      <c r="AC251" s="34"/>
      <c r="AD251" s="34"/>
      <c r="AE251" s="34"/>
    </row>
    <row r="252" spans="1:31">
      <c r="A252" s="28"/>
      <c r="B252" s="29"/>
      <c r="C252" s="30"/>
      <c r="D252" s="30"/>
      <c r="AA252" s="34"/>
      <c r="AB252" s="34"/>
      <c r="AC252" s="34"/>
      <c r="AD252" s="34"/>
      <c r="AE252" s="34"/>
    </row>
    <row r="253" spans="1:31">
      <c r="A253" s="28"/>
      <c r="B253" s="29"/>
      <c r="C253" s="30"/>
      <c r="D253" s="30"/>
      <c r="AA253" s="34"/>
      <c r="AB253" s="34"/>
      <c r="AC253" s="34"/>
      <c r="AD253" s="34"/>
      <c r="AE253" s="34"/>
    </row>
    <row r="254" spans="1:31">
      <c r="A254" s="28"/>
      <c r="B254" s="29"/>
      <c r="C254" s="30"/>
      <c r="D254" s="30"/>
      <c r="AA254" s="34"/>
      <c r="AB254" s="34"/>
      <c r="AC254" s="34"/>
      <c r="AD254" s="34"/>
      <c r="AE254" s="34"/>
    </row>
    <row r="255" spans="1:31">
      <c r="A255" s="28"/>
      <c r="B255" s="29"/>
      <c r="C255" s="30"/>
      <c r="D255" s="30"/>
      <c r="AA255" s="34"/>
      <c r="AB255" s="34"/>
      <c r="AC255" s="34"/>
      <c r="AD255" s="34"/>
      <c r="AE255" s="34"/>
    </row>
    <row r="256" spans="1:31">
      <c r="A256" s="28"/>
      <c r="B256" s="29"/>
      <c r="C256" s="30"/>
      <c r="D256" s="30"/>
      <c r="AA256" s="34"/>
      <c r="AB256" s="34"/>
      <c r="AC256" s="34"/>
      <c r="AD256" s="34"/>
      <c r="AE256" s="34"/>
    </row>
    <row r="257" spans="1:31">
      <c r="A257" s="28"/>
      <c r="B257" s="29"/>
      <c r="C257" s="30"/>
      <c r="D257" s="30"/>
      <c r="AA257" s="34"/>
      <c r="AB257" s="34"/>
      <c r="AC257" s="34"/>
      <c r="AD257" s="34"/>
      <c r="AE257" s="34"/>
    </row>
    <row r="258" spans="1:31">
      <c r="A258" s="28"/>
      <c r="B258" s="29"/>
      <c r="C258" s="30"/>
      <c r="D258" s="30"/>
      <c r="AA258" s="34"/>
      <c r="AB258" s="34"/>
      <c r="AC258" s="34"/>
      <c r="AD258" s="34"/>
      <c r="AE258" s="34"/>
    </row>
    <row r="259" spans="1:31">
      <c r="A259" s="28"/>
      <c r="B259" s="29"/>
      <c r="C259" s="30"/>
      <c r="D259" s="30"/>
      <c r="AA259" s="34"/>
      <c r="AB259" s="34"/>
      <c r="AC259" s="34"/>
      <c r="AD259" s="34"/>
      <c r="AE259" s="34"/>
    </row>
    <row r="260" spans="1:31">
      <c r="A260" s="28"/>
      <c r="B260" s="29"/>
      <c r="C260" s="30"/>
      <c r="D260" s="30"/>
      <c r="AA260" s="34"/>
      <c r="AB260" s="34"/>
      <c r="AC260" s="34"/>
      <c r="AD260" s="34"/>
      <c r="AE260" s="34"/>
    </row>
    <row r="261" spans="1:31">
      <c r="A261" s="28"/>
      <c r="B261" s="29"/>
      <c r="C261" s="30"/>
      <c r="D261" s="30"/>
      <c r="AA261" s="34"/>
      <c r="AB261" s="34"/>
      <c r="AC261" s="34"/>
      <c r="AD261" s="34"/>
      <c r="AE261" s="34"/>
    </row>
    <row r="262" spans="1:31">
      <c r="A262" s="28"/>
      <c r="B262" s="29"/>
      <c r="C262" s="30"/>
      <c r="D262" s="30"/>
      <c r="AA262" s="34"/>
      <c r="AB262" s="34"/>
      <c r="AC262" s="34"/>
      <c r="AD262" s="34"/>
      <c r="AE262" s="34"/>
    </row>
    <row r="263" spans="1:31">
      <c r="A263" s="28"/>
      <c r="B263" s="29"/>
      <c r="C263" s="30"/>
      <c r="D263" s="30"/>
      <c r="AA263" s="34"/>
      <c r="AB263" s="34"/>
      <c r="AC263" s="34"/>
      <c r="AD263" s="34"/>
      <c r="AE263" s="34"/>
    </row>
    <row r="264" spans="1:31">
      <c r="A264" s="28"/>
      <c r="B264" s="29"/>
      <c r="C264" s="30"/>
      <c r="D264" s="30"/>
      <c r="AA264" s="34"/>
      <c r="AB264" s="34"/>
      <c r="AC264" s="34"/>
      <c r="AD264" s="34"/>
      <c r="AE264" s="34"/>
    </row>
    <row r="265" spans="1:31">
      <c r="A265" s="28"/>
      <c r="B265" s="29"/>
      <c r="C265" s="30"/>
      <c r="D265" s="30"/>
      <c r="AA265" s="34"/>
      <c r="AB265" s="34"/>
      <c r="AC265" s="34"/>
      <c r="AD265" s="34"/>
      <c r="AE265" s="34"/>
    </row>
    <row r="266" spans="1:31">
      <c r="A266" s="28"/>
      <c r="B266" s="29"/>
      <c r="C266" s="30"/>
      <c r="D266" s="30"/>
      <c r="AA266" s="34"/>
      <c r="AB266" s="34"/>
      <c r="AC266" s="34"/>
      <c r="AD266" s="34"/>
      <c r="AE266" s="34"/>
    </row>
    <row r="267" spans="1:31">
      <c r="A267" s="28"/>
      <c r="B267" s="29"/>
      <c r="C267" s="30"/>
      <c r="D267" s="30"/>
    </row>
    <row r="268" spans="1:31">
      <c r="A268" s="28"/>
      <c r="B268" s="29"/>
      <c r="C268" s="30"/>
      <c r="D268" s="30"/>
    </row>
    <row r="269" spans="1:31">
      <c r="A269" s="28"/>
      <c r="B269" s="29"/>
      <c r="C269" s="30"/>
      <c r="D269" s="30"/>
    </row>
    <row r="270" spans="1:31">
      <c r="A270" s="28"/>
      <c r="B270" s="29"/>
      <c r="C270" s="30"/>
      <c r="D270" s="30"/>
    </row>
    <row r="271" spans="1:31">
      <c r="A271" s="28"/>
      <c r="B271" s="29"/>
      <c r="C271" s="30"/>
      <c r="D271" s="30"/>
    </row>
    <row r="272" spans="1:31">
      <c r="A272" s="28"/>
      <c r="B272" s="29"/>
      <c r="C272" s="30"/>
      <c r="D272" s="30"/>
    </row>
    <row r="273" spans="1:4">
      <c r="A273" s="28"/>
      <c r="B273" s="29"/>
      <c r="C273" s="30"/>
      <c r="D273" s="30"/>
    </row>
    <row r="274" spans="1:4">
      <c r="A274" s="28"/>
      <c r="B274" s="29"/>
      <c r="C274" s="30"/>
      <c r="D274" s="30"/>
    </row>
    <row r="275" spans="1:4">
      <c r="A275" s="28"/>
      <c r="B275" s="29"/>
      <c r="C275" s="30"/>
      <c r="D275" s="30"/>
    </row>
    <row r="276" spans="1:4">
      <c r="A276" s="28"/>
      <c r="B276" s="29"/>
      <c r="C276" s="30"/>
      <c r="D276" s="30"/>
    </row>
    <row r="277" spans="1:4">
      <c r="A277" s="28"/>
      <c r="B277" s="29"/>
      <c r="C277" s="30"/>
      <c r="D277" s="30"/>
    </row>
    <row r="278" spans="1:4">
      <c r="A278" s="28"/>
      <c r="B278" s="29"/>
      <c r="C278" s="30"/>
      <c r="D278" s="30"/>
    </row>
    <row r="279" spans="1:4">
      <c r="A279" s="28"/>
      <c r="B279" s="29"/>
      <c r="C279" s="30"/>
      <c r="D279" s="30"/>
    </row>
    <row r="280" spans="1:4">
      <c r="A280" s="28"/>
      <c r="B280" s="29"/>
      <c r="C280" s="30"/>
      <c r="D280" s="30"/>
    </row>
    <row r="281" spans="1:4">
      <c r="A281" s="28"/>
      <c r="B281" s="29"/>
      <c r="C281" s="30"/>
      <c r="D281" s="30"/>
    </row>
    <row r="282" spans="1:4">
      <c r="A282" s="28"/>
      <c r="B282" s="29"/>
      <c r="C282" s="30"/>
      <c r="D282" s="30"/>
    </row>
    <row r="283" spans="1:4">
      <c r="A283" s="28"/>
      <c r="B283" s="29"/>
      <c r="C283" s="30"/>
      <c r="D283" s="30"/>
    </row>
    <row r="284" spans="1:4">
      <c r="A284" s="28"/>
      <c r="B284" s="29"/>
      <c r="C284" s="30"/>
      <c r="D284" s="30"/>
    </row>
    <row r="285" spans="1:4">
      <c r="A285" s="28"/>
      <c r="B285" s="29"/>
      <c r="C285" s="30"/>
      <c r="D285" s="30"/>
    </row>
    <row r="286" spans="1:4">
      <c r="A286" s="28"/>
      <c r="B286" s="29"/>
      <c r="C286" s="30"/>
      <c r="D286" s="30"/>
    </row>
    <row r="287" spans="1:4">
      <c r="A287" s="28"/>
      <c r="B287" s="29"/>
      <c r="C287" s="30"/>
      <c r="D287" s="30"/>
    </row>
    <row r="288" spans="1:4">
      <c r="A288" s="28"/>
      <c r="B288" s="29"/>
      <c r="C288" s="30"/>
      <c r="D288" s="30"/>
    </row>
    <row r="289" spans="1:4">
      <c r="A289" s="28"/>
      <c r="B289" s="29"/>
      <c r="C289" s="30"/>
      <c r="D289" s="30"/>
    </row>
    <row r="290" spans="1:4">
      <c r="A290" s="28"/>
      <c r="B290" s="29"/>
      <c r="C290" s="30"/>
      <c r="D290" s="30"/>
    </row>
    <row r="291" spans="1:4">
      <c r="A291" s="28"/>
      <c r="B291" s="29"/>
      <c r="C291" s="30"/>
      <c r="D291" s="30"/>
    </row>
    <row r="292" spans="1:4">
      <c r="A292" s="28"/>
      <c r="B292" s="29"/>
      <c r="C292" s="30"/>
      <c r="D292" s="30"/>
    </row>
    <row r="293" spans="1:4">
      <c r="A293" s="28"/>
      <c r="B293" s="29"/>
      <c r="C293" s="30"/>
      <c r="D293" s="30"/>
    </row>
    <row r="294" spans="1:4">
      <c r="A294" s="28"/>
      <c r="B294" s="29"/>
      <c r="C294" s="30"/>
      <c r="D294" s="30"/>
    </row>
    <row r="295" spans="1:4">
      <c r="A295" s="28"/>
      <c r="B295" s="29"/>
      <c r="C295" s="30"/>
      <c r="D295" s="30"/>
    </row>
    <row r="296" spans="1:4">
      <c r="A296" s="28"/>
      <c r="B296" s="29"/>
      <c r="C296" s="30"/>
      <c r="D296" s="30"/>
    </row>
    <row r="297" spans="1:4">
      <c r="A297" s="28"/>
      <c r="B297" s="29"/>
      <c r="C297" s="30"/>
      <c r="D297" s="30"/>
    </row>
    <row r="298" spans="1:4">
      <c r="A298" s="28"/>
      <c r="B298" s="29"/>
      <c r="C298" s="30"/>
      <c r="D298" s="30"/>
    </row>
    <row r="299" spans="1:4">
      <c r="A299" s="28"/>
      <c r="B299" s="29"/>
      <c r="C299" s="30"/>
      <c r="D299" s="30"/>
    </row>
    <row r="300" spans="1:4">
      <c r="A300" s="28"/>
      <c r="B300" s="29"/>
      <c r="C300" s="30"/>
      <c r="D300" s="30"/>
    </row>
    <row r="301" spans="1:4">
      <c r="A301" s="28"/>
      <c r="B301" s="29"/>
      <c r="C301" s="30"/>
      <c r="D301" s="30"/>
    </row>
    <row r="302" spans="1:4">
      <c r="A302" s="28"/>
      <c r="B302" s="29"/>
      <c r="C302" s="30"/>
      <c r="D302" s="30"/>
    </row>
    <row r="303" spans="1:4">
      <c r="A303" s="28"/>
      <c r="B303" s="29"/>
      <c r="C303" s="30"/>
      <c r="D303" s="30"/>
    </row>
    <row r="304" spans="1:4">
      <c r="A304" s="28"/>
      <c r="B304" s="29"/>
      <c r="C304" s="30"/>
      <c r="D304" s="30"/>
    </row>
    <row r="305" spans="1:4">
      <c r="A305" s="28"/>
      <c r="B305" s="29"/>
      <c r="C305" s="30"/>
      <c r="D305" s="30"/>
    </row>
    <row r="306" spans="1:4">
      <c r="A306" s="28"/>
      <c r="B306" s="29"/>
      <c r="C306" s="30"/>
      <c r="D306" s="30"/>
    </row>
    <row r="307" spans="1:4">
      <c r="A307" s="28"/>
      <c r="B307" s="29"/>
      <c r="C307" s="30"/>
      <c r="D307" s="30"/>
    </row>
    <row r="308" spans="1:4">
      <c r="A308" s="28"/>
      <c r="B308" s="29"/>
      <c r="C308" s="30"/>
      <c r="D308" s="30"/>
    </row>
    <row r="309" spans="1:4">
      <c r="A309" s="28"/>
      <c r="B309" s="29"/>
      <c r="C309" s="30"/>
      <c r="D309" s="30"/>
    </row>
    <row r="310" spans="1:4">
      <c r="A310" s="28"/>
      <c r="B310" s="29"/>
      <c r="C310" s="30"/>
      <c r="D310" s="30"/>
    </row>
    <row r="311" spans="1:4">
      <c r="A311" s="28"/>
      <c r="B311" s="29"/>
      <c r="C311" s="30"/>
      <c r="D311" s="30"/>
    </row>
    <row r="312" spans="1:4">
      <c r="A312" s="28"/>
      <c r="B312" s="29"/>
      <c r="C312" s="30"/>
      <c r="D312" s="30"/>
    </row>
    <row r="313" spans="1:4">
      <c r="A313" s="28"/>
      <c r="B313" s="29"/>
      <c r="C313" s="30"/>
      <c r="D313" s="30"/>
    </row>
    <row r="314" spans="1:4">
      <c r="A314" s="28"/>
      <c r="B314" s="29"/>
      <c r="C314" s="30"/>
      <c r="D314" s="30"/>
    </row>
    <row r="315" spans="1:4">
      <c r="A315" s="28"/>
      <c r="B315" s="29"/>
      <c r="C315" s="30"/>
      <c r="D315" s="30"/>
    </row>
    <row r="316" spans="1:4">
      <c r="A316" s="28"/>
      <c r="B316" s="29"/>
      <c r="C316" s="30"/>
      <c r="D316" s="30"/>
    </row>
    <row r="317" spans="1:4">
      <c r="A317" s="28"/>
      <c r="B317" s="29"/>
      <c r="C317" s="30"/>
      <c r="D317" s="30"/>
    </row>
    <row r="318" spans="1:4">
      <c r="A318" s="28"/>
      <c r="B318" s="29"/>
      <c r="C318" s="30"/>
      <c r="D318" s="30"/>
    </row>
    <row r="319" spans="1:4">
      <c r="A319" s="28"/>
      <c r="B319" s="29"/>
      <c r="C319" s="30"/>
      <c r="D319" s="30"/>
    </row>
    <row r="320" spans="1:4">
      <c r="A320" s="28"/>
      <c r="B320" s="29"/>
      <c r="C320" s="30"/>
      <c r="D320" s="30"/>
    </row>
    <row r="321" spans="1:4">
      <c r="A321" s="28"/>
      <c r="B321" s="29"/>
      <c r="C321" s="30"/>
      <c r="D321" s="30"/>
    </row>
    <row r="322" spans="1:4">
      <c r="A322" s="28"/>
      <c r="B322" s="29"/>
      <c r="C322" s="30"/>
      <c r="D322" s="30"/>
    </row>
    <row r="323" spans="1:4">
      <c r="A323" s="28"/>
      <c r="B323" s="29"/>
      <c r="C323" s="30"/>
      <c r="D323" s="30"/>
    </row>
    <row r="324" spans="1:4">
      <c r="A324" s="28"/>
      <c r="B324" s="29"/>
      <c r="C324" s="30"/>
      <c r="D324" s="30"/>
    </row>
    <row r="325" spans="1:4">
      <c r="A325" s="28"/>
      <c r="B325" s="29"/>
      <c r="C325" s="30"/>
      <c r="D325" s="30"/>
    </row>
    <row r="326" spans="1:4">
      <c r="A326" s="28"/>
      <c r="B326" s="29"/>
      <c r="C326" s="30"/>
      <c r="D326" s="30"/>
    </row>
    <row r="327" spans="1:4">
      <c r="A327" s="28"/>
      <c r="B327" s="29"/>
      <c r="C327" s="30"/>
      <c r="D327" s="30"/>
    </row>
    <row r="328" spans="1:4">
      <c r="A328" s="28"/>
      <c r="B328" s="29"/>
      <c r="C328" s="30"/>
      <c r="D328" s="30"/>
    </row>
    <row r="329" spans="1:4">
      <c r="A329" s="28"/>
      <c r="B329" s="29"/>
      <c r="C329" s="30"/>
      <c r="D329" s="30"/>
    </row>
    <row r="330" spans="1:4">
      <c r="A330" s="28"/>
      <c r="B330" s="29"/>
      <c r="C330" s="30"/>
      <c r="D330" s="30"/>
    </row>
    <row r="331" spans="1:4">
      <c r="A331" s="28"/>
      <c r="B331" s="29"/>
      <c r="C331" s="30"/>
      <c r="D331" s="30"/>
    </row>
    <row r="332" spans="1:4">
      <c r="A332" s="28"/>
      <c r="B332" s="29"/>
      <c r="C332" s="30"/>
      <c r="D332" s="30"/>
    </row>
    <row r="333" spans="1:4">
      <c r="A333" s="28"/>
      <c r="B333" s="29"/>
      <c r="C333" s="30"/>
      <c r="D333" s="30"/>
    </row>
    <row r="334" spans="1:4">
      <c r="A334" s="28"/>
      <c r="B334" s="29"/>
      <c r="C334" s="30"/>
      <c r="D334" s="30"/>
    </row>
    <row r="335" spans="1:4">
      <c r="A335" s="28"/>
      <c r="B335" s="29"/>
      <c r="C335" s="30"/>
      <c r="D335" s="30"/>
    </row>
    <row r="336" spans="1:4">
      <c r="A336" s="28"/>
      <c r="B336" s="29"/>
      <c r="C336" s="30"/>
      <c r="D336" s="30"/>
    </row>
    <row r="337" spans="1:4">
      <c r="A337" s="28"/>
      <c r="B337" s="29"/>
      <c r="C337" s="30"/>
      <c r="D337" s="30"/>
    </row>
    <row r="338" spans="1:4">
      <c r="A338" s="28"/>
      <c r="B338" s="29"/>
      <c r="C338" s="30"/>
      <c r="D338" s="30"/>
    </row>
    <row r="339" spans="1:4">
      <c r="A339" s="28"/>
      <c r="B339" s="29"/>
      <c r="C339" s="30"/>
      <c r="D339" s="30"/>
    </row>
    <row r="340" spans="1:4">
      <c r="A340" s="28"/>
      <c r="B340" s="29"/>
      <c r="C340" s="30"/>
      <c r="D340" s="30"/>
    </row>
    <row r="341" spans="1:4">
      <c r="A341" s="28"/>
      <c r="B341" s="29"/>
      <c r="C341" s="30"/>
      <c r="D341" s="30"/>
    </row>
    <row r="342" spans="1:4">
      <c r="A342" s="28"/>
      <c r="B342" s="29"/>
      <c r="C342" s="28"/>
      <c r="D342" s="28"/>
    </row>
    <row r="343" spans="1:4">
      <c r="A343" s="28"/>
      <c r="B343" s="29"/>
      <c r="C343" s="28"/>
      <c r="D343" s="28"/>
    </row>
    <row r="344" spans="1:4">
      <c r="A344" s="28"/>
      <c r="B344" s="29"/>
      <c r="C344" s="28"/>
      <c r="D344" s="28"/>
    </row>
    <row r="345" spans="1:4">
      <c r="A345" s="28"/>
      <c r="B345" s="29"/>
      <c r="C345" s="28"/>
      <c r="D345" s="28"/>
    </row>
    <row r="346" spans="1:4">
      <c r="A346" s="28"/>
      <c r="B346" s="29"/>
      <c r="C346" s="28"/>
      <c r="D346" s="28"/>
    </row>
    <row r="347" spans="1:4">
      <c r="A347" s="28"/>
      <c r="B347" s="29"/>
      <c r="C347" s="28"/>
      <c r="D347" s="28"/>
    </row>
    <row r="348" spans="1:4">
      <c r="A348" s="28"/>
      <c r="B348" s="29"/>
      <c r="C348" s="28"/>
      <c r="D348" s="28"/>
    </row>
    <row r="349" spans="1:4">
      <c r="A349" s="28"/>
      <c r="B349" s="29"/>
      <c r="C349" s="28"/>
      <c r="D349" s="28"/>
    </row>
    <row r="350" spans="1:4">
      <c r="A350" s="28"/>
      <c r="B350" s="29"/>
      <c r="C350" s="28"/>
      <c r="D350" s="28"/>
    </row>
    <row r="351" spans="1:4">
      <c r="A351" s="28"/>
      <c r="B351" s="29"/>
      <c r="C351" s="28"/>
      <c r="D351" s="28"/>
    </row>
    <row r="352" spans="1:4">
      <c r="A352" s="28"/>
      <c r="B352" s="29"/>
      <c r="C352" s="28"/>
      <c r="D352" s="28"/>
    </row>
    <row r="353" spans="1:4">
      <c r="A353" s="28"/>
      <c r="B353" s="29"/>
      <c r="C353" s="28"/>
      <c r="D353" s="28"/>
    </row>
    <row r="354" spans="1:4">
      <c r="A354" s="28"/>
      <c r="B354" s="29"/>
      <c r="C354" s="28"/>
      <c r="D354" s="28"/>
    </row>
    <row r="355" spans="1:4">
      <c r="A355" s="28"/>
      <c r="B355" s="29"/>
      <c r="C355" s="28"/>
      <c r="D355" s="28"/>
    </row>
    <row r="356" spans="1:4">
      <c r="A356" s="28"/>
      <c r="B356" s="29"/>
      <c r="C356" s="28"/>
      <c r="D356" s="28"/>
    </row>
    <row r="357" spans="1:4">
      <c r="A357" s="28"/>
      <c r="B357" s="29"/>
      <c r="C357" s="28"/>
      <c r="D357" s="28"/>
    </row>
    <row r="358" spans="1:4">
      <c r="A358" s="28"/>
      <c r="B358" s="29"/>
      <c r="C358" s="28"/>
      <c r="D358" s="28"/>
    </row>
    <row r="359" spans="1:4">
      <c r="A359" s="28"/>
      <c r="B359" s="29"/>
      <c r="C359" s="28"/>
      <c r="D359" s="28"/>
    </row>
    <row r="360" spans="1:4">
      <c r="A360" s="28"/>
      <c r="B360" s="29"/>
      <c r="C360" s="28"/>
      <c r="D360" s="28"/>
    </row>
    <row r="361" spans="1:4">
      <c r="A361" s="28"/>
      <c r="B361" s="29"/>
      <c r="C361" s="28"/>
      <c r="D361" s="28"/>
    </row>
    <row r="362" spans="1:4">
      <c r="A362" s="28"/>
      <c r="B362" s="29"/>
      <c r="C362" s="28"/>
      <c r="D362" s="28"/>
    </row>
    <row r="363" spans="1:4">
      <c r="A363" s="28"/>
      <c r="B363" s="29"/>
      <c r="C363" s="28"/>
      <c r="D363" s="28"/>
    </row>
    <row r="364" spans="1:4">
      <c r="A364" s="28"/>
      <c r="B364" s="29"/>
      <c r="C364" s="28"/>
      <c r="D364" s="28"/>
    </row>
    <row r="365" spans="1:4">
      <c r="A365" s="28"/>
      <c r="B365" s="29"/>
      <c r="C365" s="28"/>
      <c r="D365" s="28"/>
    </row>
    <row r="366" spans="1:4">
      <c r="A366" s="28"/>
      <c r="B366" s="29"/>
      <c r="C366" s="28"/>
      <c r="D366" s="28"/>
    </row>
    <row r="367" spans="1:4">
      <c r="A367" s="28"/>
      <c r="B367" s="29"/>
      <c r="C367" s="28"/>
      <c r="D367" s="28"/>
    </row>
    <row r="368" spans="1:4">
      <c r="A368" s="28"/>
      <c r="B368" s="29"/>
      <c r="C368" s="28"/>
      <c r="D368" s="28"/>
    </row>
    <row r="369" spans="1:4">
      <c r="A369" s="28"/>
      <c r="B369" s="29"/>
      <c r="C369" s="28"/>
      <c r="D369" s="28"/>
    </row>
    <row r="370" spans="1:4">
      <c r="A370" s="28"/>
      <c r="B370" s="29"/>
      <c r="C370" s="28"/>
      <c r="D370" s="28"/>
    </row>
    <row r="371" spans="1:4">
      <c r="A371" s="28"/>
      <c r="B371" s="29"/>
      <c r="C371" s="28"/>
      <c r="D371" s="28"/>
    </row>
    <row r="372" spans="1:4">
      <c r="A372" s="28"/>
      <c r="B372" s="29"/>
      <c r="C372" s="28"/>
      <c r="D372" s="28"/>
    </row>
    <row r="373" spans="1:4">
      <c r="A373" s="28"/>
      <c r="B373" s="29"/>
      <c r="C373" s="28"/>
      <c r="D373" s="28"/>
    </row>
    <row r="374" spans="1:4">
      <c r="A374" s="28"/>
      <c r="B374" s="29"/>
      <c r="C374" s="28"/>
      <c r="D374" s="28"/>
    </row>
    <row r="375" spans="1:4">
      <c r="A375" s="28"/>
      <c r="B375" s="29"/>
      <c r="C375" s="28"/>
      <c r="D375" s="28"/>
    </row>
    <row r="376" spans="1:4">
      <c r="A376" s="28"/>
      <c r="B376" s="29"/>
      <c r="C376" s="28"/>
      <c r="D376" s="28"/>
    </row>
    <row r="377" spans="1:4">
      <c r="A377" s="28"/>
      <c r="B377" s="29"/>
      <c r="C377" s="28"/>
      <c r="D377" s="28"/>
    </row>
    <row r="378" spans="1:4">
      <c r="A378" s="28"/>
      <c r="B378" s="29"/>
      <c r="C378" s="28"/>
      <c r="D378" s="28"/>
    </row>
    <row r="379" spans="1:4">
      <c r="A379" s="28"/>
      <c r="B379" s="29"/>
      <c r="C379" s="28"/>
      <c r="D379" s="28"/>
    </row>
    <row r="380" spans="1:4">
      <c r="A380" s="28"/>
      <c r="B380" s="29"/>
      <c r="C380" s="28"/>
      <c r="D380" s="28"/>
    </row>
    <row r="381" spans="1:4">
      <c r="A381" s="28"/>
      <c r="B381" s="29"/>
      <c r="C381" s="28"/>
      <c r="D381" s="28"/>
    </row>
    <row r="382" spans="1:4">
      <c r="A382" s="28"/>
      <c r="B382" s="29"/>
      <c r="C382" s="28"/>
      <c r="D382" s="28"/>
    </row>
    <row r="383" spans="1:4">
      <c r="A383" s="28"/>
      <c r="B383" s="29"/>
      <c r="C383" s="28"/>
      <c r="D383" s="28"/>
    </row>
    <row r="384" spans="1:4">
      <c r="A384" s="28"/>
      <c r="B384" s="29"/>
      <c r="C384" s="28"/>
      <c r="D384" s="28"/>
    </row>
    <row r="385" spans="1:4">
      <c r="A385" s="28"/>
      <c r="B385" s="29"/>
      <c r="C385" s="28"/>
      <c r="D385" s="28"/>
    </row>
    <row r="386" spans="1:4">
      <c r="A386" s="28"/>
      <c r="B386" s="29"/>
      <c r="C386" s="28"/>
      <c r="D386" s="28"/>
    </row>
    <row r="387" spans="1:4">
      <c r="A387" s="28"/>
      <c r="B387" s="29"/>
      <c r="C387" s="28"/>
      <c r="D387" s="28"/>
    </row>
    <row r="388" spans="1:4">
      <c r="A388" s="28"/>
      <c r="B388" s="29"/>
      <c r="C388" s="28"/>
      <c r="D388" s="28"/>
    </row>
    <row r="389" spans="1:4">
      <c r="A389" s="28"/>
      <c r="B389" s="29"/>
      <c r="C389" s="28"/>
      <c r="D389" s="28"/>
    </row>
    <row r="390" spans="1:4">
      <c r="A390" s="28"/>
      <c r="B390" s="29"/>
      <c r="C390" s="28"/>
      <c r="D390" s="28"/>
    </row>
    <row r="391" spans="1:4">
      <c r="A391" s="28"/>
      <c r="B391" s="29"/>
      <c r="C391" s="28"/>
      <c r="D391" s="28"/>
    </row>
    <row r="392" spans="1:4">
      <c r="A392" s="28"/>
      <c r="B392" s="29"/>
      <c r="C392" s="28"/>
      <c r="D392" s="28"/>
    </row>
    <row r="393" spans="1:4">
      <c r="A393" s="28"/>
      <c r="B393" s="29"/>
      <c r="C393" s="28"/>
      <c r="D393" s="28"/>
    </row>
    <row r="394" spans="1:4">
      <c r="A394" s="28"/>
      <c r="B394" s="29"/>
      <c r="C394" s="28"/>
      <c r="D394" s="28"/>
    </row>
    <row r="395" spans="1:4">
      <c r="A395" s="28"/>
      <c r="B395" s="29"/>
      <c r="C395" s="28"/>
      <c r="D395" s="28"/>
    </row>
    <row r="396" spans="1:4">
      <c r="A396" s="28"/>
      <c r="B396" s="29"/>
      <c r="C396" s="28"/>
      <c r="D396" s="28"/>
    </row>
    <row r="397" spans="1:4">
      <c r="A397" s="28"/>
      <c r="B397" s="29"/>
      <c r="C397" s="28"/>
      <c r="D397" s="28"/>
    </row>
    <row r="398" spans="1:4">
      <c r="A398" s="28"/>
      <c r="B398" s="29"/>
      <c r="C398" s="28"/>
      <c r="D398" s="28"/>
    </row>
    <row r="399" spans="1:4">
      <c r="A399" s="28"/>
      <c r="B399" s="29"/>
      <c r="C399" s="28"/>
      <c r="D399" s="28"/>
    </row>
    <row r="400" spans="1:4">
      <c r="A400" s="28"/>
      <c r="B400" s="29"/>
      <c r="C400" s="28"/>
      <c r="D400" s="28"/>
    </row>
    <row r="401" spans="1:4">
      <c r="A401" s="28"/>
      <c r="B401" s="29"/>
      <c r="C401" s="28"/>
      <c r="D401" s="28"/>
    </row>
    <row r="402" spans="1:4">
      <c r="A402" s="28"/>
      <c r="B402" s="29"/>
      <c r="C402" s="28"/>
      <c r="D402" s="28"/>
    </row>
    <row r="403" spans="1:4">
      <c r="A403" s="28"/>
      <c r="B403" s="29"/>
      <c r="C403" s="28"/>
      <c r="D403" s="28"/>
    </row>
    <row r="404" spans="1:4">
      <c r="A404" s="28"/>
      <c r="B404" s="29"/>
      <c r="C404" s="28"/>
      <c r="D404" s="28"/>
    </row>
    <row r="405" spans="1:4">
      <c r="A405" s="28"/>
      <c r="B405" s="29"/>
      <c r="C405" s="28"/>
      <c r="D405" s="28"/>
    </row>
    <row r="406" spans="1:4">
      <c r="A406" s="28"/>
      <c r="B406" s="29"/>
      <c r="C406" s="28"/>
      <c r="D406" s="28"/>
    </row>
    <row r="407" spans="1:4">
      <c r="A407" s="28"/>
      <c r="B407" s="29"/>
      <c r="C407" s="28"/>
      <c r="D407" s="28"/>
    </row>
    <row r="408" spans="1:4">
      <c r="A408" s="28"/>
      <c r="B408" s="29"/>
      <c r="C408" s="28"/>
      <c r="D408" s="28"/>
    </row>
    <row r="409" spans="1:4">
      <c r="A409" s="28"/>
      <c r="B409" s="29"/>
      <c r="C409" s="28"/>
      <c r="D409" s="28"/>
    </row>
    <row r="410" spans="1:4">
      <c r="A410" s="28"/>
      <c r="B410" s="29"/>
      <c r="C410" s="28"/>
      <c r="D410" s="28"/>
    </row>
    <row r="411" spans="1:4">
      <c r="A411" s="28"/>
      <c r="B411" s="29"/>
      <c r="C411" s="28"/>
      <c r="D411" s="28"/>
    </row>
    <row r="412" spans="1:4">
      <c r="A412" s="28"/>
      <c r="B412" s="29"/>
      <c r="C412" s="28"/>
      <c r="D412" s="28"/>
    </row>
    <row r="413" spans="1:4">
      <c r="A413" s="28"/>
      <c r="B413" s="29"/>
      <c r="C413" s="28"/>
      <c r="D413" s="28"/>
    </row>
    <row r="414" spans="1:4">
      <c r="A414" s="28"/>
      <c r="B414" s="29"/>
      <c r="C414" s="28"/>
      <c r="D414" s="28"/>
    </row>
    <row r="415" spans="1:4">
      <c r="A415" s="28"/>
      <c r="B415" s="29"/>
      <c r="C415" s="28"/>
      <c r="D415" s="28"/>
    </row>
    <row r="416" spans="1:4">
      <c r="A416" s="28"/>
      <c r="B416" s="29"/>
      <c r="C416" s="28"/>
      <c r="D416" s="28"/>
    </row>
    <row r="417" spans="1:4">
      <c r="A417" s="28"/>
      <c r="B417" s="29"/>
      <c r="C417" s="28"/>
      <c r="D417" s="28"/>
    </row>
    <row r="418" spans="1:4">
      <c r="A418" s="28"/>
      <c r="B418" s="29"/>
      <c r="C418" s="28"/>
      <c r="D418" s="28"/>
    </row>
    <row r="419" spans="1:4">
      <c r="A419" s="28"/>
      <c r="B419" s="29"/>
      <c r="C419" s="28"/>
      <c r="D419" s="28"/>
    </row>
    <row r="420" spans="1:4">
      <c r="A420" s="28"/>
      <c r="B420" s="29"/>
      <c r="C420" s="28"/>
      <c r="D420" s="28"/>
    </row>
    <row r="421" spans="1:4">
      <c r="A421" s="28"/>
      <c r="B421" s="29"/>
      <c r="C421" s="28"/>
      <c r="D421" s="28"/>
    </row>
    <row r="422" spans="1:4">
      <c r="A422" s="28"/>
      <c r="B422" s="29"/>
      <c r="C422" s="28"/>
      <c r="D422" s="28"/>
    </row>
    <row r="423" spans="1:4">
      <c r="A423" s="28"/>
      <c r="B423" s="29"/>
      <c r="C423" s="28"/>
      <c r="D423" s="28"/>
    </row>
    <row r="424" spans="1:4">
      <c r="A424" s="28"/>
      <c r="B424" s="29"/>
      <c r="C424" s="28"/>
      <c r="D424" s="28"/>
    </row>
    <row r="425" spans="1:4">
      <c r="A425" s="28"/>
      <c r="B425" s="29"/>
      <c r="C425" s="28"/>
      <c r="D425" s="28"/>
    </row>
    <row r="426" spans="1:4">
      <c r="A426" s="28"/>
      <c r="B426" s="29"/>
      <c r="C426" s="28"/>
      <c r="D426" s="28"/>
    </row>
    <row r="427" spans="1:4">
      <c r="A427" s="28"/>
      <c r="B427" s="29"/>
      <c r="C427" s="28"/>
      <c r="D427" s="28"/>
    </row>
    <row r="428" spans="1:4">
      <c r="A428" s="28"/>
      <c r="B428" s="29"/>
      <c r="C428" s="28"/>
      <c r="D428" s="28"/>
    </row>
    <row r="429" spans="1:4">
      <c r="A429" s="28"/>
      <c r="B429" s="29"/>
      <c r="C429" s="28"/>
      <c r="D429" s="28"/>
    </row>
    <row r="430" spans="1:4">
      <c r="A430" s="28"/>
      <c r="B430" s="29"/>
      <c r="C430" s="28"/>
      <c r="D430" s="28"/>
    </row>
    <row r="431" spans="1:4">
      <c r="A431" s="28"/>
      <c r="B431" s="29"/>
      <c r="C431" s="28"/>
      <c r="D431" s="28"/>
    </row>
    <row r="432" spans="1:4">
      <c r="A432" s="28"/>
      <c r="B432" s="29"/>
      <c r="C432" s="28"/>
      <c r="D432" s="28"/>
    </row>
    <row r="433" spans="1:4">
      <c r="A433" s="28"/>
      <c r="B433" s="29"/>
      <c r="C433" s="28"/>
      <c r="D433" s="28"/>
    </row>
    <row r="434" spans="1:4">
      <c r="A434" s="28"/>
      <c r="B434" s="29"/>
      <c r="C434" s="28"/>
      <c r="D434" s="28"/>
    </row>
    <row r="435" spans="1:4">
      <c r="A435" s="28"/>
      <c r="B435" s="29"/>
      <c r="C435" s="28"/>
      <c r="D435" s="28"/>
    </row>
    <row r="436" spans="1:4">
      <c r="A436" s="28"/>
      <c r="B436" s="29"/>
      <c r="C436" s="28"/>
      <c r="D436" s="28"/>
    </row>
    <row r="437" spans="1:4">
      <c r="A437" s="28"/>
      <c r="B437" s="29"/>
      <c r="C437" s="28"/>
      <c r="D437" s="28"/>
    </row>
    <row r="438" spans="1:4">
      <c r="A438" s="28"/>
      <c r="B438" s="29"/>
      <c r="C438" s="28"/>
      <c r="D438" s="28"/>
    </row>
    <row r="439" spans="1:4">
      <c r="A439" s="28"/>
      <c r="B439" s="29"/>
      <c r="C439" s="28"/>
      <c r="D439" s="28"/>
    </row>
    <row r="440" spans="1:4">
      <c r="A440" s="28"/>
      <c r="B440" s="29"/>
      <c r="C440" s="28"/>
      <c r="D440" s="28"/>
    </row>
    <row r="441" spans="1:4">
      <c r="A441" s="28"/>
      <c r="B441" s="29"/>
      <c r="C441" s="28"/>
      <c r="D441" s="28"/>
    </row>
    <row r="442" spans="1:4">
      <c r="A442" s="28"/>
      <c r="B442" s="29"/>
      <c r="C442" s="28"/>
      <c r="D442" s="28"/>
    </row>
    <row r="443" spans="1:4">
      <c r="A443" s="28"/>
      <c r="B443" s="29"/>
      <c r="C443" s="28"/>
      <c r="D443" s="28"/>
    </row>
    <row r="444" spans="1:4">
      <c r="A444" s="28"/>
      <c r="B444" s="29"/>
      <c r="C444" s="28"/>
      <c r="D444" s="28"/>
    </row>
    <row r="445" spans="1:4">
      <c r="A445" s="28"/>
      <c r="B445" s="29"/>
      <c r="C445" s="28"/>
      <c r="D445" s="28"/>
    </row>
    <row r="446" spans="1:4">
      <c r="A446" s="28"/>
      <c r="B446" s="29"/>
      <c r="C446" s="28"/>
      <c r="D446" s="28"/>
    </row>
    <row r="447" spans="1:4">
      <c r="A447" s="28"/>
      <c r="B447" s="29"/>
      <c r="C447" s="28"/>
      <c r="D447" s="28"/>
    </row>
    <row r="448" spans="1:4">
      <c r="A448" s="28"/>
      <c r="B448" s="29"/>
      <c r="C448" s="28"/>
      <c r="D448" s="28"/>
    </row>
    <row r="449" spans="1:4">
      <c r="A449" s="28"/>
      <c r="B449" s="29"/>
      <c r="C449" s="28"/>
      <c r="D449" s="28"/>
    </row>
    <row r="450" spans="1:4">
      <c r="A450" s="28"/>
      <c r="B450" s="29"/>
      <c r="C450" s="28"/>
      <c r="D450" s="28"/>
    </row>
    <row r="451" spans="1:4">
      <c r="A451" s="28"/>
      <c r="B451" s="29"/>
      <c r="C451" s="28"/>
      <c r="D451" s="28"/>
    </row>
    <row r="452" spans="1:4">
      <c r="A452" s="28"/>
      <c r="B452" s="29"/>
      <c r="C452" s="28"/>
      <c r="D452" s="28"/>
    </row>
    <row r="453" spans="1:4">
      <c r="A453" s="28"/>
      <c r="B453" s="29"/>
      <c r="C453" s="28"/>
      <c r="D453" s="28"/>
    </row>
    <row r="454" spans="1:4">
      <c r="A454" s="28"/>
      <c r="B454" s="29"/>
      <c r="C454" s="28"/>
      <c r="D454" s="28"/>
    </row>
    <row r="455" spans="1:4">
      <c r="A455" s="28"/>
      <c r="B455" s="29"/>
      <c r="C455" s="28"/>
      <c r="D455" s="28"/>
    </row>
    <row r="456" spans="1:4">
      <c r="A456" s="28"/>
      <c r="B456" s="29"/>
      <c r="C456" s="28"/>
      <c r="D456" s="28"/>
    </row>
    <row r="457" spans="1:4">
      <c r="A457" s="28"/>
      <c r="B457" s="29"/>
      <c r="C457" s="28"/>
      <c r="D457" s="28"/>
    </row>
    <row r="458" spans="1:4">
      <c r="A458" s="28"/>
      <c r="B458" s="29"/>
      <c r="C458" s="28"/>
      <c r="D458" s="28"/>
    </row>
    <row r="459" spans="1:4">
      <c r="A459" s="28"/>
      <c r="B459" s="29"/>
      <c r="C459" s="28"/>
      <c r="D459" s="28"/>
    </row>
    <row r="460" spans="1:4">
      <c r="A460" s="28"/>
      <c r="B460" s="29"/>
      <c r="C460" s="28"/>
      <c r="D460" s="28"/>
    </row>
    <row r="461" spans="1:4">
      <c r="A461" s="28"/>
      <c r="B461" s="29"/>
      <c r="C461" s="28"/>
      <c r="D461" s="28"/>
    </row>
    <row r="462" spans="1:4">
      <c r="A462" s="28"/>
      <c r="B462" s="29"/>
      <c r="C462" s="28"/>
      <c r="D462" s="28"/>
    </row>
    <row r="463" spans="1:4">
      <c r="A463" s="28"/>
      <c r="B463" s="29"/>
      <c r="C463" s="28"/>
      <c r="D463" s="28"/>
    </row>
    <row r="464" spans="1:4">
      <c r="A464" s="28"/>
      <c r="B464" s="29"/>
      <c r="C464" s="28"/>
      <c r="D464" s="28"/>
    </row>
    <row r="465" spans="1:4">
      <c r="A465" s="28"/>
      <c r="B465" s="29"/>
      <c r="C465" s="28"/>
      <c r="D465" s="28"/>
    </row>
    <row r="466" spans="1:4">
      <c r="A466" s="28"/>
      <c r="B466" s="29"/>
      <c r="C466" s="28"/>
      <c r="D466" s="28"/>
    </row>
    <row r="467" spans="1:4">
      <c r="A467" s="28"/>
      <c r="B467" s="29"/>
      <c r="C467" s="28"/>
      <c r="D467" s="28"/>
    </row>
    <row r="468" spans="1:4">
      <c r="A468" s="28"/>
      <c r="B468" s="29"/>
      <c r="C468" s="28"/>
      <c r="D468" s="28"/>
    </row>
    <row r="469" spans="1:4">
      <c r="A469" s="28"/>
      <c r="B469" s="29"/>
      <c r="C469" s="28"/>
      <c r="D469" s="28"/>
    </row>
    <row r="470" spans="1:4">
      <c r="A470" s="28"/>
      <c r="B470" s="29"/>
      <c r="C470" s="28"/>
      <c r="D470" s="28"/>
    </row>
    <row r="471" spans="1:4">
      <c r="A471" s="28"/>
      <c r="B471" s="29"/>
      <c r="C471" s="28"/>
      <c r="D471" s="28"/>
    </row>
    <row r="472" spans="1:4">
      <c r="A472" s="28"/>
      <c r="B472" s="29"/>
      <c r="C472" s="28"/>
      <c r="D472" s="28"/>
    </row>
    <row r="473" spans="1:4">
      <c r="A473" s="28"/>
      <c r="B473" s="29"/>
      <c r="C473" s="28"/>
      <c r="D473" s="28"/>
    </row>
    <row r="474" spans="1:4">
      <c r="A474" s="28"/>
      <c r="B474" s="29"/>
      <c r="C474" s="28"/>
      <c r="D474" s="28"/>
    </row>
    <row r="475" spans="1:4">
      <c r="A475" s="28"/>
      <c r="B475" s="29"/>
      <c r="C475" s="28"/>
      <c r="D475" s="28"/>
    </row>
    <row r="476" spans="1:4">
      <c r="A476" s="28"/>
      <c r="B476" s="29"/>
      <c r="C476" s="28"/>
      <c r="D476" s="28"/>
    </row>
    <row r="477" spans="1:4">
      <c r="A477" s="28"/>
      <c r="B477" s="29"/>
      <c r="C477" s="28"/>
      <c r="D477" s="28"/>
    </row>
    <row r="478" spans="1:4">
      <c r="A478" s="28"/>
      <c r="B478" s="29"/>
      <c r="C478" s="28"/>
      <c r="D478" s="28"/>
    </row>
    <row r="479" spans="1:4">
      <c r="A479" s="28"/>
      <c r="B479" s="29"/>
      <c r="C479" s="28"/>
      <c r="D479" s="28"/>
    </row>
    <row r="480" spans="1:4">
      <c r="A480" s="28"/>
      <c r="B480" s="29"/>
      <c r="C480" s="28"/>
      <c r="D480" s="28"/>
    </row>
    <row r="481" spans="1:4">
      <c r="A481" s="28"/>
      <c r="B481" s="29"/>
      <c r="C481" s="28"/>
      <c r="D481" s="28"/>
    </row>
    <row r="482" spans="1:4">
      <c r="A482" s="28"/>
      <c r="B482" s="29"/>
      <c r="C482" s="28"/>
      <c r="D482" s="28"/>
    </row>
    <row r="483" spans="1:4">
      <c r="A483" s="28"/>
      <c r="B483" s="29"/>
      <c r="C483" s="28"/>
      <c r="D483" s="28"/>
    </row>
    <row r="484" spans="1:4">
      <c r="A484" s="28"/>
      <c r="B484" s="29"/>
      <c r="C484" s="28"/>
      <c r="D484" s="28"/>
    </row>
    <row r="485" spans="1:4">
      <c r="A485" s="28"/>
      <c r="B485" s="29"/>
      <c r="C485" s="28"/>
      <c r="D485" s="28"/>
    </row>
    <row r="486" spans="1:4">
      <c r="A486" s="28"/>
      <c r="B486" s="29"/>
      <c r="C486" s="28"/>
      <c r="D486" s="28"/>
    </row>
    <row r="487" spans="1:4">
      <c r="A487" s="28"/>
      <c r="B487" s="29"/>
      <c r="C487" s="28"/>
      <c r="D487" s="28"/>
    </row>
    <row r="488" spans="1:4">
      <c r="A488" s="28"/>
      <c r="B488" s="29"/>
      <c r="C488" s="28"/>
      <c r="D488" s="28"/>
    </row>
    <row r="489" spans="1:4">
      <c r="A489" s="28"/>
      <c r="B489" s="29"/>
      <c r="C489" s="28"/>
      <c r="D489" s="28"/>
    </row>
    <row r="490" spans="1:4">
      <c r="A490" s="28"/>
      <c r="B490" s="29"/>
      <c r="C490" s="28"/>
      <c r="D490" s="28"/>
    </row>
    <row r="491" spans="1:4">
      <c r="A491" s="28"/>
      <c r="B491" s="29"/>
      <c r="C491" s="28"/>
      <c r="D491" s="28"/>
    </row>
    <row r="492" spans="1:4">
      <c r="A492" s="28"/>
      <c r="B492" s="29"/>
      <c r="C492" s="28"/>
      <c r="D492" s="28"/>
    </row>
    <row r="493" spans="1:4">
      <c r="A493" s="28"/>
      <c r="B493" s="29"/>
      <c r="C493" s="28"/>
      <c r="D493" s="28"/>
    </row>
    <row r="494" spans="1:4">
      <c r="A494" s="28"/>
      <c r="B494" s="29"/>
      <c r="C494" s="28"/>
      <c r="D494" s="28"/>
    </row>
    <row r="495" spans="1:4">
      <c r="A495" s="28"/>
      <c r="B495" s="29"/>
      <c r="C495" s="28"/>
      <c r="D495" s="28"/>
    </row>
    <row r="496" spans="1:4">
      <c r="A496" s="28"/>
      <c r="B496" s="29"/>
      <c r="C496" s="28"/>
      <c r="D496" s="28"/>
    </row>
    <row r="497" spans="1:4">
      <c r="A497" s="28"/>
      <c r="B497" s="29"/>
      <c r="C497" s="28"/>
      <c r="D497" s="28"/>
    </row>
    <row r="498" spans="1:4">
      <c r="A498" s="28"/>
      <c r="B498" s="29"/>
      <c r="C498" s="28"/>
      <c r="D498" s="28"/>
    </row>
    <row r="499" spans="1:4">
      <c r="A499" s="28"/>
      <c r="B499" s="29"/>
      <c r="C499" s="28"/>
      <c r="D499" s="28"/>
    </row>
    <row r="500" spans="1:4">
      <c r="A500" s="28"/>
      <c r="B500" s="29"/>
      <c r="C500" s="28"/>
      <c r="D500" s="28"/>
    </row>
    <row r="501" spans="1:4">
      <c r="A501" s="28"/>
      <c r="B501" s="29"/>
      <c r="C501" s="28"/>
      <c r="D501" s="28"/>
    </row>
    <row r="502" spans="1:4">
      <c r="A502" s="28"/>
      <c r="B502" s="29"/>
      <c r="C502" s="28"/>
      <c r="D502" s="28"/>
    </row>
    <row r="503" spans="1:4">
      <c r="A503" s="28"/>
      <c r="B503" s="29"/>
      <c r="C503" s="28"/>
      <c r="D503" s="28"/>
    </row>
    <row r="504" spans="1:4">
      <c r="A504" s="28"/>
      <c r="B504" s="29"/>
      <c r="C504" s="28"/>
      <c r="D504" s="28"/>
    </row>
    <row r="505" spans="1:4">
      <c r="A505" s="28"/>
      <c r="B505" s="29"/>
      <c r="C505" s="28"/>
      <c r="D505" s="28"/>
    </row>
    <row r="506" spans="1:4">
      <c r="A506" s="28"/>
      <c r="B506" s="29"/>
      <c r="C506" s="28"/>
      <c r="D506" s="28"/>
    </row>
    <row r="507" spans="1:4">
      <c r="A507" s="28"/>
      <c r="B507" s="29"/>
      <c r="C507" s="28"/>
      <c r="D507" s="28"/>
    </row>
    <row r="508" spans="1:4">
      <c r="A508" s="28"/>
      <c r="B508" s="29"/>
      <c r="C508" s="28"/>
      <c r="D508" s="28"/>
    </row>
    <row r="509" spans="1:4">
      <c r="A509" s="28"/>
      <c r="B509" s="29"/>
      <c r="C509" s="28"/>
      <c r="D509" s="28"/>
    </row>
    <row r="510" spans="1:4">
      <c r="A510" s="28"/>
      <c r="B510" s="29"/>
      <c r="C510" s="28"/>
      <c r="D510" s="28"/>
    </row>
    <row r="511" spans="1:4">
      <c r="A511" s="28"/>
      <c r="B511" s="29"/>
      <c r="C511" s="28"/>
      <c r="D511" s="28"/>
    </row>
    <row r="512" spans="1:4">
      <c r="A512" s="28"/>
      <c r="B512" s="29"/>
      <c r="C512" s="28"/>
      <c r="D512" s="28"/>
    </row>
    <row r="513" spans="1:4">
      <c r="A513" s="28"/>
      <c r="B513" s="29"/>
      <c r="C513" s="28"/>
      <c r="D513" s="28"/>
    </row>
    <row r="514" spans="1:4">
      <c r="A514" s="28"/>
      <c r="B514" s="29"/>
      <c r="C514" s="28"/>
      <c r="D514" s="28"/>
    </row>
    <row r="515" spans="1:4">
      <c r="A515" s="28"/>
      <c r="B515" s="29"/>
      <c r="C515" s="28"/>
      <c r="D515" s="28"/>
    </row>
    <row r="516" spans="1:4">
      <c r="A516" s="28"/>
      <c r="B516" s="29"/>
      <c r="C516" s="28"/>
      <c r="D516" s="28"/>
    </row>
    <row r="517" spans="1:4">
      <c r="A517" s="28"/>
      <c r="B517" s="29"/>
      <c r="C517" s="28"/>
      <c r="D517" s="28"/>
    </row>
    <row r="518" spans="1:4">
      <c r="A518" s="28"/>
      <c r="B518" s="29"/>
      <c r="C518" s="28"/>
      <c r="D518" s="28"/>
    </row>
    <row r="519" spans="1:4">
      <c r="A519" s="28"/>
      <c r="B519" s="29"/>
      <c r="C519" s="28"/>
      <c r="D519" s="28"/>
    </row>
    <row r="520" spans="1:4">
      <c r="A520" s="28"/>
      <c r="B520" s="29"/>
      <c r="C520" s="28"/>
      <c r="D520" s="28"/>
    </row>
    <row r="521" spans="1:4">
      <c r="A521" s="28"/>
      <c r="B521" s="29"/>
      <c r="C521" s="28"/>
      <c r="D521" s="28"/>
    </row>
    <row r="522" spans="1:4">
      <c r="A522" s="28"/>
      <c r="B522" s="29"/>
      <c r="C522" s="28"/>
      <c r="D522" s="28"/>
    </row>
    <row r="523" spans="1:4">
      <c r="A523" s="28"/>
      <c r="B523" s="29"/>
      <c r="C523" s="28"/>
      <c r="D523" s="28"/>
    </row>
    <row r="524" spans="1:4">
      <c r="A524" s="28"/>
      <c r="B524" s="29"/>
      <c r="C524" s="28"/>
      <c r="D524" s="28"/>
    </row>
    <row r="525" spans="1:4">
      <c r="A525" s="28"/>
      <c r="B525" s="29"/>
      <c r="C525" s="28"/>
      <c r="D525" s="28"/>
    </row>
    <row r="526" spans="1:4">
      <c r="A526" s="28"/>
      <c r="B526" s="29"/>
      <c r="C526" s="28"/>
      <c r="D526" s="28"/>
    </row>
    <row r="527" spans="1:4">
      <c r="A527" s="28"/>
      <c r="B527" s="29"/>
      <c r="C527" s="28"/>
      <c r="D527" s="28"/>
    </row>
    <row r="528" spans="1:4">
      <c r="A528" s="28"/>
      <c r="B528" s="29"/>
      <c r="C528" s="28"/>
      <c r="D528" s="28"/>
    </row>
    <row r="529" spans="1:4">
      <c r="A529" s="28"/>
      <c r="B529" s="29"/>
      <c r="C529" s="28"/>
      <c r="D529" s="28"/>
    </row>
    <row r="530" spans="1:4">
      <c r="A530" s="28"/>
      <c r="B530" s="29"/>
      <c r="C530" s="28"/>
      <c r="D530" s="28"/>
    </row>
    <row r="531" spans="1:4">
      <c r="A531" s="28"/>
      <c r="B531" s="29"/>
      <c r="C531" s="28"/>
      <c r="D531" s="28"/>
    </row>
    <row r="532" spans="1:4">
      <c r="A532" s="28"/>
      <c r="B532" s="29"/>
      <c r="C532" s="28"/>
      <c r="D532" s="28"/>
    </row>
    <row r="533" spans="1:4">
      <c r="A533" s="28"/>
      <c r="B533" s="29"/>
      <c r="C533" s="28"/>
      <c r="D533" s="28"/>
    </row>
    <row r="534" spans="1:4">
      <c r="A534" s="28"/>
      <c r="B534" s="29"/>
      <c r="C534" s="28"/>
      <c r="D534" s="28"/>
    </row>
    <row r="535" spans="1:4">
      <c r="A535" s="28"/>
      <c r="B535" s="29"/>
      <c r="C535" s="28"/>
      <c r="D535" s="28"/>
    </row>
    <row r="536" spans="1:4">
      <c r="A536" s="28"/>
      <c r="B536" s="29"/>
      <c r="C536" s="28"/>
      <c r="D536" s="28"/>
    </row>
    <row r="537" spans="1:4">
      <c r="A537" s="28"/>
      <c r="B537" s="29"/>
      <c r="C537" s="28"/>
      <c r="D537" s="28"/>
    </row>
    <row r="538" spans="1:4">
      <c r="A538" s="28"/>
      <c r="B538" s="29"/>
      <c r="C538" s="28"/>
      <c r="D538" s="28"/>
    </row>
    <row r="539" spans="1:4">
      <c r="A539" s="28"/>
      <c r="B539" s="29"/>
      <c r="C539" s="28"/>
      <c r="D539" s="28"/>
    </row>
    <row r="540" spans="1:4">
      <c r="A540" s="28"/>
      <c r="B540" s="29"/>
      <c r="C540" s="28"/>
      <c r="D540" s="28"/>
    </row>
    <row r="541" spans="1:4">
      <c r="A541" s="28"/>
      <c r="B541" s="29"/>
      <c r="C541" s="28"/>
      <c r="D541" s="28"/>
    </row>
    <row r="542" spans="1:4">
      <c r="A542" s="28"/>
      <c r="B542" s="29"/>
      <c r="C542" s="28"/>
      <c r="D542" s="28"/>
    </row>
    <row r="543" spans="1:4">
      <c r="A543" s="28"/>
      <c r="B543" s="29"/>
      <c r="C543" s="28"/>
      <c r="D543" s="28"/>
    </row>
    <row r="544" spans="1:4">
      <c r="A544" s="28"/>
      <c r="B544" s="29"/>
      <c r="C544" s="28"/>
      <c r="D544" s="28"/>
    </row>
    <row r="545" spans="1:4">
      <c r="A545" s="28"/>
      <c r="B545" s="29"/>
      <c r="C545" s="28"/>
      <c r="D545" s="28"/>
    </row>
    <row r="546" spans="1:4">
      <c r="A546" s="28"/>
      <c r="B546" s="29"/>
      <c r="C546" s="28"/>
      <c r="D546" s="28"/>
    </row>
    <row r="547" spans="1:4">
      <c r="A547" s="28"/>
      <c r="B547" s="29"/>
      <c r="C547" s="28"/>
      <c r="D547" s="28"/>
    </row>
    <row r="548" spans="1:4">
      <c r="A548" s="28"/>
      <c r="B548" s="29"/>
      <c r="C548" s="28"/>
      <c r="D548" s="28"/>
    </row>
    <row r="549" spans="1:4">
      <c r="A549" s="28"/>
      <c r="B549" s="29"/>
      <c r="C549" s="28"/>
      <c r="D549" s="28"/>
    </row>
    <row r="550" spans="1:4">
      <c r="A550" s="28"/>
      <c r="B550" s="29"/>
      <c r="C550" s="28"/>
      <c r="D550" s="28"/>
    </row>
    <row r="551" spans="1:4">
      <c r="A551" s="28"/>
      <c r="B551" s="29"/>
      <c r="C551" s="28"/>
      <c r="D551" s="28"/>
    </row>
    <row r="552" spans="1:4">
      <c r="A552" s="28"/>
      <c r="B552" s="29"/>
      <c r="C552" s="28"/>
      <c r="D552" s="28"/>
    </row>
    <row r="553" spans="1:4">
      <c r="A553" s="28"/>
      <c r="B553" s="29"/>
      <c r="C553" s="28"/>
      <c r="D553" s="28"/>
    </row>
    <row r="554" spans="1:4">
      <c r="A554" s="28"/>
      <c r="B554" s="29"/>
      <c r="C554" s="28"/>
      <c r="D554" s="28"/>
    </row>
    <row r="555" spans="1:4">
      <c r="A555" s="28"/>
      <c r="B555" s="29"/>
      <c r="C555" s="28"/>
      <c r="D555" s="28"/>
    </row>
    <row r="556" spans="1:4">
      <c r="A556" s="28"/>
      <c r="B556" s="29"/>
      <c r="C556" s="28"/>
      <c r="D556" s="28"/>
    </row>
    <row r="557" spans="1:4">
      <c r="A557" s="28"/>
      <c r="B557" s="29"/>
      <c r="C557" s="28"/>
      <c r="D557" s="28"/>
    </row>
    <row r="558" spans="1:4">
      <c r="A558" s="28"/>
      <c r="B558" s="29"/>
      <c r="C558" s="28"/>
      <c r="D558" s="28"/>
    </row>
    <row r="559" spans="1:4">
      <c r="A559" s="28"/>
      <c r="B559" s="29"/>
      <c r="C559" s="28"/>
      <c r="D559" s="28"/>
    </row>
    <row r="560" spans="1:4">
      <c r="A560" s="28"/>
      <c r="B560" s="29"/>
      <c r="C560" s="28"/>
      <c r="D560" s="28"/>
    </row>
    <row r="561" spans="1:4">
      <c r="A561" s="28"/>
      <c r="B561" s="29"/>
      <c r="C561" s="28"/>
      <c r="D561" s="28"/>
    </row>
    <row r="562" spans="1:4">
      <c r="A562" s="28"/>
      <c r="B562" s="29"/>
      <c r="C562" s="28"/>
      <c r="D562" s="28"/>
    </row>
    <row r="563" spans="1:4">
      <c r="A563" s="28"/>
      <c r="B563" s="29"/>
      <c r="C563" s="28"/>
      <c r="D563" s="28"/>
    </row>
    <row r="564" spans="1:4">
      <c r="A564" s="28"/>
      <c r="B564" s="29"/>
      <c r="C564" s="28"/>
      <c r="D564" s="28"/>
    </row>
    <row r="565" spans="1:4">
      <c r="A565" s="28"/>
      <c r="B565" s="29"/>
      <c r="C565" s="28"/>
      <c r="D565" s="28"/>
    </row>
    <row r="566" spans="1:4">
      <c r="A566" s="28"/>
      <c r="B566" s="29"/>
      <c r="C566" s="28"/>
      <c r="D566" s="28"/>
    </row>
    <row r="567" spans="1:4">
      <c r="A567" s="28"/>
      <c r="B567" s="29"/>
      <c r="C567" s="28"/>
      <c r="D567" s="28"/>
    </row>
    <row r="568" spans="1:4">
      <c r="A568" s="28"/>
      <c r="B568" s="29"/>
      <c r="C568" s="28"/>
      <c r="D568" s="28"/>
    </row>
    <row r="569" spans="1:4">
      <c r="A569" s="28"/>
      <c r="B569" s="29"/>
      <c r="C569" s="28"/>
      <c r="D569" s="28"/>
    </row>
    <row r="570" spans="1:4">
      <c r="A570" s="28"/>
      <c r="B570" s="29"/>
      <c r="C570" s="28"/>
      <c r="D570" s="28"/>
    </row>
    <row r="571" spans="1:4">
      <c r="A571" s="28"/>
      <c r="B571" s="29"/>
      <c r="C571" s="28"/>
      <c r="D571" s="28"/>
    </row>
    <row r="572" spans="1:4">
      <c r="A572" s="28"/>
      <c r="B572" s="29"/>
      <c r="C572" s="28"/>
      <c r="D572" s="28"/>
    </row>
    <row r="573" spans="1:4">
      <c r="A573" s="28"/>
      <c r="B573" s="29"/>
      <c r="C573" s="28"/>
      <c r="D573" s="28"/>
    </row>
    <row r="574" spans="1:4">
      <c r="A574" s="28"/>
      <c r="B574" s="29"/>
      <c r="C574" s="28"/>
      <c r="D574" s="28"/>
    </row>
    <row r="575" spans="1:4">
      <c r="A575" s="28"/>
      <c r="B575" s="29"/>
      <c r="C575" s="28"/>
      <c r="D575" s="28"/>
    </row>
    <row r="576" spans="1:4">
      <c r="A576" s="28"/>
      <c r="B576" s="29"/>
      <c r="C576" s="28"/>
      <c r="D576" s="28"/>
    </row>
    <row r="577" spans="1:4">
      <c r="A577" s="28"/>
      <c r="B577" s="29"/>
      <c r="C577" s="28"/>
      <c r="D577" s="28"/>
    </row>
    <row r="578" spans="1:4">
      <c r="A578" s="28"/>
      <c r="B578" s="29"/>
      <c r="C578" s="28"/>
      <c r="D578" s="28"/>
    </row>
    <row r="579" spans="1:4">
      <c r="A579" s="28"/>
      <c r="B579" s="29"/>
      <c r="C579" s="28"/>
      <c r="D579" s="28"/>
    </row>
    <row r="580" spans="1:4">
      <c r="A580" s="28"/>
      <c r="B580" s="29"/>
      <c r="C580" s="28"/>
      <c r="D580" s="28"/>
    </row>
    <row r="581" spans="1:4">
      <c r="A581" s="28"/>
      <c r="B581" s="29"/>
      <c r="C581" s="28"/>
      <c r="D581" s="28"/>
    </row>
    <row r="582" spans="1:4">
      <c r="A582" s="28"/>
      <c r="B582" s="29"/>
      <c r="C582" s="28"/>
      <c r="D582" s="28"/>
    </row>
    <row r="583" spans="1:4">
      <c r="A583" s="28"/>
      <c r="B583" s="29"/>
      <c r="C583" s="28"/>
      <c r="D583" s="28"/>
    </row>
    <row r="584" spans="1:4">
      <c r="A584" s="28"/>
      <c r="B584" s="29"/>
      <c r="C584" s="28"/>
      <c r="D584" s="28"/>
    </row>
    <row r="585" spans="1:4">
      <c r="A585" s="28"/>
      <c r="B585" s="29"/>
      <c r="C585" s="28"/>
      <c r="D585" s="28"/>
    </row>
    <row r="586" spans="1:4">
      <c r="A586" s="28"/>
      <c r="B586" s="29"/>
      <c r="C586" s="28"/>
      <c r="D586" s="28"/>
    </row>
    <row r="587" spans="1:4">
      <c r="A587" s="28"/>
      <c r="B587" s="29"/>
      <c r="C587" s="28"/>
      <c r="D587" s="28"/>
    </row>
    <row r="588" spans="1:4">
      <c r="A588" s="28"/>
      <c r="B588" s="29"/>
      <c r="C588" s="28"/>
      <c r="D588" s="28"/>
    </row>
    <row r="589" spans="1:4">
      <c r="A589" s="28"/>
      <c r="B589" s="29"/>
      <c r="C589" s="28"/>
      <c r="D589" s="28"/>
    </row>
    <row r="590" spans="1:4">
      <c r="A590" s="28"/>
      <c r="B590" s="29"/>
      <c r="C590" s="28"/>
      <c r="D590" s="28"/>
    </row>
    <row r="591" spans="1:4">
      <c r="A591" s="28"/>
      <c r="B591" s="29"/>
      <c r="C591" s="28"/>
      <c r="D591" s="28"/>
    </row>
    <row r="592" spans="1:4">
      <c r="A592" s="28"/>
      <c r="B592" s="29"/>
      <c r="C592" s="28"/>
      <c r="D592" s="28"/>
    </row>
    <row r="593" spans="1:4">
      <c r="A593" s="28"/>
      <c r="B593" s="29"/>
      <c r="C593" s="28"/>
      <c r="D593" s="28"/>
    </row>
    <row r="594" spans="1:4">
      <c r="A594" s="28"/>
      <c r="B594" s="29"/>
      <c r="C594" s="28"/>
      <c r="D594" s="28"/>
    </row>
    <row r="595" spans="1:4">
      <c r="A595" s="28"/>
      <c r="B595" s="29"/>
      <c r="C595" s="28"/>
      <c r="D595" s="28"/>
    </row>
    <row r="596" spans="1:4">
      <c r="A596" s="28"/>
      <c r="B596" s="29"/>
      <c r="C596" s="28"/>
      <c r="D596" s="28"/>
    </row>
    <row r="597" spans="1:4">
      <c r="A597" s="28"/>
      <c r="B597" s="29"/>
      <c r="C597" s="28"/>
      <c r="D597" s="28"/>
    </row>
    <row r="598" spans="1:4">
      <c r="A598" s="28"/>
      <c r="B598" s="29"/>
      <c r="C598" s="28"/>
      <c r="D598" s="28"/>
    </row>
    <row r="599" spans="1:4">
      <c r="A599" s="28"/>
      <c r="B599" s="29"/>
      <c r="C599" s="28"/>
      <c r="D599" s="28"/>
    </row>
    <row r="600" spans="1:4">
      <c r="A600" s="28"/>
      <c r="B600" s="29"/>
      <c r="C600" s="28"/>
      <c r="D600" s="28"/>
    </row>
    <row r="601" spans="1:4">
      <c r="A601" s="28"/>
      <c r="B601" s="29"/>
      <c r="C601" s="28"/>
      <c r="D601" s="28"/>
    </row>
    <row r="602" spans="1:4">
      <c r="A602" s="28"/>
      <c r="B602" s="29"/>
      <c r="C602" s="28"/>
      <c r="D602" s="28"/>
    </row>
    <row r="603" spans="1:4">
      <c r="A603" s="28"/>
      <c r="B603" s="29"/>
      <c r="C603" s="28"/>
      <c r="D603" s="28"/>
    </row>
    <row r="604" spans="1:4">
      <c r="A604" s="28"/>
      <c r="B604" s="29"/>
      <c r="C604" s="28"/>
      <c r="D604" s="28"/>
    </row>
    <row r="605" spans="1:4">
      <c r="A605" s="28"/>
      <c r="B605" s="29"/>
      <c r="C605" s="28"/>
      <c r="D605" s="28"/>
    </row>
    <row r="606" spans="1:4">
      <c r="A606" s="28"/>
      <c r="B606" s="29"/>
      <c r="C606" s="28"/>
      <c r="D606" s="28"/>
    </row>
    <row r="607" spans="1:4">
      <c r="A607" s="28"/>
      <c r="B607" s="29"/>
      <c r="C607" s="28"/>
      <c r="D607" s="28"/>
    </row>
    <row r="608" spans="1:4">
      <c r="A608" s="28"/>
      <c r="B608" s="29"/>
      <c r="C608" s="28"/>
      <c r="D608" s="28"/>
    </row>
    <row r="609" spans="1:4">
      <c r="A609" s="28"/>
      <c r="B609" s="29"/>
      <c r="C609" s="28"/>
      <c r="D609" s="28"/>
    </row>
    <row r="610" spans="1:4">
      <c r="A610" s="28"/>
      <c r="B610" s="29"/>
      <c r="C610" s="28"/>
      <c r="D610" s="28"/>
    </row>
    <row r="611" spans="1:4">
      <c r="A611" s="28"/>
      <c r="B611" s="29"/>
      <c r="C611" s="28"/>
      <c r="D611" s="28"/>
    </row>
    <row r="612" spans="1:4">
      <c r="A612" s="28"/>
      <c r="B612" s="29"/>
      <c r="C612" s="28"/>
      <c r="D612" s="28"/>
    </row>
    <row r="613" spans="1:4">
      <c r="A613" s="28"/>
      <c r="B613" s="29"/>
      <c r="C613" s="28"/>
      <c r="D613" s="28"/>
    </row>
    <row r="614" spans="1:4">
      <c r="A614" s="28"/>
      <c r="B614" s="29"/>
      <c r="C614" s="28"/>
      <c r="D614" s="28"/>
    </row>
    <row r="615" spans="1:4">
      <c r="A615" s="28"/>
      <c r="B615" s="29"/>
      <c r="C615" s="28"/>
      <c r="D615" s="28"/>
    </row>
    <row r="616" spans="1:4">
      <c r="A616" s="28"/>
      <c r="B616" s="29"/>
      <c r="C616" s="28"/>
      <c r="D616" s="28"/>
    </row>
    <row r="617" spans="1:4">
      <c r="A617" s="28"/>
      <c r="B617" s="29"/>
      <c r="C617" s="28"/>
      <c r="D617" s="28"/>
    </row>
    <row r="618" spans="1:4">
      <c r="A618" s="28"/>
      <c r="B618" s="29"/>
      <c r="C618" s="28"/>
      <c r="D618" s="28"/>
    </row>
    <row r="619" spans="1:4">
      <c r="A619" s="28"/>
      <c r="B619" s="29"/>
      <c r="C619" s="28"/>
      <c r="D619" s="28"/>
    </row>
    <row r="620" spans="1:4">
      <c r="A620" s="28"/>
      <c r="B620" s="29"/>
      <c r="C620" s="28"/>
      <c r="D620" s="28"/>
    </row>
    <row r="621" spans="1:4">
      <c r="A621" s="28"/>
      <c r="B621" s="29"/>
      <c r="C621" s="28"/>
      <c r="D621" s="28"/>
    </row>
    <row r="622" spans="1:4">
      <c r="A622" s="28"/>
      <c r="B622" s="29"/>
      <c r="C622" s="28"/>
      <c r="D622" s="28"/>
    </row>
    <row r="623" spans="1:4">
      <c r="A623" s="28"/>
      <c r="B623" s="29"/>
      <c r="C623" s="28"/>
      <c r="D623" s="28"/>
    </row>
    <row r="624" spans="1:4">
      <c r="A624" s="28"/>
      <c r="B624" s="29"/>
      <c r="C624" s="28"/>
      <c r="D624" s="28"/>
    </row>
    <row r="625" spans="1:4">
      <c r="A625" s="28"/>
      <c r="B625" s="29"/>
      <c r="C625" s="28"/>
      <c r="D625" s="28"/>
    </row>
    <row r="626" spans="1:4">
      <c r="A626" s="28"/>
      <c r="B626" s="29"/>
      <c r="C626" s="28"/>
      <c r="D626" s="28"/>
    </row>
    <row r="627" spans="1:4">
      <c r="A627" s="28"/>
      <c r="B627" s="29"/>
      <c r="C627" s="28"/>
      <c r="D627" s="28"/>
    </row>
    <row r="628" spans="1:4">
      <c r="A628" s="28"/>
      <c r="B628" s="29"/>
      <c r="C628" s="28"/>
      <c r="D628" s="28"/>
    </row>
    <row r="629" spans="1:4">
      <c r="A629" s="28"/>
      <c r="B629" s="29"/>
      <c r="C629" s="28"/>
      <c r="D629" s="28"/>
    </row>
    <row r="630" spans="1:4">
      <c r="A630" s="28"/>
      <c r="B630" s="29"/>
      <c r="C630" s="28"/>
      <c r="D630" s="28"/>
    </row>
    <row r="631" spans="1:4">
      <c r="A631" s="28"/>
      <c r="B631" s="29"/>
      <c r="C631" s="28"/>
      <c r="D631" s="28"/>
    </row>
    <row r="632" spans="1:4">
      <c r="A632" s="28"/>
      <c r="B632" s="29"/>
      <c r="C632" s="28"/>
      <c r="D632" s="28"/>
    </row>
    <row r="633" spans="1:4">
      <c r="A633" s="28"/>
      <c r="B633" s="29"/>
      <c r="C633" s="28"/>
      <c r="D633" s="28"/>
    </row>
    <row r="634" spans="1:4">
      <c r="A634" s="28"/>
      <c r="B634" s="29"/>
      <c r="C634" s="28"/>
      <c r="D634" s="28"/>
    </row>
    <row r="635" spans="1:4">
      <c r="A635" s="28"/>
      <c r="B635" s="29"/>
      <c r="C635" s="28"/>
      <c r="D635" s="28"/>
    </row>
    <row r="636" spans="1:4">
      <c r="A636" s="28"/>
      <c r="B636" s="29"/>
      <c r="C636" s="28"/>
      <c r="D636" s="28"/>
    </row>
    <row r="637" spans="1:4">
      <c r="A637" s="28"/>
      <c r="B637" s="29"/>
      <c r="C637" s="28"/>
      <c r="D637" s="28"/>
    </row>
    <row r="638" spans="1:4">
      <c r="A638" s="28"/>
      <c r="B638" s="29"/>
      <c r="C638" s="28"/>
      <c r="D638" s="28"/>
    </row>
    <row r="639" spans="1:4">
      <c r="A639" s="28"/>
      <c r="B639" s="29"/>
      <c r="C639" s="28"/>
      <c r="D639" s="28"/>
    </row>
    <row r="640" spans="1:4">
      <c r="A640" s="28"/>
      <c r="B640" s="29"/>
      <c r="C640" s="28"/>
      <c r="D640" s="28"/>
    </row>
    <row r="641" spans="1:4">
      <c r="A641" s="28"/>
      <c r="B641" s="29"/>
      <c r="C641" s="28"/>
      <c r="D641" s="28"/>
    </row>
    <row r="642" spans="1:4">
      <c r="A642" s="28"/>
      <c r="B642" s="29"/>
      <c r="C642" s="28"/>
      <c r="D642" s="28"/>
    </row>
    <row r="643" spans="1:4">
      <c r="A643" s="28"/>
      <c r="B643" s="29"/>
      <c r="C643" s="28"/>
      <c r="D643" s="28"/>
    </row>
    <row r="644" spans="1:4">
      <c r="A644" s="28"/>
      <c r="B644" s="29"/>
      <c r="C644" s="28"/>
      <c r="D644" s="28"/>
    </row>
    <row r="645" spans="1:4">
      <c r="A645" s="28"/>
      <c r="B645" s="29"/>
      <c r="C645" s="28"/>
      <c r="D645" s="28"/>
    </row>
    <row r="646" spans="1:4">
      <c r="A646" s="28"/>
      <c r="B646" s="29"/>
      <c r="C646" s="28"/>
      <c r="D646" s="28"/>
    </row>
    <row r="647" spans="1:4">
      <c r="A647" s="28"/>
      <c r="B647" s="29"/>
      <c r="C647" s="28"/>
      <c r="D647" s="28"/>
    </row>
    <row r="648" spans="1:4">
      <c r="A648" s="28"/>
      <c r="B648" s="29"/>
      <c r="C648" s="28"/>
      <c r="D648" s="28"/>
    </row>
    <row r="649" spans="1:4">
      <c r="A649" s="28"/>
      <c r="B649" s="29"/>
      <c r="C649" s="28"/>
      <c r="D649" s="28"/>
    </row>
    <row r="650" spans="1:4">
      <c r="A650" s="28"/>
      <c r="B650" s="29"/>
      <c r="C650" s="28"/>
      <c r="D650" s="28"/>
    </row>
    <row r="651" spans="1:4">
      <c r="A651" s="28"/>
      <c r="B651" s="29"/>
      <c r="C651" s="28"/>
      <c r="D651" s="28"/>
    </row>
    <row r="652" spans="1:4">
      <c r="A652" s="28"/>
      <c r="B652" s="29"/>
      <c r="C652" s="28"/>
      <c r="D652" s="28"/>
    </row>
    <row r="653" spans="1:4">
      <c r="A653" s="28"/>
      <c r="B653" s="29"/>
      <c r="C653" s="28"/>
      <c r="D653" s="28"/>
    </row>
    <row r="654" spans="1:4">
      <c r="A654" s="28"/>
      <c r="B654" s="29"/>
      <c r="C654" s="28"/>
      <c r="D654" s="28"/>
    </row>
    <row r="655" spans="1:4">
      <c r="A655" s="28"/>
      <c r="B655" s="29"/>
      <c r="C655" s="28"/>
      <c r="D655" s="28"/>
    </row>
    <row r="656" spans="1:4">
      <c r="A656" s="28"/>
      <c r="B656" s="29"/>
      <c r="C656" s="28"/>
      <c r="D656" s="28"/>
    </row>
    <row r="657" spans="1:4">
      <c r="A657" s="28"/>
      <c r="B657" s="29"/>
      <c r="C657" s="28"/>
      <c r="D657" s="28"/>
    </row>
    <row r="658" spans="1:4">
      <c r="A658" s="28"/>
      <c r="B658" s="29"/>
      <c r="C658" s="28"/>
      <c r="D658" s="28"/>
    </row>
    <row r="659" spans="1:4">
      <c r="A659" s="28"/>
      <c r="B659" s="29"/>
      <c r="C659" s="28"/>
      <c r="D659" s="28"/>
    </row>
    <row r="660" spans="1:4">
      <c r="A660" s="28"/>
      <c r="B660" s="29"/>
      <c r="C660" s="28"/>
      <c r="D660" s="28"/>
    </row>
    <row r="661" spans="1:4">
      <c r="A661" s="28"/>
      <c r="B661" s="29"/>
      <c r="C661" s="28"/>
      <c r="D661" s="28"/>
    </row>
    <row r="662" spans="1:4">
      <c r="A662" s="28"/>
      <c r="B662" s="29"/>
      <c r="C662" s="28"/>
      <c r="D662" s="28"/>
    </row>
    <row r="663" spans="1:4">
      <c r="A663" s="28"/>
      <c r="B663" s="29"/>
      <c r="C663" s="28"/>
      <c r="D663" s="28"/>
    </row>
    <row r="664" spans="1:4">
      <c r="A664" s="28"/>
      <c r="B664" s="29"/>
      <c r="C664" s="28"/>
      <c r="D664" s="28"/>
    </row>
    <row r="665" spans="1:4">
      <c r="A665" s="28"/>
      <c r="B665" s="29"/>
      <c r="C665" s="28"/>
      <c r="D665" s="28"/>
    </row>
    <row r="666" spans="1:4">
      <c r="A666" s="28"/>
      <c r="B666" s="29"/>
      <c r="C666" s="28"/>
      <c r="D666" s="28"/>
    </row>
    <row r="667" spans="1:4">
      <c r="A667" s="28"/>
      <c r="B667" s="29"/>
      <c r="C667" s="28"/>
      <c r="D667" s="28"/>
    </row>
    <row r="668" spans="1:4">
      <c r="A668" s="28"/>
      <c r="B668" s="29"/>
      <c r="C668" s="28"/>
      <c r="D668" s="28"/>
    </row>
    <row r="669" spans="1:4">
      <c r="A669" s="28"/>
      <c r="B669" s="29"/>
      <c r="C669" s="28"/>
      <c r="D669" s="28"/>
    </row>
    <row r="670" spans="1:4">
      <c r="A670" s="28"/>
      <c r="B670" s="29"/>
      <c r="C670" s="28"/>
      <c r="D670" s="28"/>
    </row>
    <row r="671" spans="1:4">
      <c r="A671" s="28"/>
      <c r="B671" s="29"/>
      <c r="C671" s="28"/>
      <c r="D671" s="28"/>
    </row>
    <row r="672" spans="1:4">
      <c r="A672" s="28"/>
      <c r="B672" s="29"/>
      <c r="C672" s="28"/>
      <c r="D672" s="28"/>
    </row>
    <row r="673" spans="1:4">
      <c r="A673" s="28"/>
      <c r="B673" s="29"/>
      <c r="C673" s="28"/>
      <c r="D673" s="28"/>
    </row>
    <row r="674" spans="1:4">
      <c r="A674" s="28"/>
      <c r="B674" s="29"/>
      <c r="C674" s="28"/>
      <c r="D674" s="28"/>
    </row>
    <row r="675" spans="1:4">
      <c r="A675" s="28"/>
      <c r="B675" s="29"/>
      <c r="C675" s="28"/>
      <c r="D675" s="28"/>
    </row>
    <row r="676" spans="1:4">
      <c r="A676" s="28"/>
      <c r="B676" s="29"/>
      <c r="C676" s="28"/>
      <c r="D676" s="28"/>
    </row>
    <row r="677" spans="1:4">
      <c r="A677" s="28"/>
      <c r="B677" s="29"/>
      <c r="C677" s="28"/>
      <c r="D677" s="28"/>
    </row>
    <row r="678" spans="1:4">
      <c r="A678" s="28"/>
      <c r="B678" s="29"/>
      <c r="C678" s="28"/>
      <c r="D678" s="28"/>
    </row>
    <row r="679" spans="1:4">
      <c r="A679" s="28"/>
      <c r="B679" s="29"/>
      <c r="C679" s="28"/>
      <c r="D679" s="28"/>
    </row>
    <row r="680" spans="1:4">
      <c r="A680" s="28"/>
      <c r="B680" s="29"/>
      <c r="C680" s="28"/>
      <c r="D680" s="28"/>
    </row>
    <row r="681" spans="1:4">
      <c r="A681" s="28"/>
      <c r="B681" s="29"/>
      <c r="C681" s="28"/>
      <c r="D681" s="28"/>
    </row>
    <row r="682" spans="1:4">
      <c r="A682" s="28"/>
      <c r="B682" s="29"/>
      <c r="C682" s="28"/>
      <c r="D682" s="28"/>
    </row>
    <row r="683" spans="1:4">
      <c r="A683" s="28"/>
      <c r="B683" s="29"/>
      <c r="C683" s="28"/>
      <c r="D683" s="28"/>
    </row>
    <row r="684" spans="1:4">
      <c r="A684" s="28"/>
      <c r="B684" s="29"/>
      <c r="C684" s="28"/>
      <c r="D684" s="28"/>
    </row>
    <row r="685" spans="1:4">
      <c r="A685" s="28"/>
      <c r="B685" s="29"/>
      <c r="C685" s="28"/>
      <c r="D685" s="28"/>
    </row>
    <row r="686" spans="1:4">
      <c r="A686" s="28"/>
      <c r="B686" s="29"/>
      <c r="C686" s="28"/>
      <c r="D686" s="28"/>
    </row>
    <row r="687" spans="1:4">
      <c r="A687" s="28"/>
      <c r="B687" s="29"/>
      <c r="C687" s="28"/>
      <c r="D687" s="28"/>
    </row>
    <row r="688" spans="1:4">
      <c r="A688" s="28"/>
      <c r="B688" s="29"/>
      <c r="C688" s="28"/>
      <c r="D688" s="28"/>
    </row>
    <row r="689" spans="1:4">
      <c r="A689" s="28"/>
      <c r="B689" s="29"/>
      <c r="C689" s="28"/>
      <c r="D689" s="28"/>
    </row>
    <row r="690" spans="1:4">
      <c r="A690" s="28"/>
      <c r="B690" s="29"/>
      <c r="C690" s="28"/>
      <c r="D690" s="28"/>
    </row>
    <row r="691" spans="1:4">
      <c r="A691" s="28"/>
      <c r="B691" s="29"/>
      <c r="C691" s="28"/>
      <c r="D691" s="28"/>
    </row>
    <row r="692" spans="1:4">
      <c r="A692" s="28"/>
      <c r="B692" s="29"/>
      <c r="C692" s="28"/>
      <c r="D692" s="28"/>
    </row>
    <row r="693" spans="1:4">
      <c r="A693" s="28"/>
      <c r="B693" s="29"/>
      <c r="C693" s="28"/>
      <c r="D693" s="28"/>
    </row>
    <row r="694" spans="1:4">
      <c r="A694" s="28"/>
      <c r="B694" s="29"/>
      <c r="C694" s="28"/>
      <c r="D694" s="28"/>
    </row>
    <row r="695" spans="1:4">
      <c r="A695" s="28"/>
      <c r="B695" s="29"/>
      <c r="C695" s="28"/>
      <c r="D695" s="28"/>
    </row>
    <row r="696" spans="1:4">
      <c r="A696" s="28"/>
      <c r="B696" s="29"/>
      <c r="C696" s="28"/>
      <c r="D696" s="28"/>
    </row>
    <row r="697" spans="1:4">
      <c r="A697" s="28"/>
      <c r="B697" s="29"/>
      <c r="C697" s="28"/>
      <c r="D697" s="28"/>
    </row>
    <row r="698" spans="1:4">
      <c r="A698" s="28"/>
      <c r="B698" s="29"/>
      <c r="C698" s="28"/>
      <c r="D698" s="28"/>
    </row>
    <row r="699" spans="1:4">
      <c r="A699" s="28"/>
      <c r="B699" s="29"/>
      <c r="C699" s="28"/>
      <c r="D699" s="28"/>
    </row>
    <row r="700" spans="1:4">
      <c r="A700" s="28"/>
      <c r="B700" s="29"/>
      <c r="C700" s="28"/>
      <c r="D700" s="28"/>
    </row>
    <row r="701" spans="1:4">
      <c r="A701" s="28"/>
      <c r="B701" s="29"/>
      <c r="C701" s="28"/>
      <c r="D701" s="28"/>
    </row>
    <row r="702" spans="1:4">
      <c r="A702" s="28"/>
      <c r="B702" s="29"/>
      <c r="C702" s="28"/>
      <c r="D702" s="28"/>
    </row>
    <row r="703" spans="1:4">
      <c r="A703" s="28"/>
      <c r="B703" s="29"/>
      <c r="C703" s="28"/>
      <c r="D703" s="28"/>
    </row>
    <row r="704" spans="1:4">
      <c r="A704" s="28"/>
      <c r="B704" s="29"/>
      <c r="C704" s="28"/>
      <c r="D704" s="28"/>
    </row>
    <row r="705" spans="1:4">
      <c r="A705" s="28"/>
      <c r="B705" s="29"/>
      <c r="C705" s="28"/>
      <c r="D705" s="28"/>
    </row>
    <row r="706" spans="1:4">
      <c r="A706" s="28"/>
      <c r="B706" s="29"/>
      <c r="C706" s="28"/>
      <c r="D706" s="28"/>
    </row>
    <row r="707" spans="1:4">
      <c r="A707" s="28"/>
      <c r="B707" s="29"/>
      <c r="C707" s="28"/>
      <c r="D707" s="28"/>
    </row>
    <row r="708" spans="1:4">
      <c r="A708" s="28"/>
      <c r="B708" s="29"/>
      <c r="C708" s="28"/>
      <c r="D708" s="28"/>
    </row>
    <row r="709" spans="1:4">
      <c r="A709" s="28"/>
      <c r="B709" s="29"/>
      <c r="C709" s="28"/>
      <c r="D709" s="28"/>
    </row>
    <row r="710" spans="1:4">
      <c r="A710" s="28"/>
      <c r="B710" s="29"/>
      <c r="C710" s="28"/>
      <c r="D710" s="28"/>
    </row>
    <row r="711" spans="1:4">
      <c r="A711" s="28"/>
      <c r="B711" s="29"/>
      <c r="C711" s="28"/>
      <c r="D711" s="28"/>
    </row>
    <row r="712" spans="1:4">
      <c r="A712" s="28"/>
      <c r="B712" s="29"/>
      <c r="C712" s="28"/>
      <c r="D712" s="28"/>
    </row>
    <row r="713" spans="1:4">
      <c r="A713" s="28"/>
      <c r="B713" s="29"/>
      <c r="C713" s="28"/>
      <c r="D713" s="28"/>
    </row>
    <row r="714" spans="1:4">
      <c r="A714" s="28"/>
      <c r="B714" s="29"/>
      <c r="C714" s="28"/>
      <c r="D714" s="28"/>
    </row>
    <row r="715" spans="1:4">
      <c r="A715" s="28"/>
      <c r="B715" s="29"/>
      <c r="C715" s="28"/>
      <c r="D715" s="28"/>
    </row>
    <row r="716" spans="1:4">
      <c r="A716" s="28"/>
      <c r="B716" s="29"/>
      <c r="C716" s="28"/>
      <c r="D716" s="28"/>
    </row>
    <row r="717" spans="1:4">
      <c r="A717" s="28"/>
      <c r="B717" s="29"/>
      <c r="C717" s="28"/>
      <c r="D717" s="28"/>
    </row>
    <row r="718" spans="1:4">
      <c r="A718" s="28"/>
      <c r="B718" s="29"/>
      <c r="C718" s="28"/>
      <c r="D718" s="28"/>
    </row>
    <row r="719" spans="1:4">
      <c r="A719" s="28"/>
      <c r="B719" s="29"/>
      <c r="C719" s="28"/>
      <c r="D719" s="28"/>
    </row>
    <row r="720" spans="1:4">
      <c r="A720" s="28"/>
      <c r="B720" s="29"/>
      <c r="C720" s="28"/>
      <c r="D720" s="28"/>
    </row>
    <row r="721" spans="1:4">
      <c r="A721" s="28"/>
      <c r="B721" s="29"/>
      <c r="C721" s="28"/>
      <c r="D721" s="28"/>
    </row>
    <row r="722" spans="1:4">
      <c r="A722" s="28"/>
      <c r="B722" s="29"/>
      <c r="C722" s="28"/>
      <c r="D722" s="28"/>
    </row>
    <row r="723" spans="1:4">
      <c r="A723" s="28"/>
      <c r="B723" s="29"/>
      <c r="C723" s="28"/>
      <c r="D723" s="28"/>
    </row>
    <row r="724" spans="1:4">
      <c r="A724" s="28"/>
      <c r="B724" s="29"/>
      <c r="C724" s="28"/>
      <c r="D724" s="28"/>
    </row>
    <row r="725" spans="1:4">
      <c r="A725" s="28"/>
      <c r="B725" s="29"/>
      <c r="C725" s="28"/>
      <c r="D725" s="28"/>
    </row>
    <row r="726" spans="1:4">
      <c r="A726" s="28"/>
      <c r="B726" s="29"/>
      <c r="C726" s="28"/>
      <c r="D726" s="28"/>
    </row>
    <row r="727" spans="1:4">
      <c r="A727" s="28"/>
      <c r="B727" s="29"/>
      <c r="C727" s="28"/>
      <c r="D727" s="28"/>
    </row>
    <row r="728" spans="1:4">
      <c r="A728" s="28"/>
      <c r="B728" s="29"/>
      <c r="C728" s="28"/>
      <c r="D728" s="28"/>
    </row>
    <row r="729" spans="1:4">
      <c r="A729" s="28"/>
      <c r="B729" s="29"/>
      <c r="C729" s="28"/>
      <c r="D729" s="28"/>
    </row>
    <row r="730" spans="1:4">
      <c r="A730" s="28"/>
      <c r="B730" s="29"/>
      <c r="C730" s="28"/>
      <c r="D730" s="28"/>
    </row>
    <row r="731" spans="1:4">
      <c r="A731" s="28"/>
      <c r="B731" s="29"/>
      <c r="C731" s="28"/>
      <c r="D731" s="28"/>
    </row>
    <row r="732" spans="1:4">
      <c r="A732" s="28"/>
      <c r="B732" s="29"/>
      <c r="C732" s="28"/>
      <c r="D732" s="28"/>
    </row>
    <row r="733" spans="1:4">
      <c r="A733" s="28"/>
      <c r="B733" s="29"/>
      <c r="C733" s="28"/>
      <c r="D733" s="28"/>
    </row>
    <row r="734" spans="1:4">
      <c r="A734" s="28"/>
      <c r="B734" s="29"/>
      <c r="C734" s="28"/>
      <c r="D734" s="28"/>
    </row>
    <row r="735" spans="1:4">
      <c r="A735" s="28"/>
      <c r="B735" s="29"/>
      <c r="C735" s="28"/>
      <c r="D735" s="28"/>
    </row>
    <row r="736" spans="1:4">
      <c r="A736" s="28"/>
      <c r="B736" s="29"/>
      <c r="C736" s="28"/>
      <c r="D736" s="28"/>
    </row>
    <row r="737" spans="1:4">
      <c r="A737" s="28"/>
      <c r="B737" s="29"/>
      <c r="C737" s="28"/>
      <c r="D737" s="28"/>
    </row>
    <row r="738" spans="1:4">
      <c r="A738" s="28"/>
      <c r="B738" s="29"/>
      <c r="C738" s="28"/>
      <c r="D738" s="28"/>
    </row>
    <row r="739" spans="1:4">
      <c r="A739" s="28"/>
      <c r="B739" s="29"/>
      <c r="C739" s="28"/>
      <c r="D739" s="28"/>
    </row>
    <row r="740" spans="1:4">
      <c r="A740" s="28"/>
      <c r="B740" s="29"/>
      <c r="C740" s="28"/>
      <c r="D740" s="28"/>
    </row>
    <row r="741" spans="1:4">
      <c r="A741" s="28"/>
      <c r="B741" s="29"/>
      <c r="C741" s="28"/>
      <c r="D741" s="28"/>
    </row>
    <row r="742" spans="1:4">
      <c r="A742" s="28"/>
      <c r="B742" s="29"/>
      <c r="C742" s="28"/>
      <c r="D742" s="28"/>
    </row>
    <row r="743" spans="1:4">
      <c r="A743" s="28"/>
      <c r="B743" s="29"/>
      <c r="C743" s="28"/>
      <c r="D743" s="28"/>
    </row>
    <row r="744" spans="1:4">
      <c r="A744" s="28"/>
      <c r="B744" s="29"/>
      <c r="C744" s="28"/>
      <c r="D744" s="28"/>
    </row>
    <row r="745" spans="1:4">
      <c r="A745" s="28"/>
      <c r="B745" s="29"/>
      <c r="C745" s="28"/>
      <c r="D745" s="28"/>
    </row>
    <row r="746" spans="1:4">
      <c r="A746" s="28"/>
      <c r="B746" s="29"/>
      <c r="C746" s="28"/>
      <c r="D746" s="28"/>
    </row>
    <row r="747" spans="1:4">
      <c r="A747" s="28"/>
      <c r="B747" s="29"/>
      <c r="C747" s="28"/>
      <c r="D747" s="28"/>
    </row>
    <row r="748" spans="1:4">
      <c r="A748" s="28"/>
      <c r="B748" s="29"/>
      <c r="C748" s="28"/>
      <c r="D748" s="28"/>
    </row>
    <row r="749" spans="1:4">
      <c r="A749" s="28"/>
      <c r="B749" s="29"/>
      <c r="C749" s="28"/>
      <c r="D749" s="28"/>
    </row>
    <row r="750" spans="1:4">
      <c r="A750" s="28"/>
      <c r="B750" s="29"/>
      <c r="C750" s="28"/>
      <c r="D750" s="28"/>
    </row>
    <row r="751" spans="1:4">
      <c r="A751" s="28"/>
      <c r="B751" s="29"/>
      <c r="C751" s="28"/>
      <c r="D751" s="28"/>
    </row>
    <row r="752" spans="1:4">
      <c r="A752" s="28"/>
      <c r="B752" s="29"/>
      <c r="C752" s="28"/>
      <c r="D752" s="28"/>
    </row>
    <row r="753" spans="1:4">
      <c r="A753" s="28"/>
      <c r="B753" s="29"/>
      <c r="C753" s="28"/>
      <c r="D753" s="28"/>
    </row>
    <row r="754" spans="1:4">
      <c r="A754" s="28"/>
      <c r="B754" s="29"/>
      <c r="C754" s="28"/>
      <c r="D754" s="28"/>
    </row>
    <row r="755" spans="1:4">
      <c r="A755" s="28"/>
      <c r="B755" s="29"/>
      <c r="C755" s="28"/>
      <c r="D755" s="28"/>
    </row>
    <row r="756" spans="1:4">
      <c r="A756" s="28"/>
      <c r="B756" s="29"/>
      <c r="C756" s="28"/>
      <c r="D756" s="28"/>
    </row>
    <row r="757" spans="1:4">
      <c r="A757" s="28"/>
      <c r="B757" s="29"/>
      <c r="C757" s="28"/>
      <c r="D757" s="28"/>
    </row>
    <row r="758" spans="1:4">
      <c r="A758" s="28"/>
      <c r="B758" s="29"/>
      <c r="C758" s="28"/>
      <c r="D758" s="28"/>
    </row>
    <row r="759" spans="1:4">
      <c r="A759" s="28"/>
      <c r="B759" s="29"/>
      <c r="C759" s="28"/>
      <c r="D759" s="28"/>
    </row>
    <row r="760" spans="1:4">
      <c r="A760" s="28"/>
      <c r="B760" s="29"/>
      <c r="C760" s="28"/>
      <c r="D760" s="28"/>
    </row>
    <row r="761" spans="1:4">
      <c r="A761" s="28"/>
      <c r="B761" s="29"/>
      <c r="C761" s="28"/>
      <c r="D761" s="28"/>
    </row>
    <row r="762" spans="1:4">
      <c r="A762" s="28"/>
      <c r="B762" s="29"/>
      <c r="C762" s="28"/>
      <c r="D762" s="28"/>
    </row>
    <row r="763" spans="1:4">
      <c r="A763" s="28"/>
      <c r="B763" s="29"/>
      <c r="C763" s="28"/>
      <c r="D763" s="28"/>
    </row>
    <row r="764" spans="1:4">
      <c r="A764" s="28"/>
      <c r="B764" s="29"/>
      <c r="C764" s="28"/>
      <c r="D764" s="28"/>
    </row>
    <row r="765" spans="1:4">
      <c r="A765" s="28"/>
      <c r="B765" s="29"/>
      <c r="C765" s="28"/>
      <c r="D765" s="28"/>
    </row>
    <row r="766" spans="1:4">
      <c r="A766" s="28"/>
      <c r="B766" s="29"/>
      <c r="C766" s="28"/>
      <c r="D766" s="28"/>
    </row>
    <row r="767" spans="1:4">
      <c r="A767" s="28"/>
      <c r="B767" s="29"/>
      <c r="C767" s="28"/>
      <c r="D767" s="28"/>
    </row>
    <row r="768" spans="1:4">
      <c r="A768" s="28"/>
      <c r="B768" s="29"/>
      <c r="C768" s="28"/>
      <c r="D768" s="28"/>
    </row>
    <row r="769" spans="1:4">
      <c r="A769" s="28"/>
      <c r="B769" s="29"/>
      <c r="C769" s="28"/>
      <c r="D769" s="28"/>
    </row>
    <row r="770" spans="1:4">
      <c r="A770" s="28"/>
      <c r="B770" s="29"/>
      <c r="C770" s="28"/>
      <c r="D770" s="28"/>
    </row>
    <row r="771" spans="1:4">
      <c r="A771" s="28"/>
      <c r="B771" s="29"/>
      <c r="C771" s="28"/>
      <c r="D771" s="28"/>
    </row>
    <row r="772" spans="1:4">
      <c r="A772" s="28"/>
      <c r="B772" s="29"/>
      <c r="C772" s="28"/>
      <c r="D772" s="28"/>
    </row>
    <row r="773" spans="1:4">
      <c r="A773" s="28"/>
      <c r="B773" s="29"/>
      <c r="C773" s="28"/>
      <c r="D773" s="28"/>
    </row>
    <row r="774" spans="1:4">
      <c r="A774" s="28"/>
      <c r="B774" s="29"/>
      <c r="C774" s="28"/>
      <c r="D774" s="28"/>
    </row>
    <row r="775" spans="1:4">
      <c r="A775" s="28"/>
      <c r="B775" s="29"/>
      <c r="C775" s="28"/>
      <c r="D775" s="28"/>
    </row>
    <row r="776" spans="1:4">
      <c r="A776" s="28"/>
      <c r="B776" s="29"/>
      <c r="C776" s="28"/>
      <c r="D776" s="28"/>
    </row>
    <row r="777" spans="1:4">
      <c r="A777" s="28"/>
      <c r="B777" s="29"/>
      <c r="C777" s="28"/>
      <c r="D777" s="28"/>
    </row>
    <row r="778" spans="1:4">
      <c r="A778" s="28"/>
      <c r="B778" s="29"/>
      <c r="C778" s="28"/>
      <c r="D778" s="28"/>
    </row>
    <row r="779" spans="1:4">
      <c r="A779" s="28"/>
      <c r="B779" s="29"/>
      <c r="C779" s="28"/>
      <c r="D779" s="28"/>
    </row>
    <row r="780" spans="1:4">
      <c r="A780" s="28"/>
      <c r="B780" s="29"/>
      <c r="C780" s="28"/>
      <c r="D780" s="28"/>
    </row>
    <row r="781" spans="1:4">
      <c r="A781" s="28"/>
      <c r="B781" s="29"/>
      <c r="C781" s="28"/>
      <c r="D781" s="28"/>
    </row>
    <row r="782" spans="1:4">
      <c r="A782" s="28"/>
      <c r="B782" s="29"/>
      <c r="C782" s="28"/>
      <c r="D782" s="28"/>
    </row>
    <row r="783" spans="1:4">
      <c r="A783" s="28"/>
      <c r="B783" s="29"/>
      <c r="C783" s="28"/>
      <c r="D783" s="28"/>
    </row>
    <row r="784" spans="1:4">
      <c r="A784" s="28"/>
      <c r="B784" s="29"/>
      <c r="C784" s="28"/>
      <c r="D784" s="28"/>
    </row>
    <row r="785" spans="1:4">
      <c r="A785" s="28"/>
      <c r="B785" s="29"/>
      <c r="C785" s="28"/>
      <c r="D785" s="28"/>
    </row>
    <row r="786" spans="1:4">
      <c r="A786" s="28"/>
      <c r="B786" s="29"/>
      <c r="C786" s="28"/>
      <c r="D786" s="28"/>
    </row>
    <row r="787" spans="1:4">
      <c r="A787" s="28"/>
      <c r="B787" s="29"/>
      <c r="C787" s="28"/>
      <c r="D787" s="28"/>
    </row>
    <row r="788" spans="1:4">
      <c r="A788" s="28"/>
      <c r="B788" s="29"/>
      <c r="C788" s="28"/>
      <c r="D788" s="28"/>
    </row>
    <row r="789" spans="1:4">
      <c r="A789" s="28"/>
      <c r="B789" s="29"/>
      <c r="C789" s="28"/>
      <c r="D789" s="28"/>
    </row>
    <row r="790" spans="1:4">
      <c r="A790" s="28"/>
      <c r="B790" s="29"/>
      <c r="C790" s="28"/>
      <c r="D790" s="28"/>
    </row>
    <row r="791" spans="1:4">
      <c r="A791" s="28"/>
      <c r="B791" s="29"/>
      <c r="C791" s="28"/>
      <c r="D791" s="28"/>
    </row>
    <row r="792" spans="1:4">
      <c r="A792" s="28"/>
      <c r="B792" s="29"/>
      <c r="C792" s="28"/>
      <c r="D792" s="28"/>
    </row>
    <row r="793" spans="1:4">
      <c r="A793" s="28"/>
      <c r="B793" s="29"/>
      <c r="C793" s="28"/>
      <c r="D793" s="28"/>
    </row>
    <row r="794" spans="1:4">
      <c r="A794" s="28"/>
      <c r="B794" s="29"/>
      <c r="C794" s="28"/>
      <c r="D794" s="28"/>
    </row>
    <row r="795" spans="1:4">
      <c r="A795" s="28"/>
      <c r="B795" s="29"/>
      <c r="C795" s="28"/>
      <c r="D795" s="28"/>
    </row>
    <row r="796" spans="1:4">
      <c r="A796" s="28"/>
      <c r="B796" s="29"/>
      <c r="C796" s="28"/>
      <c r="D796" s="28"/>
    </row>
    <row r="797" spans="1:4">
      <c r="A797" s="28"/>
      <c r="B797" s="29"/>
      <c r="C797" s="28"/>
      <c r="D797" s="28"/>
    </row>
    <row r="798" spans="1:4">
      <c r="A798" s="28"/>
      <c r="B798" s="29"/>
      <c r="C798" s="28"/>
      <c r="D798" s="28"/>
    </row>
    <row r="799" spans="1:4">
      <c r="A799" s="28"/>
      <c r="B799" s="29"/>
      <c r="C799" s="28"/>
      <c r="D799" s="28"/>
    </row>
    <row r="800" spans="1:4">
      <c r="A800" s="28"/>
      <c r="B800" s="29"/>
      <c r="C800" s="28"/>
      <c r="D800" s="28"/>
    </row>
    <row r="801" spans="1:4">
      <c r="A801" s="28"/>
      <c r="B801" s="29"/>
      <c r="C801" s="28"/>
      <c r="D801" s="28"/>
    </row>
    <row r="802" spans="1:4">
      <c r="A802" s="28"/>
      <c r="B802" s="29"/>
      <c r="C802" s="28"/>
      <c r="D802" s="28"/>
    </row>
    <row r="803" spans="1:4">
      <c r="A803" s="28"/>
      <c r="B803" s="29"/>
      <c r="C803" s="28"/>
      <c r="D803" s="28"/>
    </row>
    <row r="804" spans="1:4">
      <c r="A804" s="28"/>
      <c r="B804" s="29"/>
      <c r="C804" s="28"/>
      <c r="D804" s="28"/>
    </row>
    <row r="805" spans="1:4">
      <c r="A805" s="28"/>
      <c r="B805" s="29"/>
      <c r="C805" s="28"/>
      <c r="D805" s="28"/>
    </row>
    <row r="806" spans="1:4">
      <c r="A806" s="28"/>
      <c r="B806" s="29"/>
      <c r="C806" s="28"/>
      <c r="D806" s="28"/>
    </row>
    <row r="807" spans="1:4">
      <c r="A807" s="28"/>
      <c r="B807" s="29"/>
      <c r="C807" s="28"/>
      <c r="D807" s="28"/>
    </row>
    <row r="808" spans="1:4">
      <c r="A808" s="28"/>
      <c r="B808" s="29"/>
      <c r="C808" s="28"/>
      <c r="D808" s="28"/>
    </row>
    <row r="809" spans="1:4">
      <c r="A809" s="28"/>
      <c r="B809" s="29"/>
      <c r="C809" s="28"/>
      <c r="D809" s="28"/>
    </row>
    <row r="810" spans="1:4">
      <c r="A810" s="28"/>
      <c r="B810" s="29"/>
      <c r="C810" s="28"/>
      <c r="D810" s="28"/>
    </row>
    <row r="811" spans="1:4">
      <c r="A811" s="28"/>
      <c r="B811" s="29"/>
      <c r="C811" s="28"/>
      <c r="D811" s="28"/>
    </row>
    <row r="812" spans="1:4">
      <c r="A812" s="28"/>
      <c r="B812" s="29"/>
      <c r="C812" s="28"/>
      <c r="D812" s="28"/>
    </row>
    <row r="813" spans="1:4">
      <c r="A813" s="28"/>
      <c r="B813" s="29"/>
      <c r="C813" s="28"/>
      <c r="D813" s="28"/>
    </row>
    <row r="814" spans="1:4">
      <c r="A814" s="28"/>
      <c r="B814" s="29"/>
      <c r="C814" s="28"/>
      <c r="D814" s="28"/>
    </row>
    <row r="815" spans="1:4">
      <c r="A815" s="28"/>
      <c r="B815" s="29"/>
      <c r="C815" s="28"/>
      <c r="D815" s="28"/>
    </row>
    <row r="816" spans="1:4">
      <c r="A816" s="28"/>
      <c r="B816" s="29"/>
      <c r="C816" s="28"/>
      <c r="D816" s="28"/>
    </row>
    <row r="817" spans="1:4">
      <c r="A817" s="28"/>
      <c r="B817" s="29"/>
      <c r="C817" s="28"/>
      <c r="D817" s="28"/>
    </row>
    <row r="818" spans="1:4">
      <c r="A818" s="28"/>
      <c r="B818" s="29"/>
      <c r="C818" s="28"/>
      <c r="D818" s="28"/>
    </row>
    <row r="819" spans="1:4">
      <c r="A819" s="28"/>
      <c r="B819" s="29"/>
      <c r="C819" s="28"/>
      <c r="D819" s="28"/>
    </row>
    <row r="820" spans="1:4">
      <c r="A820" s="28"/>
      <c r="B820" s="29"/>
      <c r="C820" s="28"/>
      <c r="D820" s="28"/>
    </row>
    <row r="821" spans="1:4">
      <c r="A821" s="28"/>
      <c r="B821" s="29"/>
      <c r="C821" s="28"/>
      <c r="D821" s="28"/>
    </row>
    <row r="822" spans="1:4">
      <c r="A822" s="28"/>
      <c r="B822" s="29"/>
      <c r="C822" s="28"/>
      <c r="D822" s="28"/>
    </row>
    <row r="823" spans="1:4">
      <c r="A823" s="28"/>
      <c r="B823" s="29"/>
      <c r="C823" s="28"/>
      <c r="D823" s="28"/>
    </row>
    <row r="824" spans="1:4">
      <c r="A824" s="28"/>
      <c r="B824" s="29"/>
      <c r="C824" s="28"/>
      <c r="D824" s="28"/>
    </row>
    <row r="825" spans="1:4">
      <c r="A825" s="28"/>
      <c r="B825" s="29"/>
      <c r="C825" s="28"/>
      <c r="D825" s="28"/>
    </row>
    <row r="826" spans="1:4">
      <c r="A826" s="28"/>
      <c r="B826" s="29"/>
      <c r="C826" s="28"/>
      <c r="D826" s="28"/>
    </row>
    <row r="827" spans="1:4">
      <c r="A827" s="28"/>
      <c r="B827" s="29"/>
      <c r="C827" s="28"/>
      <c r="D827" s="28"/>
    </row>
    <row r="828" spans="1:4">
      <c r="A828" s="28"/>
      <c r="B828" s="29"/>
      <c r="C828" s="28"/>
      <c r="D828" s="28"/>
    </row>
    <row r="829" spans="1:4">
      <c r="A829" s="28"/>
      <c r="B829" s="29"/>
      <c r="C829" s="28"/>
      <c r="D829" s="28"/>
    </row>
    <row r="830" spans="1:4">
      <c r="A830" s="28"/>
      <c r="B830" s="29"/>
      <c r="C830" s="28"/>
      <c r="D830" s="28"/>
    </row>
    <row r="831" spans="1:4">
      <c r="A831" s="28"/>
      <c r="B831" s="29"/>
      <c r="C831" s="28"/>
      <c r="D831" s="28"/>
    </row>
    <row r="832" spans="1:4">
      <c r="A832" s="28"/>
      <c r="B832" s="29"/>
      <c r="C832" s="28"/>
      <c r="D832" s="28"/>
    </row>
    <row r="833" spans="1:4">
      <c r="A833" s="28"/>
      <c r="B833" s="29"/>
      <c r="C833" s="28"/>
      <c r="D833" s="28"/>
    </row>
    <row r="834" spans="1:4">
      <c r="A834" s="28"/>
      <c r="B834" s="29"/>
      <c r="C834" s="28"/>
      <c r="D834" s="28"/>
    </row>
    <row r="835" spans="1:4">
      <c r="A835" s="28"/>
      <c r="B835" s="29"/>
      <c r="C835" s="28"/>
      <c r="D835" s="28"/>
    </row>
    <row r="836" spans="1:4">
      <c r="A836" s="28"/>
      <c r="B836" s="29"/>
      <c r="C836" s="28"/>
      <c r="D836" s="28"/>
    </row>
    <row r="837" spans="1:4">
      <c r="A837" s="28"/>
      <c r="B837" s="29"/>
      <c r="C837" s="28"/>
      <c r="D837" s="28"/>
    </row>
    <row r="838" spans="1:4">
      <c r="A838" s="28"/>
      <c r="B838" s="29"/>
      <c r="C838" s="28"/>
      <c r="D838" s="28"/>
    </row>
    <row r="839" spans="1:4">
      <c r="A839" s="28"/>
      <c r="B839" s="29"/>
      <c r="C839" s="28"/>
      <c r="D839" s="28"/>
    </row>
    <row r="840" spans="1:4">
      <c r="A840" s="28"/>
      <c r="B840" s="29"/>
      <c r="C840" s="28"/>
      <c r="D840" s="28"/>
    </row>
    <row r="841" spans="1:4">
      <c r="A841" s="28"/>
      <c r="B841" s="29"/>
      <c r="C841" s="28"/>
      <c r="D841" s="28"/>
    </row>
    <row r="842" spans="1:4">
      <c r="A842" s="28"/>
      <c r="B842" s="29"/>
      <c r="C842" s="28"/>
      <c r="D842" s="28"/>
    </row>
    <row r="843" spans="1:4">
      <c r="A843" s="28"/>
      <c r="B843" s="29"/>
      <c r="C843" s="28"/>
      <c r="D843" s="28"/>
    </row>
    <row r="844" spans="1:4">
      <c r="A844" s="28"/>
      <c r="B844" s="29"/>
      <c r="C844" s="28"/>
      <c r="D844" s="28"/>
    </row>
    <row r="845" spans="1:4">
      <c r="A845" s="28"/>
      <c r="B845" s="29"/>
      <c r="C845" s="28"/>
      <c r="D845" s="28"/>
    </row>
    <row r="846" spans="1:4">
      <c r="A846" s="28"/>
      <c r="B846" s="29"/>
      <c r="C846" s="28"/>
      <c r="D846" s="28"/>
    </row>
    <row r="847" spans="1:4">
      <c r="A847" s="28"/>
      <c r="B847" s="29"/>
      <c r="C847" s="28"/>
      <c r="D847" s="28"/>
    </row>
    <row r="848" spans="1:4">
      <c r="A848" s="28"/>
      <c r="B848" s="29"/>
      <c r="C848" s="28"/>
      <c r="D848" s="28"/>
    </row>
    <row r="849" spans="1:4">
      <c r="A849" s="28"/>
      <c r="B849" s="29"/>
      <c r="C849" s="28"/>
      <c r="D849" s="28"/>
    </row>
    <row r="850" spans="1:4">
      <c r="A850" s="28"/>
      <c r="B850" s="29"/>
      <c r="C850" s="28"/>
      <c r="D850" s="28"/>
    </row>
    <row r="851" spans="1:4">
      <c r="A851" s="28"/>
      <c r="B851" s="29"/>
      <c r="C851" s="28"/>
      <c r="D851" s="28"/>
    </row>
    <row r="852" spans="1:4">
      <c r="A852" s="28"/>
      <c r="B852" s="29"/>
      <c r="C852" s="28"/>
      <c r="D852" s="28"/>
    </row>
    <row r="853" spans="1:4">
      <c r="A853" s="28"/>
      <c r="B853" s="29"/>
      <c r="C853" s="28"/>
      <c r="D853" s="28"/>
    </row>
    <row r="854" spans="1:4">
      <c r="A854" s="28"/>
      <c r="B854" s="29"/>
      <c r="C854" s="28"/>
      <c r="D854" s="28"/>
    </row>
    <row r="855" spans="1:4">
      <c r="A855" s="28"/>
      <c r="B855" s="29"/>
      <c r="C855" s="28"/>
      <c r="D855" s="28"/>
    </row>
    <row r="856" spans="1:4">
      <c r="A856" s="28"/>
      <c r="B856" s="29"/>
      <c r="C856" s="28"/>
      <c r="D856" s="28"/>
    </row>
    <row r="857" spans="1:4">
      <c r="A857" s="28"/>
      <c r="B857" s="29"/>
      <c r="C857" s="28"/>
      <c r="D857" s="28"/>
    </row>
    <row r="858" spans="1:4">
      <c r="A858" s="28"/>
      <c r="B858" s="29"/>
      <c r="C858" s="28"/>
      <c r="D858" s="28"/>
    </row>
    <row r="859" spans="1:4">
      <c r="A859" s="28"/>
      <c r="B859" s="29"/>
      <c r="C859" s="28"/>
      <c r="D859" s="28"/>
    </row>
    <row r="860" spans="1:4">
      <c r="A860" s="28"/>
      <c r="B860" s="29"/>
      <c r="C860" s="28"/>
      <c r="D860" s="28"/>
    </row>
    <row r="861" spans="1:4">
      <c r="A861" s="28"/>
      <c r="B861" s="29"/>
      <c r="C861" s="28"/>
      <c r="D861" s="28"/>
    </row>
    <row r="862" spans="1:4">
      <c r="A862" s="28"/>
      <c r="B862" s="29"/>
      <c r="C862" s="28"/>
      <c r="D862" s="28"/>
    </row>
    <row r="863" spans="1:4">
      <c r="A863" s="28"/>
      <c r="B863" s="29"/>
      <c r="C863" s="28"/>
      <c r="D863" s="28"/>
    </row>
    <row r="864" spans="1:4">
      <c r="A864" s="28"/>
      <c r="B864" s="29"/>
      <c r="C864" s="28"/>
      <c r="D864" s="28"/>
    </row>
    <row r="865" spans="1:4">
      <c r="A865" s="28"/>
      <c r="B865" s="29"/>
      <c r="C865" s="28"/>
      <c r="D865" s="28"/>
    </row>
    <row r="866" spans="1:4">
      <c r="A866" s="28"/>
      <c r="B866" s="29"/>
      <c r="C866" s="28"/>
      <c r="D866" s="28"/>
    </row>
    <row r="867" spans="1:4">
      <c r="A867" s="28"/>
      <c r="B867" s="29"/>
      <c r="C867" s="28"/>
      <c r="D867" s="28"/>
    </row>
    <row r="868" spans="1:4">
      <c r="A868" s="28"/>
      <c r="B868" s="29"/>
      <c r="C868" s="28"/>
      <c r="D868" s="28"/>
    </row>
    <row r="869" spans="1:4">
      <c r="A869" s="28"/>
      <c r="B869" s="29"/>
      <c r="C869" s="28"/>
      <c r="D869" s="28"/>
    </row>
    <row r="870" spans="1:4">
      <c r="A870" s="28"/>
      <c r="B870" s="29"/>
      <c r="C870" s="28"/>
      <c r="D870" s="28"/>
    </row>
    <row r="871" spans="1:4">
      <c r="A871" s="28"/>
      <c r="B871" s="29"/>
      <c r="C871" s="28"/>
      <c r="D871" s="28"/>
    </row>
    <row r="872" spans="1:4">
      <c r="A872" s="28"/>
      <c r="B872" s="29"/>
      <c r="C872" s="28"/>
      <c r="D872" s="28"/>
    </row>
    <row r="873" spans="1:4">
      <c r="A873" s="28"/>
      <c r="B873" s="29"/>
      <c r="C873" s="28"/>
      <c r="D873" s="28"/>
    </row>
    <row r="874" spans="1:4">
      <c r="A874" s="28"/>
      <c r="B874" s="29"/>
      <c r="C874" s="28"/>
      <c r="D874" s="28"/>
    </row>
    <row r="875" spans="1:4">
      <c r="A875" s="28"/>
      <c r="B875" s="29"/>
      <c r="C875" s="28"/>
      <c r="D875" s="28"/>
    </row>
    <row r="876" spans="1:4">
      <c r="A876" s="28"/>
      <c r="B876" s="29"/>
      <c r="C876" s="28"/>
      <c r="D876" s="28"/>
    </row>
    <row r="877" spans="1:4">
      <c r="A877" s="28"/>
      <c r="B877" s="29"/>
      <c r="C877" s="28"/>
      <c r="D877" s="28"/>
    </row>
    <row r="878" spans="1:4">
      <c r="A878" s="28"/>
      <c r="B878" s="29"/>
      <c r="C878" s="28"/>
      <c r="D878" s="28"/>
    </row>
    <row r="879" spans="1:4">
      <c r="A879" s="28"/>
      <c r="B879" s="29"/>
      <c r="C879" s="28"/>
      <c r="D879" s="28"/>
    </row>
    <row r="880" spans="1:4">
      <c r="A880" s="28"/>
      <c r="B880" s="29"/>
      <c r="C880" s="28"/>
      <c r="D880" s="28"/>
    </row>
    <row r="881" spans="1:4">
      <c r="A881" s="28"/>
      <c r="B881" s="29"/>
      <c r="C881" s="28"/>
      <c r="D881" s="28"/>
    </row>
    <row r="882" spans="1:4">
      <c r="A882" s="28"/>
      <c r="B882" s="29"/>
      <c r="C882" s="28"/>
      <c r="D882" s="28"/>
    </row>
    <row r="883" spans="1:4">
      <c r="A883" s="28"/>
      <c r="B883" s="29"/>
      <c r="C883" s="28"/>
      <c r="D883" s="28"/>
    </row>
    <row r="884" spans="1:4">
      <c r="A884" s="28"/>
      <c r="B884" s="29"/>
      <c r="C884" s="28"/>
      <c r="D884" s="28"/>
    </row>
    <row r="885" spans="1:4">
      <c r="A885" s="28"/>
      <c r="B885" s="29"/>
      <c r="C885" s="28"/>
      <c r="D885" s="28"/>
    </row>
    <row r="886" spans="1:4">
      <c r="A886" s="28"/>
      <c r="B886" s="29"/>
      <c r="C886" s="28"/>
      <c r="D886" s="28"/>
    </row>
    <row r="887" spans="1:4">
      <c r="A887" s="28"/>
      <c r="B887" s="29"/>
      <c r="C887" s="28"/>
      <c r="D887" s="28"/>
    </row>
    <row r="888" spans="1:4">
      <c r="A888" s="28"/>
      <c r="B888" s="29"/>
      <c r="C888" s="28"/>
      <c r="D888" s="28"/>
    </row>
    <row r="889" spans="1:4">
      <c r="A889" s="28"/>
      <c r="B889" s="29"/>
      <c r="C889" s="28"/>
      <c r="D889" s="28"/>
    </row>
    <row r="890" spans="1:4">
      <c r="A890" s="28"/>
      <c r="B890" s="29"/>
      <c r="C890" s="28"/>
      <c r="D890" s="28"/>
    </row>
    <row r="891" spans="1:4">
      <c r="A891" s="28"/>
      <c r="B891" s="29"/>
      <c r="C891" s="28"/>
      <c r="D891" s="28"/>
    </row>
    <row r="892" spans="1:4">
      <c r="A892" s="28"/>
      <c r="B892" s="29"/>
      <c r="C892" s="28"/>
      <c r="D892" s="28"/>
    </row>
    <row r="893" spans="1:4">
      <c r="A893" s="28"/>
      <c r="B893" s="29"/>
      <c r="C893" s="28"/>
      <c r="D893" s="28"/>
    </row>
    <row r="894" spans="1:4">
      <c r="A894" s="28"/>
      <c r="B894" s="29"/>
      <c r="C894" s="28"/>
      <c r="D894" s="28"/>
    </row>
    <row r="895" spans="1:4">
      <c r="A895" s="28"/>
      <c r="B895" s="29"/>
      <c r="C895" s="28"/>
      <c r="D895" s="28"/>
    </row>
    <row r="896" spans="1:4">
      <c r="A896" s="28"/>
      <c r="B896" s="29"/>
      <c r="C896" s="28"/>
      <c r="D896" s="28"/>
    </row>
    <row r="897" spans="1:4">
      <c r="A897" s="28"/>
      <c r="B897" s="29"/>
      <c r="C897" s="28"/>
      <c r="D897" s="28"/>
    </row>
    <row r="898" spans="1:4">
      <c r="A898" s="28"/>
      <c r="B898" s="29"/>
      <c r="C898" s="28"/>
      <c r="D898" s="28"/>
    </row>
    <row r="899" spans="1:4">
      <c r="A899" s="28"/>
      <c r="B899" s="29"/>
      <c r="C899" s="28"/>
      <c r="D899" s="28"/>
    </row>
    <row r="900" spans="1:4">
      <c r="A900" s="28"/>
      <c r="B900" s="29"/>
      <c r="C900" s="28"/>
      <c r="D900" s="28"/>
    </row>
    <row r="901" spans="1:4">
      <c r="A901" s="28"/>
      <c r="B901" s="29"/>
      <c r="C901" s="28"/>
      <c r="D901" s="28"/>
    </row>
    <row r="902" spans="1:4">
      <c r="A902" s="28"/>
      <c r="B902" s="29"/>
      <c r="C902" s="28"/>
      <c r="D902" s="28"/>
    </row>
    <row r="903" spans="1:4">
      <c r="A903" s="28"/>
      <c r="B903" s="29"/>
      <c r="C903" s="28"/>
      <c r="D903" s="28"/>
    </row>
    <row r="904" spans="1:4">
      <c r="A904" s="28"/>
      <c r="B904" s="29"/>
      <c r="C904" s="28"/>
      <c r="D904" s="28"/>
    </row>
    <row r="905" spans="1:4">
      <c r="A905" s="28"/>
      <c r="B905" s="29"/>
      <c r="C905" s="28"/>
      <c r="D905" s="28"/>
    </row>
    <row r="906" spans="1:4">
      <c r="A906" s="28"/>
      <c r="B906" s="29"/>
      <c r="C906" s="28"/>
      <c r="D906" s="28"/>
    </row>
    <row r="907" spans="1:4">
      <c r="A907" s="28"/>
      <c r="B907" s="29"/>
      <c r="C907" s="28"/>
      <c r="D907" s="28"/>
    </row>
    <row r="908" spans="1:4">
      <c r="A908" s="28"/>
      <c r="B908" s="29"/>
      <c r="C908" s="28"/>
      <c r="D908" s="28"/>
    </row>
    <row r="909" spans="1:4">
      <c r="A909" s="28"/>
      <c r="B909" s="29"/>
      <c r="C909" s="28"/>
      <c r="D909" s="28"/>
    </row>
    <row r="910" spans="1:4">
      <c r="A910" s="28"/>
      <c r="B910" s="29"/>
      <c r="C910" s="28"/>
      <c r="D910" s="28"/>
    </row>
    <row r="911" spans="1:4">
      <c r="A911" s="28"/>
      <c r="B911" s="29"/>
      <c r="C911" s="28"/>
      <c r="D911" s="28"/>
    </row>
    <row r="912" spans="1:4">
      <c r="A912" s="28"/>
      <c r="B912" s="29"/>
      <c r="C912" s="28"/>
      <c r="D912" s="28"/>
    </row>
    <row r="913" spans="1:4">
      <c r="A913" s="28"/>
      <c r="B913" s="29"/>
      <c r="C913" s="28"/>
      <c r="D913" s="28"/>
    </row>
    <row r="914" spans="1:4">
      <c r="A914" s="28"/>
      <c r="B914" s="29"/>
      <c r="C914" s="28"/>
      <c r="D914" s="28"/>
    </row>
    <row r="915" spans="1:4">
      <c r="A915" s="28"/>
      <c r="B915" s="29"/>
      <c r="C915" s="28"/>
      <c r="D915" s="28"/>
    </row>
    <row r="916" spans="1:4">
      <c r="A916" s="28"/>
      <c r="B916" s="29"/>
      <c r="C916" s="28"/>
      <c r="D916" s="28"/>
    </row>
    <row r="917" spans="1:4">
      <c r="A917" s="28"/>
      <c r="B917" s="29"/>
      <c r="C917" s="28"/>
      <c r="D917" s="28"/>
    </row>
    <row r="918" spans="1:4">
      <c r="A918" s="28"/>
      <c r="B918" s="29"/>
      <c r="C918" s="28"/>
      <c r="D918" s="28"/>
    </row>
    <row r="919" spans="1:4">
      <c r="A919" s="28"/>
      <c r="B919" s="29"/>
      <c r="C919" s="28"/>
      <c r="D919" s="28"/>
    </row>
    <row r="920" spans="1:4">
      <c r="A920" s="28"/>
      <c r="B920" s="29"/>
      <c r="C920" s="28"/>
      <c r="D920" s="28"/>
    </row>
    <row r="921" spans="1:4">
      <c r="A921" s="28"/>
      <c r="B921" s="29"/>
      <c r="C921" s="28"/>
      <c r="D921" s="28"/>
    </row>
    <row r="922" spans="1:4">
      <c r="A922" s="28"/>
      <c r="B922" s="29"/>
      <c r="C922" s="28"/>
      <c r="D922" s="28"/>
    </row>
    <row r="923" spans="1:4">
      <c r="A923" s="28"/>
      <c r="B923" s="29"/>
      <c r="C923" s="28"/>
      <c r="D923" s="28"/>
    </row>
    <row r="924" spans="1:4">
      <c r="A924" s="28"/>
      <c r="B924" s="29"/>
      <c r="C924" s="28"/>
      <c r="D924" s="28"/>
    </row>
    <row r="925" spans="1:4">
      <c r="A925" s="28"/>
      <c r="B925" s="29"/>
      <c r="C925" s="28"/>
      <c r="D925" s="28"/>
    </row>
    <row r="926" spans="1:4">
      <c r="A926" s="28"/>
      <c r="B926" s="29"/>
      <c r="C926" s="28"/>
      <c r="D926" s="28"/>
    </row>
    <row r="927" spans="1:4">
      <c r="A927" s="28"/>
      <c r="B927" s="29"/>
      <c r="C927" s="28"/>
      <c r="D927" s="28"/>
    </row>
    <row r="928" spans="1:4">
      <c r="A928" s="28"/>
      <c r="B928" s="29"/>
      <c r="C928" s="28"/>
      <c r="D928" s="28"/>
    </row>
    <row r="929" spans="1:4">
      <c r="A929" s="28"/>
      <c r="B929" s="29"/>
      <c r="C929" s="28"/>
      <c r="D929" s="28"/>
    </row>
    <row r="930" spans="1:4">
      <c r="A930" s="28"/>
      <c r="B930" s="29"/>
      <c r="C930" s="28"/>
      <c r="D930" s="28"/>
    </row>
    <row r="931" spans="1:4">
      <c r="A931" s="28"/>
      <c r="B931" s="29"/>
      <c r="C931" s="28"/>
      <c r="D931" s="28"/>
    </row>
    <row r="932" spans="1:4">
      <c r="A932" s="28"/>
      <c r="B932" s="29"/>
      <c r="C932" s="28"/>
      <c r="D932" s="28"/>
    </row>
    <row r="933" spans="1:4">
      <c r="A933" s="28"/>
      <c r="B933" s="29"/>
      <c r="C933" s="28"/>
      <c r="D933" s="28"/>
    </row>
    <row r="934" spans="1:4">
      <c r="A934" s="28"/>
      <c r="B934" s="29"/>
      <c r="C934" s="28"/>
      <c r="D934" s="28"/>
    </row>
    <row r="935" spans="1:4">
      <c r="A935" s="28"/>
      <c r="B935" s="29"/>
      <c r="C935" s="28"/>
      <c r="D935" s="28"/>
    </row>
    <row r="936" spans="1:4">
      <c r="A936" s="28"/>
      <c r="B936" s="29"/>
      <c r="C936" s="28"/>
      <c r="D936" s="28"/>
    </row>
    <row r="937" spans="1:4">
      <c r="A937" s="28"/>
      <c r="B937" s="29"/>
      <c r="C937" s="28"/>
      <c r="D937" s="28"/>
    </row>
    <row r="938" spans="1:4">
      <c r="A938" s="28"/>
      <c r="B938" s="29"/>
      <c r="C938" s="28"/>
      <c r="D938" s="28"/>
    </row>
    <row r="939" spans="1:4">
      <c r="A939" s="28"/>
      <c r="B939" s="29"/>
      <c r="C939" s="28"/>
      <c r="D939" s="28"/>
    </row>
    <row r="940" spans="1:4">
      <c r="A940" s="28"/>
      <c r="B940" s="29"/>
      <c r="C940" s="28"/>
      <c r="D940" s="28"/>
    </row>
    <row r="941" spans="1:4">
      <c r="A941" s="28"/>
      <c r="B941" s="29"/>
      <c r="C941" s="28"/>
      <c r="D941" s="28"/>
    </row>
    <row r="942" spans="1:4">
      <c r="A942" s="28"/>
      <c r="B942" s="29"/>
      <c r="C942" s="28"/>
      <c r="D942" s="28"/>
    </row>
    <row r="943" spans="1:4">
      <c r="A943" s="28"/>
      <c r="B943" s="29"/>
      <c r="C943" s="28"/>
      <c r="D943" s="28"/>
    </row>
    <row r="944" spans="1:4">
      <c r="A944" s="28"/>
      <c r="B944" s="29"/>
      <c r="C944" s="28"/>
      <c r="D944" s="28"/>
    </row>
    <row r="945" spans="1:4">
      <c r="A945" s="28"/>
      <c r="B945" s="29"/>
      <c r="C945" s="28"/>
      <c r="D945" s="28"/>
    </row>
    <row r="946" spans="1:4">
      <c r="A946" s="28"/>
      <c r="B946" s="29"/>
      <c r="C946" s="28"/>
      <c r="D946" s="28"/>
    </row>
    <row r="947" spans="1:4">
      <c r="A947" s="28"/>
      <c r="B947" s="29"/>
      <c r="C947" s="28"/>
      <c r="D947" s="28"/>
    </row>
    <row r="948" spans="1:4">
      <c r="A948" s="28"/>
      <c r="B948" s="29"/>
      <c r="C948" s="28"/>
      <c r="D948" s="28"/>
    </row>
    <row r="949" spans="1:4">
      <c r="A949" s="28"/>
      <c r="B949" s="29"/>
      <c r="C949" s="28"/>
      <c r="D949" s="28"/>
    </row>
    <row r="950" spans="1:4">
      <c r="A950" s="28"/>
      <c r="B950" s="29"/>
      <c r="C950" s="28"/>
      <c r="D950" s="28"/>
    </row>
    <row r="951" spans="1:4">
      <c r="A951" s="28"/>
      <c r="B951" s="29"/>
      <c r="C951" s="28"/>
      <c r="D951" s="28"/>
    </row>
    <row r="952" spans="1:4">
      <c r="A952" s="28"/>
      <c r="B952" s="29"/>
      <c r="C952" s="28"/>
      <c r="D952" s="28"/>
    </row>
    <row r="953" spans="1:4">
      <c r="A953" s="28"/>
      <c r="B953" s="29"/>
      <c r="C953" s="28"/>
      <c r="D953" s="28"/>
    </row>
    <row r="954" spans="1:4">
      <c r="A954" s="28"/>
      <c r="B954" s="29"/>
      <c r="C954" s="28"/>
      <c r="D954" s="28"/>
    </row>
    <row r="955" spans="1:4">
      <c r="A955" s="28"/>
      <c r="B955" s="29"/>
      <c r="C955" s="28"/>
      <c r="D955" s="28"/>
    </row>
    <row r="956" spans="1:4">
      <c r="A956" s="28"/>
      <c r="B956" s="29"/>
      <c r="C956" s="28"/>
      <c r="D956" s="28"/>
    </row>
    <row r="957" spans="1:4">
      <c r="A957" s="28"/>
      <c r="B957" s="29"/>
      <c r="C957" s="28"/>
      <c r="D957" s="28"/>
    </row>
    <row r="958" spans="1:4">
      <c r="A958" s="28"/>
      <c r="B958" s="29"/>
      <c r="C958" s="28"/>
      <c r="D958" s="28"/>
    </row>
    <row r="959" spans="1:4">
      <c r="A959" s="28"/>
      <c r="B959" s="29"/>
      <c r="C959" s="28"/>
      <c r="D959" s="28"/>
    </row>
    <row r="960" spans="1:4">
      <c r="A960" s="28"/>
      <c r="B960" s="29"/>
      <c r="C960" s="28"/>
      <c r="D960" s="28"/>
    </row>
    <row r="961" spans="1:4">
      <c r="A961" s="28"/>
      <c r="B961" s="29"/>
      <c r="C961" s="28"/>
      <c r="D961" s="28"/>
    </row>
    <row r="962" spans="1:4">
      <c r="A962" s="28"/>
      <c r="B962" s="29"/>
      <c r="C962" s="28"/>
      <c r="D962" s="28"/>
    </row>
    <row r="963" spans="1:4">
      <c r="A963" s="28"/>
      <c r="B963" s="29"/>
      <c r="C963" s="28"/>
      <c r="D963" s="28"/>
    </row>
    <row r="964" spans="1:4">
      <c r="A964" s="28"/>
      <c r="B964" s="29"/>
      <c r="C964" s="28"/>
      <c r="D964" s="28"/>
    </row>
    <row r="965" spans="1:4">
      <c r="A965" s="28"/>
      <c r="B965" s="29"/>
      <c r="C965" s="28"/>
      <c r="D965" s="28"/>
    </row>
    <row r="966" spans="1:4">
      <c r="A966" s="28"/>
      <c r="B966" s="29"/>
      <c r="C966" s="28"/>
      <c r="D966" s="28"/>
    </row>
    <row r="967" spans="1:4">
      <c r="A967" s="28"/>
      <c r="B967" s="29"/>
      <c r="C967" s="28"/>
      <c r="D967" s="28"/>
    </row>
    <row r="968" spans="1:4">
      <c r="A968" s="28"/>
      <c r="B968" s="29"/>
      <c r="C968" s="28"/>
      <c r="D968" s="28"/>
    </row>
    <row r="969" spans="1:4">
      <c r="A969" s="28"/>
      <c r="B969" s="29"/>
      <c r="C969" s="28"/>
      <c r="D969" s="28"/>
    </row>
    <row r="970" spans="1:4">
      <c r="A970" s="28"/>
      <c r="B970" s="29"/>
      <c r="C970" s="28"/>
      <c r="D970" s="28"/>
    </row>
    <row r="971" spans="1:4">
      <c r="A971" s="28"/>
      <c r="B971" s="29"/>
      <c r="C971" s="28"/>
      <c r="D971" s="28"/>
    </row>
    <row r="972" spans="1:4">
      <c r="A972" s="28"/>
      <c r="B972" s="29"/>
      <c r="C972" s="28"/>
      <c r="D972" s="28"/>
    </row>
    <row r="973" spans="1:4">
      <c r="A973" s="28"/>
      <c r="B973" s="29"/>
      <c r="C973" s="28"/>
      <c r="D973" s="28"/>
    </row>
    <row r="974" spans="1:4">
      <c r="A974" s="28"/>
      <c r="B974" s="29"/>
      <c r="C974" s="28"/>
      <c r="D974" s="28"/>
    </row>
    <row r="975" spans="1:4">
      <c r="A975" s="28"/>
      <c r="B975" s="29"/>
      <c r="C975" s="28"/>
      <c r="D975" s="28"/>
    </row>
    <row r="976" spans="1:4">
      <c r="A976" s="28"/>
      <c r="B976" s="29"/>
      <c r="C976" s="28"/>
      <c r="D976" s="28"/>
    </row>
    <row r="977" spans="1:4">
      <c r="A977" s="28"/>
      <c r="B977" s="29"/>
      <c r="C977" s="28"/>
      <c r="D977" s="28"/>
    </row>
    <row r="978" spans="1:4">
      <c r="A978" s="28"/>
      <c r="B978" s="29"/>
      <c r="C978" s="28"/>
      <c r="D978" s="28"/>
    </row>
    <row r="979" spans="1:4">
      <c r="A979" s="28"/>
      <c r="B979" s="29"/>
      <c r="C979" s="28"/>
      <c r="D979" s="28"/>
    </row>
    <row r="980" spans="1:4">
      <c r="A980" s="28"/>
      <c r="B980" s="29"/>
      <c r="C980" s="28"/>
      <c r="D980" s="28"/>
    </row>
    <row r="981" spans="1:4">
      <c r="A981" s="28"/>
      <c r="B981" s="29"/>
      <c r="C981" s="28"/>
      <c r="D981" s="28"/>
    </row>
    <row r="982" spans="1:4">
      <c r="A982" s="28"/>
      <c r="B982" s="29"/>
      <c r="C982" s="28"/>
      <c r="D982" s="28"/>
    </row>
    <row r="983" spans="1:4">
      <c r="A983" s="28"/>
      <c r="B983" s="29"/>
      <c r="C983" s="28"/>
      <c r="D983" s="28"/>
    </row>
    <row r="984" spans="1:4">
      <c r="A984" s="28"/>
      <c r="B984" s="29"/>
      <c r="C984" s="28"/>
      <c r="D984" s="28"/>
    </row>
    <row r="985" spans="1:4">
      <c r="A985" s="28"/>
      <c r="B985" s="29"/>
      <c r="C985" s="28"/>
      <c r="D985" s="28"/>
    </row>
    <row r="986" spans="1:4">
      <c r="A986" s="28"/>
      <c r="B986" s="29"/>
      <c r="C986" s="28"/>
      <c r="D986" s="28"/>
    </row>
    <row r="987" spans="1:4">
      <c r="A987" s="28"/>
      <c r="B987" s="29"/>
      <c r="C987" s="28"/>
      <c r="D987" s="28"/>
    </row>
    <row r="988" spans="1:4">
      <c r="A988" s="28"/>
      <c r="B988" s="29"/>
      <c r="C988" s="28"/>
      <c r="D988" s="28"/>
    </row>
    <row r="989" spans="1:4">
      <c r="A989" s="28"/>
      <c r="B989" s="29"/>
      <c r="C989" s="28"/>
      <c r="D989" s="28"/>
    </row>
    <row r="990" spans="1:4">
      <c r="A990" s="28"/>
      <c r="B990" s="29"/>
      <c r="C990" s="28"/>
      <c r="D990" s="28"/>
    </row>
    <row r="991" spans="1:4">
      <c r="A991" s="28"/>
      <c r="B991" s="29"/>
      <c r="C991" s="28"/>
      <c r="D991" s="28"/>
    </row>
    <row r="992" spans="1:4">
      <c r="A992" s="28"/>
      <c r="B992" s="29"/>
      <c r="C992" s="28"/>
      <c r="D992" s="28"/>
    </row>
    <row r="993" spans="1:4">
      <c r="A993" s="28"/>
      <c r="B993" s="29"/>
      <c r="C993" s="28"/>
      <c r="D993" s="28"/>
    </row>
    <row r="994" spans="1:4">
      <c r="A994" s="28"/>
      <c r="B994" s="29"/>
      <c r="C994" s="28"/>
      <c r="D994" s="28"/>
    </row>
    <row r="995" spans="1:4">
      <c r="A995" s="28"/>
      <c r="B995" s="29"/>
      <c r="C995" s="28"/>
      <c r="D995" s="28"/>
    </row>
    <row r="996" spans="1:4">
      <c r="A996" s="28"/>
      <c r="B996" s="29"/>
      <c r="C996" s="28"/>
      <c r="D996" s="28"/>
    </row>
    <row r="997" spans="1:4">
      <c r="A997" s="28"/>
      <c r="B997" s="29"/>
      <c r="C997" s="28"/>
      <c r="D997" s="28"/>
    </row>
    <row r="998" spans="1:4">
      <c r="A998" s="28"/>
      <c r="B998" s="29"/>
      <c r="C998" s="28"/>
      <c r="D998" s="28"/>
    </row>
    <row r="999" spans="1:4">
      <c r="A999" s="28"/>
      <c r="B999" s="29"/>
      <c r="C999" s="28"/>
      <c r="D999" s="28"/>
    </row>
    <row r="1000" spans="1:4">
      <c r="A1000" s="28"/>
      <c r="B1000" s="29"/>
      <c r="C1000" s="28"/>
      <c r="D1000" s="28"/>
    </row>
    <row r="1001" spans="1:4">
      <c r="A1001" s="28"/>
      <c r="B1001" s="29"/>
      <c r="C1001" s="28"/>
      <c r="D1001" s="28"/>
    </row>
    <row r="1002" spans="1:4">
      <c r="A1002" s="28"/>
      <c r="B1002" s="29"/>
      <c r="C1002" s="28"/>
      <c r="D1002" s="28"/>
    </row>
    <row r="1003" spans="1:4">
      <c r="A1003" s="28"/>
      <c r="B1003" s="29"/>
      <c r="C1003" s="28"/>
      <c r="D1003" s="28"/>
    </row>
    <row r="1004" spans="1:4">
      <c r="A1004" s="28"/>
      <c r="B1004" s="29"/>
      <c r="C1004" s="28"/>
      <c r="D1004" s="28"/>
    </row>
    <row r="1005" spans="1:4">
      <c r="A1005" s="28"/>
      <c r="B1005" s="29"/>
      <c r="C1005" s="28"/>
      <c r="D1005" s="28"/>
    </row>
    <row r="1006" spans="1:4">
      <c r="A1006" s="28"/>
      <c r="B1006" s="29"/>
      <c r="C1006" s="28"/>
      <c r="D1006" s="28"/>
    </row>
    <row r="1007" spans="1:4">
      <c r="A1007" s="28"/>
      <c r="B1007" s="29"/>
      <c r="C1007" s="28"/>
      <c r="D1007" s="28"/>
    </row>
    <row r="1008" spans="1:4">
      <c r="A1008" s="28"/>
      <c r="B1008" s="29"/>
      <c r="C1008" s="28"/>
      <c r="D1008" s="28"/>
    </row>
    <row r="1009" spans="1:4">
      <c r="A1009" s="28"/>
      <c r="B1009" s="29"/>
      <c r="C1009" s="28"/>
      <c r="D1009" s="28"/>
    </row>
    <row r="1010" spans="1:4">
      <c r="A1010" s="28"/>
      <c r="B1010" s="29"/>
      <c r="C1010" s="28"/>
      <c r="D1010" s="28"/>
    </row>
    <row r="1011" spans="1:4">
      <c r="A1011" s="28"/>
      <c r="B1011" s="29"/>
      <c r="C1011" s="28"/>
      <c r="D1011" s="28"/>
    </row>
    <row r="1012" spans="1:4">
      <c r="A1012" s="28"/>
      <c r="B1012" s="29"/>
      <c r="C1012" s="28"/>
      <c r="D1012" s="28"/>
    </row>
    <row r="1013" spans="1:4">
      <c r="A1013" s="28"/>
      <c r="B1013" s="29"/>
      <c r="C1013" s="28"/>
      <c r="D1013" s="28"/>
    </row>
    <row r="1014" spans="1:4">
      <c r="A1014" s="28"/>
      <c r="B1014" s="29"/>
      <c r="C1014" s="28"/>
      <c r="D1014" s="28"/>
    </row>
    <row r="1015" spans="1:4">
      <c r="A1015" s="28"/>
      <c r="B1015" s="29"/>
      <c r="C1015" s="28"/>
      <c r="D1015" s="28"/>
    </row>
    <row r="1016" spans="1:4">
      <c r="A1016" s="28"/>
      <c r="B1016" s="29"/>
      <c r="C1016" s="28"/>
      <c r="D1016" s="28"/>
    </row>
    <row r="1017" spans="1:4">
      <c r="A1017" s="28"/>
      <c r="B1017" s="29"/>
      <c r="C1017" s="28"/>
      <c r="D1017" s="28"/>
    </row>
    <row r="1018" spans="1:4">
      <c r="A1018" s="28"/>
      <c r="B1018" s="29"/>
      <c r="C1018" s="28"/>
      <c r="D1018" s="28"/>
    </row>
    <row r="1019" spans="1:4">
      <c r="A1019" s="28"/>
      <c r="B1019" s="29"/>
      <c r="C1019" s="28"/>
      <c r="D1019" s="28"/>
    </row>
    <row r="1020" spans="1:4">
      <c r="A1020" s="28"/>
      <c r="B1020" s="29"/>
      <c r="C1020" s="28"/>
      <c r="D1020" s="28"/>
    </row>
    <row r="1021" spans="1:4">
      <c r="A1021" s="28"/>
      <c r="B1021" s="29"/>
      <c r="C1021" s="28"/>
      <c r="D1021" s="28"/>
    </row>
    <row r="1022" spans="1:4">
      <c r="A1022" s="28"/>
      <c r="B1022" s="29"/>
      <c r="C1022" s="28"/>
      <c r="D1022" s="28"/>
    </row>
    <row r="1023" spans="1:4">
      <c r="A1023" s="28"/>
      <c r="B1023" s="29"/>
      <c r="C1023" s="28"/>
      <c r="D1023" s="28"/>
    </row>
    <row r="1024" spans="1:4">
      <c r="A1024" s="28"/>
      <c r="B1024" s="29"/>
      <c r="C1024" s="28"/>
      <c r="D1024" s="28"/>
    </row>
    <row r="1025" spans="1:4">
      <c r="A1025" s="28"/>
      <c r="B1025" s="29"/>
      <c r="C1025" s="28"/>
      <c r="D1025" s="28"/>
    </row>
    <row r="1026" spans="1:4">
      <c r="A1026" s="28"/>
      <c r="B1026" s="29"/>
      <c r="C1026" s="28"/>
      <c r="D1026" s="28"/>
    </row>
    <row r="1027" spans="1:4">
      <c r="A1027" s="28"/>
      <c r="B1027" s="29"/>
      <c r="C1027" s="28"/>
      <c r="D1027" s="28"/>
    </row>
    <row r="1028" spans="1:4">
      <c r="A1028" s="28"/>
      <c r="B1028" s="29"/>
      <c r="C1028" s="28"/>
      <c r="D1028" s="28"/>
    </row>
    <row r="1029" spans="1:4">
      <c r="A1029" s="28"/>
      <c r="B1029" s="29"/>
      <c r="C1029" s="28"/>
      <c r="D1029" s="28"/>
    </row>
    <row r="1030" spans="1:4">
      <c r="A1030" s="28"/>
      <c r="B1030" s="29"/>
      <c r="C1030" s="28"/>
      <c r="D1030" s="28"/>
    </row>
    <row r="1031" spans="1:4">
      <c r="A1031" s="28"/>
      <c r="B1031" s="29"/>
      <c r="C1031" s="28"/>
      <c r="D1031" s="28"/>
    </row>
    <row r="1032" spans="1:4">
      <c r="A1032" s="28"/>
      <c r="B1032" s="29"/>
      <c r="C1032" s="28"/>
      <c r="D1032" s="28"/>
    </row>
    <row r="1033" spans="1:4">
      <c r="A1033" s="28"/>
      <c r="B1033" s="29"/>
      <c r="C1033" s="28"/>
      <c r="D1033" s="28"/>
    </row>
    <row r="1034" spans="1:4">
      <c r="A1034" s="28"/>
      <c r="B1034" s="29"/>
      <c r="C1034" s="28"/>
      <c r="D1034" s="28"/>
    </row>
    <row r="1035" spans="1:4">
      <c r="A1035" s="28"/>
      <c r="B1035" s="29"/>
      <c r="C1035" s="28"/>
      <c r="D1035" s="28"/>
    </row>
    <row r="1036" spans="1:4">
      <c r="A1036" s="28"/>
      <c r="B1036" s="29"/>
      <c r="C1036" s="28"/>
      <c r="D1036" s="28"/>
    </row>
    <row r="1037" spans="1:4">
      <c r="A1037" s="28"/>
      <c r="B1037" s="29"/>
      <c r="C1037" s="28"/>
      <c r="D1037" s="28"/>
    </row>
    <row r="1038" spans="1:4">
      <c r="A1038" s="28"/>
      <c r="B1038" s="29"/>
      <c r="C1038" s="28"/>
      <c r="D1038" s="28"/>
    </row>
    <row r="1039" spans="1:4">
      <c r="A1039" s="28"/>
      <c r="B1039" s="29"/>
      <c r="C1039" s="28"/>
      <c r="D1039" s="28"/>
    </row>
    <row r="1040" spans="1:4">
      <c r="A1040" s="28"/>
      <c r="B1040" s="29"/>
      <c r="C1040" s="28"/>
      <c r="D1040" s="28"/>
    </row>
    <row r="1041" spans="1:4">
      <c r="A1041" s="28"/>
      <c r="B1041" s="29"/>
      <c r="C1041" s="28"/>
      <c r="D1041" s="28"/>
    </row>
    <row r="1042" spans="1:4">
      <c r="A1042" s="28"/>
      <c r="B1042" s="29"/>
      <c r="C1042" s="28"/>
      <c r="D1042" s="28"/>
    </row>
    <row r="1043" spans="1:4">
      <c r="A1043" s="28"/>
      <c r="B1043" s="29"/>
      <c r="C1043" s="28"/>
      <c r="D1043" s="28"/>
    </row>
    <row r="1044" spans="1:4">
      <c r="A1044" s="28"/>
      <c r="B1044" s="29"/>
      <c r="C1044" s="28"/>
      <c r="D1044" s="28"/>
    </row>
    <row r="1045" spans="1:4">
      <c r="A1045" s="28"/>
      <c r="B1045" s="29"/>
      <c r="C1045" s="28"/>
      <c r="D1045" s="28"/>
    </row>
    <row r="1046" spans="1:4">
      <c r="A1046" s="28"/>
      <c r="B1046" s="29"/>
      <c r="C1046" s="28"/>
      <c r="D1046" s="28"/>
    </row>
    <row r="1047" spans="1:4">
      <c r="A1047" s="28"/>
      <c r="B1047" s="29"/>
      <c r="C1047" s="28"/>
      <c r="D1047" s="28"/>
    </row>
    <row r="1048" spans="1:4">
      <c r="A1048" s="28"/>
      <c r="B1048" s="29"/>
      <c r="C1048" s="28"/>
      <c r="D1048" s="28"/>
    </row>
    <row r="1049" spans="1:4">
      <c r="A1049" s="28"/>
      <c r="B1049" s="29"/>
      <c r="C1049" s="28"/>
      <c r="D1049" s="28"/>
    </row>
    <row r="1050" spans="1:4">
      <c r="A1050" s="28"/>
      <c r="B1050" s="29"/>
      <c r="C1050" s="28"/>
      <c r="D1050" s="28"/>
    </row>
    <row r="1051" spans="1:4">
      <c r="A1051" s="28"/>
      <c r="B1051" s="29"/>
      <c r="C1051" s="28"/>
      <c r="D1051" s="28"/>
    </row>
    <row r="1052" spans="1:4">
      <c r="A1052" s="28"/>
      <c r="B1052" s="29"/>
      <c r="C1052" s="28"/>
      <c r="D1052" s="28"/>
    </row>
    <row r="1053" spans="1:4">
      <c r="A1053" s="28"/>
      <c r="B1053" s="29"/>
      <c r="C1053" s="28"/>
      <c r="D1053" s="28"/>
    </row>
    <row r="1054" spans="1:4">
      <c r="A1054" s="28"/>
      <c r="B1054" s="29"/>
      <c r="C1054" s="28"/>
      <c r="D1054" s="28"/>
    </row>
    <row r="1055" spans="1:4">
      <c r="A1055" s="28"/>
      <c r="B1055" s="29"/>
      <c r="C1055" s="28"/>
      <c r="D1055" s="28"/>
    </row>
    <row r="1056" spans="1:4">
      <c r="A1056" s="28"/>
      <c r="B1056" s="29"/>
      <c r="C1056" s="28"/>
      <c r="D1056" s="28"/>
    </row>
    <row r="1057" spans="1:4">
      <c r="A1057" s="28"/>
      <c r="B1057" s="29"/>
      <c r="C1057" s="28"/>
      <c r="D1057" s="28"/>
    </row>
    <row r="1058" spans="1:4">
      <c r="A1058" s="28"/>
      <c r="B1058" s="29"/>
      <c r="C1058" s="28"/>
      <c r="D1058" s="28"/>
    </row>
    <row r="1059" spans="1:4">
      <c r="A1059" s="28"/>
      <c r="B1059" s="29"/>
      <c r="C1059" s="28"/>
      <c r="D1059" s="28"/>
    </row>
    <row r="1060" spans="1:4">
      <c r="A1060" s="28"/>
      <c r="B1060" s="29"/>
      <c r="C1060" s="28"/>
      <c r="D1060" s="28"/>
    </row>
    <row r="1061" spans="1:4">
      <c r="A1061" s="28"/>
      <c r="B1061" s="29"/>
      <c r="C1061" s="28"/>
      <c r="D1061" s="28"/>
    </row>
    <row r="1062" spans="1:4">
      <c r="A1062" s="28"/>
      <c r="B1062" s="29"/>
      <c r="C1062" s="28"/>
      <c r="D1062" s="28"/>
    </row>
    <row r="1063" spans="1:4">
      <c r="A1063" s="28"/>
      <c r="B1063" s="29"/>
      <c r="C1063" s="28"/>
      <c r="D1063" s="28"/>
    </row>
    <row r="1064" spans="1:4">
      <c r="A1064" s="28"/>
      <c r="B1064" s="29"/>
      <c r="C1064" s="28"/>
      <c r="D1064" s="28"/>
    </row>
    <row r="1065" spans="1:4">
      <c r="A1065" s="28"/>
      <c r="B1065" s="29"/>
      <c r="C1065" s="28"/>
      <c r="D1065" s="28"/>
    </row>
    <row r="1066" spans="1:4">
      <c r="A1066" s="28"/>
      <c r="B1066" s="29"/>
      <c r="C1066" s="28"/>
      <c r="D1066" s="28"/>
    </row>
    <row r="1067" spans="1:4">
      <c r="A1067" s="28"/>
      <c r="B1067" s="29"/>
      <c r="C1067" s="28"/>
      <c r="D1067" s="28"/>
    </row>
    <row r="1068" spans="1:4">
      <c r="A1068" s="28"/>
      <c r="B1068" s="29"/>
      <c r="C1068" s="28"/>
      <c r="D1068" s="28"/>
    </row>
    <row r="1069" spans="1:4">
      <c r="A1069" s="28"/>
      <c r="B1069" s="29"/>
      <c r="C1069" s="28"/>
      <c r="D1069" s="28"/>
    </row>
    <row r="1070" spans="1:4">
      <c r="A1070" s="28"/>
      <c r="B1070" s="29"/>
      <c r="C1070" s="28"/>
      <c r="D1070" s="28"/>
    </row>
    <row r="1071" spans="1:4">
      <c r="A1071" s="28"/>
      <c r="B1071" s="29"/>
      <c r="C1071" s="28"/>
      <c r="D1071" s="28"/>
    </row>
    <row r="1072" spans="1:4">
      <c r="A1072" s="28"/>
      <c r="B1072" s="29"/>
      <c r="C1072" s="28"/>
      <c r="D1072" s="28"/>
    </row>
    <row r="1073" spans="1:4">
      <c r="A1073" s="28"/>
      <c r="B1073" s="29"/>
      <c r="C1073" s="28"/>
      <c r="D1073" s="28"/>
    </row>
    <row r="1074" spans="1:4">
      <c r="A1074" s="28"/>
      <c r="B1074" s="29"/>
      <c r="C1074" s="28"/>
      <c r="D1074" s="28"/>
    </row>
    <row r="1075" spans="1:4">
      <c r="A1075" s="28"/>
      <c r="B1075" s="29"/>
      <c r="C1075" s="28"/>
      <c r="D1075" s="28"/>
    </row>
    <row r="1076" spans="1:4">
      <c r="A1076" s="28"/>
      <c r="B1076" s="29"/>
      <c r="C1076" s="28"/>
      <c r="D1076" s="28"/>
    </row>
    <row r="1077" spans="1:4">
      <c r="A1077" s="28"/>
      <c r="B1077" s="29"/>
      <c r="C1077" s="28"/>
      <c r="D1077" s="28"/>
    </row>
    <row r="1078" spans="1:4">
      <c r="A1078" s="28"/>
      <c r="B1078" s="29"/>
      <c r="C1078" s="28"/>
      <c r="D1078" s="28"/>
    </row>
    <row r="1079" spans="1:4">
      <c r="A1079" s="28"/>
      <c r="B1079" s="29"/>
      <c r="C1079" s="28"/>
      <c r="D1079" s="28"/>
    </row>
    <row r="1080" spans="1:4">
      <c r="A1080" s="28"/>
      <c r="B1080" s="29"/>
      <c r="C1080" s="28"/>
      <c r="D1080" s="28"/>
    </row>
    <row r="1081" spans="1:4">
      <c r="A1081" s="28"/>
      <c r="B1081" s="29"/>
      <c r="C1081" s="28"/>
      <c r="D1081" s="28"/>
    </row>
    <row r="1082" spans="1:4">
      <c r="A1082" s="28"/>
      <c r="B1082" s="29"/>
      <c r="C1082" s="28"/>
      <c r="D1082" s="28"/>
    </row>
    <row r="1083" spans="1:4">
      <c r="A1083" s="28"/>
      <c r="B1083" s="29"/>
      <c r="C1083" s="28"/>
      <c r="D1083" s="28"/>
    </row>
    <row r="1084" spans="1:4">
      <c r="A1084" s="28"/>
      <c r="B1084" s="29"/>
      <c r="C1084" s="28"/>
      <c r="D1084" s="28"/>
    </row>
    <row r="1085" spans="1:4">
      <c r="A1085" s="28"/>
      <c r="B1085" s="29"/>
      <c r="C1085" s="28"/>
      <c r="D1085" s="28"/>
    </row>
    <row r="1086" spans="1:4">
      <c r="A1086" s="28"/>
      <c r="B1086" s="29"/>
      <c r="C1086" s="28"/>
      <c r="D1086" s="28"/>
    </row>
    <row r="1087" spans="1:4">
      <c r="A1087" s="28"/>
      <c r="B1087" s="29"/>
      <c r="C1087" s="28"/>
      <c r="D1087" s="28"/>
    </row>
    <row r="1088" spans="1:4">
      <c r="A1088" s="28"/>
      <c r="B1088" s="29"/>
      <c r="C1088" s="28"/>
      <c r="D1088" s="28"/>
    </row>
    <row r="1089" spans="1:4">
      <c r="A1089" s="28"/>
      <c r="B1089" s="29"/>
      <c r="C1089" s="28"/>
      <c r="D1089" s="28"/>
    </row>
    <row r="1090" spans="1:4">
      <c r="A1090" s="28"/>
      <c r="B1090" s="29"/>
      <c r="C1090" s="28"/>
      <c r="D1090" s="28"/>
    </row>
    <row r="1091" spans="1:4">
      <c r="A1091" s="28"/>
      <c r="B1091" s="29"/>
      <c r="C1091" s="28"/>
      <c r="D1091" s="28"/>
    </row>
    <row r="1092" spans="1:4">
      <c r="A1092" s="28"/>
      <c r="B1092" s="29"/>
      <c r="C1092" s="28"/>
      <c r="D1092" s="28"/>
    </row>
    <row r="1093" spans="1:4">
      <c r="A1093" s="28"/>
      <c r="B1093" s="29"/>
      <c r="C1093" s="28"/>
      <c r="D1093" s="28"/>
    </row>
    <row r="1094" spans="1:4">
      <c r="A1094" s="28"/>
      <c r="B1094" s="29"/>
      <c r="C1094" s="28"/>
      <c r="D1094" s="28"/>
    </row>
    <row r="1095" spans="1:4">
      <c r="A1095" s="28"/>
      <c r="B1095" s="29"/>
      <c r="C1095" s="28"/>
      <c r="D1095" s="28"/>
    </row>
    <row r="1096" spans="1:4">
      <c r="A1096" s="28"/>
      <c r="B1096" s="29"/>
      <c r="C1096" s="28"/>
      <c r="D1096" s="28"/>
    </row>
    <row r="1097" spans="1:4">
      <c r="A1097" s="28"/>
      <c r="B1097" s="29"/>
      <c r="C1097" s="28"/>
      <c r="D1097" s="28"/>
    </row>
    <row r="1098" spans="1:4">
      <c r="A1098" s="28"/>
      <c r="B1098" s="29"/>
      <c r="C1098" s="28"/>
      <c r="D1098" s="28"/>
    </row>
    <row r="1099" spans="1:4">
      <c r="A1099" s="28"/>
      <c r="B1099" s="29"/>
      <c r="C1099" s="28"/>
      <c r="D1099" s="28"/>
    </row>
    <row r="1100" spans="1:4">
      <c r="A1100" s="28"/>
      <c r="B1100" s="29"/>
      <c r="C1100" s="28"/>
      <c r="D1100" s="28"/>
    </row>
    <row r="1101" spans="1:4">
      <c r="A1101" s="28"/>
      <c r="B1101" s="29"/>
      <c r="C1101" s="28"/>
      <c r="D1101" s="28"/>
    </row>
    <row r="1102" spans="1:4">
      <c r="A1102" s="28"/>
      <c r="B1102" s="29"/>
      <c r="C1102" s="28"/>
      <c r="D1102" s="28"/>
    </row>
    <row r="1103" spans="1:4">
      <c r="A1103" s="28"/>
      <c r="B1103" s="29"/>
      <c r="C1103" s="28"/>
      <c r="D1103" s="28"/>
    </row>
    <row r="1104" spans="1:4">
      <c r="A1104" s="28"/>
      <c r="B1104" s="29"/>
      <c r="C1104" s="28"/>
      <c r="D1104" s="28"/>
    </row>
    <row r="1105" spans="1:4">
      <c r="A1105" s="28"/>
      <c r="B1105" s="29"/>
      <c r="C1105" s="28"/>
      <c r="D1105" s="28"/>
    </row>
    <row r="1106" spans="1:4">
      <c r="A1106" s="28"/>
      <c r="B1106" s="29"/>
      <c r="C1106" s="28"/>
      <c r="D1106" s="28"/>
    </row>
    <row r="1107" spans="1:4">
      <c r="A1107" s="28"/>
      <c r="B1107" s="29"/>
      <c r="C1107" s="28"/>
      <c r="D1107" s="28"/>
    </row>
    <row r="1108" spans="1:4">
      <c r="A1108" s="28"/>
      <c r="B1108" s="29"/>
      <c r="C1108" s="28"/>
      <c r="D1108" s="28"/>
    </row>
    <row r="1109" spans="1:4">
      <c r="A1109" s="28"/>
      <c r="B1109" s="29"/>
      <c r="C1109" s="28"/>
      <c r="D1109" s="28"/>
    </row>
    <row r="1110" spans="1:4">
      <c r="A1110" s="28"/>
      <c r="B1110" s="29"/>
      <c r="C1110" s="28"/>
      <c r="D1110" s="28"/>
    </row>
    <row r="1111" spans="1:4">
      <c r="A1111" s="28"/>
      <c r="B1111" s="29"/>
      <c r="C1111" s="28"/>
      <c r="D1111" s="28"/>
    </row>
    <row r="1112" spans="1:4">
      <c r="A1112" s="28"/>
      <c r="B1112" s="29"/>
      <c r="C1112" s="28"/>
      <c r="D1112" s="28"/>
    </row>
    <row r="1113" spans="1:4">
      <c r="A1113" s="28"/>
      <c r="B1113" s="29"/>
      <c r="C1113" s="28"/>
      <c r="D1113" s="28"/>
    </row>
    <row r="1114" spans="1:4">
      <c r="A1114" s="28"/>
      <c r="B1114" s="29"/>
      <c r="C1114" s="28"/>
      <c r="D1114" s="28"/>
    </row>
    <row r="1115" spans="1:4">
      <c r="A1115" s="28"/>
      <c r="B1115" s="29"/>
      <c r="C1115" s="28"/>
      <c r="D1115" s="28"/>
    </row>
    <row r="1116" spans="1:4">
      <c r="A1116" s="28"/>
      <c r="B1116" s="29"/>
      <c r="C1116" s="28"/>
      <c r="D1116" s="28"/>
    </row>
    <row r="1117" spans="1:4">
      <c r="A1117" s="28"/>
      <c r="B1117" s="29"/>
      <c r="C1117" s="28"/>
      <c r="D1117" s="28"/>
    </row>
    <row r="1118" spans="1:4">
      <c r="A1118" s="28"/>
      <c r="B1118" s="29"/>
      <c r="C1118" s="28"/>
      <c r="D1118" s="28"/>
    </row>
    <row r="1119" spans="1:4">
      <c r="A1119" s="28"/>
      <c r="B1119" s="29"/>
      <c r="C1119" s="28"/>
      <c r="D1119" s="28"/>
    </row>
    <row r="1120" spans="1:4">
      <c r="A1120" s="28"/>
      <c r="B1120" s="29"/>
      <c r="C1120" s="28"/>
      <c r="D1120" s="28"/>
    </row>
    <row r="1121" spans="1:4">
      <c r="A1121" s="28"/>
      <c r="B1121" s="29"/>
      <c r="C1121" s="28"/>
      <c r="D1121" s="28"/>
    </row>
    <row r="1122" spans="1:4">
      <c r="A1122" s="28"/>
      <c r="B1122" s="29"/>
      <c r="C1122" s="28"/>
      <c r="D1122" s="28"/>
    </row>
    <row r="1123" spans="1:4">
      <c r="A1123" s="28"/>
      <c r="B1123" s="29"/>
      <c r="C1123" s="28"/>
      <c r="D1123" s="28"/>
    </row>
    <row r="1124" spans="1:4">
      <c r="A1124" s="28"/>
      <c r="B1124" s="29"/>
      <c r="C1124" s="28"/>
      <c r="D1124" s="28"/>
    </row>
    <row r="1125" spans="1:4">
      <c r="A1125" s="28"/>
      <c r="B1125" s="29"/>
      <c r="C1125" s="28"/>
      <c r="D1125" s="28"/>
    </row>
    <row r="1126" spans="1:4">
      <c r="A1126" s="28"/>
      <c r="B1126" s="29"/>
      <c r="C1126" s="28"/>
      <c r="D1126" s="28"/>
    </row>
    <row r="1127" spans="1:4">
      <c r="A1127" s="28"/>
      <c r="B1127" s="29"/>
      <c r="C1127" s="28"/>
      <c r="D1127" s="28"/>
    </row>
    <row r="1128" spans="1:4">
      <c r="A1128" s="28"/>
      <c r="B1128" s="29"/>
      <c r="C1128" s="28"/>
      <c r="D1128" s="28"/>
    </row>
    <row r="1129" spans="1:4">
      <c r="A1129" s="28"/>
      <c r="B1129" s="29"/>
      <c r="C1129" s="28"/>
      <c r="D1129" s="28"/>
    </row>
    <row r="1130" spans="1:4">
      <c r="A1130" s="28"/>
      <c r="B1130" s="29"/>
      <c r="C1130" s="28"/>
      <c r="D1130" s="28"/>
    </row>
    <row r="1131" spans="1:4">
      <c r="A1131" s="28"/>
      <c r="B1131" s="29"/>
      <c r="C1131" s="28"/>
      <c r="D1131" s="28"/>
    </row>
    <row r="1132" spans="1:4">
      <c r="A1132" s="28"/>
      <c r="B1132" s="29"/>
      <c r="C1132" s="28"/>
      <c r="D1132" s="28"/>
    </row>
    <row r="1133" spans="1:4">
      <c r="A1133" s="28"/>
      <c r="B1133" s="29"/>
      <c r="C1133" s="28"/>
      <c r="D1133" s="28"/>
    </row>
    <row r="1134" spans="1:4">
      <c r="A1134" s="28"/>
      <c r="B1134" s="29"/>
      <c r="C1134" s="28"/>
      <c r="D1134" s="28"/>
    </row>
    <row r="1135" spans="1:4">
      <c r="A1135" s="28"/>
      <c r="B1135" s="29"/>
      <c r="C1135" s="28"/>
      <c r="D1135" s="28"/>
    </row>
    <row r="1136" spans="1:4">
      <c r="A1136" s="28"/>
      <c r="B1136" s="29"/>
      <c r="C1136" s="28"/>
      <c r="D1136" s="28"/>
    </row>
    <row r="1137" spans="1:4">
      <c r="A1137" s="28"/>
      <c r="B1137" s="29"/>
      <c r="C1137" s="28"/>
      <c r="D1137" s="28"/>
    </row>
    <row r="1138" spans="1:4">
      <c r="A1138" s="28"/>
      <c r="B1138" s="29"/>
      <c r="C1138" s="28"/>
      <c r="D1138" s="28"/>
    </row>
    <row r="1139" spans="1:4">
      <c r="A1139" s="28"/>
      <c r="B1139" s="29"/>
      <c r="C1139" s="28"/>
      <c r="D1139" s="28"/>
    </row>
    <row r="1140" spans="1:4">
      <c r="A1140" s="28"/>
      <c r="B1140" s="29"/>
      <c r="C1140" s="28"/>
      <c r="D1140" s="28"/>
    </row>
    <row r="1141" spans="1:4">
      <c r="A1141" s="28"/>
      <c r="B1141" s="29"/>
      <c r="C1141" s="28"/>
      <c r="D1141" s="28"/>
    </row>
    <row r="1142" spans="1:4">
      <c r="A1142" s="28"/>
      <c r="B1142" s="29"/>
      <c r="C1142" s="28"/>
      <c r="D1142" s="28"/>
    </row>
    <row r="1143" spans="1:4">
      <c r="A1143" s="28"/>
      <c r="B1143" s="29"/>
      <c r="C1143" s="28"/>
      <c r="D1143" s="28"/>
    </row>
    <row r="1144" spans="1:4">
      <c r="A1144" s="28"/>
      <c r="B1144" s="29"/>
      <c r="C1144" s="28"/>
      <c r="D1144" s="28"/>
    </row>
    <row r="1145" spans="1:4">
      <c r="A1145" s="28"/>
      <c r="B1145" s="29"/>
      <c r="C1145" s="28"/>
      <c r="D1145" s="28"/>
    </row>
    <row r="1146" spans="1:4">
      <c r="A1146" s="28"/>
      <c r="B1146" s="29"/>
      <c r="C1146" s="28"/>
      <c r="D1146" s="28"/>
    </row>
    <row r="1147" spans="1:4">
      <c r="A1147" s="28"/>
      <c r="B1147" s="29"/>
      <c r="C1147" s="28"/>
      <c r="D1147" s="28"/>
    </row>
    <row r="1148" spans="1:4">
      <c r="A1148" s="28"/>
      <c r="B1148" s="29"/>
      <c r="C1148" s="28"/>
      <c r="D1148" s="28"/>
    </row>
    <row r="1149" spans="1:4">
      <c r="A1149" s="28"/>
      <c r="B1149" s="29"/>
      <c r="C1149" s="28"/>
      <c r="D1149" s="28"/>
    </row>
    <row r="1150" spans="1:4">
      <c r="A1150" s="28"/>
      <c r="B1150" s="29"/>
      <c r="C1150" s="28"/>
      <c r="D1150" s="28"/>
    </row>
    <row r="1151" spans="1:4">
      <c r="A1151" s="28"/>
      <c r="B1151" s="29"/>
      <c r="C1151" s="28"/>
      <c r="D1151" s="28"/>
    </row>
    <row r="1152" spans="1:4">
      <c r="A1152" s="28"/>
      <c r="B1152" s="29"/>
      <c r="C1152" s="28"/>
      <c r="D1152" s="28"/>
    </row>
    <row r="1153" spans="1:4">
      <c r="A1153" s="28"/>
      <c r="B1153" s="29"/>
      <c r="C1153" s="28"/>
      <c r="D1153" s="28"/>
    </row>
    <row r="1154" spans="1:4">
      <c r="A1154" s="28"/>
      <c r="B1154" s="29"/>
      <c r="C1154" s="28"/>
      <c r="D1154" s="28"/>
    </row>
    <row r="1155" spans="1:4">
      <c r="A1155" s="28"/>
      <c r="B1155" s="29"/>
      <c r="C1155" s="28"/>
      <c r="D1155" s="28"/>
    </row>
    <row r="1156" spans="1:4">
      <c r="A1156" s="28"/>
      <c r="B1156" s="29"/>
      <c r="C1156" s="28"/>
      <c r="D1156" s="28"/>
    </row>
    <row r="1157" spans="1:4">
      <c r="A1157" s="28"/>
      <c r="B1157" s="29"/>
      <c r="C1157" s="28"/>
      <c r="D1157" s="28"/>
    </row>
    <row r="1158" spans="1:4">
      <c r="A1158" s="28"/>
      <c r="B1158" s="29"/>
      <c r="C1158" s="28"/>
      <c r="D1158" s="28"/>
    </row>
    <row r="1159" spans="1:4">
      <c r="A1159" s="28"/>
      <c r="B1159" s="29"/>
      <c r="C1159" s="28"/>
      <c r="D1159" s="28"/>
    </row>
    <row r="1160" spans="1:4">
      <c r="A1160" s="28"/>
      <c r="B1160" s="29"/>
      <c r="C1160" s="28"/>
      <c r="D1160" s="28"/>
    </row>
    <row r="1161" spans="1:4">
      <c r="A1161" s="28"/>
      <c r="B1161" s="29"/>
      <c r="C1161" s="28"/>
      <c r="D1161" s="28"/>
    </row>
    <row r="1162" spans="1:4">
      <c r="A1162" s="28"/>
      <c r="B1162" s="29"/>
      <c r="C1162" s="28"/>
      <c r="D1162" s="28"/>
    </row>
    <row r="1163" spans="1:4">
      <c r="A1163" s="28"/>
      <c r="B1163" s="29"/>
      <c r="C1163" s="28"/>
      <c r="D1163" s="28"/>
    </row>
    <row r="1164" spans="1:4">
      <c r="A1164" s="28"/>
      <c r="B1164" s="29"/>
      <c r="C1164" s="28"/>
      <c r="D1164" s="28"/>
    </row>
    <row r="1165" spans="1:4">
      <c r="A1165" s="28"/>
      <c r="B1165" s="29"/>
      <c r="C1165" s="28"/>
      <c r="D1165" s="28"/>
    </row>
    <row r="1166" spans="1:4">
      <c r="A1166" s="28"/>
      <c r="B1166" s="29"/>
      <c r="C1166" s="28"/>
      <c r="D1166" s="28"/>
    </row>
    <row r="1167" spans="1:4">
      <c r="A1167" s="28"/>
      <c r="B1167" s="29"/>
      <c r="C1167" s="28"/>
      <c r="D1167" s="28"/>
    </row>
    <row r="1168" spans="1:4">
      <c r="A1168" s="28"/>
      <c r="B1168" s="29"/>
      <c r="C1168" s="28"/>
      <c r="D1168" s="28"/>
    </row>
    <row r="1169" spans="1:4">
      <c r="A1169" s="28"/>
      <c r="B1169" s="29"/>
      <c r="C1169" s="28"/>
      <c r="D1169" s="28"/>
    </row>
    <row r="1170" spans="1:4">
      <c r="A1170" s="28"/>
      <c r="B1170" s="29"/>
      <c r="C1170" s="28"/>
      <c r="D1170" s="28"/>
    </row>
    <row r="1171" spans="1:4">
      <c r="A1171" s="28"/>
      <c r="B1171" s="29"/>
      <c r="C1171" s="28"/>
      <c r="D1171" s="28"/>
    </row>
    <row r="1172" spans="1:4">
      <c r="A1172" s="28"/>
      <c r="B1172" s="29"/>
      <c r="C1172" s="28"/>
      <c r="D1172" s="28"/>
    </row>
    <row r="1173" spans="1:4">
      <c r="A1173" s="28"/>
      <c r="B1173" s="29"/>
      <c r="C1173" s="28"/>
      <c r="D1173" s="28"/>
    </row>
    <row r="1174" spans="1:4">
      <c r="A1174" s="28"/>
      <c r="B1174" s="29"/>
      <c r="C1174" s="28"/>
      <c r="D1174" s="28"/>
    </row>
    <row r="1175" spans="1:4">
      <c r="A1175" s="28"/>
      <c r="B1175" s="29"/>
      <c r="C1175" s="28"/>
      <c r="D1175" s="28"/>
    </row>
    <row r="1176" spans="1:4">
      <c r="A1176" s="28"/>
      <c r="B1176" s="29"/>
      <c r="C1176" s="28"/>
      <c r="D1176" s="28"/>
    </row>
    <row r="1177" spans="1:4">
      <c r="A1177" s="28"/>
      <c r="B1177" s="29"/>
      <c r="C1177" s="28"/>
      <c r="D1177" s="28"/>
    </row>
    <row r="1178" spans="1:4">
      <c r="A1178" s="28"/>
      <c r="B1178" s="29"/>
      <c r="C1178" s="28"/>
      <c r="D1178" s="28"/>
    </row>
    <row r="1179" spans="1:4">
      <c r="A1179" s="28"/>
      <c r="B1179" s="29"/>
      <c r="C1179" s="28"/>
      <c r="D1179" s="28"/>
    </row>
    <row r="1180" spans="1:4">
      <c r="A1180" s="28"/>
      <c r="B1180" s="29"/>
      <c r="C1180" s="28"/>
      <c r="D1180" s="28"/>
    </row>
    <row r="1181" spans="1:4">
      <c r="A1181" s="28"/>
      <c r="B1181" s="29"/>
      <c r="C1181" s="28"/>
      <c r="D1181" s="28"/>
    </row>
    <row r="1182" spans="1:4">
      <c r="A1182" s="28"/>
      <c r="B1182" s="29"/>
      <c r="C1182" s="28"/>
      <c r="D1182" s="28"/>
    </row>
    <row r="1183" spans="1:4">
      <c r="A1183" s="28"/>
      <c r="B1183" s="29"/>
      <c r="C1183" s="28"/>
      <c r="D1183" s="28"/>
    </row>
    <row r="1184" spans="1:4">
      <c r="A1184" s="28"/>
      <c r="B1184" s="29"/>
      <c r="C1184" s="28"/>
      <c r="D1184" s="28"/>
    </row>
    <row r="1185" spans="1:4">
      <c r="A1185" s="28"/>
      <c r="B1185" s="29"/>
      <c r="C1185" s="28"/>
      <c r="D1185" s="28"/>
    </row>
    <row r="1186" spans="1:4">
      <c r="A1186" s="28"/>
      <c r="B1186" s="29"/>
      <c r="C1186" s="28"/>
      <c r="D1186" s="28"/>
    </row>
    <row r="1187" spans="1:4">
      <c r="A1187" s="28"/>
      <c r="B1187" s="28"/>
      <c r="C1187" s="28"/>
      <c r="D1187" s="28"/>
    </row>
    <row r="1188" spans="1:4">
      <c r="A1188" s="28"/>
      <c r="B1188" s="28"/>
      <c r="C1188" s="28"/>
      <c r="D1188" s="28"/>
    </row>
    <row r="1189" spans="1:4">
      <c r="A1189" s="28"/>
      <c r="B1189" s="28"/>
      <c r="C1189" s="28"/>
      <c r="D1189" s="28"/>
    </row>
    <row r="1190" spans="1:4">
      <c r="A1190" s="28"/>
      <c r="B1190" s="28"/>
      <c r="C1190" s="28"/>
      <c r="D1190" s="28"/>
    </row>
    <row r="1191" spans="1:4">
      <c r="A1191" s="28"/>
      <c r="B1191" s="28"/>
      <c r="C1191" s="28"/>
      <c r="D1191" s="28"/>
    </row>
    <row r="1192" spans="1:4">
      <c r="A1192" s="28"/>
      <c r="B1192" s="28"/>
      <c r="C1192" s="28"/>
      <c r="D1192" s="28"/>
    </row>
    <row r="1193" spans="1:4">
      <c r="A1193" s="28"/>
      <c r="B1193" s="28"/>
      <c r="C1193" s="28"/>
      <c r="D1193" s="28"/>
    </row>
    <row r="1194" spans="1:4">
      <c r="A1194" s="28"/>
      <c r="B1194" s="28"/>
      <c r="C1194" s="28"/>
      <c r="D1194" s="28"/>
    </row>
    <row r="1195" spans="1:4">
      <c r="A1195" s="28"/>
      <c r="B1195" s="28"/>
      <c r="C1195" s="28"/>
      <c r="D1195" s="28"/>
    </row>
    <row r="1196" spans="1:4">
      <c r="A1196" s="28"/>
      <c r="B1196" s="28"/>
      <c r="C1196" s="28"/>
      <c r="D1196" s="28"/>
    </row>
    <row r="1197" spans="1:4">
      <c r="A1197" s="28"/>
      <c r="B1197" s="28"/>
      <c r="C1197" s="28"/>
      <c r="D1197" s="28"/>
    </row>
    <row r="1198" spans="1:4">
      <c r="A1198" s="28"/>
      <c r="B1198" s="28"/>
      <c r="C1198" s="28"/>
      <c r="D1198" s="28"/>
    </row>
    <row r="1199" spans="1:4">
      <c r="A1199" s="28"/>
      <c r="B1199" s="28"/>
      <c r="C1199" s="28"/>
      <c r="D1199" s="28"/>
    </row>
    <row r="1200" spans="1:4">
      <c r="A1200" s="28"/>
      <c r="B1200" s="28"/>
      <c r="C1200" s="28"/>
      <c r="D1200" s="28"/>
    </row>
    <row r="1201" spans="1:4">
      <c r="A1201" s="28"/>
      <c r="B1201" s="28"/>
      <c r="C1201" s="28"/>
      <c r="D1201" s="28"/>
    </row>
    <row r="1202" spans="1:4">
      <c r="A1202" s="28"/>
      <c r="B1202" s="28"/>
      <c r="C1202" s="28"/>
      <c r="D1202" s="28"/>
    </row>
    <row r="1203" spans="1:4">
      <c r="A1203" s="28"/>
      <c r="B1203" s="28"/>
      <c r="C1203" s="28"/>
      <c r="D1203" s="28"/>
    </row>
    <row r="1204" spans="1:4">
      <c r="A1204" s="28"/>
      <c r="B1204" s="28"/>
      <c r="C1204" s="28"/>
      <c r="D1204" s="28"/>
    </row>
    <row r="1205" spans="1:4">
      <c r="A1205" s="28"/>
      <c r="B1205" s="28"/>
      <c r="C1205" s="28"/>
      <c r="D1205" s="28"/>
    </row>
    <row r="1206" spans="1:4">
      <c r="A1206" s="28"/>
      <c r="B1206" s="28"/>
      <c r="C1206" s="28"/>
      <c r="D1206" s="28"/>
    </row>
    <row r="1207" spans="1:4">
      <c r="A1207" s="28"/>
      <c r="B1207" s="28"/>
      <c r="C1207" s="28"/>
      <c r="D1207" s="28"/>
    </row>
    <row r="1208" spans="1:4">
      <c r="A1208" s="28"/>
      <c r="B1208" s="28"/>
      <c r="C1208" s="28"/>
      <c r="D1208" s="28"/>
    </row>
    <row r="1209" spans="1:4">
      <c r="A1209" s="28"/>
      <c r="B1209" s="28"/>
      <c r="C1209" s="28"/>
      <c r="D1209" s="28"/>
    </row>
    <row r="1210" spans="1:4">
      <c r="A1210" s="28"/>
      <c r="B1210" s="28"/>
      <c r="C1210" s="28"/>
      <c r="D1210" s="28"/>
    </row>
    <row r="1211" spans="1:4">
      <c r="A1211" s="28"/>
      <c r="B1211" s="28"/>
      <c r="C1211" s="28"/>
      <c r="D1211" s="28"/>
    </row>
    <row r="1212" spans="1:4">
      <c r="A1212" s="28"/>
      <c r="B1212" s="28"/>
      <c r="C1212" s="28"/>
      <c r="D1212" s="28"/>
    </row>
    <row r="1213" spans="1:4">
      <c r="A1213" s="28"/>
      <c r="B1213" s="28"/>
      <c r="C1213" s="28"/>
      <c r="D1213" s="28"/>
    </row>
    <row r="1214" spans="1:4">
      <c r="A1214" s="28"/>
      <c r="B1214" s="28"/>
      <c r="C1214" s="28"/>
      <c r="D1214" s="28"/>
    </row>
    <row r="1215" spans="1:4">
      <c r="A1215" s="28"/>
      <c r="B1215" s="28"/>
      <c r="C1215" s="28"/>
      <c r="D1215" s="28"/>
    </row>
    <row r="1216" spans="1:4">
      <c r="A1216" s="28"/>
      <c r="B1216" s="28"/>
      <c r="C1216" s="28"/>
      <c r="D1216" s="28"/>
    </row>
    <row r="1217" spans="1:4">
      <c r="A1217" s="28"/>
      <c r="B1217" s="28"/>
      <c r="C1217" s="28"/>
      <c r="D1217" s="28"/>
    </row>
    <row r="1218" spans="1:4">
      <c r="A1218" s="28"/>
      <c r="B1218" s="28"/>
      <c r="C1218" s="28"/>
      <c r="D1218" s="28"/>
    </row>
    <row r="1219" spans="1:4">
      <c r="A1219" s="28"/>
      <c r="B1219" s="28"/>
      <c r="C1219" s="28"/>
      <c r="D1219" s="28"/>
    </row>
    <row r="1220" spans="1:4">
      <c r="A1220" s="28"/>
      <c r="B1220" s="28"/>
      <c r="C1220" s="28"/>
      <c r="D1220" s="28"/>
    </row>
    <row r="1221" spans="1:4">
      <c r="A1221" s="28"/>
      <c r="B1221" s="28"/>
      <c r="C1221" s="28"/>
      <c r="D1221" s="28"/>
    </row>
    <row r="1222" spans="1:4">
      <c r="A1222" s="28"/>
      <c r="B1222" s="28"/>
      <c r="C1222" s="28"/>
      <c r="D1222" s="28"/>
    </row>
    <row r="1223" spans="1:4">
      <c r="A1223" s="28"/>
      <c r="B1223" s="28"/>
      <c r="C1223" s="28"/>
      <c r="D1223" s="28"/>
    </row>
    <row r="1224" spans="1:4">
      <c r="A1224" s="28"/>
      <c r="B1224" s="28"/>
      <c r="C1224" s="28"/>
      <c r="D1224" s="28"/>
    </row>
    <row r="1225" spans="1:4">
      <c r="A1225" s="28"/>
      <c r="B1225" s="28"/>
      <c r="C1225" s="28"/>
      <c r="D1225" s="28"/>
    </row>
    <row r="1226" spans="1:4">
      <c r="A1226" s="28"/>
      <c r="B1226" s="28"/>
      <c r="C1226" s="28"/>
      <c r="D1226" s="28"/>
    </row>
    <row r="1227" spans="1:4">
      <c r="A1227" s="28"/>
      <c r="B1227" s="28"/>
      <c r="C1227" s="28"/>
      <c r="D1227" s="28"/>
    </row>
    <row r="1228" spans="1:4">
      <c r="A1228" s="28"/>
      <c r="B1228" s="28"/>
      <c r="C1228" s="28"/>
      <c r="D1228" s="28"/>
    </row>
    <row r="1229" spans="1:4">
      <c r="A1229" s="28"/>
      <c r="B1229" s="28"/>
      <c r="C1229" s="28"/>
      <c r="D1229" s="28"/>
    </row>
    <row r="1230" spans="1:4">
      <c r="A1230" s="28"/>
      <c r="B1230" s="28"/>
      <c r="C1230" s="28"/>
      <c r="D1230" s="28"/>
    </row>
    <row r="1231" spans="1:4">
      <c r="A1231" s="28"/>
      <c r="B1231" s="28"/>
      <c r="C1231" s="28"/>
      <c r="D1231" s="28"/>
    </row>
    <row r="1232" spans="1:4">
      <c r="A1232" s="28"/>
      <c r="B1232" s="28"/>
      <c r="C1232" s="28"/>
      <c r="D1232" s="28"/>
    </row>
    <row r="1233" spans="1:4">
      <c r="A1233" s="28"/>
      <c r="B1233" s="28"/>
      <c r="C1233" s="28"/>
      <c r="D1233" s="28"/>
    </row>
    <row r="1234" spans="1:4">
      <c r="A1234" s="28"/>
      <c r="B1234" s="28"/>
      <c r="C1234" s="28"/>
      <c r="D1234" s="28"/>
    </row>
    <row r="1235" spans="1:4">
      <c r="A1235" s="28"/>
      <c r="B1235" s="28"/>
      <c r="C1235" s="28"/>
      <c r="D1235" s="28"/>
    </row>
    <row r="1236" spans="1:4">
      <c r="A1236" s="28"/>
      <c r="B1236" s="28"/>
      <c r="C1236" s="28"/>
      <c r="D1236" s="28"/>
    </row>
    <row r="1237" spans="1:4">
      <c r="A1237" s="28"/>
      <c r="B1237" s="28"/>
      <c r="C1237" s="28"/>
      <c r="D1237" s="28"/>
    </row>
    <row r="1238" spans="1:4">
      <c r="A1238" s="28"/>
      <c r="B1238" s="28"/>
      <c r="C1238" s="28"/>
      <c r="D1238" s="28"/>
    </row>
    <row r="1239" spans="1:4">
      <c r="A1239" s="28"/>
      <c r="B1239" s="28"/>
      <c r="C1239" s="28"/>
      <c r="D1239" s="28"/>
    </row>
    <row r="1240" spans="1:4">
      <c r="A1240" s="28"/>
      <c r="B1240" s="28"/>
      <c r="C1240" s="28"/>
      <c r="D1240" s="28"/>
    </row>
    <row r="1241" spans="1:4">
      <c r="A1241" s="28"/>
      <c r="B1241" s="28"/>
      <c r="C1241" s="28"/>
      <c r="D1241" s="28"/>
    </row>
    <row r="1242" spans="1:4">
      <c r="A1242" s="28"/>
      <c r="B1242" s="28"/>
      <c r="C1242" s="28"/>
      <c r="D1242" s="28"/>
    </row>
    <row r="1243" spans="1:4">
      <c r="A1243" s="28"/>
      <c r="B1243" s="28"/>
      <c r="C1243" s="28"/>
      <c r="D1243" s="28"/>
    </row>
    <row r="1244" spans="1:4">
      <c r="A1244" s="28"/>
      <c r="B1244" s="28"/>
      <c r="C1244" s="28"/>
      <c r="D1244" s="28"/>
    </row>
    <row r="1245" spans="1:4">
      <c r="A1245" s="28"/>
      <c r="B1245" s="28"/>
      <c r="C1245" s="28"/>
      <c r="D1245" s="28"/>
    </row>
    <row r="1246" spans="1:4">
      <c r="A1246" s="28"/>
      <c r="B1246" s="28"/>
      <c r="C1246" s="28"/>
      <c r="D1246" s="28"/>
    </row>
    <row r="1247" spans="1:4">
      <c r="A1247" s="28"/>
      <c r="B1247" s="28"/>
      <c r="C1247" s="28"/>
      <c r="D1247" s="28"/>
    </row>
    <row r="1248" spans="1:4">
      <c r="A1248" s="28"/>
      <c r="B1248" s="28"/>
      <c r="C1248" s="28"/>
      <c r="D1248" s="28"/>
    </row>
    <row r="1249" spans="1:4">
      <c r="A1249" s="28"/>
      <c r="B1249" s="28"/>
      <c r="C1249" s="28"/>
      <c r="D1249" s="28"/>
    </row>
    <row r="1250" spans="1:4">
      <c r="A1250" s="28"/>
      <c r="B1250" s="28"/>
      <c r="C1250" s="28"/>
      <c r="D1250" s="28"/>
    </row>
    <row r="1251" spans="1:4">
      <c r="A1251" s="28"/>
      <c r="B1251" s="28"/>
      <c r="C1251" s="28"/>
      <c r="D1251" s="28"/>
    </row>
    <row r="1252" spans="1:4">
      <c r="A1252" s="28"/>
      <c r="B1252" s="28"/>
      <c r="C1252" s="28"/>
      <c r="D1252" s="28"/>
    </row>
    <row r="1253" spans="1:4">
      <c r="A1253" s="28"/>
      <c r="B1253" s="28"/>
      <c r="C1253" s="28"/>
      <c r="D1253" s="28"/>
    </row>
    <row r="1254" spans="1:4">
      <c r="A1254" s="28"/>
      <c r="B1254" s="28"/>
      <c r="C1254" s="28"/>
      <c r="D1254" s="28"/>
    </row>
  </sheetData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1139"/>
  <sheetViews>
    <sheetView workbookViewId="0">
      <selection activeCell="E10" sqref="E10"/>
    </sheetView>
  </sheetViews>
  <sheetFormatPr defaultRowHeight="12.75"/>
  <cols>
    <col min="1" max="1" width="19.7109375" style="21" customWidth="1"/>
    <col min="2" max="2" width="4.42578125" style="46" customWidth="1"/>
    <col min="3" max="3" width="12.7109375" style="21" customWidth="1"/>
    <col min="4" max="4" width="5.42578125" style="46" customWidth="1"/>
    <col min="5" max="5" width="14.85546875" style="46" customWidth="1"/>
    <col min="6" max="6" width="9.140625" style="46"/>
    <col min="7" max="7" width="12" style="46" customWidth="1"/>
    <col min="8" max="8" width="14.140625" style="21" customWidth="1"/>
    <col min="9" max="9" width="22.5703125" style="46" customWidth="1"/>
    <col min="10" max="10" width="25.140625" style="46" customWidth="1"/>
    <col min="11" max="11" width="15.7109375" style="46" customWidth="1"/>
    <col min="12" max="12" width="14.140625" style="46" customWidth="1"/>
    <col min="13" max="13" width="9.5703125" style="46" customWidth="1"/>
    <col min="14" max="14" width="14.140625" style="46" customWidth="1"/>
    <col min="15" max="15" width="23.42578125" style="46" customWidth="1"/>
    <col min="16" max="16" width="16.5703125" style="46" customWidth="1"/>
    <col min="17" max="17" width="41" style="46" customWidth="1"/>
    <col min="18" max="16384" width="9.140625" style="46"/>
  </cols>
  <sheetData>
    <row r="1" spans="1:16" ht="15.75">
      <c r="A1" s="159" t="s">
        <v>318</v>
      </c>
      <c r="I1" s="160" t="s">
        <v>170</v>
      </c>
      <c r="J1" s="161" t="s">
        <v>319</v>
      </c>
    </row>
    <row r="2" spans="1:16">
      <c r="I2" s="162" t="s">
        <v>181</v>
      </c>
      <c r="J2" s="163" t="s">
        <v>320</v>
      </c>
    </row>
    <row r="3" spans="1:16">
      <c r="A3" s="164" t="s">
        <v>321</v>
      </c>
      <c r="I3" s="162" t="s">
        <v>185</v>
      </c>
      <c r="J3" s="163" t="s">
        <v>313</v>
      </c>
    </row>
    <row r="4" spans="1:16">
      <c r="I4" s="162" t="s">
        <v>198</v>
      </c>
      <c r="J4" s="163" t="s">
        <v>313</v>
      </c>
    </row>
    <row r="5" spans="1:16" ht="13.5" thickBot="1">
      <c r="I5" s="165" t="s">
        <v>154</v>
      </c>
      <c r="J5" s="166" t="s">
        <v>314</v>
      </c>
    </row>
    <row r="7" spans="1:16">
      <c r="A7" s="221" t="s">
        <v>28</v>
      </c>
    </row>
    <row r="10" spans="1:16" ht="13.5" thickBot="1"/>
    <row r="11" spans="1:16" ht="12.75" customHeight="1" thickBot="1">
      <c r="A11" s="21" t="str">
        <f t="shared" ref="A11:A74" si="0">P11</f>
        <v> CTAD 22 </v>
      </c>
      <c r="B11" s="5" t="str">
        <f t="shared" ref="B11:B74" si="1">IF(H11=INT(H11),"I","II")</f>
        <v>I</v>
      </c>
      <c r="C11" s="21">
        <f t="shared" ref="C11:C74" si="2">1*G11</f>
        <v>28427.127</v>
      </c>
      <c r="D11" s="46" t="str">
        <f t="shared" ref="D11:D74" si="3">VLOOKUP(F11,I$1:J$5,2,FALSE)</f>
        <v>vis</v>
      </c>
      <c r="E11" s="167">
        <f>VLOOKUP(C11,'Active 1'!C$21:E$970,3,FALSE)</f>
        <v>-57031.32452335165</v>
      </c>
      <c r="F11" s="5" t="s">
        <v>154</v>
      </c>
      <c r="G11" s="46" t="str">
        <f t="shared" ref="G11:G74" si="4">MID(I11,3,LEN(I11)-3)</f>
        <v>28427.127</v>
      </c>
      <c r="H11" s="21">
        <f t="shared" ref="H11:H74" si="5">1*K11</f>
        <v>-73906</v>
      </c>
      <c r="I11" s="168" t="s">
        <v>324</v>
      </c>
      <c r="J11" s="169" t="s">
        <v>325</v>
      </c>
      <c r="K11" s="168">
        <v>-73906</v>
      </c>
      <c r="L11" s="168" t="s">
        <v>326</v>
      </c>
      <c r="M11" s="169" t="s">
        <v>327</v>
      </c>
      <c r="N11" s="169"/>
      <c r="O11" s="170" t="s">
        <v>328</v>
      </c>
      <c r="P11" s="170" t="s">
        <v>249</v>
      </c>
    </row>
    <row r="12" spans="1:16" ht="12.75" customHeight="1" thickBot="1">
      <c r="A12" s="21" t="str">
        <f t="shared" si="0"/>
        <v> CTAD 22 </v>
      </c>
      <c r="B12" s="5" t="str">
        <f t="shared" si="1"/>
        <v>I</v>
      </c>
      <c r="C12" s="21">
        <f t="shared" si="2"/>
        <v>28428.241000000002</v>
      </c>
      <c r="D12" s="46" t="str">
        <f t="shared" si="3"/>
        <v>vis</v>
      </c>
      <c r="E12" s="167">
        <f>VLOOKUP(C12,'Active 1'!C$21:E$970,3,FALSE)</f>
        <v>-57028.316247460447</v>
      </c>
      <c r="F12" s="5" t="s">
        <v>154</v>
      </c>
      <c r="G12" s="46" t="str">
        <f t="shared" si="4"/>
        <v>28428.241</v>
      </c>
      <c r="H12" s="21">
        <f t="shared" si="5"/>
        <v>-73903</v>
      </c>
      <c r="I12" s="168" t="s">
        <v>329</v>
      </c>
      <c r="J12" s="169" t="s">
        <v>330</v>
      </c>
      <c r="K12" s="168">
        <v>-73903</v>
      </c>
      <c r="L12" s="168" t="s">
        <v>331</v>
      </c>
      <c r="M12" s="169" t="s">
        <v>327</v>
      </c>
      <c r="N12" s="169"/>
      <c r="O12" s="170" t="s">
        <v>328</v>
      </c>
      <c r="P12" s="170" t="s">
        <v>249</v>
      </c>
    </row>
    <row r="13" spans="1:16" ht="12.75" customHeight="1" thickBot="1">
      <c r="A13" s="21" t="str">
        <f t="shared" si="0"/>
        <v> CTAD 22 </v>
      </c>
      <c r="B13" s="5" t="str">
        <f t="shared" si="1"/>
        <v>I</v>
      </c>
      <c r="C13" s="21">
        <f t="shared" si="2"/>
        <v>28429.344000000001</v>
      </c>
      <c r="D13" s="46" t="str">
        <f t="shared" si="3"/>
        <v>vis</v>
      </c>
      <c r="E13" s="167">
        <f>VLOOKUP(C13,'Active 1'!C$21:E$970,3,FALSE)</f>
        <v>-57025.337676268355</v>
      </c>
      <c r="F13" s="5" t="s">
        <v>154</v>
      </c>
      <c r="G13" s="46" t="str">
        <f t="shared" si="4"/>
        <v>28429.344</v>
      </c>
      <c r="H13" s="21">
        <f t="shared" si="5"/>
        <v>-73900</v>
      </c>
      <c r="I13" s="168" t="s">
        <v>332</v>
      </c>
      <c r="J13" s="169" t="s">
        <v>333</v>
      </c>
      <c r="K13" s="168">
        <v>-73900</v>
      </c>
      <c r="L13" s="168" t="s">
        <v>334</v>
      </c>
      <c r="M13" s="169" t="s">
        <v>327</v>
      </c>
      <c r="N13" s="169"/>
      <c r="O13" s="170" t="s">
        <v>328</v>
      </c>
      <c r="P13" s="170" t="s">
        <v>249</v>
      </c>
    </row>
    <row r="14" spans="1:16" ht="12.75" customHeight="1" thickBot="1">
      <c r="A14" s="21" t="str">
        <f t="shared" si="0"/>
        <v> CTAD 22 </v>
      </c>
      <c r="B14" s="5" t="str">
        <f t="shared" si="1"/>
        <v>I</v>
      </c>
      <c r="C14" s="21">
        <f t="shared" si="2"/>
        <v>28431.196</v>
      </c>
      <c r="D14" s="46" t="str">
        <f t="shared" si="3"/>
        <v>vis</v>
      </c>
      <c r="E14" s="167">
        <f>VLOOKUP(C14,'Active 1'!C$21:E$970,3,FALSE)</f>
        <v>-57020.336485109925</v>
      </c>
      <c r="F14" s="5" t="s">
        <v>154</v>
      </c>
      <c r="G14" s="46" t="str">
        <f t="shared" si="4"/>
        <v>28431.196</v>
      </c>
      <c r="H14" s="21">
        <f t="shared" si="5"/>
        <v>-73895</v>
      </c>
      <c r="I14" s="168" t="s">
        <v>335</v>
      </c>
      <c r="J14" s="169" t="s">
        <v>336</v>
      </c>
      <c r="K14" s="168">
        <v>-73895</v>
      </c>
      <c r="L14" s="168" t="s">
        <v>337</v>
      </c>
      <c r="M14" s="169" t="s">
        <v>327</v>
      </c>
      <c r="N14" s="169"/>
      <c r="O14" s="170" t="s">
        <v>328</v>
      </c>
      <c r="P14" s="170" t="s">
        <v>249</v>
      </c>
    </row>
    <row r="15" spans="1:16" ht="12.75" customHeight="1" thickBot="1">
      <c r="A15" s="21" t="str">
        <f t="shared" si="0"/>
        <v> PZ 6.287 </v>
      </c>
      <c r="B15" s="5" t="str">
        <f t="shared" si="1"/>
        <v>I</v>
      </c>
      <c r="C15" s="21">
        <f t="shared" si="2"/>
        <v>28775.223000000002</v>
      </c>
      <c r="D15" s="46" t="str">
        <f t="shared" si="3"/>
        <v>vis</v>
      </c>
      <c r="E15" s="167">
        <f>VLOOKUP(C15,'Active 1'!C$21:E$970,3,FALSE)</f>
        <v>-56091.316619741337</v>
      </c>
      <c r="F15" s="5" t="s">
        <v>154</v>
      </c>
      <c r="G15" s="46" t="str">
        <f t="shared" si="4"/>
        <v>28775.223</v>
      </c>
      <c r="H15" s="21">
        <f t="shared" si="5"/>
        <v>-72966</v>
      </c>
      <c r="I15" s="168" t="s">
        <v>338</v>
      </c>
      <c r="J15" s="169" t="s">
        <v>339</v>
      </c>
      <c r="K15" s="168">
        <v>-72966</v>
      </c>
      <c r="L15" s="168" t="s">
        <v>322</v>
      </c>
      <c r="M15" s="169" t="s">
        <v>327</v>
      </c>
      <c r="N15" s="169"/>
      <c r="O15" s="170" t="s">
        <v>340</v>
      </c>
      <c r="P15" s="170" t="s">
        <v>250</v>
      </c>
    </row>
    <row r="16" spans="1:16" ht="12.75" customHeight="1" thickBot="1">
      <c r="A16" s="21" t="str">
        <f t="shared" si="0"/>
        <v> PZ 6.287 </v>
      </c>
      <c r="B16" s="5" t="str">
        <f t="shared" si="1"/>
        <v>II</v>
      </c>
      <c r="C16" s="21">
        <f t="shared" si="2"/>
        <v>28776.146000000001</v>
      </c>
      <c r="D16" s="46" t="str">
        <f t="shared" si="3"/>
        <v>vis</v>
      </c>
      <c r="E16" s="167">
        <f>VLOOKUP(C16,'Active 1'!C$21:E$970,3,FALSE)</f>
        <v>-56088.824125443702</v>
      </c>
      <c r="F16" s="5" t="s">
        <v>154</v>
      </c>
      <c r="G16" s="46" t="str">
        <f t="shared" si="4"/>
        <v>28776.146</v>
      </c>
      <c r="H16" s="21">
        <f t="shared" si="5"/>
        <v>-72963.5</v>
      </c>
      <c r="I16" s="168" t="s">
        <v>341</v>
      </c>
      <c r="J16" s="169" t="s">
        <v>342</v>
      </c>
      <c r="K16" s="168">
        <v>-72963.5</v>
      </c>
      <c r="L16" s="168" t="s">
        <v>343</v>
      </c>
      <c r="M16" s="169" t="s">
        <v>327</v>
      </c>
      <c r="N16" s="169"/>
      <c r="O16" s="170" t="s">
        <v>340</v>
      </c>
      <c r="P16" s="170" t="s">
        <v>250</v>
      </c>
    </row>
    <row r="17" spans="1:16" ht="12.75" customHeight="1" thickBot="1">
      <c r="A17" s="21" t="str">
        <f t="shared" si="0"/>
        <v> PZ 6.287 </v>
      </c>
      <c r="B17" s="5" t="str">
        <f t="shared" si="1"/>
        <v>II</v>
      </c>
      <c r="C17" s="21">
        <f t="shared" si="2"/>
        <v>30583.266</v>
      </c>
      <c r="D17" s="46" t="str">
        <f t="shared" si="3"/>
        <v>vis</v>
      </c>
      <c r="E17" s="167">
        <f>VLOOKUP(C17,'Active 1'!C$21:E$970,3,FALSE)</f>
        <v>-51208.82813935868</v>
      </c>
      <c r="F17" s="5" t="s">
        <v>154</v>
      </c>
      <c r="G17" s="46" t="str">
        <f t="shared" si="4"/>
        <v>30583.266</v>
      </c>
      <c r="H17" s="21">
        <f t="shared" si="5"/>
        <v>-68083.5</v>
      </c>
      <c r="I17" s="168" t="s">
        <v>344</v>
      </c>
      <c r="J17" s="169" t="s">
        <v>345</v>
      </c>
      <c r="K17" s="168">
        <v>-68083.5</v>
      </c>
      <c r="L17" s="168" t="s">
        <v>346</v>
      </c>
      <c r="M17" s="169" t="s">
        <v>327</v>
      </c>
      <c r="N17" s="169"/>
      <c r="O17" s="170" t="s">
        <v>340</v>
      </c>
      <c r="P17" s="170" t="s">
        <v>250</v>
      </c>
    </row>
    <row r="18" spans="1:16" ht="12.75" customHeight="1" thickBot="1">
      <c r="A18" s="21" t="str">
        <f t="shared" si="0"/>
        <v> PZ 6.287 </v>
      </c>
      <c r="B18" s="5" t="str">
        <f t="shared" si="1"/>
        <v>I</v>
      </c>
      <c r="C18" s="21">
        <f t="shared" si="2"/>
        <v>30583.46</v>
      </c>
      <c r="D18" s="46" t="str">
        <f t="shared" si="3"/>
        <v>vis</v>
      </c>
      <c r="E18" s="167">
        <f>VLOOKUP(C18,'Active 1'!C$21:E$970,3,FALSE)</f>
        <v>-51208.304256483556</v>
      </c>
      <c r="F18" s="5" t="s">
        <v>154</v>
      </c>
      <c r="G18" s="46" t="str">
        <f t="shared" si="4"/>
        <v>30583.460</v>
      </c>
      <c r="H18" s="21">
        <f t="shared" si="5"/>
        <v>-68083</v>
      </c>
      <c r="I18" s="168" t="s">
        <v>347</v>
      </c>
      <c r="J18" s="169" t="s">
        <v>348</v>
      </c>
      <c r="K18" s="168">
        <v>-68083</v>
      </c>
      <c r="L18" s="168" t="s">
        <v>349</v>
      </c>
      <c r="M18" s="169" t="s">
        <v>327</v>
      </c>
      <c r="N18" s="169"/>
      <c r="O18" s="170" t="s">
        <v>340</v>
      </c>
      <c r="P18" s="170" t="s">
        <v>250</v>
      </c>
    </row>
    <row r="19" spans="1:16" ht="12.75" customHeight="1" thickBot="1">
      <c r="A19" s="21" t="str">
        <f t="shared" si="0"/>
        <v> IODE 1.1.38 </v>
      </c>
      <c r="B19" s="5" t="str">
        <f t="shared" si="1"/>
        <v>II</v>
      </c>
      <c r="C19" s="21">
        <f t="shared" si="2"/>
        <v>31328.351999999999</v>
      </c>
      <c r="D19" s="46" t="str">
        <f t="shared" si="3"/>
        <v>vis</v>
      </c>
      <c r="E19" s="167">
        <f>VLOOKUP(C19,'Active 1'!C$21:E$970,3,FALSE)</f>
        <v>-49196.777645042785</v>
      </c>
      <c r="F19" s="5" t="s">
        <v>154</v>
      </c>
      <c r="G19" s="46" t="str">
        <f t="shared" si="4"/>
        <v>31328.352</v>
      </c>
      <c r="H19" s="21">
        <f t="shared" si="5"/>
        <v>-66071.5</v>
      </c>
      <c r="I19" s="168" t="s">
        <v>350</v>
      </c>
      <c r="J19" s="169" t="s">
        <v>351</v>
      </c>
      <c r="K19" s="168">
        <v>-66071.5</v>
      </c>
      <c r="L19" s="168" t="s">
        <v>331</v>
      </c>
      <c r="M19" s="169" t="s">
        <v>327</v>
      </c>
      <c r="N19" s="169"/>
      <c r="O19" s="170" t="s">
        <v>352</v>
      </c>
      <c r="P19" s="170" t="s">
        <v>251</v>
      </c>
    </row>
    <row r="20" spans="1:16" ht="12.75" customHeight="1" thickBot="1">
      <c r="A20" s="21" t="str">
        <f t="shared" si="0"/>
        <v> IODE 1.1.38 </v>
      </c>
      <c r="B20" s="5" t="str">
        <f t="shared" si="1"/>
        <v>I</v>
      </c>
      <c r="C20" s="21">
        <f t="shared" si="2"/>
        <v>31329.27</v>
      </c>
      <c r="D20" s="46" t="str">
        <f t="shared" si="3"/>
        <v>vis</v>
      </c>
      <c r="E20" s="167">
        <f>VLOOKUP(C20,'Active 1'!C$21:E$970,3,FALSE)</f>
        <v>-49194.298652881094</v>
      </c>
      <c r="F20" s="5" t="s">
        <v>154</v>
      </c>
      <c r="G20" s="46" t="str">
        <f t="shared" si="4"/>
        <v>31329.270</v>
      </c>
      <c r="H20" s="21">
        <f t="shared" si="5"/>
        <v>-66069</v>
      </c>
      <c r="I20" s="168" t="s">
        <v>353</v>
      </c>
      <c r="J20" s="169" t="s">
        <v>354</v>
      </c>
      <c r="K20" s="168">
        <v>-66069</v>
      </c>
      <c r="L20" s="168" t="s">
        <v>334</v>
      </c>
      <c r="M20" s="169" t="s">
        <v>327</v>
      </c>
      <c r="N20" s="169"/>
      <c r="O20" s="170" t="s">
        <v>352</v>
      </c>
      <c r="P20" s="170" t="s">
        <v>251</v>
      </c>
    </row>
    <row r="21" spans="1:16" ht="12.75" customHeight="1" thickBot="1">
      <c r="A21" s="21" t="str">
        <f t="shared" si="0"/>
        <v> IODE 1.1.38 </v>
      </c>
      <c r="B21" s="5" t="str">
        <f t="shared" si="1"/>
        <v>II</v>
      </c>
      <c r="C21" s="21">
        <f t="shared" si="2"/>
        <v>31340.2</v>
      </c>
      <c r="D21" s="46" t="str">
        <f t="shared" si="3"/>
        <v>vis</v>
      </c>
      <c r="E21" s="167">
        <f>VLOOKUP(C21,'Active 1'!C$21:E$970,3,FALSE)</f>
        <v>-49164.782983679317</v>
      </c>
      <c r="F21" s="5" t="s">
        <v>154</v>
      </c>
      <c r="G21" s="46" t="str">
        <f t="shared" si="4"/>
        <v>31340.200</v>
      </c>
      <c r="H21" s="21">
        <f t="shared" si="5"/>
        <v>-66039.5</v>
      </c>
      <c r="I21" s="168" t="s">
        <v>355</v>
      </c>
      <c r="J21" s="169" t="s">
        <v>356</v>
      </c>
      <c r="K21" s="168">
        <v>-66039.5</v>
      </c>
      <c r="L21" s="168" t="s">
        <v>322</v>
      </c>
      <c r="M21" s="169" t="s">
        <v>327</v>
      </c>
      <c r="N21" s="169"/>
      <c r="O21" s="170" t="s">
        <v>352</v>
      </c>
      <c r="P21" s="170" t="s">
        <v>251</v>
      </c>
    </row>
    <row r="22" spans="1:16" ht="12.75" customHeight="1" thickBot="1">
      <c r="A22" s="21" t="str">
        <f t="shared" si="0"/>
        <v> IODE 1.1.38 </v>
      </c>
      <c r="B22" s="5" t="str">
        <f t="shared" si="1"/>
        <v>I</v>
      </c>
      <c r="C22" s="21">
        <f t="shared" si="2"/>
        <v>31342.228999999999</v>
      </c>
      <c r="D22" s="46" t="str">
        <f t="shared" si="3"/>
        <v>vis</v>
      </c>
      <c r="E22" s="167">
        <f>VLOOKUP(C22,'Active 1'!C$21:E$970,3,FALSE)</f>
        <v>-49159.303816908017</v>
      </c>
      <c r="F22" s="5" t="s">
        <v>154</v>
      </c>
      <c r="G22" s="46" t="str">
        <f t="shared" si="4"/>
        <v>31342.229</v>
      </c>
      <c r="H22" s="21">
        <f t="shared" si="5"/>
        <v>-66034</v>
      </c>
      <c r="I22" s="168" t="s">
        <v>357</v>
      </c>
      <c r="J22" s="169" t="s">
        <v>358</v>
      </c>
      <c r="K22" s="168">
        <v>-66034</v>
      </c>
      <c r="L22" s="168" t="s">
        <v>359</v>
      </c>
      <c r="M22" s="169" t="s">
        <v>327</v>
      </c>
      <c r="N22" s="169"/>
      <c r="O22" s="170" t="s">
        <v>352</v>
      </c>
      <c r="P22" s="170" t="s">
        <v>251</v>
      </c>
    </row>
    <row r="23" spans="1:16" ht="12.75" customHeight="1" thickBot="1">
      <c r="A23" s="21" t="str">
        <f t="shared" si="0"/>
        <v> IODE 1.1.38 </v>
      </c>
      <c r="B23" s="5" t="str">
        <f t="shared" si="1"/>
        <v>II</v>
      </c>
      <c r="C23" s="21">
        <f t="shared" si="2"/>
        <v>31344.271000000001</v>
      </c>
      <c r="D23" s="46" t="str">
        <f t="shared" si="3"/>
        <v>vis</v>
      </c>
      <c r="E23" s="167">
        <f>VLOOKUP(C23,'Active 1'!C$21:E$970,3,FALSE)</f>
        <v>-49153.789544583218</v>
      </c>
      <c r="F23" s="5" t="s">
        <v>154</v>
      </c>
      <c r="G23" s="46" t="str">
        <f t="shared" si="4"/>
        <v>31344.271</v>
      </c>
      <c r="H23" s="21">
        <f t="shared" si="5"/>
        <v>-66028.5</v>
      </c>
      <c r="I23" s="168" t="s">
        <v>360</v>
      </c>
      <c r="J23" s="169" t="s">
        <v>361</v>
      </c>
      <c r="K23" s="168">
        <v>-66028.5</v>
      </c>
      <c r="L23" s="168" t="s">
        <v>362</v>
      </c>
      <c r="M23" s="169" t="s">
        <v>327</v>
      </c>
      <c r="N23" s="169"/>
      <c r="O23" s="170" t="s">
        <v>352</v>
      </c>
      <c r="P23" s="170" t="s">
        <v>251</v>
      </c>
    </row>
    <row r="24" spans="1:16" ht="12.75" customHeight="1" thickBot="1">
      <c r="A24" s="21" t="str">
        <f t="shared" si="0"/>
        <v> IODE 1.1.38 </v>
      </c>
      <c r="B24" s="5" t="str">
        <f t="shared" si="1"/>
        <v>I</v>
      </c>
      <c r="C24" s="21">
        <f t="shared" si="2"/>
        <v>31345.200000000001</v>
      </c>
      <c r="D24" s="46" t="str">
        <f t="shared" si="3"/>
        <v>vis</v>
      </c>
      <c r="E24" s="167">
        <f>VLOOKUP(C24,'Active 1'!C$21:E$970,3,FALSE)</f>
        <v>-49151.280847722424</v>
      </c>
      <c r="F24" s="5" t="s">
        <v>154</v>
      </c>
      <c r="G24" s="46" t="str">
        <f t="shared" si="4"/>
        <v>31345.200</v>
      </c>
      <c r="H24" s="21">
        <f t="shared" si="5"/>
        <v>-66026</v>
      </c>
      <c r="I24" s="168" t="s">
        <v>363</v>
      </c>
      <c r="J24" s="169" t="s">
        <v>364</v>
      </c>
      <c r="K24" s="168">
        <v>-66026</v>
      </c>
      <c r="L24" s="168" t="s">
        <v>322</v>
      </c>
      <c r="M24" s="169" t="s">
        <v>327</v>
      </c>
      <c r="N24" s="169"/>
      <c r="O24" s="170" t="s">
        <v>352</v>
      </c>
      <c r="P24" s="170" t="s">
        <v>251</v>
      </c>
    </row>
    <row r="25" spans="1:16" ht="12.75" customHeight="1" thickBot="1">
      <c r="A25" s="21" t="str">
        <f t="shared" si="0"/>
        <v> IODE 1.1.38 </v>
      </c>
      <c r="B25" s="5" t="str">
        <f t="shared" si="1"/>
        <v>I</v>
      </c>
      <c r="C25" s="21">
        <f t="shared" si="2"/>
        <v>31346.306</v>
      </c>
      <c r="D25" s="46" t="str">
        <f t="shared" si="3"/>
        <v>vis</v>
      </c>
      <c r="E25" s="167">
        <f>VLOOKUP(C25,'Active 1'!C$21:E$970,3,FALSE)</f>
        <v>-49148.29417524876</v>
      </c>
      <c r="F25" s="5" t="s">
        <v>154</v>
      </c>
      <c r="G25" s="46" t="str">
        <f t="shared" si="4"/>
        <v>31346.306</v>
      </c>
      <c r="H25" s="21">
        <f t="shared" si="5"/>
        <v>-66023</v>
      </c>
      <c r="I25" s="168" t="s">
        <v>365</v>
      </c>
      <c r="J25" s="169" t="s">
        <v>366</v>
      </c>
      <c r="K25" s="168">
        <v>-66023</v>
      </c>
      <c r="L25" s="168" t="s">
        <v>337</v>
      </c>
      <c r="M25" s="169" t="s">
        <v>327</v>
      </c>
      <c r="N25" s="169"/>
      <c r="O25" s="170" t="s">
        <v>352</v>
      </c>
      <c r="P25" s="170" t="s">
        <v>251</v>
      </c>
    </row>
    <row r="26" spans="1:16" ht="12.75" customHeight="1" thickBot="1">
      <c r="A26" s="21" t="str">
        <f t="shared" si="0"/>
        <v> IODE 1.1.38 </v>
      </c>
      <c r="B26" s="5" t="str">
        <f t="shared" si="1"/>
        <v>II</v>
      </c>
      <c r="C26" s="21">
        <f t="shared" si="2"/>
        <v>31347.232</v>
      </c>
      <c r="D26" s="46" t="str">
        <f t="shared" si="3"/>
        <v>vis</v>
      </c>
      <c r="E26" s="167">
        <f>VLOOKUP(C26,'Active 1'!C$21:E$970,3,FALSE)</f>
        <v>-49145.793579669546</v>
      </c>
      <c r="F26" s="5" t="s">
        <v>154</v>
      </c>
      <c r="G26" s="46" t="str">
        <f t="shared" si="4"/>
        <v>31347.232</v>
      </c>
      <c r="H26" s="21">
        <f t="shared" si="5"/>
        <v>-66020.5</v>
      </c>
      <c r="I26" s="168" t="s">
        <v>367</v>
      </c>
      <c r="J26" s="169" t="s">
        <v>368</v>
      </c>
      <c r="K26" s="168">
        <v>-66020.5</v>
      </c>
      <c r="L26" s="168" t="s">
        <v>349</v>
      </c>
      <c r="M26" s="169" t="s">
        <v>327</v>
      </c>
      <c r="N26" s="169"/>
      <c r="O26" s="170" t="s">
        <v>352</v>
      </c>
      <c r="P26" s="170" t="s">
        <v>251</v>
      </c>
    </row>
    <row r="27" spans="1:16" ht="12.75" customHeight="1" thickBot="1">
      <c r="A27" s="21" t="str">
        <f t="shared" si="0"/>
        <v> IODE 1.1.41 </v>
      </c>
      <c r="B27" s="5" t="str">
        <f t="shared" si="1"/>
        <v>I</v>
      </c>
      <c r="C27" s="21">
        <f t="shared" si="2"/>
        <v>32385.409</v>
      </c>
      <c r="D27" s="46" t="str">
        <f t="shared" si="3"/>
        <v>vis</v>
      </c>
      <c r="E27" s="167">
        <f>VLOOKUP(C27,'Active 1'!C$21:E$970,3,FALSE)</f>
        <v>-46342.272179405154</v>
      </c>
      <c r="F27" s="5" t="s">
        <v>154</v>
      </c>
      <c r="G27" s="46" t="str">
        <f t="shared" si="4"/>
        <v>32385.409</v>
      </c>
      <c r="H27" s="21">
        <f t="shared" si="5"/>
        <v>-63217</v>
      </c>
      <c r="I27" s="168" t="s">
        <v>369</v>
      </c>
      <c r="J27" s="169" t="s">
        <v>370</v>
      </c>
      <c r="K27" s="168">
        <v>-63217</v>
      </c>
      <c r="L27" s="168" t="s">
        <v>343</v>
      </c>
      <c r="M27" s="169" t="s">
        <v>327</v>
      </c>
      <c r="N27" s="169"/>
      <c r="O27" s="170" t="s">
        <v>371</v>
      </c>
      <c r="P27" s="170" t="s">
        <v>252</v>
      </c>
    </row>
    <row r="28" spans="1:16" ht="12.75" customHeight="1" thickBot="1">
      <c r="A28" s="21" t="str">
        <f t="shared" si="0"/>
        <v> IODE 1.1.41 </v>
      </c>
      <c r="B28" s="5" t="str">
        <f t="shared" si="1"/>
        <v>I</v>
      </c>
      <c r="C28" s="21">
        <f t="shared" si="2"/>
        <v>32392.440999999999</v>
      </c>
      <c r="D28" s="46" t="str">
        <f t="shared" si="3"/>
        <v>vis</v>
      </c>
      <c r="E28" s="167">
        <f>VLOOKUP(C28,'Active 1'!C$21:E$970,3,FALSE)</f>
        <v>-46323.282775395375</v>
      </c>
      <c r="F28" s="5" t="s">
        <v>154</v>
      </c>
      <c r="G28" s="46" t="str">
        <f t="shared" si="4"/>
        <v>32392.441</v>
      </c>
      <c r="H28" s="21">
        <f t="shared" si="5"/>
        <v>-63198</v>
      </c>
      <c r="I28" s="168" t="s">
        <v>372</v>
      </c>
      <c r="J28" s="169" t="s">
        <v>373</v>
      </c>
      <c r="K28" s="168">
        <v>-63198</v>
      </c>
      <c r="L28" s="168" t="s">
        <v>334</v>
      </c>
      <c r="M28" s="169" t="s">
        <v>327</v>
      </c>
      <c r="N28" s="169"/>
      <c r="O28" s="170" t="s">
        <v>371</v>
      </c>
      <c r="P28" s="170" t="s">
        <v>252</v>
      </c>
    </row>
    <row r="29" spans="1:16" ht="12.75" customHeight="1" thickBot="1">
      <c r="A29" s="21" t="str">
        <f t="shared" si="0"/>
        <v> IODE 1.1.41 </v>
      </c>
      <c r="B29" s="5" t="str">
        <f t="shared" si="1"/>
        <v>I</v>
      </c>
      <c r="C29" s="21">
        <f t="shared" si="2"/>
        <v>32415.399000000001</v>
      </c>
      <c r="D29" s="46" t="str">
        <f t="shared" si="3"/>
        <v>vis</v>
      </c>
      <c r="E29" s="167">
        <f>VLOOKUP(C29,'Active 1'!C$21:E$970,3,FALSE)</f>
        <v>-46261.286367935689</v>
      </c>
      <c r="F29" s="5" t="s">
        <v>154</v>
      </c>
      <c r="G29" s="46" t="str">
        <f t="shared" si="4"/>
        <v>32415.399</v>
      </c>
      <c r="H29" s="21">
        <f t="shared" si="5"/>
        <v>-63136</v>
      </c>
      <c r="I29" s="168" t="s">
        <v>374</v>
      </c>
      <c r="J29" s="169" t="s">
        <v>375</v>
      </c>
      <c r="K29" s="168">
        <v>-63136</v>
      </c>
      <c r="L29" s="168" t="s">
        <v>376</v>
      </c>
      <c r="M29" s="169" t="s">
        <v>327</v>
      </c>
      <c r="N29" s="169"/>
      <c r="O29" s="170" t="s">
        <v>371</v>
      </c>
      <c r="P29" s="170" t="s">
        <v>252</v>
      </c>
    </row>
    <row r="30" spans="1:16" ht="12.75" customHeight="1" thickBot="1">
      <c r="A30" s="21" t="str">
        <f t="shared" si="0"/>
        <v> AJ 61.47 </v>
      </c>
      <c r="B30" s="5" t="str">
        <f t="shared" si="1"/>
        <v>I</v>
      </c>
      <c r="C30" s="21">
        <f t="shared" si="2"/>
        <v>34922.819000000003</v>
      </c>
      <c r="D30" s="46" t="str">
        <f t="shared" si="3"/>
        <v>vis</v>
      </c>
      <c r="E30" s="167">
        <f>VLOOKUP(C30,'Active 1'!C$21:E$970,3,FALSE)</f>
        <v>-39490.181219727863</v>
      </c>
      <c r="F30" s="5" t="s">
        <v>154</v>
      </c>
      <c r="G30" s="46" t="str">
        <f t="shared" si="4"/>
        <v>34922.819</v>
      </c>
      <c r="H30" s="21">
        <f t="shared" si="5"/>
        <v>-56365</v>
      </c>
      <c r="I30" s="168" t="s">
        <v>377</v>
      </c>
      <c r="J30" s="169" t="s">
        <v>378</v>
      </c>
      <c r="K30" s="168">
        <v>-56365</v>
      </c>
      <c r="L30" s="168" t="s">
        <v>379</v>
      </c>
      <c r="M30" s="169" t="s">
        <v>323</v>
      </c>
      <c r="N30" s="169"/>
      <c r="O30" s="170" t="s">
        <v>380</v>
      </c>
      <c r="P30" s="170" t="s">
        <v>253</v>
      </c>
    </row>
    <row r="31" spans="1:16" ht="12.75" customHeight="1" thickBot="1">
      <c r="A31" s="21" t="str">
        <f t="shared" si="0"/>
        <v> ORI 126 </v>
      </c>
      <c r="B31" s="5" t="str">
        <f t="shared" si="1"/>
        <v>II</v>
      </c>
      <c r="C31" s="21">
        <f t="shared" si="2"/>
        <v>41135.404999999999</v>
      </c>
      <c r="D31" s="46" t="str">
        <f t="shared" si="3"/>
        <v>vis</v>
      </c>
      <c r="E31" s="167">
        <f>VLOOKUP(C31,'Active 1'!C$21:E$970,3,FALSE)</f>
        <v>-22713.545056546678</v>
      </c>
      <c r="F31" s="5" t="s">
        <v>154</v>
      </c>
      <c r="G31" s="46" t="str">
        <f t="shared" si="4"/>
        <v>41135.405</v>
      </c>
      <c r="H31" s="21">
        <f t="shared" si="5"/>
        <v>-39588.5</v>
      </c>
      <c r="I31" s="168" t="s">
        <v>381</v>
      </c>
      <c r="J31" s="169" t="s">
        <v>382</v>
      </c>
      <c r="K31" s="168">
        <v>-39588.5</v>
      </c>
      <c r="L31" s="168" t="s">
        <v>383</v>
      </c>
      <c r="M31" s="169" t="s">
        <v>327</v>
      </c>
      <c r="N31" s="169"/>
      <c r="O31" s="170" t="s">
        <v>384</v>
      </c>
      <c r="P31" s="170" t="s">
        <v>385</v>
      </c>
    </row>
    <row r="32" spans="1:16" ht="12.75" customHeight="1" thickBot="1">
      <c r="A32" s="21" t="str">
        <f t="shared" si="0"/>
        <v> BBS 29 </v>
      </c>
      <c r="B32" s="5" t="str">
        <f t="shared" si="1"/>
        <v>I</v>
      </c>
      <c r="C32" s="21">
        <f t="shared" si="2"/>
        <v>42990.498</v>
      </c>
      <c r="D32" s="46" t="str">
        <f t="shared" si="3"/>
        <v>vis</v>
      </c>
      <c r="E32" s="167">
        <f>VLOOKUP(C32,'Active 1'!C$21:E$970,3,FALSE)</f>
        <v>-17704.001476809623</v>
      </c>
      <c r="F32" s="5" t="s">
        <v>154</v>
      </c>
      <c r="G32" s="46" t="str">
        <f t="shared" si="4"/>
        <v>42990.498</v>
      </c>
      <c r="H32" s="21">
        <f t="shared" si="5"/>
        <v>-34579</v>
      </c>
      <c r="I32" s="168" t="s">
        <v>386</v>
      </c>
      <c r="J32" s="169" t="s">
        <v>387</v>
      </c>
      <c r="K32" s="168">
        <v>-34579</v>
      </c>
      <c r="L32" s="168" t="s">
        <v>388</v>
      </c>
      <c r="M32" s="169" t="s">
        <v>327</v>
      </c>
      <c r="N32" s="169"/>
      <c r="O32" s="170" t="s">
        <v>384</v>
      </c>
      <c r="P32" s="170" t="s">
        <v>389</v>
      </c>
    </row>
    <row r="33" spans="1:16" ht="12.75" customHeight="1" thickBot="1">
      <c r="A33" s="21" t="str">
        <f t="shared" si="0"/>
        <v> BBS 29 </v>
      </c>
      <c r="B33" s="5" t="str">
        <f t="shared" si="1"/>
        <v>I</v>
      </c>
      <c r="C33" s="21">
        <f t="shared" si="2"/>
        <v>43016.413999999997</v>
      </c>
      <c r="D33" s="46" t="str">
        <f t="shared" si="3"/>
        <v>vis</v>
      </c>
      <c r="E33" s="167">
        <f>VLOOKUP(C33,'Active 1'!C$21:E$970,3,FALSE)</f>
        <v>-17634.01720571785</v>
      </c>
      <c r="F33" s="5" t="s">
        <v>154</v>
      </c>
      <c r="G33" s="46" t="str">
        <f t="shared" si="4"/>
        <v>43016.414</v>
      </c>
      <c r="H33" s="21">
        <f t="shared" si="5"/>
        <v>-34509</v>
      </c>
      <c r="I33" s="168" t="s">
        <v>390</v>
      </c>
      <c r="J33" s="169" t="s">
        <v>391</v>
      </c>
      <c r="K33" s="168">
        <v>-34509</v>
      </c>
      <c r="L33" s="168" t="s">
        <v>383</v>
      </c>
      <c r="M33" s="169" t="s">
        <v>327</v>
      </c>
      <c r="N33" s="169"/>
      <c r="O33" s="170" t="s">
        <v>384</v>
      </c>
      <c r="P33" s="170" t="s">
        <v>389</v>
      </c>
    </row>
    <row r="34" spans="1:16" ht="12.75" customHeight="1" thickBot="1">
      <c r="A34" s="21" t="str">
        <f t="shared" si="0"/>
        <v> BBS 39 </v>
      </c>
      <c r="B34" s="5" t="str">
        <f t="shared" si="1"/>
        <v>II</v>
      </c>
      <c r="C34" s="21">
        <f t="shared" si="2"/>
        <v>43765.379000000001</v>
      </c>
      <c r="D34" s="46" t="str">
        <f t="shared" si="3"/>
        <v>vis</v>
      </c>
      <c r="E34" s="167">
        <f>VLOOKUP(C34,'Active 1'!C$21:E$970,3,FALSE)</f>
        <v>-15611.49175432658</v>
      </c>
      <c r="F34" s="5" t="s">
        <v>154</v>
      </c>
      <c r="G34" s="46" t="str">
        <f t="shared" si="4"/>
        <v>43765.379</v>
      </c>
      <c r="H34" s="21">
        <f t="shared" si="5"/>
        <v>-32486.5</v>
      </c>
      <c r="I34" s="168" t="s">
        <v>392</v>
      </c>
      <c r="J34" s="169" t="s">
        <v>393</v>
      </c>
      <c r="K34" s="168">
        <v>-32486.5</v>
      </c>
      <c r="L34" s="168" t="s">
        <v>388</v>
      </c>
      <c r="M34" s="169" t="s">
        <v>327</v>
      </c>
      <c r="N34" s="169"/>
      <c r="O34" s="170" t="s">
        <v>384</v>
      </c>
      <c r="P34" s="170" t="s">
        <v>394</v>
      </c>
    </row>
    <row r="35" spans="1:16" ht="12.75" customHeight="1" thickBot="1">
      <c r="A35" s="21" t="str">
        <f t="shared" si="0"/>
        <v> BBS 49 </v>
      </c>
      <c r="B35" s="5" t="str">
        <f t="shared" si="1"/>
        <v>II</v>
      </c>
      <c r="C35" s="21">
        <f t="shared" si="2"/>
        <v>44476.35</v>
      </c>
      <c r="D35" s="46" t="str">
        <f t="shared" si="3"/>
        <v>vis</v>
      </c>
      <c r="E35" s="167">
        <f>VLOOKUP(C35,'Active 1'!C$21:E$970,3,FALSE)</f>
        <v>-13691.566333644587</v>
      </c>
      <c r="F35" s="5" t="s">
        <v>154</v>
      </c>
      <c r="G35" s="46" t="str">
        <f t="shared" si="4"/>
        <v>44476.350</v>
      </c>
      <c r="H35" s="21">
        <f t="shared" si="5"/>
        <v>-30566.5</v>
      </c>
      <c r="I35" s="168" t="s">
        <v>395</v>
      </c>
      <c r="J35" s="169" t="s">
        <v>396</v>
      </c>
      <c r="K35" s="168">
        <v>-30566.5</v>
      </c>
      <c r="L35" s="168" t="s">
        <v>397</v>
      </c>
      <c r="M35" s="169" t="s">
        <v>327</v>
      </c>
      <c r="N35" s="169"/>
      <c r="O35" s="170" t="s">
        <v>384</v>
      </c>
      <c r="P35" s="170" t="s">
        <v>398</v>
      </c>
    </row>
    <row r="36" spans="1:16" ht="12.75" customHeight="1" thickBot="1">
      <c r="A36" s="21" t="str">
        <f t="shared" si="0"/>
        <v> BBS 50 </v>
      </c>
      <c r="B36" s="5" t="str">
        <f t="shared" si="1"/>
        <v>II</v>
      </c>
      <c r="C36" s="21">
        <f t="shared" si="2"/>
        <v>44486.366999999998</v>
      </c>
      <c r="D36" s="46" t="str">
        <f t="shared" si="3"/>
        <v>vis</v>
      </c>
      <c r="E36" s="167">
        <f>VLOOKUP(C36,'Active 1'!C$21:E$970,3,FALSE)</f>
        <v>-13664.516154468543</v>
      </c>
      <c r="F36" s="5" t="s">
        <v>154</v>
      </c>
      <c r="G36" s="46" t="str">
        <f t="shared" si="4"/>
        <v>44486.367</v>
      </c>
      <c r="H36" s="21">
        <f t="shared" si="5"/>
        <v>-30539.5</v>
      </c>
      <c r="I36" s="168" t="s">
        <v>399</v>
      </c>
      <c r="J36" s="169" t="s">
        <v>400</v>
      </c>
      <c r="K36" s="168">
        <v>-30539.5</v>
      </c>
      <c r="L36" s="168" t="s">
        <v>401</v>
      </c>
      <c r="M36" s="169" t="s">
        <v>327</v>
      </c>
      <c r="N36" s="169"/>
      <c r="O36" s="170" t="s">
        <v>384</v>
      </c>
      <c r="P36" s="170" t="s">
        <v>402</v>
      </c>
    </row>
    <row r="37" spans="1:16" ht="12.75" customHeight="1" thickBot="1">
      <c r="A37" s="21" t="str">
        <f t="shared" si="0"/>
        <v> BBS 56 </v>
      </c>
      <c r="B37" s="5" t="str">
        <f t="shared" si="1"/>
        <v>I</v>
      </c>
      <c r="C37" s="21">
        <f t="shared" si="2"/>
        <v>44815.396999999997</v>
      </c>
      <c r="D37" s="46" t="str">
        <f t="shared" si="3"/>
        <v>vis</v>
      </c>
      <c r="E37" s="167">
        <f>VLOOKUP(C37,'Active 1'!C$21:E$970,3,FALSE)</f>
        <v>-12775.994595689077</v>
      </c>
      <c r="F37" s="5" t="s">
        <v>154</v>
      </c>
      <c r="G37" s="46" t="str">
        <f t="shared" si="4"/>
        <v>44815.397</v>
      </c>
      <c r="H37" s="21">
        <f t="shared" si="5"/>
        <v>-29651</v>
      </c>
      <c r="I37" s="168" t="s">
        <v>403</v>
      </c>
      <c r="J37" s="169" t="s">
        <v>404</v>
      </c>
      <c r="K37" s="168">
        <v>-29651</v>
      </c>
      <c r="L37" s="168" t="s">
        <v>383</v>
      </c>
      <c r="M37" s="169" t="s">
        <v>405</v>
      </c>
      <c r="N37" s="169" t="s">
        <v>406</v>
      </c>
      <c r="O37" s="170" t="s">
        <v>384</v>
      </c>
      <c r="P37" s="170" t="s">
        <v>407</v>
      </c>
    </row>
    <row r="38" spans="1:16" ht="12.75" customHeight="1" thickBot="1">
      <c r="A38" s="21" t="str">
        <f t="shared" si="0"/>
        <v>BAVM 34 </v>
      </c>
      <c r="B38" s="5" t="str">
        <f t="shared" si="1"/>
        <v>I</v>
      </c>
      <c r="C38" s="21">
        <f t="shared" si="2"/>
        <v>44852.43</v>
      </c>
      <c r="D38" s="46" t="str">
        <f t="shared" si="3"/>
        <v>vis</v>
      </c>
      <c r="E38" s="167">
        <f>VLOOKUP(C38,'Active 1'!C$21:E$970,3,FALSE)</f>
        <v>-12675.989675510726</v>
      </c>
      <c r="F38" s="5" t="s">
        <v>154</v>
      </c>
      <c r="G38" s="46" t="str">
        <f t="shared" si="4"/>
        <v>44852.4300</v>
      </c>
      <c r="H38" s="21">
        <f t="shared" si="5"/>
        <v>-29551</v>
      </c>
      <c r="I38" s="168" t="s">
        <v>408</v>
      </c>
      <c r="J38" s="169" t="s">
        <v>409</v>
      </c>
      <c r="K38" s="168">
        <v>-29551</v>
      </c>
      <c r="L38" s="168" t="s">
        <v>410</v>
      </c>
      <c r="M38" s="169" t="s">
        <v>405</v>
      </c>
      <c r="N38" s="169" t="s">
        <v>411</v>
      </c>
      <c r="O38" s="170" t="s">
        <v>412</v>
      </c>
      <c r="P38" s="171" t="s">
        <v>254</v>
      </c>
    </row>
    <row r="39" spans="1:16" ht="12.75" customHeight="1" thickBot="1">
      <c r="A39" s="21" t="str">
        <f t="shared" si="0"/>
        <v>BAVM 34 </v>
      </c>
      <c r="B39" s="5" t="str">
        <f t="shared" si="1"/>
        <v>I</v>
      </c>
      <c r="C39" s="21">
        <f t="shared" si="2"/>
        <v>44875.383999999998</v>
      </c>
      <c r="D39" s="46" t="str">
        <f t="shared" si="3"/>
        <v>vis</v>
      </c>
      <c r="E39" s="167">
        <f>VLOOKUP(C39,'Active 1'!C$21:E$970,3,FALSE)</f>
        <v>-12614.004069759816</v>
      </c>
      <c r="F39" s="5" t="s">
        <v>154</v>
      </c>
      <c r="G39" s="46" t="str">
        <f t="shared" si="4"/>
        <v>44875.384</v>
      </c>
      <c r="H39" s="21">
        <f t="shared" si="5"/>
        <v>-29489</v>
      </c>
      <c r="I39" s="168" t="s">
        <v>413</v>
      </c>
      <c r="J39" s="169" t="s">
        <v>414</v>
      </c>
      <c r="K39" s="168">
        <v>-29489</v>
      </c>
      <c r="L39" s="168" t="s">
        <v>415</v>
      </c>
      <c r="M39" s="169" t="s">
        <v>327</v>
      </c>
      <c r="N39" s="169"/>
      <c r="O39" s="170" t="s">
        <v>416</v>
      </c>
      <c r="P39" s="171" t="s">
        <v>254</v>
      </c>
    </row>
    <row r="40" spans="1:16" ht="12.75" customHeight="1" thickBot="1">
      <c r="A40" s="21" t="str">
        <f t="shared" si="0"/>
        <v>BAVM 34 </v>
      </c>
      <c r="B40" s="5" t="str">
        <f t="shared" si="1"/>
        <v>I</v>
      </c>
      <c r="C40" s="21">
        <f t="shared" si="2"/>
        <v>44878.347000000002</v>
      </c>
      <c r="D40" s="46" t="str">
        <f t="shared" si="3"/>
        <v>vis</v>
      </c>
      <c r="E40" s="167">
        <f>VLOOKUP(C40,'Active 1'!C$21:E$970,3,FALSE)</f>
        <v>-12606.00270399175</v>
      </c>
      <c r="F40" s="5" t="s">
        <v>154</v>
      </c>
      <c r="G40" s="46" t="str">
        <f t="shared" si="4"/>
        <v>44878.347</v>
      </c>
      <c r="H40" s="21">
        <f t="shared" si="5"/>
        <v>-29481</v>
      </c>
      <c r="I40" s="168" t="s">
        <v>417</v>
      </c>
      <c r="J40" s="169" t="s">
        <v>418</v>
      </c>
      <c r="K40" s="168">
        <v>-29481</v>
      </c>
      <c r="L40" s="168" t="s">
        <v>415</v>
      </c>
      <c r="M40" s="169" t="s">
        <v>327</v>
      </c>
      <c r="N40" s="169"/>
      <c r="O40" s="170" t="s">
        <v>255</v>
      </c>
      <c r="P40" s="171" t="s">
        <v>254</v>
      </c>
    </row>
    <row r="41" spans="1:16" ht="12.75" customHeight="1" thickBot="1">
      <c r="A41" s="21" t="str">
        <f t="shared" si="0"/>
        <v>BAVM 34 </v>
      </c>
      <c r="B41" s="5" t="str">
        <f t="shared" si="1"/>
        <v>I</v>
      </c>
      <c r="C41" s="21">
        <f t="shared" si="2"/>
        <v>44885.383000000002</v>
      </c>
      <c r="D41" s="46" t="str">
        <f t="shared" si="3"/>
        <v>vis</v>
      </c>
      <c r="E41" s="167">
        <f>VLOOKUP(C41,'Active 1'!C$21:E$970,3,FALSE)</f>
        <v>-12587.002498273207</v>
      </c>
      <c r="F41" s="5" t="s">
        <v>154</v>
      </c>
      <c r="G41" s="46" t="str">
        <f t="shared" si="4"/>
        <v>44885.383</v>
      </c>
      <c r="H41" s="21">
        <f t="shared" si="5"/>
        <v>-29462</v>
      </c>
      <c r="I41" s="168" t="s">
        <v>419</v>
      </c>
      <c r="J41" s="169" t="s">
        <v>420</v>
      </c>
      <c r="K41" s="168">
        <v>-29462</v>
      </c>
      <c r="L41" s="168" t="s">
        <v>415</v>
      </c>
      <c r="M41" s="169" t="s">
        <v>327</v>
      </c>
      <c r="N41" s="169"/>
      <c r="O41" s="170" t="s">
        <v>255</v>
      </c>
      <c r="P41" s="171" t="s">
        <v>254</v>
      </c>
    </row>
    <row r="42" spans="1:16" ht="12.75" customHeight="1" thickBot="1">
      <c r="A42" s="21" t="str">
        <f t="shared" si="0"/>
        <v>BAVM 36 </v>
      </c>
      <c r="B42" s="5" t="str">
        <f t="shared" si="1"/>
        <v>I</v>
      </c>
      <c r="C42" s="21">
        <f t="shared" si="2"/>
        <v>45196.447099999998</v>
      </c>
      <c r="D42" s="46" t="str">
        <f t="shared" si="3"/>
        <v>vis</v>
      </c>
      <c r="E42" s="167">
        <f>VLOOKUP(C42,'Active 1'!C$21:E$970,3,FALSE)</f>
        <v>-11746.996544371346</v>
      </c>
      <c r="F42" s="5" t="s">
        <v>154</v>
      </c>
      <c r="G42" s="46" t="str">
        <f t="shared" si="4"/>
        <v>45196.4471</v>
      </c>
      <c r="H42" s="21">
        <f t="shared" si="5"/>
        <v>-28622</v>
      </c>
      <c r="I42" s="168" t="s">
        <v>421</v>
      </c>
      <c r="J42" s="169" t="s">
        <v>422</v>
      </c>
      <c r="K42" s="168">
        <v>-28622</v>
      </c>
      <c r="L42" s="168" t="s">
        <v>423</v>
      </c>
      <c r="M42" s="169" t="s">
        <v>405</v>
      </c>
      <c r="N42" s="169" t="s">
        <v>92</v>
      </c>
      <c r="O42" s="170" t="s">
        <v>424</v>
      </c>
      <c r="P42" s="171" t="s">
        <v>425</v>
      </c>
    </row>
    <row r="43" spans="1:16" ht="12.75" customHeight="1" thickBot="1">
      <c r="A43" s="21" t="str">
        <f t="shared" si="0"/>
        <v> BAVR 33.152 </v>
      </c>
      <c r="B43" s="5" t="str">
        <f t="shared" si="1"/>
        <v>I</v>
      </c>
      <c r="C43" s="21">
        <f t="shared" si="2"/>
        <v>45225.332999999999</v>
      </c>
      <c r="D43" s="46" t="str">
        <f t="shared" si="3"/>
        <v>vis</v>
      </c>
      <c r="E43" s="167">
        <f>VLOOKUP(C43,'Active 1'!C$21:E$970,3,FALSE)</f>
        <v>-11668.992274563885</v>
      </c>
      <c r="F43" s="5" t="s">
        <v>154</v>
      </c>
      <c r="G43" s="46" t="str">
        <f t="shared" si="4"/>
        <v>45225.333</v>
      </c>
      <c r="H43" s="21">
        <f t="shared" si="5"/>
        <v>-28544</v>
      </c>
      <c r="I43" s="168" t="s">
        <v>426</v>
      </c>
      <c r="J43" s="169" t="s">
        <v>427</v>
      </c>
      <c r="K43" s="168">
        <v>-28544</v>
      </c>
      <c r="L43" s="168" t="s">
        <v>428</v>
      </c>
      <c r="M43" s="169" t="s">
        <v>405</v>
      </c>
      <c r="N43" s="169" t="s">
        <v>429</v>
      </c>
      <c r="O43" s="170" t="s">
        <v>430</v>
      </c>
      <c r="P43" s="170" t="s">
        <v>256</v>
      </c>
    </row>
    <row r="44" spans="1:16" ht="12.75" customHeight="1" thickBot="1">
      <c r="A44" s="21" t="str">
        <f t="shared" si="0"/>
        <v>IBVS 2439 </v>
      </c>
      <c r="B44" s="5" t="str">
        <f t="shared" si="1"/>
        <v>I</v>
      </c>
      <c r="C44" s="21">
        <f t="shared" si="2"/>
        <v>45542.689400000003</v>
      </c>
      <c r="D44" s="46" t="str">
        <f t="shared" si="3"/>
        <v>vis</v>
      </c>
      <c r="E44" s="167">
        <f>VLOOKUP(C44,'Active 1'!C$21:E$970,3,FALSE)</f>
        <v>-10811.994422645686</v>
      </c>
      <c r="F44" s="5" t="s">
        <v>154</v>
      </c>
      <c r="G44" s="46" t="str">
        <f t="shared" si="4"/>
        <v>45542.6894</v>
      </c>
      <c r="H44" s="21">
        <f t="shared" si="5"/>
        <v>-27687</v>
      </c>
      <c r="I44" s="168" t="s">
        <v>431</v>
      </c>
      <c r="J44" s="169" t="s">
        <v>432</v>
      </c>
      <c r="K44" s="168">
        <v>-27687</v>
      </c>
      <c r="L44" s="168" t="s">
        <v>433</v>
      </c>
      <c r="M44" s="169" t="s">
        <v>405</v>
      </c>
      <c r="N44" s="169" t="s">
        <v>406</v>
      </c>
      <c r="O44" s="170" t="s">
        <v>434</v>
      </c>
      <c r="P44" s="171" t="s">
        <v>435</v>
      </c>
    </row>
    <row r="45" spans="1:16" ht="12.75" customHeight="1" thickBot="1">
      <c r="A45" s="21" t="str">
        <f t="shared" si="0"/>
        <v>IBVS 2439 </v>
      </c>
      <c r="B45" s="5" t="str">
        <f t="shared" si="1"/>
        <v>II</v>
      </c>
      <c r="C45" s="21">
        <f t="shared" si="2"/>
        <v>45550.650800000003</v>
      </c>
      <c r="D45" s="46" t="str">
        <f t="shared" si="3"/>
        <v>vis</v>
      </c>
      <c r="E45" s="167">
        <f>VLOOKUP(C45,'Active 1'!C$21:E$970,3,FALSE)</f>
        <v>-10790.495241604242</v>
      </c>
      <c r="F45" s="5" t="s">
        <v>154</v>
      </c>
      <c r="G45" s="46" t="str">
        <f t="shared" si="4"/>
        <v>45550.6508</v>
      </c>
      <c r="H45" s="21">
        <f t="shared" si="5"/>
        <v>-27665.5</v>
      </c>
      <c r="I45" s="168" t="s">
        <v>436</v>
      </c>
      <c r="J45" s="169" t="s">
        <v>437</v>
      </c>
      <c r="K45" s="168">
        <v>-27665.5</v>
      </c>
      <c r="L45" s="168" t="s">
        <v>438</v>
      </c>
      <c r="M45" s="169" t="s">
        <v>405</v>
      </c>
      <c r="N45" s="169" t="s">
        <v>406</v>
      </c>
      <c r="O45" s="170" t="s">
        <v>434</v>
      </c>
      <c r="P45" s="171" t="s">
        <v>435</v>
      </c>
    </row>
    <row r="46" spans="1:16" ht="12.75" customHeight="1" thickBot="1">
      <c r="A46" s="21" t="str">
        <f t="shared" si="0"/>
        <v>IBVS 2439 </v>
      </c>
      <c r="B46" s="5" t="str">
        <f t="shared" si="1"/>
        <v>II</v>
      </c>
      <c r="C46" s="21">
        <f t="shared" si="2"/>
        <v>45554.723400000003</v>
      </c>
      <c r="D46" s="46" t="str">
        <f t="shared" si="3"/>
        <v>vis</v>
      </c>
      <c r="E46" s="167">
        <f>VLOOKUP(C46,'Active 1'!C$21:E$970,3,FALSE)</f>
        <v>-10779.497481824632</v>
      </c>
      <c r="F46" s="5" t="s">
        <v>154</v>
      </c>
      <c r="G46" s="46" t="str">
        <f t="shared" si="4"/>
        <v>45554.7234</v>
      </c>
      <c r="H46" s="21">
        <f t="shared" si="5"/>
        <v>-27654.5</v>
      </c>
      <c r="I46" s="168" t="s">
        <v>439</v>
      </c>
      <c r="J46" s="169" t="s">
        <v>440</v>
      </c>
      <c r="K46" s="168">
        <v>-27654.5</v>
      </c>
      <c r="L46" s="168" t="s">
        <v>441</v>
      </c>
      <c r="M46" s="169" t="s">
        <v>405</v>
      </c>
      <c r="N46" s="169" t="s">
        <v>406</v>
      </c>
      <c r="O46" s="170" t="s">
        <v>434</v>
      </c>
      <c r="P46" s="171" t="s">
        <v>435</v>
      </c>
    </row>
    <row r="47" spans="1:16" ht="12.75" customHeight="1" thickBot="1">
      <c r="A47" s="21" t="str">
        <f t="shared" si="0"/>
        <v>BAVM 38 </v>
      </c>
      <c r="B47" s="5" t="str">
        <f t="shared" si="1"/>
        <v>II</v>
      </c>
      <c r="C47" s="21">
        <f t="shared" si="2"/>
        <v>45558.438000000002</v>
      </c>
      <c r="D47" s="46" t="str">
        <f t="shared" si="3"/>
        <v>vis</v>
      </c>
      <c r="E47" s="167">
        <f>VLOOKUP(C47,'Active 1'!C$21:E$970,3,FALSE)</f>
        <v>-10769.466474979536</v>
      </c>
      <c r="F47" s="5" t="s">
        <v>154</v>
      </c>
      <c r="G47" s="46" t="str">
        <f t="shared" si="4"/>
        <v>45558.438</v>
      </c>
      <c r="H47" s="21">
        <f t="shared" si="5"/>
        <v>-27644.5</v>
      </c>
      <c r="I47" s="168" t="s">
        <v>442</v>
      </c>
      <c r="J47" s="169" t="s">
        <v>443</v>
      </c>
      <c r="K47" s="168">
        <v>-27644.5</v>
      </c>
      <c r="L47" s="168" t="s">
        <v>388</v>
      </c>
      <c r="M47" s="169" t="s">
        <v>327</v>
      </c>
      <c r="N47" s="169"/>
      <c r="O47" s="170" t="s">
        <v>444</v>
      </c>
      <c r="P47" s="171" t="s">
        <v>257</v>
      </c>
    </row>
    <row r="48" spans="1:16" ht="12.75" customHeight="1" thickBot="1">
      <c r="A48" s="21" t="str">
        <f t="shared" si="0"/>
        <v>IBVS 2439 </v>
      </c>
      <c r="B48" s="5" t="str">
        <f t="shared" si="1"/>
        <v>I</v>
      </c>
      <c r="C48" s="21">
        <f t="shared" si="2"/>
        <v>45575.646800000002</v>
      </c>
      <c r="D48" s="46" t="str">
        <f t="shared" si="3"/>
        <v>vis</v>
      </c>
      <c r="E48" s="167">
        <f>VLOOKUP(C48,'Active 1'!C$21:E$970,3,FALSE)</f>
        <v>-10722.995363528531</v>
      </c>
      <c r="F48" s="5" t="s">
        <v>154</v>
      </c>
      <c r="G48" s="46" t="str">
        <f t="shared" si="4"/>
        <v>45575.6468</v>
      </c>
      <c r="H48" s="21">
        <f t="shared" si="5"/>
        <v>-27598</v>
      </c>
      <c r="I48" s="168" t="s">
        <v>445</v>
      </c>
      <c r="J48" s="169" t="s">
        <v>446</v>
      </c>
      <c r="K48" s="168">
        <v>-27598</v>
      </c>
      <c r="L48" s="168" t="s">
        <v>447</v>
      </c>
      <c r="M48" s="169" t="s">
        <v>405</v>
      </c>
      <c r="N48" s="169" t="s">
        <v>406</v>
      </c>
      <c r="O48" s="170" t="s">
        <v>434</v>
      </c>
      <c r="P48" s="171" t="s">
        <v>435</v>
      </c>
    </row>
    <row r="49" spans="1:16" ht="12.75" customHeight="1" thickBot="1">
      <c r="A49" s="21" t="str">
        <f t="shared" si="0"/>
        <v> BAVR 33.157 </v>
      </c>
      <c r="B49" s="5" t="str">
        <f t="shared" si="1"/>
        <v>I</v>
      </c>
      <c r="C49" s="21">
        <f t="shared" si="2"/>
        <v>45583.434000000001</v>
      </c>
      <c r="D49" s="46" t="str">
        <f t="shared" si="3"/>
        <v>vis</v>
      </c>
      <c r="E49" s="167">
        <f>VLOOKUP(C49,'Active 1'!C$21:E$970,3,FALSE)</f>
        <v>-10701.966596903827</v>
      </c>
      <c r="F49" s="5" t="s">
        <v>154</v>
      </c>
      <c r="G49" s="46" t="str">
        <f t="shared" si="4"/>
        <v>45583.434</v>
      </c>
      <c r="H49" s="21">
        <f t="shared" si="5"/>
        <v>-27577</v>
      </c>
      <c r="I49" s="168" t="s">
        <v>448</v>
      </c>
      <c r="J49" s="169" t="s">
        <v>449</v>
      </c>
      <c r="K49" s="168">
        <v>-27577</v>
      </c>
      <c r="L49" s="168" t="s">
        <v>388</v>
      </c>
      <c r="M49" s="169" t="s">
        <v>327</v>
      </c>
      <c r="N49" s="169"/>
      <c r="O49" s="170" t="s">
        <v>444</v>
      </c>
      <c r="P49" s="170" t="s">
        <v>258</v>
      </c>
    </row>
    <row r="50" spans="1:16" ht="12.75" customHeight="1" thickBot="1">
      <c r="A50" s="21" t="str">
        <f t="shared" si="0"/>
        <v>IBVS 2439 </v>
      </c>
      <c r="B50" s="5" t="str">
        <f t="shared" si="1"/>
        <v>I</v>
      </c>
      <c r="C50" s="21">
        <f t="shared" si="2"/>
        <v>45605.641600000003</v>
      </c>
      <c r="D50" s="46" t="str">
        <f t="shared" si="3"/>
        <v>vis</v>
      </c>
      <c r="E50" s="167">
        <f>VLOOKUP(C50,'Active 1'!C$21:E$970,3,FALSE)</f>
        <v>-10641.996590008552</v>
      </c>
      <c r="F50" s="5" t="s">
        <v>154</v>
      </c>
      <c r="G50" s="46" t="str">
        <f t="shared" si="4"/>
        <v>45605.6416</v>
      </c>
      <c r="H50" s="21">
        <f t="shared" si="5"/>
        <v>-27517</v>
      </c>
      <c r="I50" s="168" t="s">
        <v>450</v>
      </c>
      <c r="J50" s="169" t="s">
        <v>451</v>
      </c>
      <c r="K50" s="168">
        <v>-27517</v>
      </c>
      <c r="L50" s="168" t="s">
        <v>452</v>
      </c>
      <c r="M50" s="169" t="s">
        <v>405</v>
      </c>
      <c r="N50" s="169" t="s">
        <v>406</v>
      </c>
      <c r="O50" s="170" t="s">
        <v>434</v>
      </c>
      <c r="P50" s="171" t="s">
        <v>435</v>
      </c>
    </row>
    <row r="51" spans="1:16" ht="12.75" customHeight="1" thickBot="1">
      <c r="A51" s="21" t="str">
        <f t="shared" si="0"/>
        <v> BBS 73 </v>
      </c>
      <c r="B51" s="5" t="str">
        <f t="shared" si="1"/>
        <v>II</v>
      </c>
      <c r="C51" s="21">
        <f t="shared" si="2"/>
        <v>45892.447</v>
      </c>
      <c r="D51" s="46" t="str">
        <f t="shared" si="3"/>
        <v>vis</v>
      </c>
      <c r="E51" s="167">
        <f>VLOOKUP(C51,'Active 1'!C$21:E$970,3,FALSE)</f>
        <v>-9867.4994892141949</v>
      </c>
      <c r="F51" s="5" t="s">
        <v>154</v>
      </c>
      <c r="G51" s="46" t="str">
        <f t="shared" si="4"/>
        <v>45892.447</v>
      </c>
      <c r="H51" s="21">
        <f t="shared" si="5"/>
        <v>-26742.5</v>
      </c>
      <c r="I51" s="168" t="s">
        <v>453</v>
      </c>
      <c r="J51" s="169" t="s">
        <v>454</v>
      </c>
      <c r="K51" s="168">
        <v>-26742.5</v>
      </c>
      <c r="L51" s="168" t="s">
        <v>455</v>
      </c>
      <c r="M51" s="169" t="s">
        <v>405</v>
      </c>
      <c r="N51" s="169" t="s">
        <v>406</v>
      </c>
      <c r="O51" s="170" t="s">
        <v>384</v>
      </c>
      <c r="P51" s="170" t="s">
        <v>456</v>
      </c>
    </row>
    <row r="52" spans="1:16" ht="12.75" customHeight="1" thickBot="1">
      <c r="A52" s="21" t="str">
        <f t="shared" si="0"/>
        <v>BAVM 39 </v>
      </c>
      <c r="B52" s="5" t="str">
        <f t="shared" si="1"/>
        <v>I</v>
      </c>
      <c r="C52" s="21">
        <f t="shared" si="2"/>
        <v>45911.517999999996</v>
      </c>
      <c r="D52" s="46" t="str">
        <f t="shared" si="3"/>
        <v>vis</v>
      </c>
      <c r="E52" s="167">
        <f>VLOOKUP(C52,'Active 1'!C$21:E$970,3,FALSE)</f>
        <v>-9815.9996422474142</v>
      </c>
      <c r="F52" s="5" t="s">
        <v>154</v>
      </c>
      <c r="G52" s="46" t="str">
        <f t="shared" si="4"/>
        <v>45911.518</v>
      </c>
      <c r="H52" s="21">
        <f t="shared" si="5"/>
        <v>-26691</v>
      </c>
      <c r="I52" s="168" t="s">
        <v>457</v>
      </c>
      <c r="J52" s="169" t="s">
        <v>458</v>
      </c>
      <c r="K52" s="168">
        <v>-26691</v>
      </c>
      <c r="L52" s="168" t="s">
        <v>455</v>
      </c>
      <c r="M52" s="169" t="s">
        <v>323</v>
      </c>
      <c r="N52" s="169"/>
      <c r="O52" s="170" t="s">
        <v>459</v>
      </c>
      <c r="P52" s="171" t="s">
        <v>259</v>
      </c>
    </row>
    <row r="53" spans="1:16" ht="12.75" customHeight="1" thickBot="1">
      <c r="A53" s="21" t="str">
        <f t="shared" si="0"/>
        <v>BAVM 39 </v>
      </c>
      <c r="B53" s="5" t="str">
        <f t="shared" si="1"/>
        <v>II</v>
      </c>
      <c r="C53" s="21">
        <f t="shared" si="2"/>
        <v>45935.403599999998</v>
      </c>
      <c r="D53" s="46" t="str">
        <f t="shared" si="3"/>
        <v>vis</v>
      </c>
      <c r="E53" s="167">
        <f>VLOOKUP(C53,'Active 1'!C$21:E$970,3,FALSE)</f>
        <v>-9751.4983185250057</v>
      </c>
      <c r="F53" s="5" t="s">
        <v>154</v>
      </c>
      <c r="G53" s="46" t="str">
        <f t="shared" si="4"/>
        <v>45935.4036</v>
      </c>
      <c r="H53" s="21">
        <f t="shared" si="5"/>
        <v>-26626.5</v>
      </c>
      <c r="I53" s="168" t="s">
        <v>460</v>
      </c>
      <c r="J53" s="169" t="s">
        <v>461</v>
      </c>
      <c r="K53" s="168">
        <v>-26626.5</v>
      </c>
      <c r="L53" s="168" t="s">
        <v>462</v>
      </c>
      <c r="M53" s="169" t="s">
        <v>405</v>
      </c>
      <c r="N53" s="169" t="s">
        <v>154</v>
      </c>
      <c r="O53" s="170" t="s">
        <v>260</v>
      </c>
      <c r="P53" s="171" t="s">
        <v>259</v>
      </c>
    </row>
    <row r="54" spans="1:16" ht="12.75" customHeight="1" thickBot="1">
      <c r="A54" s="21" t="str">
        <f t="shared" si="0"/>
        <v>BAVM 39 </v>
      </c>
      <c r="B54" s="5" t="str">
        <f t="shared" si="1"/>
        <v>II</v>
      </c>
      <c r="C54" s="21">
        <f t="shared" si="2"/>
        <v>45945.398999999998</v>
      </c>
      <c r="D54" s="46" t="str">
        <f t="shared" si="3"/>
        <v>vis</v>
      </c>
      <c r="E54" s="167">
        <f>VLOOKUP(C54,'Active 1'!C$21:E$970,3,FALSE)</f>
        <v>-9724.5064685762954</v>
      </c>
      <c r="F54" s="5" t="s">
        <v>154</v>
      </c>
      <c r="G54" s="46" t="str">
        <f t="shared" si="4"/>
        <v>45945.399</v>
      </c>
      <c r="H54" s="21">
        <f t="shared" si="5"/>
        <v>-26599.5</v>
      </c>
      <c r="I54" s="168" t="s">
        <v>463</v>
      </c>
      <c r="J54" s="169" t="s">
        <v>464</v>
      </c>
      <c r="K54" s="168">
        <v>-26599.5</v>
      </c>
      <c r="L54" s="168" t="s">
        <v>465</v>
      </c>
      <c r="M54" s="169" t="s">
        <v>323</v>
      </c>
      <c r="N54" s="169"/>
      <c r="O54" s="170" t="s">
        <v>466</v>
      </c>
      <c r="P54" s="171" t="s">
        <v>259</v>
      </c>
    </row>
    <row r="55" spans="1:16" ht="12.75" customHeight="1" thickBot="1">
      <c r="A55" s="21" t="str">
        <f t="shared" si="0"/>
        <v> PASP 98.691 </v>
      </c>
      <c r="B55" s="5" t="str">
        <f t="shared" si="1"/>
        <v>I</v>
      </c>
      <c r="C55" s="21">
        <f t="shared" si="2"/>
        <v>45962.622100000001</v>
      </c>
      <c r="D55" s="46" t="str">
        <f t="shared" si="3"/>
        <v>vis</v>
      </c>
      <c r="E55" s="167">
        <f>VLOOKUP(C55,'Active 1'!C$21:E$970,3,FALSE)</f>
        <v>-9677.9967410164463</v>
      </c>
      <c r="F55" s="5" t="s">
        <v>154</v>
      </c>
      <c r="G55" s="46" t="str">
        <f t="shared" si="4"/>
        <v>45962.6221</v>
      </c>
      <c r="H55" s="21">
        <f t="shared" si="5"/>
        <v>-26553</v>
      </c>
      <c r="I55" s="168" t="s">
        <v>467</v>
      </c>
      <c r="J55" s="169" t="s">
        <v>468</v>
      </c>
      <c r="K55" s="168">
        <v>-26553</v>
      </c>
      <c r="L55" s="168" t="s">
        <v>469</v>
      </c>
      <c r="M55" s="169" t="s">
        <v>405</v>
      </c>
      <c r="N55" s="169" t="s">
        <v>406</v>
      </c>
      <c r="O55" s="170" t="s">
        <v>434</v>
      </c>
      <c r="P55" s="170" t="s">
        <v>470</v>
      </c>
    </row>
    <row r="56" spans="1:16" ht="12.75" customHeight="1" thickBot="1">
      <c r="A56" s="21" t="str">
        <f t="shared" si="0"/>
        <v>VSB 47 </v>
      </c>
      <c r="B56" s="5" t="str">
        <f t="shared" si="1"/>
        <v>II</v>
      </c>
      <c r="C56" s="21">
        <f t="shared" si="2"/>
        <v>46263.13</v>
      </c>
      <c r="D56" s="46" t="str">
        <f t="shared" si="3"/>
        <v>vis</v>
      </c>
      <c r="E56" s="167">
        <f>VLOOKUP(C56,'Active 1'!C$21:E$970,3,FALSE)</f>
        <v>-8866.4970366322195</v>
      </c>
      <c r="F56" s="5" t="s">
        <v>154</v>
      </c>
      <c r="G56" s="46" t="str">
        <f t="shared" si="4"/>
        <v>46263.13</v>
      </c>
      <c r="H56" s="21">
        <f t="shared" si="5"/>
        <v>-25741.5</v>
      </c>
      <c r="I56" s="168" t="s">
        <v>471</v>
      </c>
      <c r="J56" s="169" t="s">
        <v>472</v>
      </c>
      <c r="K56" s="168">
        <v>-25741.5</v>
      </c>
      <c r="L56" s="168" t="s">
        <v>473</v>
      </c>
      <c r="M56" s="169" t="s">
        <v>327</v>
      </c>
      <c r="N56" s="169"/>
      <c r="O56" s="170" t="s">
        <v>474</v>
      </c>
      <c r="P56" s="171" t="s">
        <v>261</v>
      </c>
    </row>
    <row r="57" spans="1:16" ht="12.75" customHeight="1" thickBot="1">
      <c r="A57" s="21" t="str">
        <f t="shared" si="0"/>
        <v> BBS 81 </v>
      </c>
      <c r="B57" s="5" t="str">
        <f t="shared" si="1"/>
        <v>II</v>
      </c>
      <c r="C57" s="21">
        <f t="shared" si="2"/>
        <v>46676.379000000001</v>
      </c>
      <c r="D57" s="46" t="str">
        <f t="shared" si="3"/>
        <v>vis</v>
      </c>
      <c r="E57" s="167">
        <f>VLOOKUP(C57,'Active 1'!C$21:E$970,3,FALSE)</f>
        <v>-7750.5482002219824</v>
      </c>
      <c r="F57" s="5" t="s">
        <v>154</v>
      </c>
      <c r="G57" s="46" t="str">
        <f t="shared" si="4"/>
        <v>46676.379</v>
      </c>
      <c r="H57" s="21">
        <f t="shared" si="5"/>
        <v>-24625.5</v>
      </c>
      <c r="I57" s="168" t="s">
        <v>475</v>
      </c>
      <c r="J57" s="169" t="s">
        <v>476</v>
      </c>
      <c r="K57" s="168">
        <v>-24625.5</v>
      </c>
      <c r="L57" s="168" t="s">
        <v>477</v>
      </c>
      <c r="M57" s="169" t="s">
        <v>327</v>
      </c>
      <c r="N57" s="169"/>
      <c r="O57" s="170" t="s">
        <v>262</v>
      </c>
      <c r="P57" s="170" t="s">
        <v>478</v>
      </c>
    </row>
    <row r="58" spans="1:16" ht="12.75" customHeight="1" thickBot="1">
      <c r="A58" s="21" t="str">
        <f t="shared" si="0"/>
        <v>BAVM 46 </v>
      </c>
      <c r="B58" s="5" t="str">
        <f t="shared" si="1"/>
        <v>II</v>
      </c>
      <c r="C58" s="21">
        <f t="shared" si="2"/>
        <v>46679.347000000002</v>
      </c>
      <c r="D58" s="46" t="str">
        <f t="shared" si="3"/>
        <v>vis</v>
      </c>
      <c r="E58" s="167">
        <f>VLOOKUP(C58,'Active 1'!C$21:E$970,3,FALSE)</f>
        <v>-7742.5333323179666</v>
      </c>
      <c r="F58" s="5" t="s">
        <v>154</v>
      </c>
      <c r="G58" s="46" t="str">
        <f t="shared" si="4"/>
        <v>46679.347</v>
      </c>
      <c r="H58" s="21">
        <f t="shared" si="5"/>
        <v>-24617.5</v>
      </c>
      <c r="I58" s="168" t="s">
        <v>479</v>
      </c>
      <c r="J58" s="169" t="s">
        <v>480</v>
      </c>
      <c r="K58" s="168">
        <v>-24617.5</v>
      </c>
      <c r="L58" s="168" t="s">
        <v>481</v>
      </c>
      <c r="M58" s="169" t="s">
        <v>327</v>
      </c>
      <c r="N58" s="169"/>
      <c r="O58" s="170" t="s">
        <v>262</v>
      </c>
      <c r="P58" s="171" t="s">
        <v>263</v>
      </c>
    </row>
    <row r="59" spans="1:16" ht="12.75" customHeight="1" thickBot="1">
      <c r="A59" s="21" t="str">
        <f t="shared" si="0"/>
        <v> BBS 82 </v>
      </c>
      <c r="B59" s="5" t="str">
        <f t="shared" si="1"/>
        <v>II</v>
      </c>
      <c r="C59" s="21">
        <f t="shared" si="2"/>
        <v>46696.39</v>
      </c>
      <c r="D59" s="46" t="str">
        <f t="shared" si="3"/>
        <v>vis</v>
      </c>
      <c r="E59" s="167">
        <f>VLOOKUP(C59,'Active 1'!C$21:E$970,3,FALSE)</f>
        <v>-7696.5099516952987</v>
      </c>
      <c r="F59" s="5" t="s">
        <v>154</v>
      </c>
      <c r="G59" s="46" t="str">
        <f t="shared" si="4"/>
        <v>46696.390</v>
      </c>
      <c r="H59" s="21">
        <f t="shared" si="5"/>
        <v>-24571.5</v>
      </c>
      <c r="I59" s="168" t="s">
        <v>482</v>
      </c>
      <c r="J59" s="169" t="s">
        <v>483</v>
      </c>
      <c r="K59" s="168">
        <v>-24571.5</v>
      </c>
      <c r="L59" s="168" t="s">
        <v>484</v>
      </c>
      <c r="M59" s="169" t="s">
        <v>327</v>
      </c>
      <c r="N59" s="169"/>
      <c r="O59" s="170" t="s">
        <v>262</v>
      </c>
      <c r="P59" s="170" t="s">
        <v>485</v>
      </c>
    </row>
    <row r="60" spans="1:16" ht="12.75" customHeight="1" thickBot="1">
      <c r="A60" s="21" t="str">
        <f t="shared" si="0"/>
        <v> BBS 82 </v>
      </c>
      <c r="B60" s="5" t="str">
        <f t="shared" si="1"/>
        <v>II</v>
      </c>
      <c r="C60" s="21">
        <f t="shared" si="2"/>
        <v>46702.311000000002</v>
      </c>
      <c r="D60" s="46" t="str">
        <f t="shared" si="3"/>
        <v>vis</v>
      </c>
      <c r="E60" s="167">
        <f>VLOOKUP(C60,'Active 1'!C$21:E$970,3,FALSE)</f>
        <v>-7680.5207222951376</v>
      </c>
      <c r="F60" s="5" t="s">
        <v>154</v>
      </c>
      <c r="G60" s="46" t="str">
        <f t="shared" si="4"/>
        <v>46702.311</v>
      </c>
      <c r="H60" s="21">
        <f t="shared" si="5"/>
        <v>-24555.5</v>
      </c>
      <c r="I60" s="168" t="s">
        <v>486</v>
      </c>
      <c r="J60" s="169" t="s">
        <v>487</v>
      </c>
      <c r="K60" s="168">
        <v>-24555.5</v>
      </c>
      <c r="L60" s="168" t="s">
        <v>488</v>
      </c>
      <c r="M60" s="169" t="s">
        <v>327</v>
      </c>
      <c r="N60" s="169"/>
      <c r="O60" s="170" t="s">
        <v>262</v>
      </c>
      <c r="P60" s="170" t="s">
        <v>485</v>
      </c>
    </row>
    <row r="61" spans="1:16" ht="12.75" customHeight="1" thickBot="1">
      <c r="A61" s="21" t="str">
        <f t="shared" si="0"/>
        <v>BAVM 50 </v>
      </c>
      <c r="B61" s="5" t="str">
        <f t="shared" si="1"/>
        <v>II</v>
      </c>
      <c r="C61" s="21">
        <f t="shared" si="2"/>
        <v>46977.454299999998</v>
      </c>
      <c r="D61" s="46" t="str">
        <f t="shared" si="3"/>
        <v>vis</v>
      </c>
      <c r="E61" s="167">
        <f>VLOOKUP(C61,'Active 1'!C$21:E$970,3,FALSE)</f>
        <v>-6937.516273449367</v>
      </c>
      <c r="F61" s="5" t="s">
        <v>154</v>
      </c>
      <c r="G61" s="46" t="str">
        <f t="shared" si="4"/>
        <v>46977.4543</v>
      </c>
      <c r="H61" s="21">
        <f t="shared" si="5"/>
        <v>-23812.5</v>
      </c>
      <c r="I61" s="168" t="s">
        <v>489</v>
      </c>
      <c r="J61" s="169" t="s">
        <v>490</v>
      </c>
      <c r="K61" s="168">
        <v>-23812.5</v>
      </c>
      <c r="L61" s="168" t="s">
        <v>491</v>
      </c>
      <c r="M61" s="169" t="s">
        <v>405</v>
      </c>
      <c r="N61" s="169" t="s">
        <v>154</v>
      </c>
      <c r="O61" s="170" t="s">
        <v>260</v>
      </c>
      <c r="P61" s="171" t="s">
        <v>264</v>
      </c>
    </row>
    <row r="62" spans="1:16" ht="12.75" customHeight="1" thickBot="1">
      <c r="A62" s="21" t="str">
        <f t="shared" si="0"/>
        <v>BAVM 50 </v>
      </c>
      <c r="B62" s="5" t="str">
        <f t="shared" si="1"/>
        <v>I</v>
      </c>
      <c r="C62" s="21">
        <f t="shared" si="2"/>
        <v>46982.4565</v>
      </c>
      <c r="D62" s="46" t="str">
        <f t="shared" si="3"/>
        <v>vis</v>
      </c>
      <c r="E62" s="167">
        <f>VLOOKUP(C62,'Active 1'!C$21:E$970,3,FALSE)</f>
        <v>-6924.0081965526433</v>
      </c>
      <c r="F62" s="5" t="s">
        <v>154</v>
      </c>
      <c r="G62" s="46" t="str">
        <f t="shared" si="4"/>
        <v>46982.4565</v>
      </c>
      <c r="H62" s="21">
        <f t="shared" si="5"/>
        <v>-23799</v>
      </c>
      <c r="I62" s="168" t="s">
        <v>492</v>
      </c>
      <c r="J62" s="169" t="s">
        <v>493</v>
      </c>
      <c r="K62" s="168">
        <v>-23799</v>
      </c>
      <c r="L62" s="168" t="s">
        <v>494</v>
      </c>
      <c r="M62" s="169" t="s">
        <v>405</v>
      </c>
      <c r="N62" s="169" t="s">
        <v>154</v>
      </c>
      <c r="O62" s="170" t="s">
        <v>260</v>
      </c>
      <c r="P62" s="171" t="s">
        <v>264</v>
      </c>
    </row>
    <row r="63" spans="1:16" ht="12.75" customHeight="1" thickBot="1">
      <c r="A63" s="21" t="str">
        <f t="shared" si="0"/>
        <v> BBS 89 </v>
      </c>
      <c r="B63" s="5" t="str">
        <f t="shared" si="1"/>
        <v>II</v>
      </c>
      <c r="C63" s="21">
        <f t="shared" si="2"/>
        <v>47407.396999999997</v>
      </c>
      <c r="D63" s="46" t="str">
        <f t="shared" si="3"/>
        <v>vis</v>
      </c>
      <c r="E63" s="167">
        <f>VLOOKUP(C63,'Active 1'!C$21:E$970,3,FALSE)</f>
        <v>-5776.4873156344156</v>
      </c>
      <c r="F63" s="5" t="s">
        <v>154</v>
      </c>
      <c r="G63" s="46" t="str">
        <f t="shared" si="4"/>
        <v>47407.397</v>
      </c>
      <c r="H63" s="21">
        <f t="shared" si="5"/>
        <v>-22651.5</v>
      </c>
      <c r="I63" s="168" t="s">
        <v>495</v>
      </c>
      <c r="J63" s="169" t="s">
        <v>496</v>
      </c>
      <c r="K63" s="168">
        <v>-22651.5</v>
      </c>
      <c r="L63" s="168" t="s">
        <v>465</v>
      </c>
      <c r="M63" s="169" t="s">
        <v>327</v>
      </c>
      <c r="N63" s="169"/>
      <c r="O63" s="170" t="s">
        <v>262</v>
      </c>
      <c r="P63" s="170" t="s">
        <v>497</v>
      </c>
    </row>
    <row r="64" spans="1:16" ht="12.75" customHeight="1" thickBot="1">
      <c r="A64" s="21" t="str">
        <f t="shared" si="0"/>
        <v> BBS 89 </v>
      </c>
      <c r="B64" s="5" t="str">
        <f t="shared" si="1"/>
        <v>I</v>
      </c>
      <c r="C64" s="21">
        <f t="shared" si="2"/>
        <v>47412.396999999997</v>
      </c>
      <c r="D64" s="46" t="str">
        <f t="shared" si="3"/>
        <v>vis</v>
      </c>
      <c r="E64" s="167">
        <f>VLOOKUP(C64,'Active 1'!C$21:E$970,3,FALSE)</f>
        <v>-5762.9851796775201</v>
      </c>
      <c r="F64" s="5" t="s">
        <v>154</v>
      </c>
      <c r="G64" s="46" t="str">
        <f t="shared" si="4"/>
        <v>47412.397</v>
      </c>
      <c r="H64" s="21">
        <f t="shared" si="5"/>
        <v>-22638</v>
      </c>
      <c r="I64" s="168" t="s">
        <v>498</v>
      </c>
      <c r="J64" s="169" t="s">
        <v>499</v>
      </c>
      <c r="K64" s="168">
        <v>-22638</v>
      </c>
      <c r="L64" s="168" t="s">
        <v>500</v>
      </c>
      <c r="M64" s="169" t="s">
        <v>327</v>
      </c>
      <c r="N64" s="169"/>
      <c r="O64" s="170" t="s">
        <v>262</v>
      </c>
      <c r="P64" s="170" t="s">
        <v>497</v>
      </c>
    </row>
    <row r="65" spans="1:16" ht="12.75" customHeight="1" thickBot="1">
      <c r="A65" s="21" t="str">
        <f t="shared" si="0"/>
        <v> BBS 90 </v>
      </c>
      <c r="B65" s="5" t="str">
        <f t="shared" si="1"/>
        <v>I</v>
      </c>
      <c r="C65" s="21">
        <f t="shared" si="2"/>
        <v>47432.385999999999</v>
      </c>
      <c r="D65" s="46" t="str">
        <f t="shared" si="3"/>
        <v>vis</v>
      </c>
      <c r="E65" s="167">
        <f>VLOOKUP(C65,'Active 1'!C$21:E$970,3,FALSE)</f>
        <v>-5709.0063405490391</v>
      </c>
      <c r="F65" s="5" t="s">
        <v>154</v>
      </c>
      <c r="G65" s="46" t="str">
        <f t="shared" si="4"/>
        <v>47432.386</v>
      </c>
      <c r="H65" s="21">
        <f t="shared" si="5"/>
        <v>-22584</v>
      </c>
      <c r="I65" s="168" t="s">
        <v>501</v>
      </c>
      <c r="J65" s="169" t="s">
        <v>502</v>
      </c>
      <c r="K65" s="168">
        <v>-22584</v>
      </c>
      <c r="L65" s="168" t="s">
        <v>379</v>
      </c>
      <c r="M65" s="169" t="s">
        <v>327</v>
      </c>
      <c r="N65" s="169"/>
      <c r="O65" s="170" t="s">
        <v>262</v>
      </c>
      <c r="P65" s="170" t="s">
        <v>503</v>
      </c>
    </row>
    <row r="66" spans="1:16" ht="12.75" customHeight="1" thickBot="1">
      <c r="A66" s="21" t="str">
        <f t="shared" si="0"/>
        <v> BBS 96 </v>
      </c>
      <c r="B66" s="5" t="str">
        <f t="shared" si="1"/>
        <v>I</v>
      </c>
      <c r="C66" s="21">
        <f t="shared" si="2"/>
        <v>48163.381999999998</v>
      </c>
      <c r="D66" s="46" t="str">
        <f t="shared" si="3"/>
        <v>vis</v>
      </c>
      <c r="E66" s="167">
        <f>VLOOKUP(C66,'Active 1'!C$21:E$970,3,FALSE)</f>
        <v>-3735.004865359675</v>
      </c>
      <c r="F66" s="5" t="s">
        <v>154</v>
      </c>
      <c r="G66" s="46" t="str">
        <f t="shared" si="4"/>
        <v>48163.382</v>
      </c>
      <c r="H66" s="21">
        <f t="shared" si="5"/>
        <v>-20610</v>
      </c>
      <c r="I66" s="168" t="s">
        <v>504</v>
      </c>
      <c r="J66" s="169" t="s">
        <v>505</v>
      </c>
      <c r="K66" s="168">
        <v>-20610</v>
      </c>
      <c r="L66" s="168" t="s">
        <v>506</v>
      </c>
      <c r="M66" s="169" t="s">
        <v>405</v>
      </c>
      <c r="N66" s="169" t="s">
        <v>406</v>
      </c>
      <c r="O66" s="170" t="s">
        <v>262</v>
      </c>
      <c r="P66" s="170" t="s">
        <v>507</v>
      </c>
    </row>
    <row r="67" spans="1:16" ht="12.75" customHeight="1" thickBot="1">
      <c r="A67" s="21" t="str">
        <f t="shared" si="0"/>
        <v>BAVM 60 </v>
      </c>
      <c r="B67" s="5" t="str">
        <f t="shared" si="1"/>
        <v>I</v>
      </c>
      <c r="C67" s="21">
        <f t="shared" si="2"/>
        <v>48448.521699999998</v>
      </c>
      <c r="D67" s="46" t="str">
        <f t="shared" si="3"/>
        <v>vis</v>
      </c>
      <c r="E67" s="167">
        <f>VLOOKUP(C67,'Active 1'!C$21:E$970,3,FALSE)</f>
        <v>-2965.0058661379926</v>
      </c>
      <c r="F67" s="5" t="s">
        <v>154</v>
      </c>
      <c r="G67" s="46" t="str">
        <f t="shared" si="4"/>
        <v>48448.5217</v>
      </c>
      <c r="H67" s="21">
        <f t="shared" si="5"/>
        <v>-19840</v>
      </c>
      <c r="I67" s="168" t="s">
        <v>508</v>
      </c>
      <c r="J67" s="169" t="s">
        <v>509</v>
      </c>
      <c r="K67" s="168">
        <v>-19840</v>
      </c>
      <c r="L67" s="168" t="s">
        <v>510</v>
      </c>
      <c r="M67" s="169" t="s">
        <v>405</v>
      </c>
      <c r="N67" s="169" t="s">
        <v>154</v>
      </c>
      <c r="O67" s="170" t="s">
        <v>260</v>
      </c>
      <c r="P67" s="171" t="s">
        <v>265</v>
      </c>
    </row>
    <row r="68" spans="1:16" ht="12.75" customHeight="1" thickBot="1">
      <c r="A68" s="21" t="str">
        <f t="shared" si="0"/>
        <v>BAVM 60 </v>
      </c>
      <c r="B68" s="5" t="str">
        <f t="shared" si="1"/>
        <v>II</v>
      </c>
      <c r="C68" s="21">
        <f t="shared" si="2"/>
        <v>48476.49</v>
      </c>
      <c r="D68" s="46" t="str">
        <f t="shared" si="3"/>
        <v>vis</v>
      </c>
      <c r="E68" s="167">
        <f>VLOOKUP(C68,'Active 1'!C$21:E$970,3,FALSE)</f>
        <v>-2889.479508321343</v>
      </c>
      <c r="F68" s="5" t="s">
        <v>154</v>
      </c>
      <c r="G68" s="46" t="str">
        <f t="shared" si="4"/>
        <v>48476.490</v>
      </c>
      <c r="H68" s="21">
        <f t="shared" si="5"/>
        <v>-19764.5</v>
      </c>
      <c r="I68" s="168" t="s">
        <v>511</v>
      </c>
      <c r="J68" s="169" t="s">
        <v>512</v>
      </c>
      <c r="K68" s="168">
        <v>-19764.5</v>
      </c>
      <c r="L68" s="168" t="s">
        <v>513</v>
      </c>
      <c r="M68" s="169" t="s">
        <v>405</v>
      </c>
      <c r="N68" s="169" t="s">
        <v>154</v>
      </c>
      <c r="O68" s="170" t="s">
        <v>260</v>
      </c>
      <c r="P68" s="171" t="s">
        <v>265</v>
      </c>
    </row>
    <row r="69" spans="1:16" ht="12.75" customHeight="1" thickBot="1">
      <c r="A69" s="21" t="str">
        <f t="shared" si="0"/>
        <v> BBS 99 </v>
      </c>
      <c r="B69" s="5" t="str">
        <f t="shared" si="1"/>
        <v>I</v>
      </c>
      <c r="C69" s="21">
        <f t="shared" si="2"/>
        <v>48490.364999999998</v>
      </c>
      <c r="D69" s="46" t="str">
        <f t="shared" si="3"/>
        <v>vis</v>
      </c>
      <c r="E69" s="167">
        <f>VLOOKUP(C69,'Active 1'!C$21:E$970,3,FALSE)</f>
        <v>-2852.0110810409578</v>
      </c>
      <c r="F69" s="5" t="s">
        <v>154</v>
      </c>
      <c r="G69" s="46" t="str">
        <f t="shared" si="4"/>
        <v>48490.365</v>
      </c>
      <c r="H69" s="21">
        <f t="shared" si="5"/>
        <v>-19727</v>
      </c>
      <c r="I69" s="168" t="s">
        <v>514</v>
      </c>
      <c r="J69" s="169" t="s">
        <v>515</v>
      </c>
      <c r="K69" s="168">
        <v>-19727</v>
      </c>
      <c r="L69" s="168" t="s">
        <v>516</v>
      </c>
      <c r="M69" s="169" t="s">
        <v>405</v>
      </c>
      <c r="N69" s="169" t="s">
        <v>406</v>
      </c>
      <c r="O69" s="170" t="s">
        <v>262</v>
      </c>
      <c r="P69" s="170" t="s">
        <v>517</v>
      </c>
    </row>
    <row r="70" spans="1:16" ht="12.75" customHeight="1" thickBot="1">
      <c r="A70" s="21" t="str">
        <f t="shared" si="0"/>
        <v>BAVM 60 </v>
      </c>
      <c r="B70" s="5" t="str">
        <f t="shared" si="1"/>
        <v>I</v>
      </c>
      <c r="C70" s="21">
        <f t="shared" si="2"/>
        <v>48500.365899999997</v>
      </c>
      <c r="D70" s="46" t="str">
        <f t="shared" si="3"/>
        <v>vis</v>
      </c>
      <c r="E70" s="167">
        <f>VLOOKUP(C70,'Active 1'!C$21:E$970,3,FALSE)</f>
        <v>-2825.0043787426971</v>
      </c>
      <c r="F70" s="5" t="s">
        <v>154</v>
      </c>
      <c r="G70" s="46" t="str">
        <f t="shared" si="4"/>
        <v>48500.3659</v>
      </c>
      <c r="H70" s="21">
        <f t="shared" si="5"/>
        <v>-19700</v>
      </c>
      <c r="I70" s="168" t="s">
        <v>518</v>
      </c>
      <c r="J70" s="169" t="s">
        <v>519</v>
      </c>
      <c r="K70" s="168">
        <v>-19700</v>
      </c>
      <c r="L70" s="168" t="s">
        <v>520</v>
      </c>
      <c r="M70" s="169" t="s">
        <v>405</v>
      </c>
      <c r="N70" s="169" t="s">
        <v>189</v>
      </c>
      <c r="O70" s="170" t="s">
        <v>260</v>
      </c>
      <c r="P70" s="171" t="s">
        <v>265</v>
      </c>
    </row>
    <row r="71" spans="1:16" ht="12.75" customHeight="1" thickBot="1">
      <c r="A71" s="21" t="str">
        <f t="shared" si="0"/>
        <v>BAVM 60 </v>
      </c>
      <c r="B71" s="5" t="str">
        <f t="shared" si="1"/>
        <v>I</v>
      </c>
      <c r="C71" s="21">
        <f t="shared" si="2"/>
        <v>48500.366099999999</v>
      </c>
      <c r="D71" s="46" t="str">
        <f t="shared" si="3"/>
        <v>vis</v>
      </c>
      <c r="E71" s="167">
        <f>VLOOKUP(C71,'Active 1'!C$21:E$970,3,FALSE)</f>
        <v>-2825.0038386572528</v>
      </c>
      <c r="F71" s="5" t="s">
        <v>154</v>
      </c>
      <c r="G71" s="46" t="str">
        <f t="shared" si="4"/>
        <v>48500.3661</v>
      </c>
      <c r="H71" s="21">
        <f t="shared" si="5"/>
        <v>-19700</v>
      </c>
      <c r="I71" s="168" t="s">
        <v>521</v>
      </c>
      <c r="J71" s="169" t="s">
        <v>522</v>
      </c>
      <c r="K71" s="168">
        <v>-19700</v>
      </c>
      <c r="L71" s="168" t="s">
        <v>523</v>
      </c>
      <c r="M71" s="169" t="s">
        <v>405</v>
      </c>
      <c r="N71" s="169" t="s">
        <v>524</v>
      </c>
      <c r="O71" s="170" t="s">
        <v>260</v>
      </c>
      <c r="P71" s="171" t="s">
        <v>265</v>
      </c>
    </row>
    <row r="72" spans="1:16" ht="12.75" customHeight="1" thickBot="1">
      <c r="A72" s="21" t="str">
        <f t="shared" si="0"/>
        <v> BBS 102 </v>
      </c>
      <c r="B72" s="5" t="str">
        <f t="shared" si="1"/>
        <v>II</v>
      </c>
      <c r="C72" s="21">
        <f t="shared" si="2"/>
        <v>48843.46</v>
      </c>
      <c r="D72" s="46" t="str">
        <f t="shared" si="3"/>
        <v>vis</v>
      </c>
      <c r="E72" s="167">
        <f>VLOOKUP(C72,'Active 1'!C$21:E$970,3,FALSE)</f>
        <v>-1898.5037419009468</v>
      </c>
      <c r="F72" s="5" t="s">
        <v>154</v>
      </c>
      <c r="G72" s="46" t="str">
        <f t="shared" si="4"/>
        <v>48843.460</v>
      </c>
      <c r="H72" s="21">
        <f t="shared" si="5"/>
        <v>-18773.5</v>
      </c>
      <c r="I72" s="168" t="s">
        <v>525</v>
      </c>
      <c r="J72" s="169" t="s">
        <v>526</v>
      </c>
      <c r="K72" s="168">
        <v>-18773.5</v>
      </c>
      <c r="L72" s="168" t="s">
        <v>397</v>
      </c>
      <c r="M72" s="169" t="s">
        <v>405</v>
      </c>
      <c r="N72" s="169" t="s">
        <v>406</v>
      </c>
      <c r="O72" s="170" t="s">
        <v>262</v>
      </c>
      <c r="P72" s="170" t="s">
        <v>527</v>
      </c>
    </row>
    <row r="73" spans="1:16" ht="12.75" customHeight="1" thickBot="1">
      <c r="A73" s="21" t="str">
        <f t="shared" si="0"/>
        <v>BAVM 80 </v>
      </c>
      <c r="B73" s="5" t="str">
        <f t="shared" si="1"/>
        <v>I</v>
      </c>
      <c r="C73" s="21">
        <f t="shared" si="2"/>
        <v>49546.497499999998</v>
      </c>
      <c r="D73" s="46" t="str">
        <f t="shared" si="3"/>
        <v>vis</v>
      </c>
      <c r="E73" s="167">
        <f>VLOOKUP(C73,'Active 1'!C$21:E$970,3,FALSE)</f>
        <v>-2.1603417574730488E-3</v>
      </c>
      <c r="F73" s="5" t="s">
        <v>154</v>
      </c>
      <c r="G73" s="46" t="str">
        <f t="shared" si="4"/>
        <v>49546.4975</v>
      </c>
      <c r="H73" s="21">
        <f t="shared" si="5"/>
        <v>-16875</v>
      </c>
      <c r="I73" s="168" t="s">
        <v>528</v>
      </c>
      <c r="J73" s="169" t="s">
        <v>529</v>
      </c>
      <c r="K73" s="168">
        <v>-16875</v>
      </c>
      <c r="L73" s="168" t="s">
        <v>530</v>
      </c>
      <c r="M73" s="169" t="s">
        <v>405</v>
      </c>
      <c r="N73" s="169" t="s">
        <v>189</v>
      </c>
      <c r="O73" s="170" t="s">
        <v>260</v>
      </c>
      <c r="P73" s="171" t="s">
        <v>531</v>
      </c>
    </row>
    <row r="74" spans="1:16" ht="12.75" customHeight="1" thickBot="1">
      <c r="A74" s="21" t="str">
        <f t="shared" si="0"/>
        <v>BAVM 80 </v>
      </c>
      <c r="B74" s="5" t="str">
        <f t="shared" si="1"/>
        <v>I</v>
      </c>
      <c r="C74" s="21">
        <f t="shared" si="2"/>
        <v>49546.498299999999</v>
      </c>
      <c r="D74" s="46" t="str">
        <f t="shared" si="3"/>
        <v>vis</v>
      </c>
      <c r="E74" s="167">
        <f>VLOOKUP(C74,'Active 1'!C$21:E$970,3,FALSE)</f>
        <v>0</v>
      </c>
      <c r="F74" s="5" t="s">
        <v>154</v>
      </c>
      <c r="G74" s="46" t="str">
        <f t="shared" si="4"/>
        <v>49546.4983</v>
      </c>
      <c r="H74" s="21">
        <f t="shared" si="5"/>
        <v>-16875</v>
      </c>
      <c r="I74" s="168" t="s">
        <v>532</v>
      </c>
      <c r="J74" s="169" t="s">
        <v>533</v>
      </c>
      <c r="K74" s="168">
        <v>-16875</v>
      </c>
      <c r="L74" s="168" t="s">
        <v>534</v>
      </c>
      <c r="M74" s="169" t="s">
        <v>405</v>
      </c>
      <c r="N74" s="169" t="s">
        <v>524</v>
      </c>
      <c r="O74" s="170" t="s">
        <v>260</v>
      </c>
      <c r="P74" s="171" t="s">
        <v>531</v>
      </c>
    </row>
    <row r="75" spans="1:16" ht="12.75" customHeight="1" thickBot="1">
      <c r="A75" s="21" t="str">
        <f t="shared" ref="A75:A136" si="6">P75</f>
        <v>BAVM 80 </v>
      </c>
      <c r="B75" s="5" t="str">
        <f t="shared" ref="B75:B136" si="7">IF(H75=INT(H75),"I","II")</f>
        <v>II</v>
      </c>
      <c r="C75" s="21">
        <f t="shared" ref="C75:C136" si="8">1*G75</f>
        <v>49568.531300000002</v>
      </c>
      <c r="D75" s="46" t="str">
        <f t="shared" ref="D75:D136" si="9">VLOOKUP(F75,I$1:J$5,2,FALSE)</f>
        <v>vis</v>
      </c>
      <c r="E75" s="167">
        <f>VLOOKUP(C75,'Active 1'!C$21:E$970,3,FALSE)</f>
        <v>59.498512307664335</v>
      </c>
      <c r="F75" s="5" t="s">
        <v>154</v>
      </c>
      <c r="G75" s="46" t="str">
        <f t="shared" ref="G75:G136" si="10">MID(I75,3,LEN(I75)-3)</f>
        <v>49568.5313</v>
      </c>
      <c r="H75" s="21">
        <f t="shared" ref="H75:H136" si="11">1*K75</f>
        <v>-16815.5</v>
      </c>
      <c r="I75" s="168" t="s">
        <v>535</v>
      </c>
      <c r="J75" s="169" t="s">
        <v>536</v>
      </c>
      <c r="K75" s="168">
        <v>-16815.5</v>
      </c>
      <c r="L75" s="168" t="s">
        <v>537</v>
      </c>
      <c r="M75" s="169" t="s">
        <v>405</v>
      </c>
      <c r="N75" s="169" t="s">
        <v>189</v>
      </c>
      <c r="O75" s="170" t="s">
        <v>260</v>
      </c>
      <c r="P75" s="171" t="s">
        <v>531</v>
      </c>
    </row>
    <row r="76" spans="1:16" ht="12.75" customHeight="1" thickBot="1">
      <c r="A76" s="21" t="str">
        <f t="shared" si="6"/>
        <v>BAVM 80 </v>
      </c>
      <c r="B76" s="5" t="str">
        <f t="shared" si="7"/>
        <v>II</v>
      </c>
      <c r="C76" s="21">
        <f t="shared" si="8"/>
        <v>49568.5314</v>
      </c>
      <c r="D76" s="46" t="str">
        <f t="shared" si="9"/>
        <v>vis</v>
      </c>
      <c r="E76" s="167">
        <f>VLOOKUP(C76,'Active 1'!C$21:E$970,3,FALSE)</f>
        <v>59.498782350376651</v>
      </c>
      <c r="F76" s="5" t="s">
        <v>154</v>
      </c>
      <c r="G76" s="46" t="str">
        <f t="shared" si="10"/>
        <v>49568.5314</v>
      </c>
      <c r="H76" s="21">
        <f t="shared" si="11"/>
        <v>-16815.5</v>
      </c>
      <c r="I76" s="168" t="s">
        <v>538</v>
      </c>
      <c r="J76" s="169" t="s">
        <v>536</v>
      </c>
      <c r="K76" s="168">
        <v>-16815.5</v>
      </c>
      <c r="L76" s="168" t="s">
        <v>539</v>
      </c>
      <c r="M76" s="169" t="s">
        <v>405</v>
      </c>
      <c r="N76" s="169" t="s">
        <v>524</v>
      </c>
      <c r="O76" s="170" t="s">
        <v>260</v>
      </c>
      <c r="P76" s="171" t="s">
        <v>531</v>
      </c>
    </row>
    <row r="77" spans="1:16" ht="12.75" customHeight="1" thickBot="1">
      <c r="A77" s="21" t="str">
        <f t="shared" si="6"/>
        <v> BBS 108 </v>
      </c>
      <c r="B77" s="5" t="str">
        <f t="shared" si="7"/>
        <v>II</v>
      </c>
      <c r="C77" s="21">
        <f t="shared" si="8"/>
        <v>49571.495000000003</v>
      </c>
      <c r="D77" s="46" t="str">
        <f t="shared" si="9"/>
        <v>vis</v>
      </c>
      <c r="E77" s="167">
        <f>VLOOKUP(C77,'Active 1'!C$21:E$970,3,FALSE)</f>
        <v>67.501768374755272</v>
      </c>
      <c r="F77" s="5" t="s">
        <v>154</v>
      </c>
      <c r="G77" s="46" t="str">
        <f t="shared" si="10"/>
        <v>49571.495</v>
      </c>
      <c r="H77" s="21">
        <f t="shared" si="11"/>
        <v>-16807.5</v>
      </c>
      <c r="I77" s="168" t="s">
        <v>540</v>
      </c>
      <c r="J77" s="169" t="s">
        <v>541</v>
      </c>
      <c r="K77" s="168">
        <v>-16807.5</v>
      </c>
      <c r="L77" s="168" t="s">
        <v>516</v>
      </c>
      <c r="M77" s="169" t="s">
        <v>405</v>
      </c>
      <c r="N77" s="169" t="s">
        <v>406</v>
      </c>
      <c r="O77" s="170" t="s">
        <v>262</v>
      </c>
      <c r="P77" s="170" t="s">
        <v>542</v>
      </c>
    </row>
    <row r="78" spans="1:16" ht="12.75" customHeight="1" thickBot="1">
      <c r="A78" s="21" t="str">
        <f t="shared" si="6"/>
        <v>IBVS 4358 </v>
      </c>
      <c r="B78" s="5" t="str">
        <f t="shared" si="7"/>
        <v>I</v>
      </c>
      <c r="C78" s="21">
        <f t="shared" si="8"/>
        <v>49917.919999999998</v>
      </c>
      <c r="D78" s="46" t="str">
        <f t="shared" si="9"/>
        <v>PE</v>
      </c>
      <c r="E78" s="167">
        <f>VLOOKUP(C78,'Active 1'!C$21:E$970,3,FALSE)</f>
        <v>1002.9972581482527</v>
      </c>
      <c r="F78" s="5" t="str">
        <f>LEFT(M78,1)</f>
        <v>E</v>
      </c>
      <c r="G78" s="46" t="str">
        <f t="shared" si="10"/>
        <v>49917.9200</v>
      </c>
      <c r="H78" s="21">
        <f t="shared" si="11"/>
        <v>-15872</v>
      </c>
      <c r="I78" s="168" t="s">
        <v>543</v>
      </c>
      <c r="J78" s="169" t="s">
        <v>544</v>
      </c>
      <c r="K78" s="168">
        <v>-15872</v>
      </c>
      <c r="L78" s="168" t="s">
        <v>545</v>
      </c>
      <c r="M78" s="169" t="s">
        <v>405</v>
      </c>
      <c r="N78" s="169" t="s">
        <v>406</v>
      </c>
      <c r="O78" s="170" t="s">
        <v>266</v>
      </c>
      <c r="P78" s="171" t="s">
        <v>546</v>
      </c>
    </row>
    <row r="79" spans="1:16" ht="12.75" customHeight="1" thickBot="1">
      <c r="A79" s="21" t="str">
        <f t="shared" si="6"/>
        <v>IBVS 4358 </v>
      </c>
      <c r="B79" s="5" t="str">
        <f t="shared" si="7"/>
        <v>II</v>
      </c>
      <c r="C79" s="21">
        <f t="shared" si="8"/>
        <v>49918.845399999998</v>
      </c>
      <c r="D79" s="46" t="str">
        <f t="shared" si="9"/>
        <v>PE</v>
      </c>
      <c r="E79" s="167">
        <f>VLOOKUP(C79,'Active 1'!C$21:E$970,3,FALSE)</f>
        <v>1005.4962334711552</v>
      </c>
      <c r="F79" s="5" t="str">
        <f>LEFT(M79,1)</f>
        <v>E</v>
      </c>
      <c r="G79" s="46" t="str">
        <f t="shared" si="10"/>
        <v>49918.8454</v>
      </c>
      <c r="H79" s="21">
        <f t="shared" si="11"/>
        <v>-15869.5</v>
      </c>
      <c r="I79" s="168" t="s">
        <v>547</v>
      </c>
      <c r="J79" s="169" t="s">
        <v>548</v>
      </c>
      <c r="K79" s="168">
        <v>-15869.5</v>
      </c>
      <c r="L79" s="168" t="s">
        <v>549</v>
      </c>
      <c r="M79" s="169" t="s">
        <v>405</v>
      </c>
      <c r="N79" s="169" t="s">
        <v>406</v>
      </c>
      <c r="O79" s="170" t="s">
        <v>266</v>
      </c>
      <c r="P79" s="171" t="s">
        <v>546</v>
      </c>
    </row>
    <row r="80" spans="1:16" ht="12.75" customHeight="1" thickBot="1">
      <c r="A80" s="21" t="str">
        <f t="shared" si="6"/>
        <v>IBVS 4358 </v>
      </c>
      <c r="B80" s="5" t="str">
        <f t="shared" si="7"/>
        <v>II</v>
      </c>
      <c r="C80" s="21">
        <f t="shared" si="8"/>
        <v>49919.956299999998</v>
      </c>
      <c r="D80" s="46" t="str">
        <f t="shared" si="9"/>
        <v>PE</v>
      </c>
      <c r="E80" s="167">
        <f>VLOOKUP(C80,'Active 1'!C$21:E$970,3,FALSE)</f>
        <v>1008.4961380380574</v>
      </c>
      <c r="F80" s="5" t="str">
        <f>LEFT(M80,1)</f>
        <v>E</v>
      </c>
      <c r="G80" s="46" t="str">
        <f t="shared" si="10"/>
        <v>49919.9563</v>
      </c>
      <c r="H80" s="21">
        <f t="shared" si="11"/>
        <v>-15866.5</v>
      </c>
      <c r="I80" s="168" t="s">
        <v>550</v>
      </c>
      <c r="J80" s="169" t="s">
        <v>551</v>
      </c>
      <c r="K80" s="168">
        <v>-15866.5</v>
      </c>
      <c r="L80" s="168" t="s">
        <v>552</v>
      </c>
      <c r="M80" s="169" t="s">
        <v>405</v>
      </c>
      <c r="N80" s="169" t="s">
        <v>406</v>
      </c>
      <c r="O80" s="170" t="s">
        <v>266</v>
      </c>
      <c r="P80" s="171" t="s">
        <v>546</v>
      </c>
    </row>
    <row r="81" spans="1:16" ht="12.75" customHeight="1" thickBot="1">
      <c r="A81" s="21" t="str">
        <f t="shared" si="6"/>
        <v>IBVS 4358 </v>
      </c>
      <c r="B81" s="5" t="str">
        <f t="shared" si="7"/>
        <v>II</v>
      </c>
      <c r="C81" s="21">
        <f t="shared" si="8"/>
        <v>49920.696400000001</v>
      </c>
      <c r="D81" s="46" t="str">
        <f t="shared" si="9"/>
        <v>PE</v>
      </c>
      <c r="E81" s="167">
        <f>VLOOKUP(C81,'Active 1'!C$21:E$970,3,FALSE)</f>
        <v>1010.4947242024044</v>
      </c>
      <c r="F81" s="5" t="str">
        <f>LEFT(M81,1)</f>
        <v>E</v>
      </c>
      <c r="G81" s="46" t="str">
        <f t="shared" si="10"/>
        <v>49920.6964</v>
      </c>
      <c r="H81" s="21">
        <f t="shared" si="11"/>
        <v>-15864.5</v>
      </c>
      <c r="I81" s="168" t="s">
        <v>553</v>
      </c>
      <c r="J81" s="169" t="s">
        <v>554</v>
      </c>
      <c r="K81" s="168">
        <v>-15864.5</v>
      </c>
      <c r="L81" s="168" t="s">
        <v>555</v>
      </c>
      <c r="M81" s="169" t="s">
        <v>405</v>
      </c>
      <c r="N81" s="169" t="s">
        <v>406</v>
      </c>
      <c r="O81" s="170" t="s">
        <v>266</v>
      </c>
      <c r="P81" s="171" t="s">
        <v>546</v>
      </c>
    </row>
    <row r="82" spans="1:16" ht="12.75" customHeight="1" thickBot="1">
      <c r="A82" s="21" t="str">
        <f t="shared" si="6"/>
        <v>IBVS 4358 </v>
      </c>
      <c r="B82" s="5" t="str">
        <f t="shared" si="7"/>
        <v>I</v>
      </c>
      <c r="C82" s="21">
        <f t="shared" si="8"/>
        <v>49920.882599999997</v>
      </c>
      <c r="D82" s="46" t="str">
        <f t="shared" si="9"/>
        <v>PE</v>
      </c>
      <c r="E82" s="167">
        <f>VLOOKUP(C82,'Active 1'!C$21:E$970,3,FALSE)</f>
        <v>1010.9975437454297</v>
      </c>
      <c r="F82" s="5" t="str">
        <f>LEFT(M82,1)</f>
        <v>E</v>
      </c>
      <c r="G82" s="46" t="str">
        <f t="shared" si="10"/>
        <v>49920.8826</v>
      </c>
      <c r="H82" s="21">
        <f t="shared" si="11"/>
        <v>-15864</v>
      </c>
      <c r="I82" s="168" t="s">
        <v>556</v>
      </c>
      <c r="J82" s="169" t="s">
        <v>557</v>
      </c>
      <c r="K82" s="168">
        <v>-15864</v>
      </c>
      <c r="L82" s="168" t="s">
        <v>558</v>
      </c>
      <c r="M82" s="169" t="s">
        <v>405</v>
      </c>
      <c r="N82" s="169" t="s">
        <v>406</v>
      </c>
      <c r="O82" s="170" t="s">
        <v>266</v>
      </c>
      <c r="P82" s="171" t="s">
        <v>546</v>
      </c>
    </row>
    <row r="83" spans="1:16" ht="12.75" customHeight="1" thickBot="1">
      <c r="A83" s="21" t="str">
        <f t="shared" si="6"/>
        <v>BAVM 91 </v>
      </c>
      <c r="B83" s="5" t="str">
        <f t="shared" si="7"/>
        <v>II</v>
      </c>
      <c r="C83" s="21">
        <f t="shared" si="8"/>
        <v>49921.438499999997</v>
      </c>
      <c r="D83" s="46" t="str">
        <f t="shared" si="9"/>
        <v>vis</v>
      </c>
      <c r="E83" s="167">
        <f>VLOOKUP(C83,'Active 1'!C$21:E$970,3,FALSE)</f>
        <v>1012.4987112211156</v>
      </c>
      <c r="F83" s="5" t="s">
        <v>154</v>
      </c>
      <c r="G83" s="46" t="str">
        <f t="shared" si="10"/>
        <v>49921.4385</v>
      </c>
      <c r="H83" s="21">
        <f t="shared" si="11"/>
        <v>-15862.5</v>
      </c>
      <c r="I83" s="168" t="s">
        <v>559</v>
      </c>
      <c r="J83" s="169" t="s">
        <v>560</v>
      </c>
      <c r="K83" s="168">
        <v>-15862.5</v>
      </c>
      <c r="L83" s="168" t="s">
        <v>561</v>
      </c>
      <c r="M83" s="169" t="s">
        <v>405</v>
      </c>
      <c r="N83" s="169" t="s">
        <v>429</v>
      </c>
      <c r="O83" s="170" t="s">
        <v>267</v>
      </c>
      <c r="P83" s="171" t="s">
        <v>562</v>
      </c>
    </row>
    <row r="84" spans="1:16" ht="12.75" customHeight="1" thickBot="1">
      <c r="A84" s="21" t="str">
        <f t="shared" si="6"/>
        <v>IBVS 4358 </v>
      </c>
      <c r="B84" s="5" t="str">
        <f t="shared" si="7"/>
        <v>II</v>
      </c>
      <c r="C84" s="21">
        <f t="shared" si="8"/>
        <v>49921.808100000002</v>
      </c>
      <c r="D84" s="46" t="str">
        <f t="shared" si="9"/>
        <v>vis</v>
      </c>
      <c r="E84" s="167">
        <f>VLOOKUP(C84,'Active 1'!C$21:E$970,3,FALSE)</f>
        <v>1013.496789111064</v>
      </c>
      <c r="F84" s="5" t="s">
        <v>154</v>
      </c>
      <c r="G84" s="46" t="str">
        <f t="shared" si="10"/>
        <v>49921.8081</v>
      </c>
      <c r="H84" s="21">
        <f t="shared" si="11"/>
        <v>-15861.5</v>
      </c>
      <c r="I84" s="168" t="s">
        <v>563</v>
      </c>
      <c r="J84" s="169" t="s">
        <v>564</v>
      </c>
      <c r="K84" s="168">
        <v>-15861.5</v>
      </c>
      <c r="L84" s="168" t="s">
        <v>565</v>
      </c>
      <c r="M84" s="169" t="s">
        <v>405</v>
      </c>
      <c r="N84" s="169" t="s">
        <v>406</v>
      </c>
      <c r="O84" s="170" t="s">
        <v>266</v>
      </c>
      <c r="P84" s="171" t="s">
        <v>546</v>
      </c>
    </row>
    <row r="85" spans="1:16" ht="12.75" customHeight="1" thickBot="1">
      <c r="A85" s="21" t="str">
        <f t="shared" si="6"/>
        <v>IBVS 4358 </v>
      </c>
      <c r="B85" s="5" t="str">
        <f t="shared" si="7"/>
        <v>II</v>
      </c>
      <c r="C85" s="21">
        <f t="shared" si="8"/>
        <v>49922.918299999998</v>
      </c>
      <c r="D85" s="46" t="str">
        <f t="shared" si="9"/>
        <v>vis</v>
      </c>
      <c r="E85" s="167">
        <f>VLOOKUP(C85,'Active 1'!C$21:E$970,3,FALSE)</f>
        <v>1016.4948033789211</v>
      </c>
      <c r="F85" s="5" t="s">
        <v>154</v>
      </c>
      <c r="G85" s="46" t="str">
        <f t="shared" si="10"/>
        <v>49922.9183</v>
      </c>
      <c r="H85" s="21">
        <f t="shared" si="11"/>
        <v>-15858.5</v>
      </c>
      <c r="I85" s="168" t="s">
        <v>566</v>
      </c>
      <c r="J85" s="169" t="s">
        <v>567</v>
      </c>
      <c r="K85" s="168">
        <v>-15858.5</v>
      </c>
      <c r="L85" s="168" t="s">
        <v>555</v>
      </c>
      <c r="M85" s="169" t="s">
        <v>405</v>
      </c>
      <c r="N85" s="169" t="s">
        <v>406</v>
      </c>
      <c r="O85" s="170" t="s">
        <v>266</v>
      </c>
      <c r="P85" s="171" t="s">
        <v>546</v>
      </c>
    </row>
    <row r="86" spans="1:16" ht="12.75" customHeight="1" thickBot="1">
      <c r="A86" s="21" t="str">
        <f t="shared" si="6"/>
        <v> BBS 113 </v>
      </c>
      <c r="B86" s="5" t="str">
        <f t="shared" si="7"/>
        <v>I</v>
      </c>
      <c r="C86" s="21">
        <f t="shared" si="8"/>
        <v>49959.381999999998</v>
      </c>
      <c r="D86" s="46" t="str">
        <f t="shared" si="9"/>
        <v>vis</v>
      </c>
      <c r="E86" s="167">
        <f>VLOOKUP(C86,'Active 1'!C$21:E$970,3,FALSE)</f>
        <v>1114.9623703572122</v>
      </c>
      <c r="F86" s="5" t="s">
        <v>154</v>
      </c>
      <c r="G86" s="46" t="str">
        <f t="shared" si="10"/>
        <v>49959.382</v>
      </c>
      <c r="H86" s="21">
        <f t="shared" si="11"/>
        <v>-15760</v>
      </c>
      <c r="I86" s="168" t="s">
        <v>568</v>
      </c>
      <c r="J86" s="169" t="s">
        <v>569</v>
      </c>
      <c r="K86" s="168">
        <v>-15760</v>
      </c>
      <c r="L86" s="168" t="s">
        <v>334</v>
      </c>
      <c r="M86" s="169" t="s">
        <v>327</v>
      </c>
      <c r="N86" s="169"/>
      <c r="O86" s="170" t="s">
        <v>268</v>
      </c>
      <c r="P86" s="170" t="s">
        <v>570</v>
      </c>
    </row>
    <row r="87" spans="1:16" ht="12.75" customHeight="1" thickBot="1">
      <c r="A87" s="21" t="str">
        <f t="shared" si="6"/>
        <v> BBS 113 </v>
      </c>
      <c r="B87" s="5" t="str">
        <f t="shared" si="7"/>
        <v>I</v>
      </c>
      <c r="C87" s="21">
        <f t="shared" si="8"/>
        <v>49962.360999999997</v>
      </c>
      <c r="D87" s="46" t="str">
        <f t="shared" si="9"/>
        <v>vis</v>
      </c>
      <c r="E87" s="167">
        <f>VLOOKUP(C87,'Active 1'!C$21:E$970,3,FALSE)</f>
        <v>1123.0069429603288</v>
      </c>
      <c r="F87" s="5" t="s">
        <v>154</v>
      </c>
      <c r="G87" s="46" t="str">
        <f t="shared" si="10"/>
        <v>49962.361</v>
      </c>
      <c r="H87" s="21">
        <f t="shared" si="11"/>
        <v>-15752</v>
      </c>
      <c r="I87" s="168" t="s">
        <v>571</v>
      </c>
      <c r="J87" s="169" t="s">
        <v>572</v>
      </c>
      <c r="K87" s="168">
        <v>-15752</v>
      </c>
      <c r="L87" s="168" t="s">
        <v>573</v>
      </c>
      <c r="M87" s="169" t="s">
        <v>327</v>
      </c>
      <c r="N87" s="169"/>
      <c r="O87" s="170" t="s">
        <v>268</v>
      </c>
      <c r="P87" s="170" t="s">
        <v>570</v>
      </c>
    </row>
    <row r="88" spans="1:16" ht="12.75" customHeight="1" thickBot="1">
      <c r="A88" s="21" t="str">
        <f t="shared" si="6"/>
        <v>BAVM 99 </v>
      </c>
      <c r="B88" s="5" t="str">
        <f t="shared" si="7"/>
        <v>I</v>
      </c>
      <c r="C88" s="21">
        <f t="shared" si="8"/>
        <v>50303.415500000003</v>
      </c>
      <c r="D88" s="46" t="str">
        <f t="shared" si="9"/>
        <v>vis</v>
      </c>
      <c r="E88" s="167">
        <f>VLOOKUP(C88,'Active 1'!C$21:E$970,3,FALSE)</f>
        <v>2043.9997885025518</v>
      </c>
      <c r="F88" s="5" t="s">
        <v>154</v>
      </c>
      <c r="G88" s="46" t="str">
        <f t="shared" si="10"/>
        <v>50303.4155</v>
      </c>
      <c r="H88" s="21">
        <f t="shared" si="11"/>
        <v>-14831</v>
      </c>
      <c r="I88" s="168" t="s">
        <v>574</v>
      </c>
      <c r="J88" s="169" t="s">
        <v>575</v>
      </c>
      <c r="K88" s="168">
        <v>-14831</v>
      </c>
      <c r="L88" s="168" t="s">
        <v>576</v>
      </c>
      <c r="M88" s="169" t="s">
        <v>405</v>
      </c>
      <c r="N88" s="169" t="s">
        <v>429</v>
      </c>
      <c r="O88" s="170" t="s">
        <v>267</v>
      </c>
      <c r="P88" s="171" t="s">
        <v>577</v>
      </c>
    </row>
    <row r="89" spans="1:16" ht="12.75" customHeight="1" thickBot="1">
      <c r="A89" s="21" t="str">
        <f t="shared" si="6"/>
        <v> BBS 114 </v>
      </c>
      <c r="B89" s="5" t="str">
        <f t="shared" si="7"/>
        <v>II</v>
      </c>
      <c r="C89" s="21">
        <f t="shared" si="8"/>
        <v>50312.487999999998</v>
      </c>
      <c r="D89" s="46" t="str">
        <f t="shared" si="9"/>
        <v>vis</v>
      </c>
      <c r="E89" s="167">
        <f>VLOOKUP(C89,'Active 1'!C$21:E$970,3,FALSE)</f>
        <v>2068.4994141963248</v>
      </c>
      <c r="F89" s="5" t="s">
        <v>154</v>
      </c>
      <c r="G89" s="46" t="str">
        <f t="shared" si="10"/>
        <v>50312.488</v>
      </c>
      <c r="H89" s="21">
        <f t="shared" si="11"/>
        <v>-14806.5</v>
      </c>
      <c r="I89" s="168" t="s">
        <v>578</v>
      </c>
      <c r="J89" s="169" t="s">
        <v>579</v>
      </c>
      <c r="K89" s="168">
        <v>-14806.5</v>
      </c>
      <c r="L89" s="168" t="s">
        <v>580</v>
      </c>
      <c r="M89" s="169" t="s">
        <v>405</v>
      </c>
      <c r="N89" s="169" t="s">
        <v>406</v>
      </c>
      <c r="O89" s="170" t="s">
        <v>262</v>
      </c>
      <c r="P89" s="170" t="s">
        <v>581</v>
      </c>
    </row>
    <row r="90" spans="1:16" ht="12.75" customHeight="1" thickBot="1">
      <c r="A90" s="21" t="str">
        <f t="shared" si="6"/>
        <v>BAVM 99 </v>
      </c>
      <c r="B90" s="5" t="str">
        <f t="shared" si="7"/>
        <v>II</v>
      </c>
      <c r="C90" s="21">
        <f t="shared" si="8"/>
        <v>50315.451099999998</v>
      </c>
      <c r="D90" s="46" t="str">
        <f t="shared" si="9"/>
        <v>vis</v>
      </c>
      <c r="E90" s="167">
        <f>VLOOKUP(C90,'Active 1'!C$21:E$970,3,FALSE)</f>
        <v>2076.5010500071025</v>
      </c>
      <c r="F90" s="5" t="s">
        <v>154</v>
      </c>
      <c r="G90" s="46" t="str">
        <f t="shared" si="10"/>
        <v>50315.4511</v>
      </c>
      <c r="H90" s="21">
        <f t="shared" si="11"/>
        <v>-14798.5</v>
      </c>
      <c r="I90" s="168" t="s">
        <v>582</v>
      </c>
      <c r="J90" s="169" t="s">
        <v>583</v>
      </c>
      <c r="K90" s="168">
        <v>-14798.5</v>
      </c>
      <c r="L90" s="168" t="s">
        <v>584</v>
      </c>
      <c r="M90" s="169" t="s">
        <v>405</v>
      </c>
      <c r="N90" s="169" t="s">
        <v>92</v>
      </c>
      <c r="O90" s="170" t="s">
        <v>260</v>
      </c>
      <c r="P90" s="171" t="s">
        <v>577</v>
      </c>
    </row>
    <row r="91" spans="1:16" ht="12.75" customHeight="1" thickBot="1">
      <c r="A91" s="21" t="str">
        <f t="shared" si="6"/>
        <v>BAVM 99 </v>
      </c>
      <c r="B91" s="5" t="str">
        <f t="shared" si="7"/>
        <v>II</v>
      </c>
      <c r="C91" s="21">
        <f t="shared" si="8"/>
        <v>50315.451699999998</v>
      </c>
      <c r="D91" s="46" t="str">
        <f t="shared" si="9"/>
        <v>vis</v>
      </c>
      <c r="E91" s="167">
        <f>VLOOKUP(C91,'Active 1'!C$21:E$970,3,FALSE)</f>
        <v>2076.5026702634159</v>
      </c>
      <c r="F91" s="5" t="s">
        <v>154</v>
      </c>
      <c r="G91" s="46" t="str">
        <f t="shared" si="10"/>
        <v>50315.4517</v>
      </c>
      <c r="H91" s="21">
        <f t="shared" si="11"/>
        <v>-14798.5</v>
      </c>
      <c r="I91" s="168" t="s">
        <v>585</v>
      </c>
      <c r="J91" s="169" t="s">
        <v>586</v>
      </c>
      <c r="K91" s="168">
        <v>-14798.5</v>
      </c>
      <c r="L91" s="168" t="s">
        <v>545</v>
      </c>
      <c r="M91" s="169" t="s">
        <v>405</v>
      </c>
      <c r="N91" s="169" t="s">
        <v>524</v>
      </c>
      <c r="O91" s="170" t="s">
        <v>260</v>
      </c>
      <c r="P91" s="171" t="s">
        <v>577</v>
      </c>
    </row>
    <row r="92" spans="1:16" ht="12.75" customHeight="1" thickBot="1">
      <c r="A92" s="21" t="str">
        <f t="shared" si="6"/>
        <v>BAVM 117 </v>
      </c>
      <c r="B92" s="5" t="str">
        <f t="shared" si="7"/>
        <v>II</v>
      </c>
      <c r="C92" s="21">
        <f t="shared" si="8"/>
        <v>51016.453399999999</v>
      </c>
      <c r="D92" s="46" t="str">
        <f t="shared" si="9"/>
        <v>vis</v>
      </c>
      <c r="E92" s="167">
        <f>VLOOKUP(C92,'Active 1'!C$21:E$970,3,FALSE)</f>
        <v>3969.5067221464014</v>
      </c>
      <c r="F92" s="5" t="s">
        <v>154</v>
      </c>
      <c r="G92" s="46" t="str">
        <f t="shared" si="10"/>
        <v>51016.4534</v>
      </c>
      <c r="H92" s="21">
        <f t="shared" si="11"/>
        <v>-12905.5</v>
      </c>
      <c r="I92" s="168" t="s">
        <v>587</v>
      </c>
      <c r="J92" s="169" t="s">
        <v>588</v>
      </c>
      <c r="K92" s="168">
        <v>-12905.5</v>
      </c>
      <c r="L92" s="168" t="s">
        <v>589</v>
      </c>
      <c r="M92" s="169" t="s">
        <v>405</v>
      </c>
      <c r="N92" s="169" t="s">
        <v>429</v>
      </c>
      <c r="O92" s="170" t="s">
        <v>267</v>
      </c>
      <c r="P92" s="171" t="s">
        <v>590</v>
      </c>
    </row>
    <row r="93" spans="1:16" ht="12.75" customHeight="1" thickBot="1">
      <c r="A93" s="21" t="str">
        <f t="shared" si="6"/>
        <v>BAVM 132 </v>
      </c>
      <c r="B93" s="5" t="str">
        <f t="shared" si="7"/>
        <v>I</v>
      </c>
      <c r="C93" s="21">
        <f t="shared" si="8"/>
        <v>51378.435400000002</v>
      </c>
      <c r="D93" s="46" t="str">
        <f t="shared" si="9"/>
        <v>vis</v>
      </c>
      <c r="E93" s="167">
        <f>VLOOKUP(C93,'Active 1'!C$21:E$970,3,FALSE)</f>
        <v>4947.0127577362055</v>
      </c>
      <c r="F93" s="5" t="s">
        <v>154</v>
      </c>
      <c r="G93" s="46" t="str">
        <f t="shared" si="10"/>
        <v>51378.4354</v>
      </c>
      <c r="H93" s="21">
        <f t="shared" si="11"/>
        <v>-11928</v>
      </c>
      <c r="I93" s="168" t="s">
        <v>591</v>
      </c>
      <c r="J93" s="169" t="s">
        <v>592</v>
      </c>
      <c r="K93" s="168">
        <v>-11928</v>
      </c>
      <c r="L93" s="168" t="s">
        <v>593</v>
      </c>
      <c r="M93" s="169" t="s">
        <v>405</v>
      </c>
      <c r="N93" s="169" t="s">
        <v>92</v>
      </c>
      <c r="O93" s="170" t="s">
        <v>260</v>
      </c>
      <c r="P93" s="171" t="s">
        <v>269</v>
      </c>
    </row>
    <row r="94" spans="1:16" ht="12.75" customHeight="1" thickBot="1">
      <c r="A94" s="21" t="str">
        <f t="shared" si="6"/>
        <v>BAVM 132 </v>
      </c>
      <c r="B94" s="5" t="str">
        <f t="shared" si="7"/>
        <v>I</v>
      </c>
      <c r="C94" s="21">
        <f t="shared" si="8"/>
        <v>51378.435899999997</v>
      </c>
      <c r="D94" s="46" t="str">
        <f t="shared" si="9"/>
        <v>vis</v>
      </c>
      <c r="E94" s="167">
        <f>VLOOKUP(C94,'Active 1'!C$21:E$970,3,FALSE)</f>
        <v>4947.0141079497862</v>
      </c>
      <c r="F94" s="5" t="s">
        <v>154</v>
      </c>
      <c r="G94" s="46" t="str">
        <f t="shared" si="10"/>
        <v>51378.4359</v>
      </c>
      <c r="H94" s="21">
        <f t="shared" si="11"/>
        <v>-11928</v>
      </c>
      <c r="I94" s="168" t="s">
        <v>594</v>
      </c>
      <c r="J94" s="169" t="s">
        <v>595</v>
      </c>
      <c r="K94" s="168">
        <v>-11928</v>
      </c>
      <c r="L94" s="168" t="s">
        <v>596</v>
      </c>
      <c r="M94" s="169" t="s">
        <v>405</v>
      </c>
      <c r="N94" s="169" t="s">
        <v>524</v>
      </c>
      <c r="O94" s="170" t="s">
        <v>260</v>
      </c>
      <c r="P94" s="171" t="s">
        <v>269</v>
      </c>
    </row>
    <row r="95" spans="1:16" ht="12.75" customHeight="1" thickBot="1">
      <c r="A95" s="21" t="str">
        <f t="shared" si="6"/>
        <v>BAVM 132 </v>
      </c>
      <c r="B95" s="5" t="str">
        <f t="shared" si="7"/>
        <v>I</v>
      </c>
      <c r="C95" s="21">
        <f t="shared" si="8"/>
        <v>51388.434800000003</v>
      </c>
      <c r="D95" s="46" t="str">
        <f t="shared" si="9"/>
        <v>vis</v>
      </c>
      <c r="E95" s="167">
        <f>VLOOKUP(C95,'Active 1'!C$21:E$970,3,FALSE)</f>
        <v>4974.0154093936835</v>
      </c>
      <c r="F95" s="5" t="s">
        <v>154</v>
      </c>
      <c r="G95" s="46" t="str">
        <f t="shared" si="10"/>
        <v>51388.4348</v>
      </c>
      <c r="H95" s="21">
        <f t="shared" si="11"/>
        <v>-11901</v>
      </c>
      <c r="I95" s="168" t="s">
        <v>597</v>
      </c>
      <c r="J95" s="169" t="s">
        <v>598</v>
      </c>
      <c r="K95" s="168">
        <v>-11901</v>
      </c>
      <c r="L95" s="168" t="s">
        <v>555</v>
      </c>
      <c r="M95" s="169" t="s">
        <v>405</v>
      </c>
      <c r="N95" s="169" t="s">
        <v>599</v>
      </c>
      <c r="O95" s="170" t="s">
        <v>267</v>
      </c>
      <c r="P95" s="171" t="s">
        <v>269</v>
      </c>
    </row>
    <row r="96" spans="1:16" ht="12.75" customHeight="1" thickBot="1">
      <c r="A96" s="21" t="str">
        <f t="shared" si="6"/>
        <v>BAVM 152 </v>
      </c>
      <c r="B96" s="5" t="str">
        <f t="shared" si="7"/>
        <v>II</v>
      </c>
      <c r="C96" s="21">
        <f t="shared" si="8"/>
        <v>51747.452599999997</v>
      </c>
      <c r="D96" s="46" t="str">
        <f t="shared" si="9"/>
        <v>vis</v>
      </c>
      <c r="E96" s="167">
        <f>VLOOKUP(C96,'Active 1'!C$21:E$970,3,FALSE)</f>
        <v>5943.5168387027752</v>
      </c>
      <c r="F96" s="5" t="s">
        <v>154</v>
      </c>
      <c r="G96" s="46" t="str">
        <f t="shared" si="10"/>
        <v>51747.4526</v>
      </c>
      <c r="H96" s="21">
        <f t="shared" si="11"/>
        <v>-10931.5</v>
      </c>
      <c r="I96" s="168" t="s">
        <v>600</v>
      </c>
      <c r="J96" s="169" t="s">
        <v>601</v>
      </c>
      <c r="K96" s="168" t="s">
        <v>602</v>
      </c>
      <c r="L96" s="168" t="s">
        <v>603</v>
      </c>
      <c r="M96" s="169" t="s">
        <v>405</v>
      </c>
      <c r="N96" s="169" t="s">
        <v>599</v>
      </c>
      <c r="O96" s="170" t="s">
        <v>267</v>
      </c>
      <c r="P96" s="171" t="s">
        <v>604</v>
      </c>
    </row>
    <row r="97" spans="1:16" ht="12.75" customHeight="1" thickBot="1">
      <c r="A97" s="21" t="str">
        <f t="shared" si="6"/>
        <v>IBVS 5594 </v>
      </c>
      <c r="B97" s="5" t="str">
        <f t="shared" si="7"/>
        <v>II</v>
      </c>
      <c r="C97" s="21">
        <f t="shared" si="8"/>
        <v>52448.456700000002</v>
      </c>
      <c r="D97" s="46" t="str">
        <f t="shared" si="9"/>
        <v>vis</v>
      </c>
      <c r="E97" s="167">
        <f>VLOOKUP(C97,'Active 1'!C$21:E$970,3,FALSE)</f>
        <v>7836.5273716110332</v>
      </c>
      <c r="F97" s="5" t="s">
        <v>154</v>
      </c>
      <c r="G97" s="46" t="str">
        <f t="shared" si="10"/>
        <v>52448.4567</v>
      </c>
      <c r="H97" s="21">
        <f t="shared" si="11"/>
        <v>-9038.5</v>
      </c>
      <c r="I97" s="168" t="s">
        <v>605</v>
      </c>
      <c r="J97" s="169" t="s">
        <v>606</v>
      </c>
      <c r="K97" s="168" t="s">
        <v>607</v>
      </c>
      <c r="L97" s="168" t="s">
        <v>608</v>
      </c>
      <c r="M97" s="169" t="s">
        <v>405</v>
      </c>
      <c r="N97" s="169" t="s">
        <v>406</v>
      </c>
      <c r="O97" s="170" t="s">
        <v>270</v>
      </c>
      <c r="P97" s="171" t="s">
        <v>271</v>
      </c>
    </row>
    <row r="98" spans="1:16" ht="12.75" customHeight="1" thickBot="1">
      <c r="A98" s="21" t="str">
        <f t="shared" si="6"/>
        <v>IBVS 5594 </v>
      </c>
      <c r="B98" s="5" t="str">
        <f t="shared" si="7"/>
        <v>I</v>
      </c>
      <c r="C98" s="21">
        <f t="shared" si="8"/>
        <v>52489.375800000002</v>
      </c>
      <c r="D98" s="46" t="str">
        <f t="shared" si="9"/>
        <v>vis</v>
      </c>
      <c r="E98" s="167">
        <f>VLOOKUP(C98,'Active 1'!C$21:E$970,3,FALSE)</f>
        <v>7947.0264218977927</v>
      </c>
      <c r="F98" s="5" t="s">
        <v>154</v>
      </c>
      <c r="G98" s="46" t="str">
        <f t="shared" si="10"/>
        <v>52489.3758</v>
      </c>
      <c r="H98" s="21">
        <f t="shared" si="11"/>
        <v>-8928</v>
      </c>
      <c r="I98" s="168" t="s">
        <v>609</v>
      </c>
      <c r="J98" s="169" t="s">
        <v>610</v>
      </c>
      <c r="K98" s="168" t="s">
        <v>611</v>
      </c>
      <c r="L98" s="168" t="s">
        <v>612</v>
      </c>
      <c r="M98" s="169" t="s">
        <v>405</v>
      </c>
      <c r="N98" s="169" t="s">
        <v>406</v>
      </c>
      <c r="O98" s="170" t="s">
        <v>270</v>
      </c>
      <c r="P98" s="171" t="s">
        <v>271</v>
      </c>
    </row>
    <row r="99" spans="1:16" ht="12.75" customHeight="1" thickBot="1">
      <c r="A99" s="21" t="str">
        <f t="shared" si="6"/>
        <v>VSB 40 </v>
      </c>
      <c r="B99" s="5" t="str">
        <f t="shared" si="7"/>
        <v>II</v>
      </c>
      <c r="C99" s="21">
        <f t="shared" si="8"/>
        <v>52498.077899999997</v>
      </c>
      <c r="D99" s="46" t="str">
        <f t="shared" si="9"/>
        <v>vis</v>
      </c>
      <c r="E99" s="167">
        <f>VLOOKUP(C99,'Active 1'!C$21:E$970,3,FALSE)</f>
        <v>7970.5258093598786</v>
      </c>
      <c r="F99" s="5" t="s">
        <v>154</v>
      </c>
      <c r="G99" s="46" t="str">
        <f t="shared" si="10"/>
        <v>52498.0779</v>
      </c>
      <c r="H99" s="21">
        <f t="shared" si="11"/>
        <v>-8904.5</v>
      </c>
      <c r="I99" s="168" t="s">
        <v>613</v>
      </c>
      <c r="J99" s="169" t="s">
        <v>614</v>
      </c>
      <c r="K99" s="168" t="s">
        <v>615</v>
      </c>
      <c r="L99" s="168" t="s">
        <v>616</v>
      </c>
      <c r="M99" s="169" t="s">
        <v>405</v>
      </c>
      <c r="N99" s="169" t="s">
        <v>406</v>
      </c>
      <c r="O99" s="170" t="s">
        <v>272</v>
      </c>
      <c r="P99" s="171" t="s">
        <v>273</v>
      </c>
    </row>
    <row r="100" spans="1:16" ht="12.75" customHeight="1" thickBot="1">
      <c r="A100" s="21" t="str">
        <f t="shared" si="6"/>
        <v>IBVS 5364 </v>
      </c>
      <c r="B100" s="5" t="str">
        <f t="shared" si="7"/>
        <v>II</v>
      </c>
      <c r="C100" s="21">
        <f t="shared" si="8"/>
        <v>52498.448600000003</v>
      </c>
      <c r="D100" s="46" t="str">
        <f t="shared" si="9"/>
        <v>vis</v>
      </c>
      <c r="E100" s="167">
        <f>VLOOKUP(C100,'Active 1'!C$21:E$970,3,FALSE)</f>
        <v>7971.5268577197412</v>
      </c>
      <c r="F100" s="5" t="s">
        <v>154</v>
      </c>
      <c r="G100" s="46" t="str">
        <f t="shared" si="10"/>
        <v>52498.4486</v>
      </c>
      <c r="H100" s="21">
        <f t="shared" si="11"/>
        <v>-8903.5</v>
      </c>
      <c r="I100" s="168" t="s">
        <v>617</v>
      </c>
      <c r="J100" s="169" t="s">
        <v>618</v>
      </c>
      <c r="K100" s="168" t="s">
        <v>619</v>
      </c>
      <c r="L100" s="168" t="s">
        <v>620</v>
      </c>
      <c r="M100" s="169" t="s">
        <v>405</v>
      </c>
      <c r="N100" s="169" t="s">
        <v>406</v>
      </c>
      <c r="O100" s="170" t="s">
        <v>274</v>
      </c>
      <c r="P100" s="171" t="s">
        <v>621</v>
      </c>
    </row>
    <row r="101" spans="1:16" ht="12.75" customHeight="1" thickBot="1">
      <c r="A101" s="21" t="str">
        <f t="shared" si="6"/>
        <v> BBS 129 </v>
      </c>
      <c r="B101" s="5" t="str">
        <f t="shared" si="7"/>
        <v>II</v>
      </c>
      <c r="C101" s="21">
        <f t="shared" si="8"/>
        <v>52504.377999999997</v>
      </c>
      <c r="D101" s="46" t="str">
        <f t="shared" si="9"/>
        <v>vis</v>
      </c>
      <c r="E101" s="167">
        <f>VLOOKUP(C101,'Active 1'!C$21:E$970,3,FALSE)</f>
        <v>7987.5387707082873</v>
      </c>
      <c r="F101" s="5" t="s">
        <v>154</v>
      </c>
      <c r="G101" s="46" t="str">
        <f t="shared" si="10"/>
        <v>52504.378</v>
      </c>
      <c r="H101" s="21">
        <f t="shared" si="11"/>
        <v>-8887.5</v>
      </c>
      <c r="I101" s="168" t="s">
        <v>622</v>
      </c>
      <c r="J101" s="169" t="s">
        <v>623</v>
      </c>
      <c r="K101" s="168" t="s">
        <v>624</v>
      </c>
      <c r="L101" s="168" t="s">
        <v>625</v>
      </c>
      <c r="M101" s="169" t="s">
        <v>405</v>
      </c>
      <c r="N101" s="169" t="s">
        <v>406</v>
      </c>
      <c r="O101" s="170" t="s">
        <v>262</v>
      </c>
      <c r="P101" s="170" t="s">
        <v>626</v>
      </c>
    </row>
    <row r="102" spans="1:16" ht="12.75" customHeight="1" thickBot="1">
      <c r="A102" s="21" t="str">
        <f t="shared" si="6"/>
        <v>IBVS 5364 </v>
      </c>
      <c r="B102" s="5" t="str">
        <f t="shared" si="7"/>
        <v>II</v>
      </c>
      <c r="C102" s="21">
        <f t="shared" si="8"/>
        <v>52511.410300000003</v>
      </c>
      <c r="D102" s="46" t="str">
        <f t="shared" si="9"/>
        <v>vis</v>
      </c>
      <c r="E102" s="167">
        <f>VLOOKUP(C102,'Active 1'!C$21:E$970,3,FALSE)</f>
        <v>8006.5289848462398</v>
      </c>
      <c r="F102" s="5" t="s">
        <v>154</v>
      </c>
      <c r="G102" s="46" t="str">
        <f t="shared" si="10"/>
        <v>52511.4103</v>
      </c>
      <c r="H102" s="21">
        <f t="shared" si="11"/>
        <v>-8868.5</v>
      </c>
      <c r="I102" s="168" t="s">
        <v>627</v>
      </c>
      <c r="J102" s="169" t="s">
        <v>628</v>
      </c>
      <c r="K102" s="168" t="s">
        <v>629</v>
      </c>
      <c r="L102" s="168" t="s">
        <v>630</v>
      </c>
      <c r="M102" s="169" t="s">
        <v>405</v>
      </c>
      <c r="N102" s="169" t="s">
        <v>406</v>
      </c>
      <c r="O102" s="170" t="s">
        <v>274</v>
      </c>
      <c r="P102" s="171" t="s">
        <v>621</v>
      </c>
    </row>
    <row r="103" spans="1:16" ht="12.75" customHeight="1" thickBot="1">
      <c r="A103" s="21" t="str">
        <f t="shared" si="6"/>
        <v>IBVS 5676 </v>
      </c>
      <c r="B103" s="5" t="str">
        <f t="shared" si="7"/>
        <v>I</v>
      </c>
      <c r="C103" s="21">
        <f t="shared" si="8"/>
        <v>52847.4692</v>
      </c>
      <c r="D103" s="46" t="str">
        <f t="shared" si="9"/>
        <v>vis</v>
      </c>
      <c r="E103" s="167">
        <f>VLOOKUP(C103,'Active 1'!C$21:E$970,3,FALSE)</f>
        <v>8914.0315763111848</v>
      </c>
      <c r="F103" s="5" t="s">
        <v>154</v>
      </c>
      <c r="G103" s="46" t="str">
        <f t="shared" si="10"/>
        <v>52847.4692</v>
      </c>
      <c r="H103" s="21">
        <f t="shared" si="11"/>
        <v>-7961</v>
      </c>
      <c r="I103" s="168" t="s">
        <v>631</v>
      </c>
      <c r="J103" s="169" t="s">
        <v>632</v>
      </c>
      <c r="K103" s="168" t="s">
        <v>633</v>
      </c>
      <c r="L103" s="168" t="s">
        <v>620</v>
      </c>
      <c r="M103" s="169" t="s">
        <v>405</v>
      </c>
      <c r="N103" s="169" t="s">
        <v>406</v>
      </c>
      <c r="O103" s="170" t="s">
        <v>275</v>
      </c>
      <c r="P103" s="171" t="s">
        <v>634</v>
      </c>
    </row>
    <row r="104" spans="1:16" ht="12.75" customHeight="1" thickBot="1">
      <c r="A104" s="21" t="str">
        <f t="shared" si="6"/>
        <v>IBVS 5676 </v>
      </c>
      <c r="B104" s="5" t="str">
        <f t="shared" si="7"/>
        <v>II</v>
      </c>
      <c r="C104" s="21">
        <f t="shared" si="8"/>
        <v>52950.230900000002</v>
      </c>
      <c r="D104" s="46" t="str">
        <f t="shared" si="9"/>
        <v>vis</v>
      </c>
      <c r="E104" s="167">
        <f>VLOOKUP(C104,'Active 1'!C$21:E$970,3,FALSE)</f>
        <v>9191.532065223535</v>
      </c>
      <c r="F104" s="5" t="s">
        <v>154</v>
      </c>
      <c r="G104" s="46" t="str">
        <f t="shared" si="10"/>
        <v>52950.2309</v>
      </c>
      <c r="H104" s="21">
        <f t="shared" si="11"/>
        <v>-7683.5</v>
      </c>
      <c r="I104" s="168" t="s">
        <v>635</v>
      </c>
      <c r="J104" s="169" t="s">
        <v>636</v>
      </c>
      <c r="K104" s="168" t="s">
        <v>637</v>
      </c>
      <c r="L104" s="168" t="s">
        <v>616</v>
      </c>
      <c r="M104" s="169" t="s">
        <v>405</v>
      </c>
      <c r="N104" s="169" t="s">
        <v>406</v>
      </c>
      <c r="O104" s="170" t="s">
        <v>275</v>
      </c>
      <c r="P104" s="171" t="s">
        <v>634</v>
      </c>
    </row>
    <row r="105" spans="1:16" ht="12.75" customHeight="1" thickBot="1">
      <c r="A105" s="21" t="str">
        <f t="shared" si="6"/>
        <v>IBVS 5603 </v>
      </c>
      <c r="B105" s="5" t="str">
        <f t="shared" si="7"/>
        <v>II</v>
      </c>
      <c r="C105" s="21">
        <f t="shared" si="8"/>
        <v>53099.837599999999</v>
      </c>
      <c r="D105" s="46" t="str">
        <f t="shared" si="9"/>
        <v>vis</v>
      </c>
      <c r="E105" s="167">
        <f>VLOOKUP(C105,'Active 1'!C$21:E$970,3,FALSE)</f>
        <v>9595.5340659160229</v>
      </c>
      <c r="F105" s="5" t="s">
        <v>154</v>
      </c>
      <c r="G105" s="46" t="str">
        <f t="shared" si="10"/>
        <v>53099.8376</v>
      </c>
      <c r="H105" s="21">
        <f t="shared" si="11"/>
        <v>-7279.5</v>
      </c>
      <c r="I105" s="168" t="s">
        <v>638</v>
      </c>
      <c r="J105" s="169" t="s">
        <v>639</v>
      </c>
      <c r="K105" s="168" t="s">
        <v>640</v>
      </c>
      <c r="L105" s="168" t="s">
        <v>616</v>
      </c>
      <c r="M105" s="169" t="s">
        <v>405</v>
      </c>
      <c r="N105" s="169" t="s">
        <v>406</v>
      </c>
      <c r="O105" s="170" t="s">
        <v>276</v>
      </c>
      <c r="P105" s="171" t="s">
        <v>641</v>
      </c>
    </row>
    <row r="106" spans="1:16" ht="12.75" customHeight="1" thickBot="1">
      <c r="A106" s="21" t="str">
        <f t="shared" si="6"/>
        <v>VSB 43 </v>
      </c>
      <c r="B106" s="5" t="str">
        <f t="shared" si="7"/>
        <v>I</v>
      </c>
      <c r="C106" s="21">
        <f t="shared" si="8"/>
        <v>53194.082699999999</v>
      </c>
      <c r="D106" s="46" t="str">
        <f t="shared" si="9"/>
        <v>vis</v>
      </c>
      <c r="E106" s="167">
        <f>VLOOKUP(C106,'Active 1'!C$21:E$970,3,FALSE)</f>
        <v>9850.0360966102671</v>
      </c>
      <c r="F106" s="5" t="s">
        <v>154</v>
      </c>
      <c r="G106" s="46" t="str">
        <f t="shared" si="10"/>
        <v>53194.0827</v>
      </c>
      <c r="H106" s="21">
        <f t="shared" si="11"/>
        <v>-7025</v>
      </c>
      <c r="I106" s="168" t="s">
        <v>642</v>
      </c>
      <c r="J106" s="169" t="s">
        <v>643</v>
      </c>
      <c r="K106" s="168" t="s">
        <v>644</v>
      </c>
      <c r="L106" s="168" t="s">
        <v>645</v>
      </c>
      <c r="M106" s="169" t="s">
        <v>405</v>
      </c>
      <c r="N106" s="169" t="s">
        <v>406</v>
      </c>
      <c r="O106" s="170" t="s">
        <v>277</v>
      </c>
      <c r="P106" s="171" t="s">
        <v>278</v>
      </c>
    </row>
    <row r="107" spans="1:16" ht="12.75" customHeight="1" thickBot="1">
      <c r="A107" s="21" t="str">
        <f t="shared" si="6"/>
        <v>IBVS 5741 </v>
      </c>
      <c r="B107" s="5" t="str">
        <f t="shared" si="7"/>
        <v>II</v>
      </c>
      <c r="C107" s="21">
        <f t="shared" si="8"/>
        <v>53222.412100000001</v>
      </c>
      <c r="D107" s="46" t="str">
        <f t="shared" si="9"/>
        <v>vis</v>
      </c>
      <c r="E107" s="167">
        <f>VLOOKUP(C107,'Active 1'!C$21:E$970,3,FALSE)</f>
        <v>9926.5375786857294</v>
      </c>
      <c r="F107" s="5" t="s">
        <v>154</v>
      </c>
      <c r="G107" s="46" t="str">
        <f t="shared" si="10"/>
        <v>53222.4121</v>
      </c>
      <c r="H107" s="21">
        <f t="shared" si="11"/>
        <v>-6948.5</v>
      </c>
      <c r="I107" s="168" t="s">
        <v>646</v>
      </c>
      <c r="J107" s="169" t="s">
        <v>647</v>
      </c>
      <c r="K107" s="168" t="s">
        <v>648</v>
      </c>
      <c r="L107" s="168" t="s">
        <v>603</v>
      </c>
      <c r="M107" s="169" t="s">
        <v>405</v>
      </c>
      <c r="N107" s="169" t="s">
        <v>406</v>
      </c>
      <c r="O107" s="170" t="s">
        <v>279</v>
      </c>
      <c r="P107" s="171" t="s">
        <v>649</v>
      </c>
    </row>
    <row r="108" spans="1:16" ht="12.75" customHeight="1" thickBot="1">
      <c r="A108" s="21" t="str">
        <f t="shared" si="6"/>
        <v>VSB 44 </v>
      </c>
      <c r="B108" s="5" t="str">
        <f t="shared" si="7"/>
        <v>II</v>
      </c>
      <c r="C108" s="21">
        <f t="shared" si="8"/>
        <v>53547.174400000004</v>
      </c>
      <c r="D108" s="46" t="str">
        <f t="shared" si="9"/>
        <v>vis</v>
      </c>
      <c r="E108" s="167">
        <f>VLOOKUP(C108,'Active 1'!C$21:E$970,3,FALSE)</f>
        <v>10803.534524340555</v>
      </c>
      <c r="F108" s="5" t="s">
        <v>154</v>
      </c>
      <c r="G108" s="46" t="str">
        <f t="shared" si="10"/>
        <v>53547.1744</v>
      </c>
      <c r="H108" s="21">
        <f t="shared" si="11"/>
        <v>-6071.5</v>
      </c>
      <c r="I108" s="168" t="s">
        <v>650</v>
      </c>
      <c r="J108" s="169" t="s">
        <v>651</v>
      </c>
      <c r="K108" s="168" t="s">
        <v>652</v>
      </c>
      <c r="L108" s="168" t="s">
        <v>653</v>
      </c>
      <c r="M108" s="169" t="s">
        <v>405</v>
      </c>
      <c r="N108" s="169" t="s">
        <v>406</v>
      </c>
      <c r="O108" s="170" t="s">
        <v>277</v>
      </c>
      <c r="P108" s="171" t="s">
        <v>280</v>
      </c>
    </row>
    <row r="109" spans="1:16" ht="12.75" customHeight="1" thickBot="1">
      <c r="A109" s="21" t="str">
        <f t="shared" si="6"/>
        <v>VSB 44 </v>
      </c>
      <c r="B109" s="5" t="str">
        <f t="shared" si="7"/>
        <v>I</v>
      </c>
      <c r="C109" s="21">
        <f t="shared" si="8"/>
        <v>53584.021999999997</v>
      </c>
      <c r="D109" s="46" t="str">
        <f t="shared" si="9"/>
        <v>vis</v>
      </c>
      <c r="E109" s="167">
        <f>VLOOKUP(C109,'Active 1'!C$21:E$970,3,FALSE)</f>
        <v>10903.0387853176</v>
      </c>
      <c r="F109" s="5" t="s">
        <v>154</v>
      </c>
      <c r="G109" s="46" t="str">
        <f t="shared" si="10"/>
        <v>53584.0220</v>
      </c>
      <c r="H109" s="21">
        <f t="shared" si="11"/>
        <v>-5972</v>
      </c>
      <c r="I109" s="168" t="s">
        <v>654</v>
      </c>
      <c r="J109" s="169" t="s">
        <v>655</v>
      </c>
      <c r="K109" s="168" t="s">
        <v>656</v>
      </c>
      <c r="L109" s="168" t="s">
        <v>657</v>
      </c>
      <c r="M109" s="169" t="s">
        <v>405</v>
      </c>
      <c r="N109" s="169" t="s">
        <v>406</v>
      </c>
      <c r="O109" s="170" t="s">
        <v>277</v>
      </c>
      <c r="P109" s="171" t="s">
        <v>280</v>
      </c>
    </row>
    <row r="110" spans="1:16" ht="12.75" customHeight="1" thickBot="1">
      <c r="A110" s="21" t="str">
        <f t="shared" si="6"/>
        <v>VSB 44 </v>
      </c>
      <c r="B110" s="5" t="str">
        <f t="shared" si="7"/>
        <v>I</v>
      </c>
      <c r="C110" s="21">
        <f t="shared" si="8"/>
        <v>53601.056900000003</v>
      </c>
      <c r="D110" s="46" t="str">
        <f t="shared" si="9"/>
        <v>vis</v>
      </c>
      <c r="E110" s="167">
        <f>VLOOKUP(C110,'Active 1'!C$21:E$970,3,FALSE)</f>
        <v>10949.04029248004</v>
      </c>
      <c r="F110" s="5" t="s">
        <v>154</v>
      </c>
      <c r="G110" s="46" t="str">
        <f t="shared" si="10"/>
        <v>53601.0569</v>
      </c>
      <c r="H110" s="21">
        <f t="shared" si="11"/>
        <v>-5926</v>
      </c>
      <c r="I110" s="168" t="s">
        <v>658</v>
      </c>
      <c r="J110" s="169" t="s">
        <v>659</v>
      </c>
      <c r="K110" s="168" t="s">
        <v>660</v>
      </c>
      <c r="L110" s="168" t="s">
        <v>661</v>
      </c>
      <c r="M110" s="169" t="s">
        <v>405</v>
      </c>
      <c r="N110" s="169" t="s">
        <v>406</v>
      </c>
      <c r="O110" s="170" t="s">
        <v>277</v>
      </c>
      <c r="P110" s="171" t="s">
        <v>280</v>
      </c>
    </row>
    <row r="111" spans="1:16" ht="12.75" customHeight="1" thickBot="1">
      <c r="A111" s="21" t="str">
        <f t="shared" si="6"/>
        <v>BAVM 178 </v>
      </c>
      <c r="B111" s="5" t="str">
        <f t="shared" si="7"/>
        <v>II</v>
      </c>
      <c r="C111" s="21">
        <f t="shared" si="8"/>
        <v>53648.272299999997</v>
      </c>
      <c r="D111" s="46" t="str">
        <f t="shared" si="9"/>
        <v>vis</v>
      </c>
      <c r="E111" s="167">
        <f>VLOOKUP(C111,'Active 1'!C$21:E$970,3,FALSE)</f>
        <v>11076.542042491865</v>
      </c>
      <c r="F111" s="5" t="s">
        <v>154</v>
      </c>
      <c r="G111" s="46" t="str">
        <f t="shared" si="10"/>
        <v>53648.2723</v>
      </c>
      <c r="H111" s="21">
        <f t="shared" si="11"/>
        <v>-5798.5</v>
      </c>
      <c r="I111" s="168" t="s">
        <v>662</v>
      </c>
      <c r="J111" s="169" t="s">
        <v>663</v>
      </c>
      <c r="K111" s="168" t="s">
        <v>664</v>
      </c>
      <c r="L111" s="168" t="s">
        <v>665</v>
      </c>
      <c r="M111" s="169" t="s">
        <v>666</v>
      </c>
      <c r="N111" s="169" t="s">
        <v>599</v>
      </c>
      <c r="O111" s="170" t="s">
        <v>281</v>
      </c>
      <c r="P111" s="171" t="s">
        <v>667</v>
      </c>
    </row>
    <row r="112" spans="1:16" ht="12.75" customHeight="1" thickBot="1">
      <c r="A112" s="21" t="str">
        <f t="shared" si="6"/>
        <v>BAVM 186 </v>
      </c>
      <c r="B112" s="5" t="str">
        <f t="shared" si="7"/>
        <v>II</v>
      </c>
      <c r="C112" s="21">
        <f t="shared" si="8"/>
        <v>53910.452299999997</v>
      </c>
      <c r="D112" s="46" t="str">
        <f t="shared" si="9"/>
        <v>vis</v>
      </c>
      <c r="E112" s="167">
        <f>VLOOKUP(C112,'Active 1'!C$21:E$970,3,FALSE)</f>
        <v>11784.540043527641</v>
      </c>
      <c r="F112" s="5" t="s">
        <v>154</v>
      </c>
      <c r="G112" s="46" t="str">
        <f t="shared" si="10"/>
        <v>53910.4523</v>
      </c>
      <c r="H112" s="21">
        <f t="shared" si="11"/>
        <v>-5090.5</v>
      </c>
      <c r="I112" s="168" t="s">
        <v>668</v>
      </c>
      <c r="J112" s="169" t="s">
        <v>669</v>
      </c>
      <c r="K112" s="168" t="s">
        <v>670</v>
      </c>
      <c r="L112" s="168" t="s">
        <v>671</v>
      </c>
      <c r="M112" s="169" t="s">
        <v>666</v>
      </c>
      <c r="N112" s="169" t="s">
        <v>599</v>
      </c>
      <c r="O112" s="170" t="s">
        <v>282</v>
      </c>
      <c r="P112" s="171" t="s">
        <v>672</v>
      </c>
    </row>
    <row r="113" spans="1:16" ht="12.75" customHeight="1" thickBot="1">
      <c r="A113" s="21" t="str">
        <f t="shared" si="6"/>
        <v>BAVM 183 </v>
      </c>
      <c r="B113" s="5" t="str">
        <f t="shared" si="7"/>
        <v>II</v>
      </c>
      <c r="C113" s="21">
        <f t="shared" si="8"/>
        <v>53933.413500000002</v>
      </c>
      <c r="D113" s="46" t="str">
        <f t="shared" si="9"/>
        <v>vis</v>
      </c>
      <c r="E113" s="167">
        <f>VLOOKUP(C113,'Active 1'!C$21:E$970,3,FALSE)</f>
        <v>11846.545092354349</v>
      </c>
      <c r="F113" s="5" t="s">
        <v>154</v>
      </c>
      <c r="G113" s="46" t="str">
        <f t="shared" si="10"/>
        <v>53933.4135</v>
      </c>
      <c r="H113" s="21">
        <f t="shared" si="11"/>
        <v>-5028.5</v>
      </c>
      <c r="I113" s="168" t="s">
        <v>673</v>
      </c>
      <c r="J113" s="169" t="s">
        <v>674</v>
      </c>
      <c r="K113" s="168" t="s">
        <v>675</v>
      </c>
      <c r="L113" s="168" t="s">
        <v>661</v>
      </c>
      <c r="M113" s="169" t="s">
        <v>666</v>
      </c>
      <c r="N113" s="169" t="s">
        <v>599</v>
      </c>
      <c r="O113" s="170" t="s">
        <v>260</v>
      </c>
      <c r="P113" s="171" t="s">
        <v>676</v>
      </c>
    </row>
    <row r="114" spans="1:16" ht="12.75" customHeight="1" thickBot="1">
      <c r="A114" s="21" t="str">
        <f t="shared" si="6"/>
        <v>VSB 45 </v>
      </c>
      <c r="B114" s="5" t="str">
        <f t="shared" si="7"/>
        <v>I</v>
      </c>
      <c r="C114" s="21">
        <f t="shared" si="8"/>
        <v>53971.001400000001</v>
      </c>
      <c r="D114" s="46" t="str">
        <f t="shared" si="9"/>
        <v>vis</v>
      </c>
      <c r="E114" s="167">
        <f>VLOOKUP(C114,'Active 1'!C$21:E$970,3,FALSE)</f>
        <v>11948.048479581184</v>
      </c>
      <c r="F114" s="5" t="s">
        <v>154</v>
      </c>
      <c r="G114" s="46" t="str">
        <f t="shared" si="10"/>
        <v>53971.0014</v>
      </c>
      <c r="H114" s="21">
        <f t="shared" si="11"/>
        <v>-4927</v>
      </c>
      <c r="I114" s="168" t="s">
        <v>677</v>
      </c>
      <c r="J114" s="169" t="s">
        <v>678</v>
      </c>
      <c r="K114" s="168" t="s">
        <v>679</v>
      </c>
      <c r="L114" s="168" t="s">
        <v>680</v>
      </c>
      <c r="M114" s="169" t="s">
        <v>405</v>
      </c>
      <c r="N114" s="169" t="s">
        <v>406</v>
      </c>
      <c r="O114" s="170" t="s">
        <v>283</v>
      </c>
      <c r="P114" s="171" t="s">
        <v>284</v>
      </c>
    </row>
    <row r="115" spans="1:16" ht="12.75" customHeight="1" thickBot="1">
      <c r="A115" s="21" t="str">
        <f t="shared" si="6"/>
        <v>VSB 45 </v>
      </c>
      <c r="B115" s="5" t="str">
        <f t="shared" si="7"/>
        <v>II</v>
      </c>
      <c r="C115" s="21">
        <f t="shared" si="8"/>
        <v>53973.036699999997</v>
      </c>
      <c r="D115" s="46" t="str">
        <f t="shared" si="9"/>
        <v>vis</v>
      </c>
      <c r="E115" s="167">
        <f>VLOOKUP(C115,'Active 1'!C$21:E$970,3,FALSE)</f>
        <v>11953.544659043788</v>
      </c>
      <c r="F115" s="5" t="s">
        <v>154</v>
      </c>
      <c r="G115" s="46" t="str">
        <f t="shared" si="10"/>
        <v>53973.0367</v>
      </c>
      <c r="H115" s="21">
        <f t="shared" si="11"/>
        <v>-4921.5</v>
      </c>
      <c r="I115" s="168" t="s">
        <v>681</v>
      </c>
      <c r="J115" s="169" t="s">
        <v>682</v>
      </c>
      <c r="K115" s="168" t="s">
        <v>683</v>
      </c>
      <c r="L115" s="168" t="s">
        <v>684</v>
      </c>
      <c r="M115" s="169" t="s">
        <v>405</v>
      </c>
      <c r="N115" s="169" t="s">
        <v>406</v>
      </c>
      <c r="O115" s="170" t="s">
        <v>283</v>
      </c>
      <c r="P115" s="171" t="s">
        <v>284</v>
      </c>
    </row>
    <row r="116" spans="1:16" ht="12.75" customHeight="1" thickBot="1">
      <c r="A116" s="21" t="str">
        <f t="shared" si="6"/>
        <v>IBVS 5801 </v>
      </c>
      <c r="B116" s="5" t="str">
        <f t="shared" si="7"/>
        <v>II</v>
      </c>
      <c r="C116" s="21">
        <f t="shared" si="8"/>
        <v>54297.431199999999</v>
      </c>
      <c r="D116" s="46" t="str">
        <f t="shared" si="9"/>
        <v>vis</v>
      </c>
      <c r="E116" s="167">
        <f>VLOOKUP(C116,'Active 1'!C$21:E$970,3,FALSE)</f>
        <v>12829.548387577624</v>
      </c>
      <c r="F116" s="5" t="s">
        <v>154</v>
      </c>
      <c r="G116" s="46" t="str">
        <f t="shared" si="10"/>
        <v>54297.4312</v>
      </c>
      <c r="H116" s="21">
        <f t="shared" si="11"/>
        <v>-4045.5</v>
      </c>
      <c r="I116" s="168" t="s">
        <v>685</v>
      </c>
      <c r="J116" s="169" t="s">
        <v>686</v>
      </c>
      <c r="K116" s="168" t="s">
        <v>687</v>
      </c>
      <c r="L116" s="168" t="s">
        <v>688</v>
      </c>
      <c r="M116" s="169" t="s">
        <v>405</v>
      </c>
      <c r="N116" s="169" t="s">
        <v>689</v>
      </c>
      <c r="O116" s="170" t="s">
        <v>285</v>
      </c>
      <c r="P116" s="171" t="s">
        <v>286</v>
      </c>
    </row>
    <row r="117" spans="1:16" ht="12.75" customHeight="1" thickBot="1">
      <c r="A117" s="21" t="str">
        <f t="shared" si="6"/>
        <v>IBVS 5801 </v>
      </c>
      <c r="B117" s="5" t="str">
        <f t="shared" si="7"/>
        <v>I</v>
      </c>
      <c r="C117" s="21">
        <f t="shared" si="8"/>
        <v>54299.467100000002</v>
      </c>
      <c r="D117" s="46" t="str">
        <f t="shared" si="9"/>
        <v>vis</v>
      </c>
      <c r="E117" s="167">
        <f>VLOOKUP(C117,'Active 1'!C$21:E$970,3,FALSE)</f>
        <v>12835.046187296561</v>
      </c>
      <c r="F117" s="5" t="s">
        <v>154</v>
      </c>
      <c r="G117" s="46" t="str">
        <f t="shared" si="10"/>
        <v>54299.4671</v>
      </c>
      <c r="H117" s="21">
        <f t="shared" si="11"/>
        <v>-4040</v>
      </c>
      <c r="I117" s="168" t="s">
        <v>690</v>
      </c>
      <c r="J117" s="169" t="s">
        <v>691</v>
      </c>
      <c r="K117" s="168" t="s">
        <v>692</v>
      </c>
      <c r="L117" s="168" t="s">
        <v>693</v>
      </c>
      <c r="M117" s="169" t="s">
        <v>405</v>
      </c>
      <c r="N117" s="169" t="s">
        <v>689</v>
      </c>
      <c r="O117" s="170" t="s">
        <v>285</v>
      </c>
      <c r="P117" s="171" t="s">
        <v>286</v>
      </c>
    </row>
    <row r="118" spans="1:16" ht="12.75" customHeight="1" thickBot="1">
      <c r="A118" s="21" t="str">
        <f t="shared" si="6"/>
        <v>OEJV 0074 </v>
      </c>
      <c r="B118" s="5" t="str">
        <f t="shared" si="7"/>
        <v>II</v>
      </c>
      <c r="C118" s="21">
        <f t="shared" si="8"/>
        <v>54307.431799999998</v>
      </c>
      <c r="D118" s="46" t="str">
        <f t="shared" si="9"/>
        <v>vis</v>
      </c>
      <c r="E118" s="167">
        <f>VLOOKUP(C118,'Active 1'!C$21:E$970,3,FALSE)</f>
        <v>12856.554279747728</v>
      </c>
      <c r="F118" s="5" t="s">
        <v>154</v>
      </c>
      <c r="G118" s="46" t="str">
        <f t="shared" si="10"/>
        <v>54307.43180</v>
      </c>
      <c r="H118" s="21">
        <f t="shared" si="11"/>
        <v>-4018.5</v>
      </c>
      <c r="I118" s="168" t="s">
        <v>694</v>
      </c>
      <c r="J118" s="169" t="s">
        <v>695</v>
      </c>
      <c r="K118" s="168" t="s">
        <v>696</v>
      </c>
      <c r="L118" s="168" t="s">
        <v>697</v>
      </c>
      <c r="M118" s="169" t="s">
        <v>666</v>
      </c>
      <c r="N118" s="169" t="s">
        <v>202</v>
      </c>
      <c r="O118" s="170" t="s">
        <v>287</v>
      </c>
      <c r="P118" s="171" t="s">
        <v>698</v>
      </c>
    </row>
    <row r="119" spans="1:16" ht="12.75" customHeight="1" thickBot="1">
      <c r="A119" s="21" t="str">
        <f t="shared" si="6"/>
        <v>VSB 46 </v>
      </c>
      <c r="B119" s="5" t="str">
        <f t="shared" si="7"/>
        <v>II</v>
      </c>
      <c r="C119" s="21">
        <f t="shared" si="8"/>
        <v>54317.061699999998</v>
      </c>
      <c r="D119" s="46" t="str">
        <f t="shared" si="9"/>
        <v>vis</v>
      </c>
      <c r="E119" s="167">
        <f>VLOOKUP(C119,'Active 1'!C$21:E$970,3,FALSE)</f>
        <v>12882.55912355799</v>
      </c>
      <c r="F119" s="5" t="s">
        <v>154</v>
      </c>
      <c r="G119" s="46" t="str">
        <f t="shared" si="10"/>
        <v>54317.0617</v>
      </c>
      <c r="H119" s="21">
        <f t="shared" si="11"/>
        <v>-3992.5</v>
      </c>
      <c r="I119" s="168" t="s">
        <v>699</v>
      </c>
      <c r="J119" s="169" t="s">
        <v>700</v>
      </c>
      <c r="K119" s="168" t="s">
        <v>701</v>
      </c>
      <c r="L119" s="168" t="s">
        <v>558</v>
      </c>
      <c r="M119" s="169" t="s">
        <v>666</v>
      </c>
      <c r="N119" s="169" t="s">
        <v>702</v>
      </c>
      <c r="O119" s="170" t="s">
        <v>277</v>
      </c>
      <c r="P119" s="171" t="s">
        <v>288</v>
      </c>
    </row>
    <row r="120" spans="1:16" ht="12.75" customHeight="1" thickBot="1">
      <c r="A120" s="21" t="str">
        <f t="shared" si="6"/>
        <v>BAVM 193 </v>
      </c>
      <c r="B120" s="5" t="str">
        <f t="shared" si="7"/>
        <v>I</v>
      </c>
      <c r="C120" s="21">
        <f t="shared" si="8"/>
        <v>54326.504399999998</v>
      </c>
      <c r="D120" s="46" t="str">
        <f t="shared" si="9"/>
        <v>vis</v>
      </c>
      <c r="E120" s="167">
        <f>VLOOKUP(C120,'Active 1'!C$21:E$970,3,FALSE)</f>
        <v>12908.058447398025</v>
      </c>
      <c r="F120" s="5" t="s">
        <v>154</v>
      </c>
      <c r="G120" s="46" t="str">
        <f t="shared" si="10"/>
        <v>54326.5044</v>
      </c>
      <c r="H120" s="21">
        <f t="shared" si="11"/>
        <v>-3967</v>
      </c>
      <c r="I120" s="168" t="s">
        <v>703</v>
      </c>
      <c r="J120" s="169" t="s">
        <v>704</v>
      </c>
      <c r="K120" s="168" t="s">
        <v>705</v>
      </c>
      <c r="L120" s="168" t="s">
        <v>706</v>
      </c>
      <c r="M120" s="169" t="s">
        <v>666</v>
      </c>
      <c r="N120" s="169" t="s">
        <v>599</v>
      </c>
      <c r="O120" s="170" t="s">
        <v>260</v>
      </c>
      <c r="P120" s="171" t="s">
        <v>289</v>
      </c>
    </row>
    <row r="121" spans="1:16" ht="12.75" customHeight="1" thickBot="1">
      <c r="A121" s="21" t="str">
        <f t="shared" si="6"/>
        <v>BAVM 193 </v>
      </c>
      <c r="B121" s="5" t="str">
        <f t="shared" si="7"/>
        <v>II</v>
      </c>
      <c r="C121" s="21">
        <f t="shared" si="8"/>
        <v>54327.427199999998</v>
      </c>
      <c r="D121" s="46" t="str">
        <f t="shared" si="9"/>
        <v>vis</v>
      </c>
      <c r="E121" s="167">
        <f>VLOOKUP(C121,'Active 1'!C$21:E$970,3,FALSE)</f>
        <v>12910.55040161023</v>
      </c>
      <c r="F121" s="5" t="s">
        <v>154</v>
      </c>
      <c r="G121" s="46" t="str">
        <f t="shared" si="10"/>
        <v>54327.4272</v>
      </c>
      <c r="H121" s="21">
        <f t="shared" si="11"/>
        <v>-3964.5</v>
      </c>
      <c r="I121" s="168" t="s">
        <v>707</v>
      </c>
      <c r="J121" s="169" t="s">
        <v>708</v>
      </c>
      <c r="K121" s="168" t="s">
        <v>709</v>
      </c>
      <c r="L121" s="168" t="s">
        <v>661</v>
      </c>
      <c r="M121" s="169" t="s">
        <v>666</v>
      </c>
      <c r="N121" s="169" t="s">
        <v>599</v>
      </c>
      <c r="O121" s="170" t="s">
        <v>260</v>
      </c>
      <c r="P121" s="171" t="s">
        <v>289</v>
      </c>
    </row>
    <row r="122" spans="1:16" ht="12.75" customHeight="1" thickBot="1">
      <c r="A122" s="21" t="str">
        <f t="shared" si="6"/>
        <v>VSB 48 </v>
      </c>
      <c r="B122" s="5" t="str">
        <f t="shared" si="7"/>
        <v>I</v>
      </c>
      <c r="C122" s="21">
        <f t="shared" si="8"/>
        <v>54607.201000000001</v>
      </c>
      <c r="D122" s="46" t="str">
        <f t="shared" si="9"/>
        <v>vis</v>
      </c>
      <c r="E122" s="167">
        <f>VLOOKUP(C122,'Active 1'!C$21:E$970,3,FALSE)</f>
        <v>13666.0591785657</v>
      </c>
      <c r="F122" s="5" t="s">
        <v>154</v>
      </c>
      <c r="G122" s="46" t="str">
        <f t="shared" si="10"/>
        <v>54607.2010</v>
      </c>
      <c r="H122" s="21">
        <f t="shared" si="11"/>
        <v>-3209</v>
      </c>
      <c r="I122" s="168" t="s">
        <v>710</v>
      </c>
      <c r="J122" s="169" t="s">
        <v>711</v>
      </c>
      <c r="K122" s="168" t="s">
        <v>712</v>
      </c>
      <c r="L122" s="168" t="s">
        <v>596</v>
      </c>
      <c r="M122" s="169" t="s">
        <v>666</v>
      </c>
      <c r="N122" s="169" t="s">
        <v>154</v>
      </c>
      <c r="O122" s="170" t="s">
        <v>290</v>
      </c>
      <c r="P122" s="171" t="s">
        <v>291</v>
      </c>
    </row>
    <row r="123" spans="1:16" ht="12.75" customHeight="1" thickBot="1">
      <c r="A123" s="21" t="str">
        <f t="shared" si="6"/>
        <v>BAVM 203 </v>
      </c>
      <c r="B123" s="5" t="str">
        <f t="shared" si="7"/>
        <v>I</v>
      </c>
      <c r="C123" s="21">
        <f t="shared" si="8"/>
        <v>54706.444600000003</v>
      </c>
      <c r="D123" s="46" t="str">
        <f t="shared" si="9"/>
        <v>vis</v>
      </c>
      <c r="E123" s="167">
        <f>VLOOKUP(C123,'Active 1'!C$21:E$970,3,FALSE)</f>
        <v>13934.059294576056</v>
      </c>
      <c r="F123" s="5" t="s">
        <v>154</v>
      </c>
      <c r="G123" s="46" t="str">
        <f t="shared" si="10"/>
        <v>54706.4446</v>
      </c>
      <c r="H123" s="21">
        <f t="shared" si="11"/>
        <v>-2941</v>
      </c>
      <c r="I123" s="168" t="s">
        <v>713</v>
      </c>
      <c r="J123" s="169" t="s">
        <v>714</v>
      </c>
      <c r="K123" s="168" t="s">
        <v>715</v>
      </c>
      <c r="L123" s="168" t="s">
        <v>593</v>
      </c>
      <c r="M123" s="169" t="s">
        <v>666</v>
      </c>
      <c r="N123" s="169" t="s">
        <v>599</v>
      </c>
      <c r="O123" s="170" t="s">
        <v>260</v>
      </c>
      <c r="P123" s="171" t="s">
        <v>292</v>
      </c>
    </row>
    <row r="124" spans="1:16" ht="12.75" customHeight="1" thickBot="1">
      <c r="A124" s="21" t="str">
        <f t="shared" si="6"/>
        <v>BAVM 203 </v>
      </c>
      <c r="B124" s="5" t="str">
        <f t="shared" si="7"/>
        <v>II</v>
      </c>
      <c r="C124" s="21">
        <f t="shared" si="8"/>
        <v>54707.3698</v>
      </c>
      <c r="D124" s="46" t="str">
        <f t="shared" si="9"/>
        <v>vis</v>
      </c>
      <c r="E124" s="167">
        <f>VLOOKUP(C124,'Active 1'!C$21:E$970,3,FALSE)</f>
        <v>13936.557729813514</v>
      </c>
      <c r="F124" s="5" t="s">
        <v>154</v>
      </c>
      <c r="G124" s="46" t="str">
        <f t="shared" si="10"/>
        <v>54707.3698</v>
      </c>
      <c r="H124" s="21">
        <f t="shared" si="11"/>
        <v>-2938.5</v>
      </c>
      <c r="I124" s="168" t="s">
        <v>716</v>
      </c>
      <c r="J124" s="169" t="s">
        <v>717</v>
      </c>
      <c r="K124" s="168" t="s">
        <v>718</v>
      </c>
      <c r="L124" s="168" t="s">
        <v>620</v>
      </c>
      <c r="M124" s="169" t="s">
        <v>666</v>
      </c>
      <c r="N124" s="169" t="s">
        <v>599</v>
      </c>
      <c r="O124" s="170" t="s">
        <v>260</v>
      </c>
      <c r="P124" s="171" t="s">
        <v>292</v>
      </c>
    </row>
    <row r="125" spans="1:16" ht="12.75" customHeight="1" thickBot="1">
      <c r="A125" s="21" t="str">
        <f t="shared" si="6"/>
        <v>VSB 50 </v>
      </c>
      <c r="B125" s="5" t="str">
        <f t="shared" si="7"/>
        <v>II</v>
      </c>
      <c r="C125" s="21">
        <f t="shared" si="8"/>
        <v>55028.059699999998</v>
      </c>
      <c r="D125" s="46" t="str">
        <f t="shared" si="9"/>
        <v>vis</v>
      </c>
      <c r="E125" s="167">
        <f>VLOOKUP(C125,'Active 1'!C$21:E$970,3,FALSE)</f>
        <v>14802.557455774157</v>
      </c>
      <c r="F125" s="5" t="s">
        <v>154</v>
      </c>
      <c r="G125" s="46" t="str">
        <f t="shared" si="10"/>
        <v>55028.0597</v>
      </c>
      <c r="H125" s="21">
        <f t="shared" si="11"/>
        <v>-2072.5</v>
      </c>
      <c r="I125" s="168" t="s">
        <v>719</v>
      </c>
      <c r="J125" s="169" t="s">
        <v>720</v>
      </c>
      <c r="K125" s="168" t="s">
        <v>721</v>
      </c>
      <c r="L125" s="168" t="s">
        <v>722</v>
      </c>
      <c r="M125" s="169" t="s">
        <v>666</v>
      </c>
      <c r="N125" s="169" t="s">
        <v>702</v>
      </c>
      <c r="O125" s="170" t="s">
        <v>277</v>
      </c>
      <c r="P125" s="171" t="s">
        <v>293</v>
      </c>
    </row>
    <row r="126" spans="1:16" ht="12.75" customHeight="1" thickBot="1">
      <c r="A126" s="21" t="str">
        <f t="shared" si="6"/>
        <v>BAVM 209 </v>
      </c>
      <c r="B126" s="5" t="str">
        <f t="shared" si="7"/>
        <v>II</v>
      </c>
      <c r="C126" s="21">
        <f t="shared" si="8"/>
        <v>55041.392399999997</v>
      </c>
      <c r="D126" s="46" t="str">
        <f t="shared" si="9"/>
        <v>vis</v>
      </c>
      <c r="E126" s="167">
        <f>VLOOKUP(C126,'Active 1'!C$21:E$970,3,FALSE)</f>
        <v>14838.561441388654</v>
      </c>
      <c r="F126" s="5" t="s">
        <v>154</v>
      </c>
      <c r="G126" s="46" t="str">
        <f t="shared" si="10"/>
        <v>55041.3924</v>
      </c>
      <c r="H126" s="21">
        <f t="shared" si="11"/>
        <v>-2036.5</v>
      </c>
      <c r="I126" s="168" t="s">
        <v>723</v>
      </c>
      <c r="J126" s="169" t="s">
        <v>724</v>
      </c>
      <c r="K126" s="168" t="s">
        <v>725</v>
      </c>
      <c r="L126" s="168" t="s">
        <v>665</v>
      </c>
      <c r="M126" s="169" t="s">
        <v>666</v>
      </c>
      <c r="N126" s="169" t="s">
        <v>599</v>
      </c>
      <c r="O126" s="170" t="s">
        <v>294</v>
      </c>
      <c r="P126" s="171" t="s">
        <v>726</v>
      </c>
    </row>
    <row r="127" spans="1:16" ht="12.75" customHeight="1" thickBot="1">
      <c r="A127" s="21" t="str">
        <f t="shared" si="6"/>
        <v> JAAVSO 38;85 </v>
      </c>
      <c r="B127" s="5" t="str">
        <f t="shared" si="7"/>
        <v>I</v>
      </c>
      <c r="C127" s="21">
        <f t="shared" si="8"/>
        <v>55056.389300000003</v>
      </c>
      <c r="D127" s="46" t="str">
        <f t="shared" si="9"/>
        <v>vis</v>
      </c>
      <c r="E127" s="167">
        <f>VLOOKUP(C127,'Active 1'!C$21:E$970,3,FALSE)</f>
        <v>14879.059477935061</v>
      </c>
      <c r="F127" s="5" t="s">
        <v>154</v>
      </c>
      <c r="G127" s="46" t="str">
        <f t="shared" si="10"/>
        <v>55056.3893</v>
      </c>
      <c r="H127" s="21">
        <f t="shared" si="11"/>
        <v>-1996</v>
      </c>
      <c r="I127" s="168" t="s">
        <v>727</v>
      </c>
      <c r="J127" s="169" t="s">
        <v>728</v>
      </c>
      <c r="K127" s="168" t="s">
        <v>729</v>
      </c>
      <c r="L127" s="168" t="s">
        <v>657</v>
      </c>
      <c r="M127" s="169" t="s">
        <v>666</v>
      </c>
      <c r="N127" s="169" t="s">
        <v>411</v>
      </c>
      <c r="O127" s="170" t="s">
        <v>295</v>
      </c>
      <c r="P127" s="170" t="s">
        <v>730</v>
      </c>
    </row>
    <row r="128" spans="1:16" ht="12.75" customHeight="1" thickBot="1">
      <c r="A128" s="21" t="str">
        <f t="shared" si="6"/>
        <v>BAVM 215 </v>
      </c>
      <c r="B128" s="5" t="str">
        <f t="shared" si="7"/>
        <v>II</v>
      </c>
      <c r="C128" s="21">
        <f t="shared" si="8"/>
        <v>55385.414100000002</v>
      </c>
      <c r="D128" s="46" t="str">
        <f t="shared" si="9"/>
        <v>vis</v>
      </c>
      <c r="E128" s="167">
        <f>VLOOKUP(C128,'Active 1'!C$21:E$970,3,FALSE)</f>
        <v>15767.566994493134</v>
      </c>
      <c r="F128" s="5" t="s">
        <v>154</v>
      </c>
      <c r="G128" s="46" t="str">
        <f t="shared" si="10"/>
        <v>55385.4141</v>
      </c>
      <c r="H128" s="21">
        <f t="shared" si="11"/>
        <v>-1107.5</v>
      </c>
      <c r="I128" s="168" t="s">
        <v>731</v>
      </c>
      <c r="J128" s="169" t="s">
        <v>732</v>
      </c>
      <c r="K128" s="168" t="s">
        <v>733</v>
      </c>
      <c r="L128" s="168" t="s">
        <v>612</v>
      </c>
      <c r="M128" s="169" t="s">
        <v>666</v>
      </c>
      <c r="N128" s="169" t="s">
        <v>599</v>
      </c>
      <c r="O128" s="170" t="s">
        <v>260</v>
      </c>
      <c r="P128" s="171" t="s">
        <v>296</v>
      </c>
    </row>
    <row r="129" spans="1:16" ht="12.75" customHeight="1" thickBot="1">
      <c r="A129" s="21" t="str">
        <f t="shared" si="6"/>
        <v>BAVM 215 </v>
      </c>
      <c r="B129" s="5" t="str">
        <f t="shared" si="7"/>
        <v>II</v>
      </c>
      <c r="C129" s="21">
        <f t="shared" si="8"/>
        <v>55418.371299999999</v>
      </c>
      <c r="D129" s="46" t="str">
        <f t="shared" si="9"/>
        <v>vis</v>
      </c>
      <c r="E129" s="167">
        <f>VLOOKUP(C129,'Active 1'!C$21:E$970,3,FALSE)</f>
        <v>15856.565513524847</v>
      </c>
      <c r="F129" s="5" t="s">
        <v>154</v>
      </c>
      <c r="G129" s="46" t="str">
        <f t="shared" si="10"/>
        <v>55418.3713</v>
      </c>
      <c r="H129" s="21">
        <f t="shared" si="11"/>
        <v>-1018.5</v>
      </c>
      <c r="I129" s="168" t="s">
        <v>734</v>
      </c>
      <c r="J129" s="169" t="s">
        <v>735</v>
      </c>
      <c r="K129" s="168" t="s">
        <v>736</v>
      </c>
      <c r="L129" s="168" t="s">
        <v>737</v>
      </c>
      <c r="M129" s="169" t="s">
        <v>666</v>
      </c>
      <c r="N129" s="169" t="s">
        <v>599</v>
      </c>
      <c r="O129" s="170" t="s">
        <v>260</v>
      </c>
      <c r="P129" s="171" t="s">
        <v>296</v>
      </c>
    </row>
    <row r="130" spans="1:16" ht="12.75" customHeight="1" thickBot="1">
      <c r="A130" s="21" t="str">
        <f t="shared" si="6"/>
        <v>BAVM 215 </v>
      </c>
      <c r="B130" s="5" t="str">
        <f t="shared" si="7"/>
        <v>I</v>
      </c>
      <c r="C130" s="21">
        <f t="shared" si="8"/>
        <v>55418.556600000004</v>
      </c>
      <c r="D130" s="46" t="str">
        <f t="shared" si="9"/>
        <v>vis</v>
      </c>
      <c r="E130" s="167">
        <f>VLOOKUP(C130,'Active 1'!C$21:E$970,3,FALSE)</f>
        <v>15857.065902683422</v>
      </c>
      <c r="F130" s="5" t="s">
        <v>154</v>
      </c>
      <c r="G130" s="46" t="str">
        <f t="shared" si="10"/>
        <v>55418.5566</v>
      </c>
      <c r="H130" s="21">
        <f t="shared" si="11"/>
        <v>-1018</v>
      </c>
      <c r="I130" s="168" t="s">
        <v>738</v>
      </c>
      <c r="J130" s="169" t="s">
        <v>739</v>
      </c>
      <c r="K130" s="168" t="s">
        <v>740</v>
      </c>
      <c r="L130" s="168" t="s">
        <v>661</v>
      </c>
      <c r="M130" s="169" t="s">
        <v>666</v>
      </c>
      <c r="N130" s="169" t="s">
        <v>599</v>
      </c>
      <c r="O130" s="170" t="s">
        <v>260</v>
      </c>
      <c r="P130" s="171" t="s">
        <v>296</v>
      </c>
    </row>
    <row r="131" spans="1:16" ht="12.75" customHeight="1" thickBot="1">
      <c r="A131" s="21" t="str">
        <f t="shared" si="6"/>
        <v>BAVM 225 </v>
      </c>
      <c r="B131" s="5" t="str">
        <f t="shared" si="7"/>
        <v>I</v>
      </c>
      <c r="C131" s="21">
        <f t="shared" si="8"/>
        <v>55795.534800000001</v>
      </c>
      <c r="D131" s="46" t="str">
        <f t="shared" si="9"/>
        <v>vis</v>
      </c>
      <c r="E131" s="167">
        <f>VLOOKUP(C131,'Active 1'!C$21:E$970,3,FALSE)</f>
        <v>16875.068084520568</v>
      </c>
      <c r="F131" s="5" t="s">
        <v>154</v>
      </c>
      <c r="G131" s="46" t="str">
        <f t="shared" si="10"/>
        <v>55795.5348</v>
      </c>
      <c r="H131" s="21">
        <f t="shared" si="11"/>
        <v>0</v>
      </c>
      <c r="I131" s="168" t="s">
        <v>741</v>
      </c>
      <c r="J131" s="169" t="s">
        <v>742</v>
      </c>
      <c r="K131" s="168" t="s">
        <v>743</v>
      </c>
      <c r="L131" s="168" t="s">
        <v>722</v>
      </c>
      <c r="M131" s="169" t="s">
        <v>666</v>
      </c>
      <c r="N131" s="169" t="s">
        <v>599</v>
      </c>
      <c r="O131" s="170" t="s">
        <v>260</v>
      </c>
      <c r="P131" s="171" t="s">
        <v>297</v>
      </c>
    </row>
    <row r="132" spans="1:16" ht="12.75" customHeight="1" thickBot="1">
      <c r="A132" s="21" t="str">
        <f t="shared" si="6"/>
        <v>OEJV 0160 </v>
      </c>
      <c r="B132" s="5" t="str">
        <f t="shared" si="7"/>
        <v>I</v>
      </c>
      <c r="C132" s="21">
        <f t="shared" si="8"/>
        <v>56154.370260000003</v>
      </c>
      <c r="D132" s="46" t="str">
        <f t="shared" si="9"/>
        <v>vis</v>
      </c>
      <c r="E132" s="167">
        <f>VLOOKUP(C132,'Active 1'!C$21:E$970,3,FALSE)</f>
        <v>17844.077117935605</v>
      </c>
      <c r="F132" s="5" t="s">
        <v>154</v>
      </c>
      <c r="G132" s="46" t="str">
        <f t="shared" si="10"/>
        <v>56154.37026</v>
      </c>
      <c r="H132" s="21">
        <f t="shared" si="11"/>
        <v>969</v>
      </c>
      <c r="I132" s="168" t="s">
        <v>744</v>
      </c>
      <c r="J132" s="169" t="s">
        <v>745</v>
      </c>
      <c r="K132" s="168" t="s">
        <v>746</v>
      </c>
      <c r="L132" s="168" t="s">
        <v>747</v>
      </c>
      <c r="M132" s="169" t="s">
        <v>666</v>
      </c>
      <c r="N132" s="169" t="s">
        <v>170</v>
      </c>
      <c r="O132" s="170" t="s">
        <v>298</v>
      </c>
      <c r="P132" s="171" t="s">
        <v>748</v>
      </c>
    </row>
    <row r="133" spans="1:16" ht="12.75" customHeight="1" thickBot="1">
      <c r="A133" s="21" t="str">
        <f t="shared" si="6"/>
        <v>BAVM 232 </v>
      </c>
      <c r="B133" s="5" t="str">
        <f t="shared" si="7"/>
        <v>I</v>
      </c>
      <c r="C133" s="21">
        <f t="shared" si="8"/>
        <v>56489.502500000002</v>
      </c>
      <c r="D133" s="46" t="str">
        <f t="shared" si="9"/>
        <v>vis</v>
      </c>
      <c r="E133" s="167">
        <f>VLOOKUP(C133,'Active 1'!C$21:E$970,3,FALSE)</f>
        <v>18749.077331539396</v>
      </c>
      <c r="F133" s="5" t="s">
        <v>154</v>
      </c>
      <c r="G133" s="46" t="str">
        <f t="shared" si="10"/>
        <v>56489.5025</v>
      </c>
      <c r="H133" s="21">
        <f t="shared" si="11"/>
        <v>1874</v>
      </c>
      <c r="I133" s="168" t="s">
        <v>749</v>
      </c>
      <c r="J133" s="169" t="s">
        <v>750</v>
      </c>
      <c r="K133" s="168" t="s">
        <v>751</v>
      </c>
      <c r="L133" s="168" t="s">
        <v>752</v>
      </c>
      <c r="M133" s="169" t="s">
        <v>666</v>
      </c>
      <c r="N133" s="169" t="s">
        <v>599</v>
      </c>
      <c r="O133" s="170" t="s">
        <v>260</v>
      </c>
      <c r="P133" s="171" t="s">
        <v>753</v>
      </c>
    </row>
    <row r="134" spans="1:16" ht="12.75" customHeight="1" thickBot="1">
      <c r="A134" s="21" t="str">
        <f t="shared" si="6"/>
        <v>BAVM 232 </v>
      </c>
      <c r="B134" s="5" t="str">
        <f t="shared" si="7"/>
        <v>I</v>
      </c>
      <c r="C134" s="21">
        <f t="shared" si="8"/>
        <v>56525.421399999999</v>
      </c>
      <c r="D134" s="46" t="str">
        <f t="shared" si="9"/>
        <v>vis</v>
      </c>
      <c r="E134" s="167">
        <f>VLOOKUP(C134,'Active 1'!C$21:E$970,3,FALSE)</f>
        <v>18846.073705783812</v>
      </c>
      <c r="F134" s="5" t="s">
        <v>154</v>
      </c>
      <c r="G134" s="46" t="str">
        <f t="shared" si="10"/>
        <v>56525.4214</v>
      </c>
      <c r="H134" s="21">
        <f t="shared" si="11"/>
        <v>1971</v>
      </c>
      <c r="I134" s="168" t="s">
        <v>754</v>
      </c>
      <c r="J134" s="169" t="s">
        <v>755</v>
      </c>
      <c r="K134" s="168" t="s">
        <v>756</v>
      </c>
      <c r="L134" s="168" t="s">
        <v>757</v>
      </c>
      <c r="M134" s="169" t="s">
        <v>666</v>
      </c>
      <c r="N134" s="169" t="s">
        <v>154</v>
      </c>
      <c r="O134" s="170" t="s">
        <v>255</v>
      </c>
      <c r="P134" s="171" t="s">
        <v>753</v>
      </c>
    </row>
    <row r="135" spans="1:16" ht="12.75" customHeight="1" thickBot="1">
      <c r="A135" s="21" t="str">
        <f t="shared" si="6"/>
        <v>BAVM 234 </v>
      </c>
      <c r="B135" s="5" t="str">
        <f t="shared" si="7"/>
        <v>II</v>
      </c>
      <c r="C135" s="21">
        <f t="shared" si="8"/>
        <v>56560.417600000001</v>
      </c>
      <c r="D135" s="46" t="str">
        <f t="shared" si="9"/>
        <v>vis</v>
      </c>
      <c r="E135" s="167">
        <f>VLOOKUP(C135,'Active 1'!C$21:E$970,3,FALSE)</f>
        <v>18940.57839585876</v>
      </c>
      <c r="F135" s="5" t="s">
        <v>154</v>
      </c>
      <c r="G135" s="46" t="str">
        <f t="shared" si="10"/>
        <v>56560.4176</v>
      </c>
      <c r="H135" s="21">
        <f t="shared" si="11"/>
        <v>2065.5</v>
      </c>
      <c r="I135" s="168" t="s">
        <v>758</v>
      </c>
      <c r="J135" s="169" t="s">
        <v>759</v>
      </c>
      <c r="K135" s="168" t="s">
        <v>760</v>
      </c>
      <c r="L135" s="168" t="s">
        <v>761</v>
      </c>
      <c r="M135" s="169" t="s">
        <v>666</v>
      </c>
      <c r="N135" s="169" t="s">
        <v>154</v>
      </c>
      <c r="O135" s="170" t="s">
        <v>255</v>
      </c>
      <c r="P135" s="171" t="s">
        <v>762</v>
      </c>
    </row>
    <row r="136" spans="1:16" ht="12.75" customHeight="1">
      <c r="A136" s="21" t="str">
        <f t="shared" si="6"/>
        <v>IBVS 6125 </v>
      </c>
      <c r="B136" s="5" t="str">
        <f t="shared" si="7"/>
        <v>II</v>
      </c>
      <c r="C136" s="21">
        <f t="shared" si="8"/>
        <v>56891.477879999999</v>
      </c>
      <c r="D136" s="46" t="str">
        <f t="shared" si="9"/>
        <v>vis</v>
      </c>
      <c r="E136" s="167">
        <f>VLOOKUP(C136,'Active 1'!C$21:E$970,3,FALSE)</f>
        <v>19834.582577956335</v>
      </c>
      <c r="F136" s="5" t="s">
        <v>154</v>
      </c>
      <c r="G136" s="46" t="str">
        <f t="shared" si="10"/>
        <v>56891.47788</v>
      </c>
      <c r="H136" s="21">
        <f t="shared" si="11"/>
        <v>2959.5</v>
      </c>
      <c r="I136" s="172" t="s">
        <v>763</v>
      </c>
      <c r="J136" s="173" t="s">
        <v>764</v>
      </c>
      <c r="K136" s="172" t="s">
        <v>765</v>
      </c>
      <c r="L136" s="172" t="s">
        <v>766</v>
      </c>
      <c r="M136" s="173" t="s">
        <v>666</v>
      </c>
      <c r="N136" s="173" t="s">
        <v>689</v>
      </c>
      <c r="O136" s="174" t="s">
        <v>767</v>
      </c>
      <c r="P136" s="175" t="s">
        <v>768</v>
      </c>
    </row>
    <row r="137" spans="1:16" ht="12.75" customHeight="1">
      <c r="B137" s="5"/>
      <c r="E137" s="167"/>
      <c r="F137" s="5"/>
      <c r="I137" s="124"/>
      <c r="J137" s="176"/>
      <c r="K137" s="124"/>
      <c r="L137" s="124"/>
      <c r="M137" s="176"/>
      <c r="N137" s="176"/>
      <c r="O137" s="143"/>
      <c r="P137" s="143"/>
    </row>
    <row r="138" spans="1:16" ht="12.75" customHeight="1">
      <c r="B138" s="5"/>
      <c r="E138" s="167"/>
      <c r="F138" s="5"/>
      <c r="I138" s="124"/>
      <c r="J138" s="176"/>
      <c r="K138" s="124"/>
      <c r="L138" s="124"/>
      <c r="M138" s="176"/>
      <c r="N138" s="176"/>
      <c r="O138" s="143"/>
      <c r="P138" s="143"/>
    </row>
    <row r="139" spans="1:16" ht="12.75" customHeight="1">
      <c r="B139" s="5"/>
      <c r="E139" s="167"/>
      <c r="F139" s="5"/>
      <c r="I139" s="124"/>
      <c r="J139" s="176"/>
      <c r="K139" s="124"/>
      <c r="L139" s="124"/>
      <c r="M139" s="176"/>
      <c r="N139" s="176"/>
      <c r="O139" s="143"/>
      <c r="P139" s="143"/>
    </row>
    <row r="140" spans="1:16" ht="12.75" customHeight="1">
      <c r="B140" s="5"/>
      <c r="E140" s="167"/>
      <c r="F140" s="5"/>
      <c r="I140" s="124"/>
      <c r="J140" s="176"/>
      <c r="K140" s="124"/>
      <c r="L140" s="124"/>
      <c r="M140" s="176"/>
      <c r="N140" s="176"/>
      <c r="O140" s="143"/>
      <c r="P140" s="143"/>
    </row>
    <row r="141" spans="1:16" ht="12.75" customHeight="1">
      <c r="B141" s="5"/>
      <c r="E141" s="167"/>
      <c r="F141" s="5"/>
      <c r="I141" s="124"/>
      <c r="J141" s="176"/>
      <c r="K141" s="124"/>
      <c r="L141" s="124"/>
      <c r="M141" s="176"/>
      <c r="N141" s="176"/>
      <c r="O141" s="143"/>
      <c r="P141" s="143"/>
    </row>
    <row r="142" spans="1:16" ht="12.75" customHeight="1">
      <c r="B142" s="5"/>
      <c r="E142" s="167"/>
      <c r="F142" s="5"/>
      <c r="I142" s="124"/>
      <c r="J142" s="176"/>
      <c r="K142" s="124"/>
      <c r="L142" s="124"/>
      <c r="M142" s="176"/>
      <c r="N142" s="176"/>
      <c r="O142" s="143"/>
      <c r="P142" s="143"/>
    </row>
    <row r="143" spans="1:16" ht="12.75" customHeight="1">
      <c r="B143" s="5"/>
      <c r="E143" s="167"/>
      <c r="F143" s="5"/>
      <c r="I143" s="124"/>
      <c r="J143" s="176"/>
      <c r="K143" s="124"/>
      <c r="L143" s="124"/>
      <c r="M143" s="176"/>
      <c r="N143" s="176"/>
      <c r="O143" s="143"/>
      <c r="P143" s="143"/>
    </row>
    <row r="144" spans="1:16" ht="12.75" customHeight="1">
      <c r="B144" s="5"/>
      <c r="E144" s="167"/>
      <c r="F144" s="5"/>
      <c r="I144" s="124"/>
      <c r="J144" s="176"/>
      <c r="K144" s="124"/>
      <c r="L144" s="124"/>
      <c r="M144" s="176"/>
      <c r="N144" s="176"/>
      <c r="O144" s="143"/>
      <c r="P144" s="143"/>
    </row>
    <row r="145" spans="2:16" ht="12.75" customHeight="1">
      <c r="B145" s="5"/>
      <c r="E145" s="167"/>
      <c r="F145" s="5"/>
      <c r="I145" s="124"/>
      <c r="J145" s="176"/>
      <c r="K145" s="124"/>
      <c r="L145" s="124"/>
      <c r="M145" s="176"/>
      <c r="N145" s="176"/>
      <c r="O145" s="143"/>
      <c r="P145" s="177"/>
    </row>
    <row r="146" spans="2:16" ht="12.75" customHeight="1">
      <c r="B146" s="5"/>
      <c r="E146" s="167"/>
      <c r="F146" s="5"/>
      <c r="I146" s="124"/>
      <c r="J146" s="176"/>
      <c r="K146" s="124"/>
      <c r="L146" s="124"/>
      <c r="M146" s="176"/>
      <c r="N146" s="176"/>
      <c r="O146" s="143"/>
      <c r="P146" s="143"/>
    </row>
    <row r="147" spans="2:16" ht="12.75" customHeight="1">
      <c r="B147" s="5"/>
      <c r="E147" s="167"/>
      <c r="F147" s="5"/>
      <c r="I147" s="124"/>
      <c r="J147" s="176"/>
      <c r="K147" s="124"/>
      <c r="L147" s="124"/>
      <c r="M147" s="176"/>
      <c r="N147" s="176"/>
      <c r="O147" s="143"/>
      <c r="P147" s="177"/>
    </row>
    <row r="148" spans="2:16" ht="12.75" customHeight="1">
      <c r="B148" s="5"/>
      <c r="E148" s="167"/>
      <c r="F148" s="5"/>
      <c r="I148" s="124"/>
      <c r="J148" s="176"/>
      <c r="K148" s="124"/>
      <c r="L148" s="124"/>
      <c r="M148" s="176"/>
      <c r="N148" s="176"/>
      <c r="O148" s="143"/>
      <c r="P148" s="143"/>
    </row>
    <row r="149" spans="2:16" ht="12.75" customHeight="1">
      <c r="B149" s="5"/>
      <c r="E149" s="167"/>
      <c r="F149" s="5"/>
      <c r="I149" s="124"/>
      <c r="J149" s="176"/>
      <c r="K149" s="124"/>
      <c r="L149" s="124"/>
      <c r="M149" s="176"/>
      <c r="N149" s="176"/>
      <c r="O149" s="143"/>
      <c r="P149" s="143"/>
    </row>
    <row r="150" spans="2:16" ht="12.75" customHeight="1">
      <c r="B150" s="5"/>
      <c r="E150" s="167"/>
      <c r="F150" s="5"/>
      <c r="I150" s="124"/>
      <c r="J150" s="176"/>
      <c r="K150" s="124"/>
      <c r="L150" s="124"/>
      <c r="M150" s="176"/>
      <c r="N150" s="176"/>
      <c r="O150" s="143"/>
      <c r="P150" s="143"/>
    </row>
    <row r="151" spans="2:16" ht="12.75" customHeight="1">
      <c r="B151" s="5"/>
      <c r="E151" s="167"/>
      <c r="F151" s="5"/>
      <c r="I151" s="124"/>
      <c r="J151" s="176"/>
      <c r="K151" s="124"/>
      <c r="L151" s="124"/>
      <c r="M151" s="176"/>
      <c r="N151" s="176"/>
      <c r="O151" s="143"/>
      <c r="P151" s="143"/>
    </row>
    <row r="152" spans="2:16" ht="12.75" customHeight="1">
      <c r="B152" s="5"/>
      <c r="E152" s="167"/>
      <c r="F152" s="5"/>
      <c r="I152" s="124"/>
      <c r="J152" s="176"/>
      <c r="K152" s="124"/>
      <c r="L152" s="124"/>
      <c r="M152" s="176"/>
      <c r="N152" s="176"/>
      <c r="O152" s="143"/>
      <c r="P152" s="143"/>
    </row>
    <row r="153" spans="2:16" ht="12.75" customHeight="1">
      <c r="B153" s="5"/>
      <c r="E153" s="167"/>
      <c r="F153" s="5"/>
      <c r="I153" s="124"/>
      <c r="J153" s="176"/>
      <c r="K153" s="124"/>
      <c r="L153" s="124"/>
      <c r="M153" s="176"/>
      <c r="N153" s="176"/>
      <c r="O153" s="143"/>
      <c r="P153" s="143"/>
    </row>
    <row r="154" spans="2:16" ht="12.75" customHeight="1">
      <c r="B154" s="5"/>
      <c r="E154" s="167"/>
      <c r="F154" s="5"/>
      <c r="I154" s="124"/>
      <c r="J154" s="176"/>
      <c r="K154" s="124"/>
      <c r="L154" s="124"/>
      <c r="M154" s="176"/>
      <c r="N154" s="176"/>
      <c r="O154" s="143"/>
      <c r="P154" s="143"/>
    </row>
    <row r="155" spans="2:16" ht="12.75" customHeight="1">
      <c r="B155" s="5"/>
      <c r="E155" s="167"/>
      <c r="F155" s="5"/>
      <c r="I155" s="124"/>
      <c r="J155" s="176"/>
      <c r="K155" s="124"/>
      <c r="L155" s="124"/>
      <c r="M155" s="176"/>
      <c r="N155" s="176"/>
      <c r="O155" s="143"/>
      <c r="P155" s="143"/>
    </row>
    <row r="156" spans="2:16" ht="12.75" customHeight="1">
      <c r="B156" s="5"/>
      <c r="E156" s="167"/>
      <c r="F156" s="5"/>
      <c r="I156" s="124"/>
      <c r="J156" s="176"/>
      <c r="K156" s="124"/>
      <c r="L156" s="124"/>
      <c r="M156" s="176"/>
      <c r="N156" s="176"/>
      <c r="O156" s="143"/>
      <c r="P156" s="143"/>
    </row>
    <row r="157" spans="2:16" ht="12.75" customHeight="1">
      <c r="B157" s="5"/>
      <c r="E157" s="167"/>
      <c r="F157" s="5"/>
      <c r="I157" s="124"/>
      <c r="J157" s="176"/>
      <c r="K157" s="124"/>
      <c r="L157" s="124"/>
      <c r="M157" s="176"/>
      <c r="N157" s="176"/>
      <c r="O157" s="143"/>
      <c r="P157" s="143"/>
    </row>
    <row r="158" spans="2:16" ht="12.75" customHeight="1">
      <c r="B158" s="5"/>
      <c r="E158" s="167"/>
      <c r="F158" s="5"/>
      <c r="I158" s="124"/>
      <c r="J158" s="176"/>
      <c r="K158" s="124"/>
      <c r="L158" s="124"/>
      <c r="M158" s="176"/>
      <c r="N158" s="176"/>
      <c r="O158" s="143"/>
      <c r="P158" s="143"/>
    </row>
    <row r="159" spans="2:16" ht="12.75" customHeight="1">
      <c r="B159" s="5"/>
      <c r="E159" s="167"/>
      <c r="F159" s="5"/>
      <c r="I159" s="124"/>
      <c r="J159" s="176"/>
      <c r="K159" s="124"/>
      <c r="L159" s="124"/>
      <c r="M159" s="176"/>
      <c r="N159" s="176"/>
      <c r="O159" s="143"/>
      <c r="P159" s="143"/>
    </row>
    <row r="160" spans="2:16" ht="12.75" customHeight="1">
      <c r="B160" s="5"/>
      <c r="E160" s="167"/>
      <c r="F160" s="5"/>
      <c r="I160" s="124"/>
      <c r="J160" s="176"/>
      <c r="K160" s="124"/>
      <c r="L160" s="124"/>
      <c r="M160" s="176"/>
      <c r="N160" s="176"/>
      <c r="O160" s="143"/>
      <c r="P160" s="143"/>
    </row>
    <row r="161" spans="2:16" ht="12.75" customHeight="1">
      <c r="B161" s="5"/>
      <c r="E161" s="167"/>
      <c r="F161" s="5"/>
      <c r="I161" s="124"/>
      <c r="J161" s="176"/>
      <c r="K161" s="124"/>
      <c r="L161" s="124"/>
      <c r="M161" s="176"/>
      <c r="N161" s="176"/>
      <c r="O161" s="143"/>
      <c r="P161" s="143"/>
    </row>
    <row r="162" spans="2:16" ht="12.75" customHeight="1">
      <c r="B162" s="5"/>
      <c r="E162" s="167"/>
      <c r="F162" s="5"/>
      <c r="I162" s="124"/>
      <c r="J162" s="176"/>
      <c r="K162" s="124"/>
      <c r="L162" s="124"/>
      <c r="M162" s="176"/>
      <c r="N162" s="176"/>
      <c r="O162" s="143"/>
      <c r="P162" s="143"/>
    </row>
    <row r="163" spans="2:16" ht="12.75" customHeight="1">
      <c r="B163" s="5"/>
      <c r="E163" s="167"/>
      <c r="F163" s="5"/>
      <c r="I163" s="124"/>
      <c r="J163" s="176"/>
      <c r="K163" s="124"/>
      <c r="L163" s="124"/>
      <c r="M163" s="176"/>
      <c r="N163" s="176"/>
      <c r="O163" s="143"/>
      <c r="P163" s="143"/>
    </row>
    <row r="164" spans="2:16" ht="12.75" customHeight="1">
      <c r="B164" s="5"/>
      <c r="E164" s="167"/>
      <c r="F164" s="5"/>
      <c r="I164" s="124"/>
      <c r="J164" s="176"/>
      <c r="K164" s="124"/>
      <c r="L164" s="124"/>
      <c r="M164" s="176"/>
      <c r="N164" s="176"/>
      <c r="O164" s="143"/>
      <c r="P164" s="143"/>
    </row>
    <row r="165" spans="2:16" ht="12.75" customHeight="1">
      <c r="B165" s="5"/>
      <c r="E165" s="167"/>
      <c r="F165" s="5"/>
      <c r="I165" s="124"/>
      <c r="J165" s="176"/>
      <c r="K165" s="124"/>
      <c r="L165" s="124"/>
      <c r="M165" s="176"/>
      <c r="N165" s="176"/>
      <c r="O165" s="143"/>
      <c r="P165" s="143"/>
    </row>
    <row r="166" spans="2:16" ht="12.75" customHeight="1">
      <c r="B166" s="5"/>
      <c r="E166" s="167"/>
      <c r="F166" s="5"/>
      <c r="I166" s="124"/>
      <c r="J166" s="176"/>
      <c r="K166" s="124"/>
      <c r="L166" s="124"/>
      <c r="M166" s="176"/>
      <c r="N166" s="176"/>
      <c r="O166" s="143"/>
      <c r="P166" s="143"/>
    </row>
    <row r="167" spans="2:16" ht="12.75" customHeight="1">
      <c r="B167" s="5"/>
      <c r="E167" s="167"/>
      <c r="F167" s="5"/>
      <c r="I167" s="124"/>
      <c r="J167" s="176"/>
      <c r="K167" s="124"/>
      <c r="L167" s="124"/>
      <c r="M167" s="176"/>
      <c r="N167" s="176"/>
      <c r="O167" s="143"/>
      <c r="P167" s="143"/>
    </row>
    <row r="168" spans="2:16" ht="12.75" customHeight="1">
      <c r="B168" s="5"/>
      <c r="E168" s="167"/>
      <c r="F168" s="5"/>
      <c r="I168" s="124"/>
      <c r="J168" s="176"/>
      <c r="K168" s="124"/>
      <c r="L168" s="124"/>
      <c r="M168" s="176"/>
      <c r="N168" s="176"/>
      <c r="O168" s="143"/>
      <c r="P168" s="143"/>
    </row>
    <row r="169" spans="2:16" ht="12.75" customHeight="1">
      <c r="B169" s="5"/>
      <c r="E169" s="167"/>
      <c r="F169" s="5"/>
      <c r="I169" s="124"/>
      <c r="J169" s="176"/>
      <c r="K169" s="124"/>
      <c r="L169" s="124"/>
      <c r="M169" s="176"/>
      <c r="N169" s="176"/>
      <c r="O169" s="143"/>
      <c r="P169" s="143"/>
    </row>
    <row r="170" spans="2:16" ht="12.75" customHeight="1">
      <c r="B170" s="5"/>
      <c r="E170" s="167"/>
      <c r="F170" s="5"/>
      <c r="I170" s="124"/>
      <c r="J170" s="176"/>
      <c r="K170" s="124"/>
      <c r="L170" s="124"/>
      <c r="M170" s="176"/>
      <c r="N170" s="176"/>
      <c r="O170" s="143"/>
      <c r="P170" s="143"/>
    </row>
    <row r="171" spans="2:16" ht="12.75" customHeight="1">
      <c r="B171" s="5"/>
      <c r="E171" s="167"/>
      <c r="F171" s="5"/>
      <c r="I171" s="124"/>
      <c r="J171" s="176"/>
      <c r="K171" s="124"/>
      <c r="L171" s="124"/>
      <c r="M171" s="176"/>
      <c r="N171" s="176"/>
      <c r="O171" s="143"/>
      <c r="P171" s="177"/>
    </row>
    <row r="172" spans="2:16" ht="12.75" customHeight="1">
      <c r="B172" s="5"/>
      <c r="E172" s="167"/>
      <c r="F172" s="5"/>
      <c r="I172" s="124"/>
      <c r="J172" s="176"/>
      <c r="K172" s="124"/>
      <c r="L172" s="124"/>
      <c r="M172" s="176"/>
      <c r="N172" s="176"/>
      <c r="O172" s="143"/>
      <c r="P172" s="143"/>
    </row>
    <row r="173" spans="2:16" ht="12.75" customHeight="1">
      <c r="B173" s="5"/>
      <c r="E173" s="167"/>
      <c r="F173" s="5"/>
      <c r="I173" s="124"/>
      <c r="J173" s="176"/>
      <c r="K173" s="124"/>
      <c r="L173" s="124"/>
      <c r="M173" s="176"/>
      <c r="N173" s="176"/>
      <c r="O173" s="143"/>
      <c r="P173" s="177"/>
    </row>
    <row r="174" spans="2:16" ht="12.75" customHeight="1">
      <c r="B174" s="5"/>
      <c r="E174" s="167"/>
      <c r="F174" s="5"/>
      <c r="I174" s="124"/>
      <c r="J174" s="176"/>
      <c r="K174" s="124"/>
      <c r="L174" s="124"/>
      <c r="M174" s="176"/>
      <c r="N174" s="176"/>
      <c r="O174" s="143"/>
      <c r="P174" s="143"/>
    </row>
    <row r="175" spans="2:16" ht="12.75" customHeight="1">
      <c r="B175" s="5"/>
      <c r="E175" s="167"/>
      <c r="F175" s="5"/>
      <c r="I175" s="124"/>
      <c r="J175" s="176"/>
      <c r="K175" s="124"/>
      <c r="L175" s="124"/>
      <c r="M175" s="176"/>
      <c r="N175" s="176"/>
      <c r="O175" s="143"/>
      <c r="P175" s="177"/>
    </row>
    <row r="176" spans="2:16" ht="12.75" customHeight="1">
      <c r="B176" s="5"/>
      <c r="E176" s="167"/>
      <c r="F176" s="5"/>
      <c r="I176" s="124"/>
      <c r="J176" s="176"/>
      <c r="K176" s="124"/>
      <c r="L176" s="124"/>
      <c r="M176" s="176"/>
      <c r="N176" s="176"/>
      <c r="O176" s="143"/>
      <c r="P176" s="177"/>
    </row>
    <row r="177" spans="2:16" ht="12.75" customHeight="1">
      <c r="B177" s="5"/>
      <c r="E177" s="167"/>
      <c r="F177" s="5"/>
      <c r="I177" s="124"/>
      <c r="J177" s="176"/>
      <c r="K177" s="124"/>
      <c r="L177" s="124"/>
      <c r="M177" s="176"/>
      <c r="N177" s="176"/>
      <c r="O177" s="143"/>
      <c r="P177" s="177"/>
    </row>
    <row r="178" spans="2:16" ht="12.75" customHeight="1">
      <c r="B178" s="5"/>
      <c r="E178" s="167"/>
      <c r="F178" s="5"/>
      <c r="I178" s="124"/>
      <c r="J178" s="176"/>
      <c r="K178" s="124"/>
      <c r="L178" s="124"/>
      <c r="M178" s="176"/>
      <c r="N178" s="176"/>
      <c r="O178" s="143"/>
      <c r="P178" s="177"/>
    </row>
    <row r="179" spans="2:16" ht="12.75" customHeight="1">
      <c r="B179" s="5"/>
      <c r="E179" s="167"/>
      <c r="F179" s="5"/>
      <c r="I179" s="124"/>
      <c r="J179" s="176"/>
      <c r="K179" s="124"/>
      <c r="L179" s="124"/>
      <c r="M179" s="176"/>
      <c r="N179" s="176"/>
      <c r="O179" s="143"/>
      <c r="P179" s="177"/>
    </row>
    <row r="180" spans="2:16" ht="12.75" customHeight="1">
      <c r="B180" s="5"/>
      <c r="E180" s="167"/>
      <c r="F180" s="5"/>
      <c r="I180" s="124"/>
      <c r="J180" s="176"/>
      <c r="K180" s="124"/>
      <c r="L180" s="124"/>
      <c r="M180" s="176"/>
      <c r="N180" s="176"/>
      <c r="O180" s="143"/>
      <c r="P180" s="177"/>
    </row>
    <row r="181" spans="2:16" ht="12.75" customHeight="1">
      <c r="B181" s="5"/>
      <c r="E181" s="167"/>
      <c r="F181" s="5"/>
      <c r="I181" s="124"/>
      <c r="J181" s="176"/>
      <c r="K181" s="124"/>
      <c r="L181" s="124"/>
      <c r="M181" s="176"/>
      <c r="N181" s="176"/>
      <c r="O181" s="143"/>
      <c r="P181" s="143"/>
    </row>
    <row r="182" spans="2:16" ht="12.75" customHeight="1">
      <c r="B182" s="5"/>
      <c r="E182" s="167"/>
      <c r="F182" s="5"/>
      <c r="I182" s="124"/>
      <c r="J182" s="176"/>
      <c r="K182" s="124"/>
      <c r="L182" s="124"/>
      <c r="M182" s="176"/>
      <c r="N182" s="176"/>
      <c r="O182" s="143"/>
      <c r="P182" s="177"/>
    </row>
    <row r="183" spans="2:16" ht="12.75" customHeight="1">
      <c r="B183" s="5"/>
      <c r="E183" s="167"/>
      <c r="F183" s="5"/>
      <c r="I183" s="124"/>
      <c r="J183" s="176"/>
      <c r="K183" s="124"/>
      <c r="L183" s="124"/>
      <c r="M183" s="176"/>
      <c r="N183" s="176"/>
      <c r="O183" s="143"/>
      <c r="P183" s="143"/>
    </row>
    <row r="184" spans="2:16" ht="12.75" customHeight="1">
      <c r="B184" s="5"/>
      <c r="E184" s="167"/>
      <c r="F184" s="5"/>
      <c r="I184" s="124"/>
      <c r="J184" s="176"/>
      <c r="K184" s="124"/>
      <c r="L184" s="124"/>
      <c r="M184" s="176"/>
      <c r="N184" s="176"/>
      <c r="O184" s="143"/>
      <c r="P184" s="143"/>
    </row>
    <row r="185" spans="2:16" ht="12.75" customHeight="1">
      <c r="B185" s="5"/>
      <c r="E185" s="167"/>
      <c r="F185" s="5"/>
      <c r="I185" s="124"/>
      <c r="J185" s="176"/>
      <c r="K185" s="124"/>
      <c r="L185" s="124"/>
      <c r="M185" s="176"/>
      <c r="N185" s="176"/>
      <c r="O185" s="143"/>
      <c r="P185" s="143"/>
    </row>
    <row r="186" spans="2:16" ht="12.75" customHeight="1">
      <c r="B186" s="5"/>
      <c r="E186" s="167"/>
      <c r="F186" s="5"/>
      <c r="I186" s="124"/>
      <c r="J186" s="176"/>
      <c r="K186" s="124"/>
      <c r="L186" s="124"/>
      <c r="M186" s="176"/>
      <c r="N186" s="176"/>
      <c r="O186" s="143"/>
      <c r="P186" s="143"/>
    </row>
    <row r="187" spans="2:16" ht="12.75" customHeight="1">
      <c r="B187" s="5"/>
      <c r="E187" s="167"/>
      <c r="F187" s="5"/>
      <c r="I187" s="124"/>
      <c r="J187" s="176"/>
      <c r="K187" s="124"/>
      <c r="L187" s="124"/>
      <c r="M187" s="176"/>
      <c r="N187" s="176"/>
      <c r="O187" s="143"/>
      <c r="P187" s="177"/>
    </row>
    <row r="188" spans="2:16" ht="12.75" customHeight="1">
      <c r="B188" s="5"/>
      <c r="E188" s="167"/>
      <c r="F188" s="5"/>
      <c r="I188" s="124"/>
      <c r="J188" s="176"/>
      <c r="K188" s="124"/>
      <c r="L188" s="124"/>
      <c r="M188" s="176"/>
      <c r="N188" s="176"/>
      <c r="O188" s="143"/>
      <c r="P188" s="177"/>
    </row>
    <row r="189" spans="2:16">
      <c r="B189" s="5"/>
      <c r="E189" s="167"/>
      <c r="F189" s="5"/>
    </row>
    <row r="190" spans="2:16">
      <c r="B190" s="5"/>
      <c r="E190" s="167"/>
      <c r="F190" s="5"/>
    </row>
    <row r="191" spans="2:16">
      <c r="B191" s="5"/>
      <c r="E191" s="167"/>
      <c r="F191" s="5"/>
    </row>
    <row r="192" spans="2:16">
      <c r="B192" s="5"/>
      <c r="E192" s="167"/>
      <c r="F192" s="5"/>
    </row>
    <row r="193" spans="2:6">
      <c r="B193" s="5"/>
      <c r="E193" s="167"/>
      <c r="F193" s="5"/>
    </row>
    <row r="194" spans="2:6">
      <c r="B194" s="5"/>
      <c r="E194" s="167"/>
      <c r="F194" s="5"/>
    </row>
    <row r="195" spans="2:6">
      <c r="B195" s="5"/>
      <c r="E195" s="167"/>
      <c r="F195" s="5"/>
    </row>
    <row r="196" spans="2:6">
      <c r="B196" s="5"/>
      <c r="E196" s="167"/>
      <c r="F196" s="5"/>
    </row>
    <row r="197" spans="2:6">
      <c r="B197" s="5"/>
      <c r="E197" s="167"/>
      <c r="F197" s="5"/>
    </row>
    <row r="198" spans="2:6">
      <c r="B198" s="5"/>
      <c r="E198" s="167"/>
      <c r="F198" s="5"/>
    </row>
    <row r="199" spans="2:6">
      <c r="B199" s="5"/>
      <c r="E199" s="167"/>
      <c r="F199" s="5"/>
    </row>
    <row r="200" spans="2:6">
      <c r="B200" s="5"/>
      <c r="E200" s="167"/>
      <c r="F200" s="5"/>
    </row>
    <row r="201" spans="2:6">
      <c r="B201" s="5"/>
      <c r="E201" s="167"/>
      <c r="F201" s="5"/>
    </row>
    <row r="202" spans="2:6">
      <c r="B202" s="5"/>
      <c r="E202" s="167"/>
      <c r="F202" s="5"/>
    </row>
    <row r="203" spans="2:6">
      <c r="B203" s="5"/>
      <c r="E203" s="167"/>
      <c r="F203" s="5"/>
    </row>
    <row r="204" spans="2:6">
      <c r="B204" s="5"/>
      <c r="E204" s="167"/>
      <c r="F204" s="5"/>
    </row>
    <row r="205" spans="2:6">
      <c r="B205" s="5"/>
      <c r="E205" s="167"/>
      <c r="F205" s="5"/>
    </row>
    <row r="206" spans="2:6">
      <c r="B206" s="5"/>
      <c r="E206" s="167"/>
      <c r="F206" s="5"/>
    </row>
    <row r="207" spans="2:6">
      <c r="B207" s="5"/>
      <c r="E207" s="167"/>
      <c r="F207" s="5"/>
    </row>
    <row r="208" spans="2:6">
      <c r="B208" s="5"/>
      <c r="E208" s="167"/>
      <c r="F208" s="5"/>
    </row>
    <row r="209" spans="2:6">
      <c r="B209" s="5"/>
      <c r="E209" s="167"/>
      <c r="F209" s="5"/>
    </row>
    <row r="210" spans="2:6">
      <c r="B210" s="5"/>
      <c r="E210" s="167"/>
      <c r="F210" s="5"/>
    </row>
    <row r="211" spans="2:6">
      <c r="B211" s="5"/>
      <c r="E211" s="167"/>
      <c r="F211" s="5"/>
    </row>
    <row r="212" spans="2:6">
      <c r="B212" s="5"/>
      <c r="E212" s="167"/>
      <c r="F212" s="5"/>
    </row>
    <row r="213" spans="2:6">
      <c r="B213" s="5"/>
      <c r="E213" s="167"/>
      <c r="F213" s="5"/>
    </row>
    <row r="214" spans="2:6">
      <c r="B214" s="5"/>
      <c r="E214" s="167"/>
      <c r="F214" s="5"/>
    </row>
    <row r="215" spans="2:6">
      <c r="B215" s="5"/>
      <c r="E215" s="167"/>
      <c r="F215" s="5"/>
    </row>
    <row r="216" spans="2:6">
      <c r="B216" s="5"/>
      <c r="E216" s="167"/>
      <c r="F216" s="5"/>
    </row>
    <row r="217" spans="2:6">
      <c r="B217" s="5"/>
      <c r="E217" s="167"/>
      <c r="F217" s="5"/>
    </row>
    <row r="218" spans="2:6">
      <c r="B218" s="5"/>
      <c r="E218" s="167"/>
      <c r="F218" s="5"/>
    </row>
    <row r="219" spans="2:6">
      <c r="B219" s="5"/>
      <c r="E219" s="167"/>
      <c r="F219" s="5"/>
    </row>
    <row r="220" spans="2:6">
      <c r="B220" s="5"/>
      <c r="E220" s="167"/>
      <c r="F220" s="5"/>
    </row>
    <row r="221" spans="2:6">
      <c r="B221" s="5"/>
      <c r="E221" s="167"/>
      <c r="F221" s="5"/>
    </row>
    <row r="222" spans="2:6">
      <c r="B222" s="5"/>
      <c r="E222" s="167"/>
      <c r="F222" s="5"/>
    </row>
    <row r="223" spans="2:6">
      <c r="B223" s="5"/>
      <c r="E223" s="167"/>
      <c r="F223" s="5"/>
    </row>
    <row r="224" spans="2:6">
      <c r="B224" s="5"/>
      <c r="E224" s="167"/>
      <c r="F224" s="5"/>
    </row>
    <row r="225" spans="2:6">
      <c r="B225" s="5"/>
      <c r="E225" s="167"/>
      <c r="F225" s="5"/>
    </row>
    <row r="226" spans="2:6">
      <c r="B226" s="5"/>
      <c r="E226" s="167"/>
      <c r="F226" s="5"/>
    </row>
    <row r="227" spans="2:6">
      <c r="B227" s="5"/>
      <c r="E227" s="167"/>
      <c r="F227" s="5"/>
    </row>
    <row r="228" spans="2:6">
      <c r="B228" s="5"/>
      <c r="E228" s="167"/>
      <c r="F228" s="5"/>
    </row>
    <row r="229" spans="2:6">
      <c r="B229" s="5"/>
      <c r="E229" s="167"/>
      <c r="F229" s="5"/>
    </row>
    <row r="230" spans="2:6">
      <c r="B230" s="5"/>
      <c r="E230" s="167"/>
      <c r="F230" s="5"/>
    </row>
    <row r="231" spans="2:6">
      <c r="B231" s="5"/>
      <c r="E231" s="167"/>
      <c r="F231" s="5"/>
    </row>
    <row r="232" spans="2:6">
      <c r="B232" s="5"/>
      <c r="E232" s="167"/>
      <c r="F232" s="5"/>
    </row>
    <row r="233" spans="2:6">
      <c r="B233" s="5"/>
      <c r="E233" s="167"/>
      <c r="F233" s="5"/>
    </row>
    <row r="234" spans="2:6">
      <c r="B234" s="5"/>
      <c r="E234" s="167"/>
      <c r="F234" s="5"/>
    </row>
    <row r="235" spans="2:6">
      <c r="B235" s="5"/>
      <c r="E235" s="167"/>
      <c r="F235" s="5"/>
    </row>
    <row r="236" spans="2:6">
      <c r="B236" s="5"/>
      <c r="E236" s="167"/>
      <c r="F236" s="5"/>
    </row>
    <row r="237" spans="2:6">
      <c r="B237" s="5"/>
      <c r="E237" s="167"/>
      <c r="F237" s="5"/>
    </row>
    <row r="238" spans="2:6">
      <c r="B238" s="5"/>
      <c r="E238" s="167"/>
      <c r="F238" s="5"/>
    </row>
    <row r="239" spans="2:6">
      <c r="B239" s="5"/>
      <c r="E239" s="167"/>
      <c r="F239" s="5"/>
    </row>
    <row r="240" spans="2:6">
      <c r="B240" s="5"/>
      <c r="E240" s="167"/>
      <c r="F240" s="5"/>
    </row>
    <row r="241" spans="2:6">
      <c r="B241" s="5"/>
      <c r="E241" s="167"/>
      <c r="F241" s="5"/>
    </row>
    <row r="242" spans="2:6">
      <c r="B242" s="5"/>
      <c r="E242" s="167"/>
      <c r="F242" s="5"/>
    </row>
    <row r="243" spans="2:6">
      <c r="B243" s="5"/>
      <c r="E243" s="167"/>
      <c r="F243" s="5"/>
    </row>
    <row r="244" spans="2:6">
      <c r="B244" s="5"/>
      <c r="E244" s="167"/>
      <c r="F244" s="5"/>
    </row>
    <row r="245" spans="2:6">
      <c r="B245" s="5"/>
      <c r="E245" s="167"/>
      <c r="F245" s="5"/>
    </row>
    <row r="246" spans="2:6">
      <c r="B246" s="5"/>
      <c r="E246" s="167"/>
      <c r="F246" s="5"/>
    </row>
    <row r="247" spans="2:6">
      <c r="B247" s="5"/>
      <c r="E247" s="167"/>
      <c r="F247" s="5"/>
    </row>
    <row r="248" spans="2:6">
      <c r="B248" s="5"/>
      <c r="E248" s="167"/>
      <c r="F248" s="5"/>
    </row>
    <row r="249" spans="2:6">
      <c r="B249" s="5"/>
      <c r="E249" s="167"/>
      <c r="F249" s="5"/>
    </row>
    <row r="250" spans="2:6">
      <c r="B250" s="5"/>
      <c r="E250" s="167"/>
      <c r="F250" s="5"/>
    </row>
    <row r="251" spans="2:6">
      <c r="B251" s="5"/>
      <c r="E251" s="167"/>
      <c r="F251" s="5"/>
    </row>
    <row r="252" spans="2:6">
      <c r="B252" s="5"/>
      <c r="E252" s="167"/>
      <c r="F252" s="5"/>
    </row>
    <row r="253" spans="2:6">
      <c r="B253" s="5"/>
      <c r="E253" s="167"/>
      <c r="F253" s="5"/>
    </row>
    <row r="254" spans="2:6">
      <c r="B254" s="5"/>
      <c r="E254" s="167"/>
      <c r="F254" s="5"/>
    </row>
    <row r="255" spans="2:6">
      <c r="B255" s="5"/>
      <c r="E255" s="167"/>
      <c r="F255" s="5"/>
    </row>
    <row r="256" spans="2:6">
      <c r="B256" s="5"/>
      <c r="E256" s="167"/>
      <c r="F256" s="5"/>
    </row>
    <row r="257" spans="2:6">
      <c r="B257" s="5"/>
      <c r="E257" s="167"/>
      <c r="F257" s="5"/>
    </row>
    <row r="258" spans="2:6">
      <c r="B258" s="5"/>
      <c r="E258" s="167"/>
      <c r="F258" s="5"/>
    </row>
    <row r="259" spans="2:6">
      <c r="B259" s="5"/>
      <c r="E259" s="167"/>
      <c r="F259" s="5"/>
    </row>
    <row r="260" spans="2:6">
      <c r="B260" s="5"/>
      <c r="E260" s="167"/>
      <c r="F260" s="5"/>
    </row>
    <row r="261" spans="2:6">
      <c r="B261" s="5"/>
      <c r="E261" s="167"/>
      <c r="F261" s="5"/>
    </row>
    <row r="262" spans="2:6">
      <c r="B262" s="5"/>
      <c r="E262" s="167"/>
      <c r="F262" s="5"/>
    </row>
    <row r="263" spans="2:6">
      <c r="B263" s="5"/>
      <c r="E263" s="167"/>
      <c r="F263" s="5"/>
    </row>
    <row r="264" spans="2:6">
      <c r="B264" s="5"/>
      <c r="E264" s="167"/>
      <c r="F264" s="5"/>
    </row>
    <row r="265" spans="2:6">
      <c r="B265" s="5"/>
      <c r="E265" s="167"/>
      <c r="F265" s="5"/>
    </row>
    <row r="266" spans="2:6">
      <c r="B266" s="5"/>
      <c r="E266" s="167"/>
      <c r="F266" s="5"/>
    </row>
    <row r="267" spans="2:6">
      <c r="B267" s="5"/>
      <c r="E267" s="167"/>
      <c r="F267" s="5"/>
    </row>
    <row r="268" spans="2:6">
      <c r="B268" s="5"/>
      <c r="E268" s="167"/>
      <c r="F268" s="5"/>
    </row>
    <row r="269" spans="2:6">
      <c r="B269" s="5"/>
      <c r="E269" s="167"/>
      <c r="F269" s="5"/>
    </row>
    <row r="270" spans="2:6">
      <c r="B270" s="5"/>
      <c r="E270" s="167"/>
      <c r="F270" s="5"/>
    </row>
    <row r="271" spans="2:6">
      <c r="B271" s="5"/>
      <c r="E271" s="167"/>
      <c r="F271" s="5"/>
    </row>
    <row r="272" spans="2:6">
      <c r="B272" s="5"/>
      <c r="E272" s="167"/>
      <c r="F272" s="5"/>
    </row>
    <row r="273" spans="2:6">
      <c r="B273" s="5"/>
      <c r="E273" s="167"/>
      <c r="F273" s="5"/>
    </row>
    <row r="274" spans="2:6">
      <c r="B274" s="5"/>
      <c r="E274" s="167"/>
      <c r="F274" s="5"/>
    </row>
    <row r="275" spans="2:6">
      <c r="B275" s="5"/>
      <c r="E275" s="167"/>
      <c r="F275" s="5"/>
    </row>
    <row r="276" spans="2:6">
      <c r="B276" s="5"/>
      <c r="E276" s="167"/>
      <c r="F276" s="5"/>
    </row>
    <row r="277" spans="2:6">
      <c r="B277" s="5"/>
      <c r="E277" s="167"/>
      <c r="F277" s="5"/>
    </row>
    <row r="278" spans="2:6">
      <c r="B278" s="5"/>
      <c r="E278" s="167"/>
      <c r="F278" s="5"/>
    </row>
    <row r="279" spans="2:6">
      <c r="B279" s="5"/>
      <c r="E279" s="167"/>
      <c r="F279" s="5"/>
    </row>
    <row r="280" spans="2:6">
      <c r="B280" s="5"/>
      <c r="E280" s="167"/>
      <c r="F280" s="5"/>
    </row>
    <row r="281" spans="2:6">
      <c r="B281" s="5"/>
      <c r="E281" s="167"/>
      <c r="F281" s="5"/>
    </row>
    <row r="282" spans="2:6">
      <c r="B282" s="5"/>
      <c r="E282" s="167"/>
      <c r="F282" s="5"/>
    </row>
    <row r="283" spans="2:6">
      <c r="B283" s="5"/>
      <c r="E283" s="167"/>
      <c r="F283" s="5"/>
    </row>
    <row r="284" spans="2:6">
      <c r="B284" s="5"/>
      <c r="E284" s="167"/>
      <c r="F284" s="5"/>
    </row>
    <row r="285" spans="2:6">
      <c r="B285" s="5"/>
      <c r="E285" s="167"/>
      <c r="F285" s="5"/>
    </row>
    <row r="286" spans="2:6">
      <c r="B286" s="5"/>
      <c r="E286" s="167"/>
      <c r="F286" s="5"/>
    </row>
    <row r="287" spans="2:6">
      <c r="B287" s="5"/>
      <c r="E287" s="167"/>
      <c r="F287" s="5"/>
    </row>
    <row r="288" spans="2:6">
      <c r="B288" s="5"/>
      <c r="E288" s="167"/>
      <c r="F288" s="5"/>
    </row>
    <row r="289" spans="2:6">
      <c r="B289" s="5"/>
      <c r="E289" s="167"/>
      <c r="F289" s="5"/>
    </row>
    <row r="290" spans="2:6">
      <c r="B290" s="5"/>
      <c r="E290" s="167"/>
      <c r="F290" s="5"/>
    </row>
    <row r="291" spans="2:6">
      <c r="B291" s="5"/>
      <c r="E291" s="167"/>
      <c r="F291" s="5"/>
    </row>
    <row r="292" spans="2:6">
      <c r="B292" s="5"/>
      <c r="E292" s="167"/>
      <c r="F292" s="5"/>
    </row>
    <row r="293" spans="2:6">
      <c r="B293" s="5"/>
      <c r="E293" s="167"/>
      <c r="F293" s="5"/>
    </row>
    <row r="294" spans="2:6">
      <c r="B294" s="5"/>
      <c r="E294" s="167"/>
      <c r="F294" s="5"/>
    </row>
    <row r="295" spans="2:6">
      <c r="B295" s="5"/>
      <c r="E295" s="167"/>
      <c r="F295" s="5"/>
    </row>
    <row r="296" spans="2:6">
      <c r="B296" s="5"/>
      <c r="E296" s="167"/>
      <c r="F296" s="5"/>
    </row>
    <row r="297" spans="2:6">
      <c r="B297" s="5"/>
      <c r="E297" s="167"/>
      <c r="F297" s="5"/>
    </row>
    <row r="298" spans="2:6">
      <c r="B298" s="5"/>
      <c r="E298" s="167"/>
      <c r="F298" s="5"/>
    </row>
    <row r="299" spans="2:6">
      <c r="B299" s="5"/>
      <c r="E299" s="167"/>
      <c r="F299" s="5"/>
    </row>
    <row r="300" spans="2:6">
      <c r="B300" s="5"/>
      <c r="E300" s="167"/>
      <c r="F300" s="5"/>
    </row>
    <row r="301" spans="2:6">
      <c r="B301" s="5"/>
      <c r="E301" s="167"/>
      <c r="F301" s="5"/>
    </row>
    <row r="302" spans="2:6">
      <c r="B302" s="5"/>
      <c r="E302" s="167"/>
      <c r="F302" s="5"/>
    </row>
    <row r="303" spans="2:6">
      <c r="B303" s="5"/>
      <c r="E303" s="167"/>
      <c r="F303" s="5"/>
    </row>
    <row r="304" spans="2:6">
      <c r="B304" s="5"/>
      <c r="E304" s="167"/>
      <c r="F304" s="5"/>
    </row>
    <row r="305" spans="2:6">
      <c r="B305" s="5"/>
      <c r="E305" s="167"/>
      <c r="F305" s="5"/>
    </row>
    <row r="306" spans="2:6">
      <c r="B306" s="5"/>
      <c r="E306" s="167"/>
      <c r="F306" s="5"/>
    </row>
    <row r="307" spans="2:6">
      <c r="B307" s="5"/>
      <c r="E307" s="167"/>
      <c r="F307" s="5"/>
    </row>
    <row r="308" spans="2:6">
      <c r="B308" s="5"/>
      <c r="E308" s="167"/>
      <c r="F308" s="5"/>
    </row>
    <row r="309" spans="2:6">
      <c r="B309" s="5"/>
      <c r="E309" s="167"/>
      <c r="F309" s="5"/>
    </row>
    <row r="310" spans="2:6">
      <c r="B310" s="5"/>
      <c r="E310" s="167"/>
      <c r="F310" s="5"/>
    </row>
    <row r="311" spans="2:6">
      <c r="B311" s="5"/>
      <c r="E311" s="167"/>
      <c r="F311" s="5"/>
    </row>
    <row r="312" spans="2:6">
      <c r="B312" s="5"/>
      <c r="E312" s="167"/>
      <c r="F312" s="5"/>
    </row>
    <row r="313" spans="2:6">
      <c r="B313" s="5"/>
      <c r="E313" s="167"/>
      <c r="F313" s="5"/>
    </row>
    <row r="314" spans="2:6">
      <c r="B314" s="5"/>
      <c r="E314" s="167"/>
      <c r="F314" s="5"/>
    </row>
    <row r="315" spans="2:6">
      <c r="B315" s="5"/>
      <c r="E315" s="167"/>
      <c r="F315" s="5"/>
    </row>
    <row r="316" spans="2:6">
      <c r="B316" s="5"/>
      <c r="E316" s="167"/>
      <c r="F316" s="5"/>
    </row>
    <row r="317" spans="2:6">
      <c r="B317" s="5"/>
      <c r="E317" s="167"/>
      <c r="F317" s="5"/>
    </row>
    <row r="318" spans="2:6">
      <c r="B318" s="5"/>
      <c r="E318" s="167"/>
      <c r="F318" s="5"/>
    </row>
    <row r="319" spans="2:6">
      <c r="B319" s="5"/>
      <c r="E319" s="167"/>
      <c r="F319" s="5"/>
    </row>
    <row r="320" spans="2:6">
      <c r="B320" s="5"/>
      <c r="E320" s="167"/>
      <c r="F320" s="5"/>
    </row>
    <row r="321" spans="2:6">
      <c r="B321" s="5"/>
      <c r="E321" s="167"/>
      <c r="F321" s="5"/>
    </row>
    <row r="322" spans="2:6">
      <c r="B322" s="5"/>
      <c r="E322" s="167"/>
      <c r="F322" s="5"/>
    </row>
    <row r="323" spans="2:6">
      <c r="B323" s="5"/>
      <c r="E323" s="167"/>
      <c r="F323" s="5"/>
    </row>
    <row r="324" spans="2:6">
      <c r="B324" s="5"/>
      <c r="E324" s="167"/>
      <c r="F324" s="5"/>
    </row>
    <row r="325" spans="2:6">
      <c r="B325" s="5"/>
      <c r="E325" s="167"/>
      <c r="F325" s="5"/>
    </row>
    <row r="326" spans="2:6">
      <c r="B326" s="5"/>
      <c r="E326" s="167"/>
      <c r="F326" s="5"/>
    </row>
    <row r="327" spans="2:6">
      <c r="B327" s="5"/>
      <c r="E327" s="167"/>
      <c r="F327" s="5"/>
    </row>
    <row r="328" spans="2:6">
      <c r="B328" s="5"/>
      <c r="E328" s="167"/>
      <c r="F328" s="5"/>
    </row>
    <row r="329" spans="2:6">
      <c r="B329" s="5"/>
      <c r="E329" s="167"/>
      <c r="F329" s="5"/>
    </row>
    <row r="330" spans="2:6">
      <c r="B330" s="5"/>
      <c r="E330" s="167"/>
      <c r="F330" s="5"/>
    </row>
    <row r="331" spans="2:6">
      <c r="B331" s="5"/>
      <c r="E331" s="167"/>
      <c r="F331" s="5"/>
    </row>
    <row r="332" spans="2:6">
      <c r="B332" s="5"/>
      <c r="E332" s="167"/>
      <c r="F332" s="5"/>
    </row>
    <row r="333" spans="2:6">
      <c r="B333" s="5"/>
      <c r="E333" s="167"/>
      <c r="F333" s="5"/>
    </row>
    <row r="334" spans="2:6">
      <c r="B334" s="5"/>
      <c r="E334" s="167"/>
      <c r="F334" s="5"/>
    </row>
    <row r="335" spans="2:6">
      <c r="B335" s="5"/>
      <c r="E335" s="167"/>
      <c r="F335" s="5"/>
    </row>
    <row r="336" spans="2:6">
      <c r="B336" s="5"/>
      <c r="E336" s="167"/>
      <c r="F336" s="5"/>
    </row>
    <row r="337" spans="2:6">
      <c r="B337" s="5"/>
      <c r="E337" s="167"/>
      <c r="F337" s="5"/>
    </row>
    <row r="338" spans="2:6">
      <c r="B338" s="5"/>
      <c r="E338" s="167"/>
      <c r="F338" s="5"/>
    </row>
    <row r="339" spans="2:6">
      <c r="B339" s="5"/>
      <c r="E339" s="167"/>
      <c r="F339" s="5"/>
    </row>
    <row r="340" spans="2:6">
      <c r="B340" s="5"/>
      <c r="E340" s="167"/>
      <c r="F340" s="5"/>
    </row>
    <row r="341" spans="2:6">
      <c r="B341" s="5"/>
      <c r="E341" s="167"/>
      <c r="F341" s="5"/>
    </row>
    <row r="342" spans="2:6">
      <c r="B342" s="5"/>
      <c r="E342" s="167"/>
      <c r="F342" s="5"/>
    </row>
    <row r="343" spans="2:6">
      <c r="B343" s="5"/>
      <c r="E343" s="167"/>
      <c r="F343" s="5"/>
    </row>
    <row r="344" spans="2:6">
      <c r="B344" s="5"/>
      <c r="E344" s="167"/>
      <c r="F344" s="5"/>
    </row>
    <row r="345" spans="2:6">
      <c r="B345" s="5"/>
      <c r="E345" s="167"/>
      <c r="F345" s="5"/>
    </row>
    <row r="346" spans="2:6">
      <c r="B346" s="5"/>
      <c r="E346" s="167"/>
      <c r="F346" s="5"/>
    </row>
    <row r="347" spans="2:6">
      <c r="B347" s="5"/>
      <c r="E347" s="167"/>
      <c r="F347" s="5"/>
    </row>
    <row r="348" spans="2:6">
      <c r="B348" s="5"/>
      <c r="E348" s="167"/>
      <c r="F348" s="5"/>
    </row>
    <row r="349" spans="2:6">
      <c r="B349" s="5"/>
      <c r="E349" s="167"/>
      <c r="F349" s="5"/>
    </row>
    <row r="350" spans="2:6">
      <c r="B350" s="5"/>
      <c r="E350" s="167"/>
      <c r="F350" s="5"/>
    </row>
    <row r="351" spans="2:6">
      <c r="B351" s="5"/>
      <c r="E351" s="167"/>
      <c r="F351" s="5"/>
    </row>
    <row r="352" spans="2:6">
      <c r="B352" s="5"/>
      <c r="F352" s="5"/>
    </row>
    <row r="353" spans="2:6">
      <c r="B353" s="5"/>
      <c r="F353" s="5"/>
    </row>
    <row r="354" spans="2:6">
      <c r="B354" s="5"/>
      <c r="F354" s="5"/>
    </row>
    <row r="355" spans="2:6">
      <c r="B355" s="5"/>
      <c r="F355" s="5"/>
    </row>
    <row r="356" spans="2:6">
      <c r="B356" s="5"/>
      <c r="F356" s="5"/>
    </row>
    <row r="357" spans="2:6">
      <c r="B357" s="5"/>
      <c r="F357" s="5"/>
    </row>
    <row r="358" spans="2:6">
      <c r="B358" s="5"/>
      <c r="F358" s="5"/>
    </row>
    <row r="359" spans="2:6">
      <c r="B359" s="5"/>
      <c r="F359" s="5"/>
    </row>
    <row r="360" spans="2:6">
      <c r="B360" s="5"/>
      <c r="F360" s="5"/>
    </row>
    <row r="361" spans="2:6">
      <c r="B361" s="5"/>
      <c r="F361" s="5"/>
    </row>
    <row r="362" spans="2:6">
      <c r="B362" s="5"/>
      <c r="F362" s="5"/>
    </row>
    <row r="363" spans="2:6">
      <c r="B363" s="5"/>
      <c r="F363" s="5"/>
    </row>
    <row r="364" spans="2:6">
      <c r="B364" s="5"/>
      <c r="F364" s="5"/>
    </row>
    <row r="365" spans="2:6">
      <c r="B365" s="5"/>
      <c r="F365" s="5"/>
    </row>
    <row r="366" spans="2:6">
      <c r="B366" s="5"/>
      <c r="F366" s="5"/>
    </row>
    <row r="367" spans="2:6">
      <c r="B367" s="5"/>
      <c r="F367" s="5"/>
    </row>
    <row r="368" spans="2:6">
      <c r="B368" s="5"/>
      <c r="F368" s="5"/>
    </row>
    <row r="369" spans="2:6">
      <c r="B369" s="5"/>
      <c r="F369" s="5"/>
    </row>
    <row r="370" spans="2:6">
      <c r="B370" s="5"/>
      <c r="F370" s="5"/>
    </row>
    <row r="371" spans="2:6">
      <c r="B371" s="5"/>
      <c r="F371" s="5"/>
    </row>
    <row r="372" spans="2:6">
      <c r="B372" s="5"/>
      <c r="F372" s="5"/>
    </row>
    <row r="373" spans="2:6">
      <c r="B373" s="5"/>
      <c r="F373" s="5"/>
    </row>
    <row r="374" spans="2:6">
      <c r="B374" s="5"/>
      <c r="F374" s="5"/>
    </row>
    <row r="375" spans="2:6">
      <c r="B375" s="5"/>
      <c r="F375" s="5"/>
    </row>
    <row r="376" spans="2:6">
      <c r="B376" s="5"/>
      <c r="F376" s="5"/>
    </row>
    <row r="377" spans="2:6">
      <c r="B377" s="5"/>
      <c r="F377" s="5"/>
    </row>
    <row r="378" spans="2:6">
      <c r="B378" s="5"/>
      <c r="F378" s="5"/>
    </row>
    <row r="379" spans="2:6">
      <c r="B379" s="5"/>
      <c r="F379" s="5"/>
    </row>
    <row r="380" spans="2:6">
      <c r="B380" s="5"/>
      <c r="F380" s="5"/>
    </row>
    <row r="381" spans="2:6">
      <c r="B381" s="5"/>
      <c r="F381" s="5"/>
    </row>
    <row r="382" spans="2:6">
      <c r="B382" s="5"/>
      <c r="F382" s="5"/>
    </row>
    <row r="383" spans="2:6">
      <c r="B383" s="5"/>
      <c r="F383" s="5"/>
    </row>
    <row r="384" spans="2:6">
      <c r="B384" s="5"/>
      <c r="F384" s="5"/>
    </row>
    <row r="385" spans="2:6">
      <c r="B385" s="5"/>
      <c r="F385" s="5"/>
    </row>
    <row r="386" spans="2:6">
      <c r="B386" s="5"/>
      <c r="F386" s="5"/>
    </row>
    <row r="387" spans="2:6">
      <c r="B387" s="5"/>
      <c r="F387" s="5"/>
    </row>
    <row r="388" spans="2:6">
      <c r="B388" s="5"/>
      <c r="F388" s="5"/>
    </row>
    <row r="389" spans="2:6">
      <c r="B389" s="5"/>
      <c r="F389" s="5"/>
    </row>
    <row r="390" spans="2:6">
      <c r="B390" s="5"/>
      <c r="F390" s="5"/>
    </row>
    <row r="391" spans="2:6">
      <c r="B391" s="5"/>
      <c r="F391" s="5"/>
    </row>
    <row r="392" spans="2:6">
      <c r="B392" s="5"/>
      <c r="F392" s="5"/>
    </row>
    <row r="393" spans="2:6">
      <c r="B393" s="5"/>
      <c r="F393" s="5"/>
    </row>
    <row r="394" spans="2:6">
      <c r="B394" s="5"/>
      <c r="F394" s="5"/>
    </row>
    <row r="395" spans="2:6">
      <c r="B395" s="5"/>
      <c r="F395" s="5"/>
    </row>
    <row r="396" spans="2:6">
      <c r="B396" s="5"/>
      <c r="F396" s="5"/>
    </row>
    <row r="397" spans="2:6">
      <c r="B397" s="5"/>
      <c r="F397" s="5"/>
    </row>
    <row r="398" spans="2:6">
      <c r="B398" s="5"/>
      <c r="F398" s="5"/>
    </row>
    <row r="399" spans="2:6">
      <c r="B399" s="5"/>
      <c r="F399" s="5"/>
    </row>
    <row r="400" spans="2:6">
      <c r="B400" s="5"/>
      <c r="F400" s="5"/>
    </row>
    <row r="401" spans="2:6">
      <c r="B401" s="5"/>
      <c r="F401" s="5"/>
    </row>
    <row r="402" spans="2:6">
      <c r="B402" s="5"/>
      <c r="F402" s="5"/>
    </row>
    <row r="403" spans="2:6">
      <c r="B403" s="5"/>
      <c r="F403" s="5"/>
    </row>
    <row r="404" spans="2:6">
      <c r="B404" s="5"/>
      <c r="F404" s="5"/>
    </row>
    <row r="405" spans="2:6">
      <c r="B405" s="5"/>
      <c r="F405" s="5"/>
    </row>
    <row r="406" spans="2:6">
      <c r="B406" s="5"/>
      <c r="F406" s="5"/>
    </row>
    <row r="407" spans="2:6">
      <c r="B407" s="5"/>
      <c r="F407" s="5"/>
    </row>
    <row r="408" spans="2:6">
      <c r="B408" s="5"/>
      <c r="F408" s="5"/>
    </row>
    <row r="409" spans="2:6">
      <c r="B409" s="5"/>
      <c r="F409" s="5"/>
    </row>
    <row r="410" spans="2:6">
      <c r="B410" s="5"/>
      <c r="F410" s="5"/>
    </row>
    <row r="411" spans="2:6">
      <c r="B411" s="5"/>
      <c r="F411" s="5"/>
    </row>
    <row r="412" spans="2:6">
      <c r="B412" s="5"/>
      <c r="F412" s="5"/>
    </row>
    <row r="413" spans="2:6">
      <c r="B413" s="5"/>
      <c r="F413" s="5"/>
    </row>
    <row r="414" spans="2:6">
      <c r="B414" s="5"/>
      <c r="F414" s="5"/>
    </row>
    <row r="415" spans="2:6">
      <c r="B415" s="5"/>
      <c r="F415" s="5"/>
    </row>
    <row r="416" spans="2:6">
      <c r="B416" s="5"/>
      <c r="F416" s="5"/>
    </row>
    <row r="417" spans="2:6">
      <c r="B417" s="5"/>
      <c r="F417" s="5"/>
    </row>
    <row r="418" spans="2:6">
      <c r="B418" s="5"/>
      <c r="F418" s="5"/>
    </row>
    <row r="419" spans="2:6">
      <c r="B419" s="5"/>
      <c r="F419" s="5"/>
    </row>
    <row r="420" spans="2:6">
      <c r="B420" s="5"/>
      <c r="F420" s="5"/>
    </row>
    <row r="421" spans="2:6">
      <c r="B421" s="5"/>
      <c r="F421" s="5"/>
    </row>
    <row r="422" spans="2:6">
      <c r="B422" s="5"/>
      <c r="F422" s="5"/>
    </row>
    <row r="423" spans="2:6">
      <c r="B423" s="5"/>
      <c r="F423" s="5"/>
    </row>
    <row r="424" spans="2:6">
      <c r="B424" s="5"/>
      <c r="F424" s="5"/>
    </row>
    <row r="425" spans="2:6">
      <c r="B425" s="5"/>
      <c r="F425" s="5"/>
    </row>
    <row r="426" spans="2:6">
      <c r="B426" s="5"/>
      <c r="F426" s="5"/>
    </row>
    <row r="427" spans="2:6">
      <c r="B427" s="5"/>
      <c r="F427" s="5"/>
    </row>
    <row r="428" spans="2:6">
      <c r="B428" s="5"/>
      <c r="F428" s="5"/>
    </row>
    <row r="429" spans="2:6">
      <c r="B429" s="5"/>
      <c r="F429" s="5"/>
    </row>
    <row r="430" spans="2:6">
      <c r="B430" s="5"/>
      <c r="F430" s="5"/>
    </row>
    <row r="431" spans="2:6">
      <c r="B431" s="5"/>
      <c r="F431" s="5"/>
    </row>
    <row r="432" spans="2:6">
      <c r="B432" s="5"/>
      <c r="F432" s="5"/>
    </row>
    <row r="433" spans="2:6">
      <c r="B433" s="5"/>
      <c r="F433" s="5"/>
    </row>
    <row r="434" spans="2:6">
      <c r="B434" s="5"/>
      <c r="F434" s="5"/>
    </row>
    <row r="435" spans="2:6">
      <c r="B435" s="5"/>
      <c r="F435" s="5"/>
    </row>
    <row r="436" spans="2:6">
      <c r="B436" s="5"/>
      <c r="F436" s="5"/>
    </row>
    <row r="437" spans="2:6">
      <c r="B437" s="5"/>
      <c r="F437" s="5"/>
    </row>
    <row r="438" spans="2:6">
      <c r="B438" s="5"/>
      <c r="F438" s="5"/>
    </row>
    <row r="439" spans="2:6">
      <c r="B439" s="5"/>
      <c r="F439" s="5"/>
    </row>
    <row r="440" spans="2:6">
      <c r="B440" s="5"/>
      <c r="F440" s="5"/>
    </row>
    <row r="441" spans="2:6">
      <c r="B441" s="5"/>
      <c r="F441" s="5"/>
    </row>
    <row r="442" spans="2:6">
      <c r="B442" s="5"/>
      <c r="F442" s="5"/>
    </row>
    <row r="443" spans="2:6">
      <c r="B443" s="5"/>
      <c r="F443" s="5"/>
    </row>
    <row r="444" spans="2:6">
      <c r="B444" s="5"/>
      <c r="F444" s="5"/>
    </row>
    <row r="445" spans="2:6">
      <c r="B445" s="5"/>
      <c r="F445" s="5"/>
    </row>
    <row r="446" spans="2:6">
      <c r="B446" s="5"/>
      <c r="F446" s="5"/>
    </row>
    <row r="447" spans="2:6">
      <c r="B447" s="5"/>
      <c r="F447" s="5"/>
    </row>
    <row r="448" spans="2:6">
      <c r="B448" s="5"/>
      <c r="F448" s="5"/>
    </row>
    <row r="449" spans="2:6">
      <c r="B449" s="5"/>
      <c r="F449" s="5"/>
    </row>
    <row r="450" spans="2:6">
      <c r="B450" s="5"/>
      <c r="F450" s="5"/>
    </row>
    <row r="451" spans="2:6">
      <c r="B451" s="5"/>
      <c r="F451" s="5"/>
    </row>
    <row r="452" spans="2:6">
      <c r="B452" s="5"/>
      <c r="F452" s="5"/>
    </row>
    <row r="453" spans="2:6">
      <c r="B453" s="5"/>
      <c r="F453" s="5"/>
    </row>
    <row r="454" spans="2:6">
      <c r="B454" s="5"/>
      <c r="F454" s="5"/>
    </row>
    <row r="455" spans="2:6">
      <c r="B455" s="5"/>
      <c r="F455" s="5"/>
    </row>
    <row r="456" spans="2:6">
      <c r="B456" s="5"/>
      <c r="F456" s="5"/>
    </row>
    <row r="457" spans="2:6">
      <c r="B457" s="5"/>
      <c r="F457" s="5"/>
    </row>
    <row r="458" spans="2:6">
      <c r="B458" s="5"/>
      <c r="F458" s="5"/>
    </row>
    <row r="459" spans="2:6">
      <c r="B459" s="5"/>
      <c r="F459" s="5"/>
    </row>
    <row r="460" spans="2:6">
      <c r="B460" s="5"/>
      <c r="F460" s="5"/>
    </row>
    <row r="461" spans="2:6">
      <c r="B461" s="5"/>
      <c r="F461" s="5"/>
    </row>
    <row r="462" spans="2:6">
      <c r="B462" s="5"/>
      <c r="F462" s="5"/>
    </row>
    <row r="463" spans="2:6">
      <c r="B463" s="5"/>
      <c r="F463" s="5"/>
    </row>
    <row r="464" spans="2:6">
      <c r="B464" s="5"/>
      <c r="F464" s="5"/>
    </row>
    <row r="465" spans="2:6">
      <c r="B465" s="5"/>
      <c r="F465" s="5"/>
    </row>
    <row r="466" spans="2:6">
      <c r="B466" s="5"/>
      <c r="F466" s="5"/>
    </row>
    <row r="467" spans="2:6">
      <c r="B467" s="5"/>
      <c r="F467" s="5"/>
    </row>
    <row r="468" spans="2:6">
      <c r="B468" s="5"/>
      <c r="F468" s="5"/>
    </row>
    <row r="469" spans="2:6">
      <c r="B469" s="5"/>
      <c r="F469" s="5"/>
    </row>
    <row r="470" spans="2:6">
      <c r="B470" s="5"/>
      <c r="F470" s="5"/>
    </row>
    <row r="471" spans="2:6">
      <c r="B471" s="5"/>
      <c r="F471" s="5"/>
    </row>
    <row r="472" spans="2:6">
      <c r="B472" s="5"/>
      <c r="F472" s="5"/>
    </row>
    <row r="473" spans="2:6">
      <c r="B473" s="5"/>
      <c r="F473" s="5"/>
    </row>
    <row r="474" spans="2:6">
      <c r="B474" s="5"/>
      <c r="F474" s="5"/>
    </row>
    <row r="475" spans="2:6">
      <c r="B475" s="5"/>
      <c r="F475" s="5"/>
    </row>
    <row r="476" spans="2:6">
      <c r="B476" s="5"/>
      <c r="F476" s="5"/>
    </row>
    <row r="477" spans="2:6">
      <c r="B477" s="5"/>
      <c r="F477" s="5"/>
    </row>
    <row r="478" spans="2:6">
      <c r="B478" s="5"/>
      <c r="F478" s="5"/>
    </row>
    <row r="479" spans="2:6">
      <c r="B479" s="5"/>
      <c r="F479" s="5"/>
    </row>
    <row r="480" spans="2:6">
      <c r="B480" s="5"/>
      <c r="F480" s="5"/>
    </row>
    <row r="481" spans="2:6">
      <c r="B481" s="5"/>
      <c r="F481" s="5"/>
    </row>
    <row r="482" spans="2:6">
      <c r="B482" s="5"/>
      <c r="F482" s="5"/>
    </row>
    <row r="483" spans="2:6">
      <c r="B483" s="5"/>
      <c r="F483" s="5"/>
    </row>
    <row r="484" spans="2:6">
      <c r="B484" s="5"/>
      <c r="F484" s="5"/>
    </row>
    <row r="485" spans="2:6">
      <c r="B485" s="5"/>
      <c r="F485" s="5"/>
    </row>
    <row r="486" spans="2:6">
      <c r="B486" s="5"/>
      <c r="F486" s="5"/>
    </row>
    <row r="487" spans="2:6">
      <c r="B487" s="5"/>
      <c r="F487" s="5"/>
    </row>
    <row r="488" spans="2:6">
      <c r="B488" s="5"/>
      <c r="F488" s="5"/>
    </row>
    <row r="489" spans="2:6">
      <c r="B489" s="5"/>
      <c r="F489" s="5"/>
    </row>
    <row r="490" spans="2:6">
      <c r="B490" s="5"/>
      <c r="F490" s="5"/>
    </row>
    <row r="491" spans="2:6">
      <c r="B491" s="5"/>
      <c r="F491" s="5"/>
    </row>
    <row r="492" spans="2:6">
      <c r="B492" s="5"/>
      <c r="F492" s="5"/>
    </row>
    <row r="493" spans="2:6">
      <c r="B493" s="5"/>
      <c r="F493" s="5"/>
    </row>
    <row r="494" spans="2:6">
      <c r="B494" s="5"/>
      <c r="F494" s="5"/>
    </row>
    <row r="495" spans="2:6">
      <c r="B495" s="5"/>
      <c r="F495" s="5"/>
    </row>
    <row r="496" spans="2:6">
      <c r="B496" s="5"/>
      <c r="F496" s="5"/>
    </row>
    <row r="497" spans="2:6">
      <c r="B497" s="5"/>
      <c r="F497" s="5"/>
    </row>
    <row r="498" spans="2:6">
      <c r="B498" s="5"/>
      <c r="F498" s="5"/>
    </row>
    <row r="499" spans="2:6">
      <c r="B499" s="5"/>
      <c r="F499" s="5"/>
    </row>
    <row r="500" spans="2:6">
      <c r="B500" s="5"/>
      <c r="F500" s="5"/>
    </row>
    <row r="501" spans="2:6">
      <c r="B501" s="5"/>
      <c r="F501" s="5"/>
    </row>
    <row r="502" spans="2:6">
      <c r="B502" s="5"/>
      <c r="F502" s="5"/>
    </row>
    <row r="503" spans="2:6">
      <c r="B503" s="5"/>
      <c r="F503" s="5"/>
    </row>
    <row r="504" spans="2:6">
      <c r="B504" s="5"/>
      <c r="F504" s="5"/>
    </row>
    <row r="505" spans="2:6">
      <c r="B505" s="5"/>
      <c r="F505" s="5"/>
    </row>
    <row r="506" spans="2:6">
      <c r="B506" s="5"/>
      <c r="F506" s="5"/>
    </row>
    <row r="507" spans="2:6">
      <c r="B507" s="5"/>
      <c r="F507" s="5"/>
    </row>
    <row r="508" spans="2:6">
      <c r="B508" s="5"/>
      <c r="F508" s="5"/>
    </row>
    <row r="509" spans="2:6">
      <c r="B509" s="5"/>
      <c r="F509" s="5"/>
    </row>
    <row r="510" spans="2:6">
      <c r="B510" s="5"/>
      <c r="F510" s="5"/>
    </row>
    <row r="511" spans="2:6">
      <c r="B511" s="5"/>
      <c r="F511" s="5"/>
    </row>
    <row r="512" spans="2:6">
      <c r="B512" s="5"/>
      <c r="F512" s="5"/>
    </row>
    <row r="513" spans="2:6">
      <c r="B513" s="5"/>
      <c r="F513" s="5"/>
    </row>
    <row r="514" spans="2:6">
      <c r="B514" s="5"/>
      <c r="F514" s="5"/>
    </row>
    <row r="515" spans="2:6">
      <c r="B515" s="5"/>
      <c r="F515" s="5"/>
    </row>
    <row r="516" spans="2:6">
      <c r="B516" s="5"/>
      <c r="F516" s="5"/>
    </row>
    <row r="517" spans="2:6">
      <c r="B517" s="5"/>
      <c r="F517" s="5"/>
    </row>
    <row r="518" spans="2:6">
      <c r="B518" s="5"/>
      <c r="F518" s="5"/>
    </row>
    <row r="519" spans="2:6">
      <c r="B519" s="5"/>
      <c r="F519" s="5"/>
    </row>
    <row r="520" spans="2:6">
      <c r="B520" s="5"/>
      <c r="F520" s="5"/>
    </row>
    <row r="521" spans="2:6">
      <c r="B521" s="5"/>
      <c r="F521" s="5"/>
    </row>
    <row r="522" spans="2:6">
      <c r="B522" s="5"/>
      <c r="F522" s="5"/>
    </row>
    <row r="523" spans="2:6">
      <c r="B523" s="5"/>
      <c r="F523" s="5"/>
    </row>
    <row r="524" spans="2:6">
      <c r="B524" s="5"/>
      <c r="F524" s="5"/>
    </row>
    <row r="525" spans="2:6">
      <c r="B525" s="5"/>
      <c r="F525" s="5"/>
    </row>
    <row r="526" spans="2:6">
      <c r="B526" s="5"/>
      <c r="F526" s="5"/>
    </row>
    <row r="527" spans="2:6">
      <c r="B527" s="5"/>
      <c r="F527" s="5"/>
    </row>
    <row r="528" spans="2:6">
      <c r="B528" s="5"/>
      <c r="F528" s="5"/>
    </row>
    <row r="529" spans="2:6">
      <c r="B529" s="5"/>
      <c r="F529" s="5"/>
    </row>
    <row r="530" spans="2:6">
      <c r="B530" s="5"/>
      <c r="F530" s="5"/>
    </row>
    <row r="531" spans="2:6">
      <c r="B531" s="5"/>
      <c r="F531" s="5"/>
    </row>
    <row r="532" spans="2:6">
      <c r="B532" s="5"/>
      <c r="F532" s="5"/>
    </row>
    <row r="533" spans="2:6">
      <c r="B533" s="5"/>
      <c r="F533" s="5"/>
    </row>
    <row r="534" spans="2:6">
      <c r="B534" s="5"/>
      <c r="F534" s="5"/>
    </row>
    <row r="535" spans="2:6">
      <c r="B535" s="5"/>
      <c r="F535" s="5"/>
    </row>
    <row r="536" spans="2:6">
      <c r="B536" s="5"/>
      <c r="F536" s="5"/>
    </row>
    <row r="537" spans="2:6">
      <c r="B537" s="5"/>
      <c r="F537" s="5"/>
    </row>
    <row r="538" spans="2:6">
      <c r="B538" s="5"/>
      <c r="F538" s="5"/>
    </row>
    <row r="539" spans="2:6">
      <c r="B539" s="5"/>
      <c r="F539" s="5"/>
    </row>
    <row r="540" spans="2:6">
      <c r="B540" s="5"/>
      <c r="F540" s="5"/>
    </row>
    <row r="541" spans="2:6">
      <c r="B541" s="5"/>
      <c r="F541" s="5"/>
    </row>
    <row r="542" spans="2:6">
      <c r="B542" s="5"/>
      <c r="F542" s="5"/>
    </row>
    <row r="543" spans="2:6">
      <c r="B543" s="5"/>
      <c r="F543" s="5"/>
    </row>
    <row r="544" spans="2:6">
      <c r="B544" s="5"/>
      <c r="F544" s="5"/>
    </row>
    <row r="545" spans="2:6">
      <c r="B545" s="5"/>
      <c r="F545" s="5"/>
    </row>
    <row r="546" spans="2:6">
      <c r="B546" s="5"/>
      <c r="F546" s="5"/>
    </row>
    <row r="547" spans="2:6">
      <c r="B547" s="5"/>
      <c r="F547" s="5"/>
    </row>
    <row r="548" spans="2:6">
      <c r="B548" s="5"/>
      <c r="F548" s="5"/>
    </row>
    <row r="549" spans="2:6">
      <c r="B549" s="5"/>
      <c r="F549" s="5"/>
    </row>
    <row r="550" spans="2:6">
      <c r="B550" s="5"/>
      <c r="F550" s="5"/>
    </row>
    <row r="551" spans="2:6">
      <c r="B551" s="5"/>
      <c r="F551" s="5"/>
    </row>
    <row r="552" spans="2:6">
      <c r="B552" s="5"/>
      <c r="F552" s="5"/>
    </row>
    <row r="553" spans="2:6">
      <c r="B553" s="5"/>
      <c r="F553" s="5"/>
    </row>
    <row r="554" spans="2:6">
      <c r="B554" s="5"/>
      <c r="F554" s="5"/>
    </row>
    <row r="555" spans="2:6">
      <c r="B555" s="5"/>
      <c r="F555" s="5"/>
    </row>
    <row r="556" spans="2:6">
      <c r="B556" s="5"/>
      <c r="F556" s="5"/>
    </row>
    <row r="557" spans="2:6">
      <c r="B557" s="5"/>
      <c r="F557" s="5"/>
    </row>
    <row r="558" spans="2:6">
      <c r="B558" s="5"/>
      <c r="F558" s="5"/>
    </row>
    <row r="559" spans="2:6">
      <c r="B559" s="5"/>
      <c r="F559" s="5"/>
    </row>
    <row r="560" spans="2:6">
      <c r="B560" s="5"/>
      <c r="F560" s="5"/>
    </row>
    <row r="561" spans="2:6">
      <c r="B561" s="5"/>
      <c r="F561" s="5"/>
    </row>
    <row r="562" spans="2:6">
      <c r="B562" s="5"/>
      <c r="F562" s="5"/>
    </row>
    <row r="563" spans="2:6">
      <c r="B563" s="5"/>
      <c r="F563" s="5"/>
    </row>
    <row r="564" spans="2:6">
      <c r="B564" s="5"/>
      <c r="F564" s="5"/>
    </row>
    <row r="565" spans="2:6">
      <c r="B565" s="5"/>
      <c r="F565" s="5"/>
    </row>
    <row r="566" spans="2:6">
      <c r="B566" s="5"/>
      <c r="F566" s="5"/>
    </row>
    <row r="567" spans="2:6">
      <c r="B567" s="5"/>
      <c r="F567" s="5"/>
    </row>
    <row r="568" spans="2:6">
      <c r="B568" s="5"/>
      <c r="F568" s="5"/>
    </row>
    <row r="569" spans="2:6">
      <c r="B569" s="5"/>
      <c r="F569" s="5"/>
    </row>
    <row r="570" spans="2:6">
      <c r="B570" s="5"/>
      <c r="F570" s="5"/>
    </row>
    <row r="571" spans="2:6">
      <c r="B571" s="5"/>
      <c r="F571" s="5"/>
    </row>
    <row r="572" spans="2:6">
      <c r="B572" s="5"/>
      <c r="F572" s="5"/>
    </row>
    <row r="573" spans="2:6">
      <c r="B573" s="5"/>
      <c r="F573" s="5"/>
    </row>
    <row r="574" spans="2:6">
      <c r="B574" s="5"/>
      <c r="F574" s="5"/>
    </row>
    <row r="575" spans="2:6">
      <c r="B575" s="5"/>
      <c r="F575" s="5"/>
    </row>
    <row r="576" spans="2:6">
      <c r="B576" s="5"/>
      <c r="F576" s="5"/>
    </row>
    <row r="577" spans="2:6">
      <c r="B577" s="5"/>
      <c r="F577" s="5"/>
    </row>
    <row r="578" spans="2:6">
      <c r="B578" s="5"/>
      <c r="F578" s="5"/>
    </row>
    <row r="579" spans="2:6">
      <c r="B579" s="5"/>
      <c r="F579" s="5"/>
    </row>
    <row r="580" spans="2:6">
      <c r="B580" s="5"/>
      <c r="F580" s="5"/>
    </row>
    <row r="581" spans="2:6">
      <c r="B581" s="5"/>
      <c r="F581" s="5"/>
    </row>
    <row r="582" spans="2:6">
      <c r="B582" s="5"/>
      <c r="F582" s="5"/>
    </row>
    <row r="583" spans="2:6">
      <c r="B583" s="5"/>
      <c r="F583" s="5"/>
    </row>
    <row r="584" spans="2:6">
      <c r="B584" s="5"/>
      <c r="F584" s="5"/>
    </row>
    <row r="585" spans="2:6">
      <c r="B585" s="5"/>
      <c r="F585" s="5"/>
    </row>
    <row r="586" spans="2:6">
      <c r="B586" s="5"/>
      <c r="F586" s="5"/>
    </row>
    <row r="587" spans="2:6">
      <c r="B587" s="5"/>
      <c r="F587" s="5"/>
    </row>
    <row r="588" spans="2:6">
      <c r="B588" s="5"/>
      <c r="F588" s="5"/>
    </row>
    <row r="589" spans="2:6">
      <c r="B589" s="5"/>
      <c r="F589" s="5"/>
    </row>
    <row r="590" spans="2:6">
      <c r="B590" s="5"/>
      <c r="F590" s="5"/>
    </row>
    <row r="591" spans="2:6">
      <c r="B591" s="5"/>
      <c r="F591" s="5"/>
    </row>
    <row r="592" spans="2:6">
      <c r="B592" s="5"/>
      <c r="F592" s="5"/>
    </row>
    <row r="593" spans="2:6">
      <c r="B593" s="5"/>
      <c r="F593" s="5"/>
    </row>
    <row r="594" spans="2:6">
      <c r="B594" s="5"/>
      <c r="F594" s="5"/>
    </row>
    <row r="595" spans="2:6">
      <c r="B595" s="5"/>
      <c r="F595" s="5"/>
    </row>
    <row r="596" spans="2:6">
      <c r="B596" s="5"/>
      <c r="F596" s="5"/>
    </row>
    <row r="597" spans="2:6">
      <c r="B597" s="5"/>
      <c r="F597" s="5"/>
    </row>
    <row r="598" spans="2:6">
      <c r="B598" s="5"/>
      <c r="F598" s="5"/>
    </row>
    <row r="599" spans="2:6">
      <c r="B599" s="5"/>
      <c r="F599" s="5"/>
    </row>
    <row r="600" spans="2:6">
      <c r="B600" s="5"/>
      <c r="F600" s="5"/>
    </row>
    <row r="601" spans="2:6">
      <c r="B601" s="5"/>
      <c r="F601" s="5"/>
    </row>
    <row r="602" spans="2:6">
      <c r="B602" s="5"/>
      <c r="F602" s="5"/>
    </row>
    <row r="603" spans="2:6">
      <c r="B603" s="5"/>
      <c r="F603" s="5"/>
    </row>
    <row r="604" spans="2:6">
      <c r="B604" s="5"/>
      <c r="F604" s="5"/>
    </row>
    <row r="605" spans="2:6">
      <c r="B605" s="5"/>
      <c r="F605" s="5"/>
    </row>
    <row r="606" spans="2:6">
      <c r="B606" s="5"/>
      <c r="F606" s="5"/>
    </row>
    <row r="607" spans="2:6">
      <c r="B607" s="5"/>
      <c r="F607" s="5"/>
    </row>
    <row r="608" spans="2:6">
      <c r="B608" s="5"/>
      <c r="F608" s="5"/>
    </row>
    <row r="609" spans="2:6">
      <c r="B609" s="5"/>
      <c r="F609" s="5"/>
    </row>
    <row r="610" spans="2:6">
      <c r="B610" s="5"/>
      <c r="F610" s="5"/>
    </row>
    <row r="611" spans="2:6">
      <c r="B611" s="5"/>
      <c r="F611" s="5"/>
    </row>
    <row r="612" spans="2:6">
      <c r="B612" s="5"/>
      <c r="F612" s="5"/>
    </row>
    <row r="613" spans="2:6">
      <c r="B613" s="5"/>
      <c r="F613" s="5"/>
    </row>
    <row r="614" spans="2:6">
      <c r="B614" s="5"/>
      <c r="F614" s="5"/>
    </row>
    <row r="615" spans="2:6">
      <c r="B615" s="5"/>
      <c r="F615" s="5"/>
    </row>
    <row r="616" spans="2:6">
      <c r="B616" s="5"/>
      <c r="F616" s="5"/>
    </row>
    <row r="617" spans="2:6">
      <c r="B617" s="5"/>
      <c r="F617" s="5"/>
    </row>
    <row r="618" spans="2:6">
      <c r="B618" s="5"/>
      <c r="F618" s="5"/>
    </row>
    <row r="619" spans="2:6">
      <c r="B619" s="5"/>
      <c r="F619" s="5"/>
    </row>
    <row r="620" spans="2:6">
      <c r="B620" s="5"/>
      <c r="F620" s="5"/>
    </row>
    <row r="621" spans="2:6">
      <c r="B621" s="5"/>
      <c r="F621" s="5"/>
    </row>
    <row r="622" spans="2:6">
      <c r="B622" s="5"/>
      <c r="F622" s="5"/>
    </row>
    <row r="623" spans="2:6">
      <c r="B623" s="5"/>
      <c r="F623" s="5"/>
    </row>
    <row r="624" spans="2:6">
      <c r="B624" s="5"/>
      <c r="F624" s="5"/>
    </row>
    <row r="625" spans="2:6">
      <c r="B625" s="5"/>
      <c r="F625" s="5"/>
    </row>
    <row r="626" spans="2:6">
      <c r="B626" s="5"/>
      <c r="F626" s="5"/>
    </row>
    <row r="627" spans="2:6">
      <c r="B627" s="5"/>
      <c r="F627" s="5"/>
    </row>
    <row r="628" spans="2:6">
      <c r="B628" s="5"/>
      <c r="F628" s="5"/>
    </row>
    <row r="629" spans="2:6">
      <c r="B629" s="5"/>
      <c r="F629" s="5"/>
    </row>
    <row r="630" spans="2:6">
      <c r="B630" s="5"/>
      <c r="F630" s="5"/>
    </row>
    <row r="631" spans="2:6">
      <c r="B631" s="5"/>
      <c r="F631" s="5"/>
    </row>
    <row r="632" spans="2:6">
      <c r="B632" s="5"/>
      <c r="F632" s="5"/>
    </row>
    <row r="633" spans="2:6">
      <c r="B633" s="5"/>
      <c r="F633" s="5"/>
    </row>
    <row r="634" spans="2:6">
      <c r="B634" s="5"/>
      <c r="F634" s="5"/>
    </row>
    <row r="635" spans="2:6">
      <c r="B635" s="5"/>
      <c r="F635" s="5"/>
    </row>
    <row r="636" spans="2:6">
      <c r="B636" s="5"/>
      <c r="F636" s="5"/>
    </row>
    <row r="637" spans="2:6">
      <c r="B637" s="5"/>
      <c r="F637" s="5"/>
    </row>
    <row r="638" spans="2:6">
      <c r="B638" s="5"/>
      <c r="F638" s="5"/>
    </row>
    <row r="639" spans="2:6">
      <c r="B639" s="5"/>
      <c r="F639" s="5"/>
    </row>
    <row r="640" spans="2:6">
      <c r="B640" s="5"/>
      <c r="F640" s="5"/>
    </row>
    <row r="641" spans="2:6">
      <c r="B641" s="5"/>
      <c r="F641" s="5"/>
    </row>
    <row r="642" spans="2:6">
      <c r="B642" s="5"/>
      <c r="F642" s="5"/>
    </row>
    <row r="643" spans="2:6">
      <c r="B643" s="5"/>
      <c r="F643" s="5"/>
    </row>
    <row r="644" spans="2:6">
      <c r="B644" s="5"/>
      <c r="F644" s="5"/>
    </row>
    <row r="645" spans="2:6">
      <c r="B645" s="5"/>
      <c r="F645" s="5"/>
    </row>
    <row r="646" spans="2:6">
      <c r="B646" s="5"/>
      <c r="F646" s="5"/>
    </row>
    <row r="647" spans="2:6">
      <c r="B647" s="5"/>
      <c r="F647" s="5"/>
    </row>
    <row r="648" spans="2:6">
      <c r="B648" s="5"/>
      <c r="F648" s="5"/>
    </row>
    <row r="649" spans="2:6">
      <c r="B649" s="5"/>
      <c r="F649" s="5"/>
    </row>
    <row r="650" spans="2:6">
      <c r="B650" s="5"/>
      <c r="F650" s="5"/>
    </row>
    <row r="651" spans="2:6">
      <c r="B651" s="5"/>
      <c r="F651" s="5"/>
    </row>
    <row r="652" spans="2:6">
      <c r="B652" s="5"/>
      <c r="F652" s="5"/>
    </row>
    <row r="653" spans="2:6">
      <c r="B653" s="5"/>
      <c r="F653" s="5"/>
    </row>
    <row r="654" spans="2:6">
      <c r="B654" s="5"/>
      <c r="F654" s="5"/>
    </row>
    <row r="655" spans="2:6">
      <c r="B655" s="5"/>
      <c r="F655" s="5"/>
    </row>
    <row r="656" spans="2:6">
      <c r="B656" s="5"/>
      <c r="F656" s="5"/>
    </row>
    <row r="657" spans="2:6">
      <c r="B657" s="5"/>
      <c r="F657" s="5"/>
    </row>
    <row r="658" spans="2:6">
      <c r="B658" s="5"/>
      <c r="F658" s="5"/>
    </row>
    <row r="659" spans="2:6">
      <c r="B659" s="5"/>
      <c r="F659" s="5"/>
    </row>
    <row r="660" spans="2:6">
      <c r="B660" s="5"/>
      <c r="F660" s="5"/>
    </row>
    <row r="661" spans="2:6">
      <c r="B661" s="5"/>
      <c r="F661" s="5"/>
    </row>
    <row r="662" spans="2:6">
      <c r="B662" s="5"/>
      <c r="F662" s="5"/>
    </row>
    <row r="663" spans="2:6">
      <c r="B663" s="5"/>
      <c r="F663" s="5"/>
    </row>
    <row r="664" spans="2:6">
      <c r="B664" s="5"/>
      <c r="F664" s="5"/>
    </row>
    <row r="665" spans="2:6">
      <c r="B665" s="5"/>
      <c r="F665" s="5"/>
    </row>
    <row r="666" spans="2:6">
      <c r="B666" s="5"/>
      <c r="F666" s="5"/>
    </row>
    <row r="667" spans="2:6">
      <c r="B667" s="5"/>
      <c r="F667" s="5"/>
    </row>
    <row r="668" spans="2:6">
      <c r="B668" s="5"/>
      <c r="F668" s="5"/>
    </row>
    <row r="669" spans="2:6">
      <c r="B669" s="5"/>
      <c r="F669" s="5"/>
    </row>
    <row r="670" spans="2:6">
      <c r="B670" s="5"/>
      <c r="F670" s="5"/>
    </row>
    <row r="671" spans="2:6">
      <c r="B671" s="5"/>
      <c r="F671" s="5"/>
    </row>
    <row r="672" spans="2:6">
      <c r="B672" s="5"/>
      <c r="F672" s="5"/>
    </row>
    <row r="673" spans="2:6">
      <c r="B673" s="5"/>
      <c r="F673" s="5"/>
    </row>
    <row r="674" spans="2:6">
      <c r="B674" s="5"/>
      <c r="F674" s="5"/>
    </row>
    <row r="675" spans="2:6">
      <c r="B675" s="5"/>
      <c r="F675" s="5"/>
    </row>
    <row r="676" spans="2:6">
      <c r="B676" s="5"/>
      <c r="F676" s="5"/>
    </row>
    <row r="677" spans="2:6">
      <c r="B677" s="5"/>
      <c r="F677" s="5"/>
    </row>
    <row r="678" spans="2:6">
      <c r="B678" s="5"/>
      <c r="F678" s="5"/>
    </row>
    <row r="679" spans="2:6">
      <c r="B679" s="5"/>
      <c r="F679" s="5"/>
    </row>
    <row r="680" spans="2:6">
      <c r="B680" s="5"/>
      <c r="F680" s="5"/>
    </row>
    <row r="681" spans="2:6">
      <c r="B681" s="5"/>
      <c r="F681" s="5"/>
    </row>
    <row r="682" spans="2:6">
      <c r="B682" s="5"/>
      <c r="F682" s="5"/>
    </row>
    <row r="683" spans="2:6">
      <c r="B683" s="5"/>
      <c r="F683" s="5"/>
    </row>
    <row r="684" spans="2:6">
      <c r="B684" s="5"/>
      <c r="F684" s="5"/>
    </row>
    <row r="685" spans="2:6">
      <c r="B685" s="5"/>
      <c r="F685" s="5"/>
    </row>
    <row r="686" spans="2:6">
      <c r="B686" s="5"/>
      <c r="F686" s="5"/>
    </row>
    <row r="687" spans="2:6">
      <c r="B687" s="5"/>
      <c r="F687" s="5"/>
    </row>
    <row r="688" spans="2:6">
      <c r="B688" s="5"/>
      <c r="F688" s="5"/>
    </row>
    <row r="689" spans="2:6">
      <c r="B689" s="5"/>
      <c r="F689" s="5"/>
    </row>
    <row r="690" spans="2:6">
      <c r="B690" s="5"/>
      <c r="F690" s="5"/>
    </row>
    <row r="691" spans="2:6">
      <c r="B691" s="5"/>
      <c r="F691" s="5"/>
    </row>
    <row r="692" spans="2:6">
      <c r="B692" s="5"/>
      <c r="F692" s="5"/>
    </row>
    <row r="693" spans="2:6">
      <c r="B693" s="5"/>
      <c r="F693" s="5"/>
    </row>
    <row r="694" spans="2:6">
      <c r="B694" s="5"/>
      <c r="F694" s="5"/>
    </row>
    <row r="695" spans="2:6">
      <c r="B695" s="5"/>
      <c r="F695" s="5"/>
    </row>
    <row r="696" spans="2:6">
      <c r="B696" s="5"/>
      <c r="F696" s="5"/>
    </row>
    <row r="697" spans="2:6">
      <c r="B697" s="5"/>
      <c r="F697" s="5"/>
    </row>
    <row r="698" spans="2:6">
      <c r="B698" s="5"/>
      <c r="F698" s="5"/>
    </row>
    <row r="699" spans="2:6">
      <c r="B699" s="5"/>
      <c r="F699" s="5"/>
    </row>
    <row r="700" spans="2:6">
      <c r="B700" s="5"/>
      <c r="F700" s="5"/>
    </row>
    <row r="701" spans="2:6">
      <c r="B701" s="5"/>
      <c r="F701" s="5"/>
    </row>
    <row r="702" spans="2:6">
      <c r="B702" s="5"/>
      <c r="F702" s="5"/>
    </row>
    <row r="703" spans="2:6">
      <c r="B703" s="5"/>
      <c r="F703" s="5"/>
    </row>
    <row r="704" spans="2:6">
      <c r="B704" s="5"/>
      <c r="F704" s="5"/>
    </row>
    <row r="705" spans="2:6">
      <c r="B705" s="5"/>
      <c r="F705" s="5"/>
    </row>
    <row r="706" spans="2:6">
      <c r="B706" s="5"/>
      <c r="F706" s="5"/>
    </row>
    <row r="707" spans="2:6">
      <c r="B707" s="5"/>
      <c r="F707" s="5"/>
    </row>
    <row r="708" spans="2:6">
      <c r="B708" s="5"/>
      <c r="F708" s="5"/>
    </row>
    <row r="709" spans="2:6">
      <c r="B709" s="5"/>
      <c r="F709" s="5"/>
    </row>
    <row r="710" spans="2:6">
      <c r="B710" s="5"/>
      <c r="F710" s="5"/>
    </row>
    <row r="711" spans="2:6">
      <c r="B711" s="5"/>
      <c r="F711" s="5"/>
    </row>
    <row r="712" spans="2:6">
      <c r="B712" s="5"/>
      <c r="F712" s="5"/>
    </row>
    <row r="713" spans="2:6">
      <c r="B713" s="5"/>
      <c r="F713" s="5"/>
    </row>
    <row r="714" spans="2:6">
      <c r="B714" s="5"/>
      <c r="F714" s="5"/>
    </row>
    <row r="715" spans="2:6">
      <c r="B715" s="5"/>
      <c r="F715" s="5"/>
    </row>
    <row r="716" spans="2:6">
      <c r="B716" s="5"/>
      <c r="F716" s="5"/>
    </row>
    <row r="717" spans="2:6">
      <c r="B717" s="5"/>
      <c r="F717" s="5"/>
    </row>
    <row r="718" spans="2:6">
      <c r="B718" s="5"/>
      <c r="F718" s="5"/>
    </row>
    <row r="719" spans="2:6">
      <c r="B719" s="5"/>
      <c r="F719" s="5"/>
    </row>
    <row r="720" spans="2:6">
      <c r="B720" s="5"/>
      <c r="F720" s="5"/>
    </row>
    <row r="721" spans="2:6">
      <c r="B721" s="5"/>
      <c r="F721" s="5"/>
    </row>
    <row r="722" spans="2:6">
      <c r="B722" s="5"/>
      <c r="F722" s="5"/>
    </row>
    <row r="723" spans="2:6">
      <c r="B723" s="5"/>
      <c r="F723" s="5"/>
    </row>
    <row r="724" spans="2:6">
      <c r="B724" s="5"/>
      <c r="F724" s="5"/>
    </row>
    <row r="725" spans="2:6">
      <c r="B725" s="5"/>
      <c r="F725" s="5"/>
    </row>
    <row r="726" spans="2:6">
      <c r="B726" s="5"/>
      <c r="F726" s="5"/>
    </row>
    <row r="727" spans="2:6">
      <c r="B727" s="5"/>
      <c r="F727" s="5"/>
    </row>
    <row r="728" spans="2:6">
      <c r="B728" s="5"/>
      <c r="F728" s="5"/>
    </row>
    <row r="729" spans="2:6">
      <c r="B729" s="5"/>
      <c r="F729" s="5"/>
    </row>
    <row r="730" spans="2:6">
      <c r="B730" s="5"/>
      <c r="F730" s="5"/>
    </row>
    <row r="731" spans="2:6">
      <c r="B731" s="5"/>
      <c r="F731" s="5"/>
    </row>
    <row r="732" spans="2:6">
      <c r="B732" s="5"/>
      <c r="F732" s="5"/>
    </row>
    <row r="733" spans="2:6">
      <c r="B733" s="5"/>
      <c r="F733" s="5"/>
    </row>
    <row r="734" spans="2:6">
      <c r="B734" s="5"/>
      <c r="F734" s="5"/>
    </row>
    <row r="735" spans="2:6">
      <c r="B735" s="5"/>
      <c r="F735" s="5"/>
    </row>
    <row r="736" spans="2:6">
      <c r="B736" s="5"/>
      <c r="F736" s="5"/>
    </row>
    <row r="737" spans="2:6">
      <c r="B737" s="5"/>
      <c r="F737" s="5"/>
    </row>
    <row r="738" spans="2:6">
      <c r="B738" s="5"/>
      <c r="F738" s="5"/>
    </row>
    <row r="739" spans="2:6">
      <c r="B739" s="5"/>
      <c r="F739" s="5"/>
    </row>
    <row r="740" spans="2:6">
      <c r="B740" s="5"/>
      <c r="F740" s="5"/>
    </row>
    <row r="741" spans="2:6">
      <c r="B741" s="5"/>
      <c r="F741" s="5"/>
    </row>
    <row r="742" spans="2:6">
      <c r="B742" s="5"/>
      <c r="F742" s="5"/>
    </row>
    <row r="743" spans="2:6">
      <c r="B743" s="5"/>
      <c r="F743" s="5"/>
    </row>
    <row r="744" spans="2:6">
      <c r="B744" s="5"/>
      <c r="F744" s="5"/>
    </row>
    <row r="745" spans="2:6">
      <c r="B745" s="5"/>
      <c r="F745" s="5"/>
    </row>
    <row r="746" spans="2:6">
      <c r="B746" s="5"/>
      <c r="F746" s="5"/>
    </row>
    <row r="747" spans="2:6">
      <c r="B747" s="5"/>
      <c r="F747" s="5"/>
    </row>
    <row r="748" spans="2:6">
      <c r="B748" s="5"/>
      <c r="F748" s="5"/>
    </row>
    <row r="749" spans="2:6">
      <c r="B749" s="5"/>
      <c r="F749" s="5"/>
    </row>
    <row r="750" spans="2:6">
      <c r="B750" s="5"/>
      <c r="F750" s="5"/>
    </row>
    <row r="751" spans="2:6">
      <c r="B751" s="5"/>
      <c r="F751" s="5"/>
    </row>
    <row r="752" spans="2:6">
      <c r="B752" s="5"/>
      <c r="F752" s="5"/>
    </row>
    <row r="753" spans="2:6">
      <c r="B753" s="5"/>
      <c r="F753" s="5"/>
    </row>
    <row r="754" spans="2:6">
      <c r="B754" s="5"/>
      <c r="F754" s="5"/>
    </row>
    <row r="755" spans="2:6">
      <c r="B755" s="5"/>
      <c r="F755" s="5"/>
    </row>
    <row r="756" spans="2:6">
      <c r="B756" s="5"/>
      <c r="F756" s="5"/>
    </row>
    <row r="757" spans="2:6">
      <c r="B757" s="5"/>
      <c r="F757" s="5"/>
    </row>
    <row r="758" spans="2:6">
      <c r="B758" s="5"/>
      <c r="F758" s="5"/>
    </row>
    <row r="759" spans="2:6">
      <c r="B759" s="5"/>
      <c r="F759" s="5"/>
    </row>
    <row r="760" spans="2:6">
      <c r="B760" s="5"/>
      <c r="F760" s="5"/>
    </row>
    <row r="761" spans="2:6">
      <c r="B761" s="5"/>
      <c r="F761" s="5"/>
    </row>
    <row r="762" spans="2:6">
      <c r="B762" s="5"/>
      <c r="F762" s="5"/>
    </row>
    <row r="763" spans="2:6">
      <c r="B763" s="5"/>
      <c r="F763" s="5"/>
    </row>
    <row r="764" spans="2:6">
      <c r="B764" s="5"/>
      <c r="F764" s="5"/>
    </row>
    <row r="765" spans="2:6">
      <c r="B765" s="5"/>
      <c r="F765" s="5"/>
    </row>
    <row r="766" spans="2:6">
      <c r="B766" s="5"/>
      <c r="F766" s="5"/>
    </row>
    <row r="767" spans="2:6">
      <c r="B767" s="5"/>
      <c r="F767" s="5"/>
    </row>
    <row r="768" spans="2:6">
      <c r="B768" s="5"/>
      <c r="F768" s="5"/>
    </row>
    <row r="769" spans="2:6">
      <c r="B769" s="5"/>
      <c r="F769" s="5"/>
    </row>
    <row r="770" spans="2:6">
      <c r="B770" s="5"/>
      <c r="F770" s="5"/>
    </row>
    <row r="771" spans="2:6">
      <c r="B771" s="5"/>
      <c r="F771" s="5"/>
    </row>
    <row r="772" spans="2:6">
      <c r="B772" s="5"/>
      <c r="F772" s="5"/>
    </row>
    <row r="773" spans="2:6">
      <c r="B773" s="5"/>
      <c r="F773" s="5"/>
    </row>
    <row r="774" spans="2:6">
      <c r="B774" s="5"/>
      <c r="F774" s="5"/>
    </row>
    <row r="775" spans="2:6">
      <c r="B775" s="5"/>
      <c r="F775" s="5"/>
    </row>
    <row r="776" spans="2:6">
      <c r="B776" s="5"/>
      <c r="F776" s="5"/>
    </row>
    <row r="777" spans="2:6">
      <c r="B777" s="5"/>
      <c r="F777" s="5"/>
    </row>
    <row r="778" spans="2:6">
      <c r="B778" s="5"/>
      <c r="F778" s="5"/>
    </row>
    <row r="779" spans="2:6">
      <c r="B779" s="5"/>
      <c r="F779" s="5"/>
    </row>
    <row r="780" spans="2:6">
      <c r="B780" s="5"/>
      <c r="F780" s="5"/>
    </row>
    <row r="781" spans="2:6">
      <c r="B781" s="5"/>
      <c r="F781" s="5"/>
    </row>
    <row r="782" spans="2:6">
      <c r="B782" s="5"/>
      <c r="F782" s="5"/>
    </row>
    <row r="783" spans="2:6">
      <c r="B783" s="5"/>
      <c r="F783" s="5"/>
    </row>
    <row r="784" spans="2:6">
      <c r="B784" s="5"/>
      <c r="F784" s="5"/>
    </row>
    <row r="785" spans="2:6">
      <c r="B785" s="5"/>
      <c r="F785" s="5"/>
    </row>
    <row r="786" spans="2:6">
      <c r="B786" s="5"/>
      <c r="F786" s="5"/>
    </row>
    <row r="787" spans="2:6">
      <c r="B787" s="5"/>
      <c r="F787" s="5"/>
    </row>
    <row r="788" spans="2:6">
      <c r="B788" s="5"/>
      <c r="F788" s="5"/>
    </row>
    <row r="789" spans="2:6">
      <c r="B789" s="5"/>
      <c r="F789" s="5"/>
    </row>
    <row r="790" spans="2:6">
      <c r="B790" s="5"/>
      <c r="F790" s="5"/>
    </row>
    <row r="791" spans="2:6">
      <c r="B791" s="5"/>
      <c r="F791" s="5"/>
    </row>
    <row r="792" spans="2:6">
      <c r="B792" s="5"/>
      <c r="F792" s="5"/>
    </row>
    <row r="793" spans="2:6">
      <c r="B793" s="5"/>
      <c r="F793" s="5"/>
    </row>
    <row r="794" spans="2:6">
      <c r="B794" s="5"/>
      <c r="F794" s="5"/>
    </row>
    <row r="795" spans="2:6">
      <c r="B795" s="5"/>
      <c r="F795" s="5"/>
    </row>
    <row r="796" spans="2:6">
      <c r="B796" s="5"/>
      <c r="F796" s="5"/>
    </row>
    <row r="797" spans="2:6">
      <c r="B797" s="5"/>
      <c r="F797" s="5"/>
    </row>
    <row r="798" spans="2:6">
      <c r="B798" s="5"/>
      <c r="F798" s="5"/>
    </row>
    <row r="799" spans="2:6">
      <c r="B799" s="5"/>
      <c r="F799" s="5"/>
    </row>
    <row r="800" spans="2:6">
      <c r="B800" s="5"/>
      <c r="F800" s="5"/>
    </row>
    <row r="801" spans="2:6">
      <c r="B801" s="5"/>
      <c r="F801" s="5"/>
    </row>
    <row r="802" spans="2:6">
      <c r="B802" s="5"/>
      <c r="F802" s="5"/>
    </row>
    <row r="803" spans="2:6">
      <c r="B803" s="5"/>
      <c r="F803" s="5"/>
    </row>
    <row r="804" spans="2:6">
      <c r="B804" s="5"/>
      <c r="F804" s="5"/>
    </row>
    <row r="805" spans="2:6">
      <c r="B805" s="5"/>
      <c r="F805" s="5"/>
    </row>
    <row r="806" spans="2:6">
      <c r="B806" s="5"/>
      <c r="F806" s="5"/>
    </row>
    <row r="807" spans="2:6">
      <c r="B807" s="5"/>
      <c r="F807" s="5"/>
    </row>
    <row r="808" spans="2:6">
      <c r="B808" s="5"/>
      <c r="F808" s="5"/>
    </row>
    <row r="809" spans="2:6">
      <c r="B809" s="5"/>
      <c r="F809" s="5"/>
    </row>
    <row r="810" spans="2:6">
      <c r="B810" s="5"/>
      <c r="F810" s="5"/>
    </row>
    <row r="811" spans="2:6">
      <c r="B811" s="5"/>
      <c r="F811" s="5"/>
    </row>
    <row r="812" spans="2:6">
      <c r="B812" s="5"/>
      <c r="F812" s="5"/>
    </row>
    <row r="813" spans="2:6">
      <c r="B813" s="5"/>
      <c r="F813" s="5"/>
    </row>
    <row r="814" spans="2:6">
      <c r="B814" s="5"/>
      <c r="F814" s="5"/>
    </row>
    <row r="815" spans="2:6">
      <c r="B815" s="5"/>
      <c r="F815" s="5"/>
    </row>
    <row r="816" spans="2:6">
      <c r="B816" s="5"/>
      <c r="F816" s="5"/>
    </row>
    <row r="817" spans="2:6">
      <c r="B817" s="5"/>
      <c r="F817" s="5"/>
    </row>
    <row r="818" spans="2:6">
      <c r="B818" s="5"/>
      <c r="F818" s="5"/>
    </row>
    <row r="819" spans="2:6">
      <c r="B819" s="5"/>
      <c r="F819" s="5"/>
    </row>
    <row r="820" spans="2:6">
      <c r="B820" s="5"/>
      <c r="F820" s="5"/>
    </row>
    <row r="821" spans="2:6">
      <c r="B821" s="5"/>
      <c r="F821" s="5"/>
    </row>
    <row r="822" spans="2:6">
      <c r="B822" s="5"/>
      <c r="F822" s="5"/>
    </row>
    <row r="823" spans="2:6">
      <c r="B823" s="5"/>
      <c r="F823" s="5"/>
    </row>
    <row r="824" spans="2:6">
      <c r="B824" s="5"/>
      <c r="F824" s="5"/>
    </row>
    <row r="825" spans="2:6">
      <c r="B825" s="5"/>
      <c r="F825" s="5"/>
    </row>
    <row r="826" spans="2:6">
      <c r="B826" s="5"/>
      <c r="F826" s="5"/>
    </row>
    <row r="827" spans="2:6">
      <c r="B827" s="5"/>
      <c r="F827" s="5"/>
    </row>
    <row r="828" spans="2:6">
      <c r="B828" s="5"/>
      <c r="F828" s="5"/>
    </row>
    <row r="829" spans="2:6">
      <c r="B829" s="5"/>
      <c r="F829" s="5"/>
    </row>
    <row r="830" spans="2:6">
      <c r="B830" s="5"/>
      <c r="F830" s="5"/>
    </row>
    <row r="831" spans="2:6">
      <c r="B831" s="5"/>
      <c r="F831" s="5"/>
    </row>
    <row r="832" spans="2:6">
      <c r="B832" s="5"/>
      <c r="F832" s="5"/>
    </row>
    <row r="833" spans="2:6">
      <c r="B833" s="5"/>
      <c r="F833" s="5"/>
    </row>
    <row r="834" spans="2:6">
      <c r="B834" s="5"/>
      <c r="F834" s="5"/>
    </row>
    <row r="835" spans="2:6">
      <c r="B835" s="5"/>
      <c r="F835" s="5"/>
    </row>
    <row r="836" spans="2:6">
      <c r="B836" s="5"/>
      <c r="F836" s="5"/>
    </row>
    <row r="837" spans="2:6">
      <c r="B837" s="5"/>
      <c r="F837" s="5"/>
    </row>
    <row r="838" spans="2:6">
      <c r="B838" s="5"/>
      <c r="F838" s="5"/>
    </row>
    <row r="839" spans="2:6">
      <c r="B839" s="5"/>
      <c r="F839" s="5"/>
    </row>
    <row r="840" spans="2:6">
      <c r="B840" s="5"/>
      <c r="F840" s="5"/>
    </row>
    <row r="841" spans="2:6">
      <c r="B841" s="5"/>
      <c r="F841" s="5"/>
    </row>
    <row r="842" spans="2:6">
      <c r="B842" s="5"/>
      <c r="F842" s="5"/>
    </row>
    <row r="843" spans="2:6">
      <c r="B843" s="5"/>
      <c r="F843" s="5"/>
    </row>
    <row r="844" spans="2:6">
      <c r="B844" s="5"/>
      <c r="F844" s="5"/>
    </row>
    <row r="845" spans="2:6">
      <c r="B845" s="5"/>
      <c r="F845" s="5"/>
    </row>
    <row r="846" spans="2:6">
      <c r="B846" s="5"/>
      <c r="F846" s="5"/>
    </row>
    <row r="847" spans="2:6">
      <c r="B847" s="5"/>
      <c r="F847" s="5"/>
    </row>
    <row r="848" spans="2:6">
      <c r="B848" s="5"/>
      <c r="F848" s="5"/>
    </row>
    <row r="849" spans="2:6">
      <c r="B849" s="5"/>
      <c r="F849" s="5"/>
    </row>
    <row r="850" spans="2:6">
      <c r="B850" s="5"/>
      <c r="F850" s="5"/>
    </row>
    <row r="851" spans="2:6">
      <c r="B851" s="5"/>
      <c r="F851" s="5"/>
    </row>
    <row r="852" spans="2:6">
      <c r="B852" s="5"/>
      <c r="F852" s="5"/>
    </row>
    <row r="853" spans="2:6">
      <c r="B853" s="5"/>
      <c r="F853" s="5"/>
    </row>
    <row r="854" spans="2:6">
      <c r="B854" s="5"/>
      <c r="F854" s="5"/>
    </row>
    <row r="855" spans="2:6">
      <c r="B855" s="5"/>
      <c r="F855" s="5"/>
    </row>
    <row r="856" spans="2:6">
      <c r="B856" s="5"/>
      <c r="F856" s="5"/>
    </row>
    <row r="857" spans="2:6">
      <c r="B857" s="5"/>
      <c r="F857" s="5"/>
    </row>
    <row r="858" spans="2:6">
      <c r="B858" s="5"/>
      <c r="F858" s="5"/>
    </row>
    <row r="859" spans="2:6">
      <c r="B859" s="5"/>
      <c r="F859" s="5"/>
    </row>
    <row r="860" spans="2:6">
      <c r="B860" s="5"/>
      <c r="F860" s="5"/>
    </row>
    <row r="861" spans="2:6">
      <c r="B861" s="5"/>
      <c r="F861" s="5"/>
    </row>
    <row r="862" spans="2:6">
      <c r="B862" s="5"/>
      <c r="F862" s="5"/>
    </row>
    <row r="863" spans="2:6">
      <c r="B863" s="5"/>
      <c r="F863" s="5"/>
    </row>
    <row r="864" spans="2:6">
      <c r="B864" s="5"/>
      <c r="F864" s="5"/>
    </row>
    <row r="865" spans="2:6">
      <c r="B865" s="5"/>
      <c r="F865" s="5"/>
    </row>
    <row r="866" spans="2:6">
      <c r="B866" s="5"/>
      <c r="F866" s="5"/>
    </row>
    <row r="867" spans="2:6">
      <c r="B867" s="5"/>
      <c r="F867" s="5"/>
    </row>
    <row r="868" spans="2:6">
      <c r="B868" s="5"/>
      <c r="F868" s="5"/>
    </row>
    <row r="869" spans="2:6">
      <c r="B869" s="5"/>
      <c r="F869" s="5"/>
    </row>
    <row r="870" spans="2:6">
      <c r="B870" s="5"/>
      <c r="F870" s="5"/>
    </row>
    <row r="871" spans="2:6">
      <c r="B871" s="5"/>
      <c r="F871" s="5"/>
    </row>
    <row r="872" spans="2:6">
      <c r="B872" s="5"/>
      <c r="F872" s="5"/>
    </row>
    <row r="873" spans="2:6">
      <c r="B873" s="5"/>
      <c r="F873" s="5"/>
    </row>
    <row r="874" spans="2:6">
      <c r="B874" s="5"/>
      <c r="F874" s="5"/>
    </row>
    <row r="875" spans="2:6">
      <c r="B875" s="5"/>
      <c r="F875" s="5"/>
    </row>
    <row r="876" spans="2:6">
      <c r="B876" s="5"/>
      <c r="F876" s="5"/>
    </row>
    <row r="877" spans="2:6">
      <c r="B877" s="5"/>
      <c r="F877" s="5"/>
    </row>
    <row r="878" spans="2:6">
      <c r="B878" s="5"/>
      <c r="F878" s="5"/>
    </row>
    <row r="879" spans="2:6">
      <c r="B879" s="5"/>
      <c r="F879" s="5"/>
    </row>
    <row r="880" spans="2:6">
      <c r="B880" s="5"/>
      <c r="F880" s="5"/>
    </row>
    <row r="881" spans="2:6">
      <c r="B881" s="5"/>
      <c r="F881" s="5"/>
    </row>
    <row r="882" spans="2:6">
      <c r="B882" s="5"/>
      <c r="F882" s="5"/>
    </row>
    <row r="883" spans="2:6">
      <c r="B883" s="5"/>
      <c r="F883" s="5"/>
    </row>
    <row r="884" spans="2:6">
      <c r="B884" s="5"/>
      <c r="F884" s="5"/>
    </row>
    <row r="885" spans="2:6">
      <c r="B885" s="5"/>
      <c r="F885" s="5"/>
    </row>
    <row r="886" spans="2:6">
      <c r="B886" s="5"/>
      <c r="F886" s="5"/>
    </row>
    <row r="887" spans="2:6">
      <c r="B887" s="5"/>
      <c r="F887" s="5"/>
    </row>
    <row r="888" spans="2:6">
      <c r="B888" s="5"/>
      <c r="F888" s="5"/>
    </row>
    <row r="889" spans="2:6">
      <c r="B889" s="5"/>
      <c r="F889" s="5"/>
    </row>
    <row r="890" spans="2:6">
      <c r="B890" s="5"/>
      <c r="F890" s="5"/>
    </row>
    <row r="891" spans="2:6">
      <c r="B891" s="5"/>
      <c r="F891" s="5"/>
    </row>
    <row r="892" spans="2:6">
      <c r="B892" s="5"/>
      <c r="F892" s="5"/>
    </row>
    <row r="893" spans="2:6">
      <c r="B893" s="5"/>
      <c r="F893" s="5"/>
    </row>
    <row r="894" spans="2:6">
      <c r="B894" s="5"/>
      <c r="F894" s="5"/>
    </row>
    <row r="895" spans="2:6">
      <c r="B895" s="5"/>
      <c r="F895" s="5"/>
    </row>
    <row r="896" spans="2:6">
      <c r="B896" s="5"/>
      <c r="F896" s="5"/>
    </row>
    <row r="897" spans="2:6">
      <c r="B897" s="5"/>
      <c r="F897" s="5"/>
    </row>
    <row r="898" spans="2:6">
      <c r="B898" s="5"/>
      <c r="F898" s="5"/>
    </row>
    <row r="899" spans="2:6">
      <c r="B899" s="5"/>
      <c r="F899" s="5"/>
    </row>
    <row r="900" spans="2:6">
      <c r="B900" s="5"/>
      <c r="F900" s="5"/>
    </row>
    <row r="901" spans="2:6">
      <c r="B901" s="5"/>
      <c r="F901" s="5"/>
    </row>
    <row r="902" spans="2:6">
      <c r="B902" s="5"/>
      <c r="F902" s="5"/>
    </row>
    <row r="903" spans="2:6">
      <c r="B903" s="5"/>
      <c r="F903" s="5"/>
    </row>
    <row r="904" spans="2:6">
      <c r="B904" s="5"/>
      <c r="F904" s="5"/>
    </row>
    <row r="905" spans="2:6">
      <c r="B905" s="5"/>
      <c r="F905" s="5"/>
    </row>
    <row r="906" spans="2:6">
      <c r="B906" s="5"/>
      <c r="F906" s="5"/>
    </row>
    <row r="907" spans="2:6">
      <c r="B907" s="5"/>
      <c r="F907" s="5"/>
    </row>
    <row r="908" spans="2:6">
      <c r="B908" s="5"/>
      <c r="F908" s="5"/>
    </row>
    <row r="909" spans="2:6">
      <c r="B909" s="5"/>
      <c r="F909" s="5"/>
    </row>
    <row r="910" spans="2:6">
      <c r="B910" s="5"/>
      <c r="F910" s="5"/>
    </row>
    <row r="911" spans="2:6">
      <c r="B911" s="5"/>
      <c r="F911" s="5"/>
    </row>
    <row r="912" spans="2:6">
      <c r="B912" s="5"/>
      <c r="F912" s="5"/>
    </row>
    <row r="913" spans="2:6">
      <c r="B913" s="5"/>
      <c r="F913" s="5"/>
    </row>
    <row r="914" spans="2:6">
      <c r="B914" s="5"/>
      <c r="F914" s="5"/>
    </row>
    <row r="915" spans="2:6">
      <c r="B915" s="5"/>
      <c r="F915" s="5"/>
    </row>
    <row r="916" spans="2:6">
      <c r="B916" s="5"/>
      <c r="F916" s="5"/>
    </row>
    <row r="917" spans="2:6">
      <c r="B917" s="5"/>
      <c r="F917" s="5"/>
    </row>
    <row r="918" spans="2:6">
      <c r="B918" s="5"/>
      <c r="F918" s="5"/>
    </row>
    <row r="919" spans="2:6">
      <c r="B919" s="5"/>
      <c r="F919" s="5"/>
    </row>
    <row r="920" spans="2:6">
      <c r="B920" s="5"/>
      <c r="F920" s="5"/>
    </row>
    <row r="921" spans="2:6">
      <c r="B921" s="5"/>
      <c r="F921" s="5"/>
    </row>
    <row r="922" spans="2:6">
      <c r="B922" s="5"/>
      <c r="F922" s="5"/>
    </row>
    <row r="923" spans="2:6">
      <c r="B923" s="5"/>
      <c r="F923" s="5"/>
    </row>
    <row r="924" spans="2:6">
      <c r="B924" s="5"/>
      <c r="F924" s="5"/>
    </row>
    <row r="925" spans="2:6">
      <c r="B925" s="5"/>
      <c r="F925" s="5"/>
    </row>
    <row r="926" spans="2:6">
      <c r="B926" s="5"/>
      <c r="F926" s="5"/>
    </row>
    <row r="927" spans="2:6">
      <c r="B927" s="5"/>
      <c r="F927" s="5"/>
    </row>
    <row r="928" spans="2:6">
      <c r="B928" s="5"/>
      <c r="F928" s="5"/>
    </row>
    <row r="929" spans="2:6">
      <c r="B929" s="5"/>
      <c r="F929" s="5"/>
    </row>
    <row r="930" spans="2:6">
      <c r="B930" s="5"/>
      <c r="F930" s="5"/>
    </row>
    <row r="931" spans="2:6">
      <c r="B931" s="5"/>
      <c r="F931" s="5"/>
    </row>
    <row r="932" spans="2:6">
      <c r="B932" s="5"/>
      <c r="F932" s="5"/>
    </row>
    <row r="933" spans="2:6">
      <c r="B933" s="5"/>
      <c r="F933" s="5"/>
    </row>
    <row r="934" spans="2:6">
      <c r="B934" s="5"/>
      <c r="F934" s="5"/>
    </row>
    <row r="935" spans="2:6">
      <c r="B935" s="5"/>
      <c r="F935" s="5"/>
    </row>
    <row r="936" spans="2:6">
      <c r="B936" s="5"/>
      <c r="F936" s="5"/>
    </row>
    <row r="937" spans="2:6">
      <c r="B937" s="5"/>
      <c r="F937" s="5"/>
    </row>
    <row r="938" spans="2:6">
      <c r="B938" s="5"/>
      <c r="F938" s="5"/>
    </row>
    <row r="939" spans="2:6">
      <c r="B939" s="5"/>
      <c r="F939" s="5"/>
    </row>
    <row r="940" spans="2:6">
      <c r="B940" s="5"/>
      <c r="F940" s="5"/>
    </row>
    <row r="941" spans="2:6">
      <c r="B941" s="5"/>
      <c r="F941" s="5"/>
    </row>
    <row r="942" spans="2:6">
      <c r="B942" s="5"/>
      <c r="F942" s="5"/>
    </row>
    <row r="943" spans="2:6">
      <c r="B943" s="5"/>
      <c r="F943" s="5"/>
    </row>
    <row r="944" spans="2:6">
      <c r="B944" s="5"/>
      <c r="F944" s="5"/>
    </row>
    <row r="945" spans="2:6">
      <c r="B945" s="5"/>
      <c r="F945" s="5"/>
    </row>
    <row r="946" spans="2:6">
      <c r="B946" s="5"/>
      <c r="F946" s="5"/>
    </row>
    <row r="947" spans="2:6">
      <c r="B947" s="5"/>
      <c r="F947" s="5"/>
    </row>
    <row r="948" spans="2:6">
      <c r="B948" s="5"/>
      <c r="F948" s="5"/>
    </row>
    <row r="949" spans="2:6">
      <c r="B949" s="5"/>
      <c r="F949" s="5"/>
    </row>
    <row r="950" spans="2:6">
      <c r="B950" s="5"/>
      <c r="F950" s="5"/>
    </row>
    <row r="951" spans="2:6">
      <c r="B951" s="5"/>
      <c r="F951" s="5"/>
    </row>
    <row r="952" spans="2:6">
      <c r="B952" s="5"/>
      <c r="F952" s="5"/>
    </row>
    <row r="953" spans="2:6">
      <c r="B953" s="5"/>
      <c r="F953" s="5"/>
    </row>
    <row r="954" spans="2:6">
      <c r="B954" s="5"/>
      <c r="F954" s="5"/>
    </row>
    <row r="955" spans="2:6">
      <c r="B955" s="5"/>
      <c r="F955" s="5"/>
    </row>
    <row r="956" spans="2:6">
      <c r="B956" s="5"/>
      <c r="F956" s="5"/>
    </row>
    <row r="957" spans="2:6">
      <c r="B957" s="5"/>
      <c r="F957" s="5"/>
    </row>
    <row r="958" spans="2:6">
      <c r="B958" s="5"/>
      <c r="F958" s="5"/>
    </row>
    <row r="959" spans="2:6">
      <c r="B959" s="5"/>
      <c r="F959" s="5"/>
    </row>
    <row r="960" spans="2:6">
      <c r="B960" s="5"/>
      <c r="F960" s="5"/>
    </row>
    <row r="961" spans="2:6">
      <c r="B961" s="5"/>
      <c r="F961" s="5"/>
    </row>
    <row r="962" spans="2:6">
      <c r="B962" s="5"/>
      <c r="F962" s="5"/>
    </row>
    <row r="963" spans="2:6">
      <c r="B963" s="5"/>
      <c r="F963" s="5"/>
    </row>
    <row r="964" spans="2:6">
      <c r="B964" s="5"/>
      <c r="F964" s="5"/>
    </row>
    <row r="965" spans="2:6">
      <c r="B965" s="5"/>
      <c r="F965" s="5"/>
    </row>
    <row r="966" spans="2:6">
      <c r="B966" s="5"/>
      <c r="F966" s="5"/>
    </row>
    <row r="967" spans="2:6">
      <c r="B967" s="5"/>
      <c r="F967" s="5"/>
    </row>
    <row r="968" spans="2:6">
      <c r="B968" s="5"/>
      <c r="F968" s="5"/>
    </row>
    <row r="969" spans="2:6">
      <c r="B969" s="5"/>
      <c r="F969" s="5"/>
    </row>
    <row r="970" spans="2:6">
      <c r="B970" s="5"/>
      <c r="F970" s="5"/>
    </row>
    <row r="971" spans="2:6">
      <c r="B971" s="5"/>
      <c r="F971" s="5"/>
    </row>
    <row r="972" spans="2:6">
      <c r="B972" s="5"/>
      <c r="F972" s="5"/>
    </row>
    <row r="973" spans="2:6">
      <c r="B973" s="5"/>
      <c r="F973" s="5"/>
    </row>
    <row r="974" spans="2:6">
      <c r="B974" s="5"/>
      <c r="F974" s="5"/>
    </row>
    <row r="975" spans="2:6">
      <c r="B975" s="5"/>
      <c r="F975" s="5"/>
    </row>
    <row r="976" spans="2:6">
      <c r="B976" s="5"/>
      <c r="F976" s="5"/>
    </row>
    <row r="977" spans="2:6">
      <c r="B977" s="5"/>
      <c r="F977" s="5"/>
    </row>
    <row r="978" spans="2:6">
      <c r="B978" s="5"/>
      <c r="F978" s="5"/>
    </row>
    <row r="979" spans="2:6">
      <c r="B979" s="5"/>
      <c r="F979" s="5"/>
    </row>
    <row r="980" spans="2:6">
      <c r="B980" s="5"/>
      <c r="F980" s="5"/>
    </row>
    <row r="981" spans="2:6">
      <c r="B981" s="5"/>
      <c r="F981" s="5"/>
    </row>
    <row r="982" spans="2:6">
      <c r="B982" s="5"/>
      <c r="F982" s="5"/>
    </row>
    <row r="983" spans="2:6">
      <c r="B983" s="5"/>
      <c r="F983" s="5"/>
    </row>
    <row r="984" spans="2:6">
      <c r="B984" s="5"/>
      <c r="F984" s="5"/>
    </row>
    <row r="985" spans="2:6">
      <c r="B985" s="5"/>
      <c r="F985" s="5"/>
    </row>
    <row r="986" spans="2:6">
      <c r="B986" s="5"/>
      <c r="F986" s="5"/>
    </row>
    <row r="987" spans="2:6">
      <c r="B987" s="5"/>
      <c r="F987" s="5"/>
    </row>
    <row r="988" spans="2:6">
      <c r="B988" s="5"/>
      <c r="F988" s="5"/>
    </row>
    <row r="989" spans="2:6">
      <c r="B989" s="5"/>
      <c r="F989" s="5"/>
    </row>
    <row r="990" spans="2:6">
      <c r="B990" s="5"/>
      <c r="F990" s="5"/>
    </row>
    <row r="991" spans="2:6">
      <c r="B991" s="5"/>
      <c r="F991" s="5"/>
    </row>
    <row r="992" spans="2:6">
      <c r="B992" s="5"/>
      <c r="F992" s="5"/>
    </row>
    <row r="993" spans="2:6">
      <c r="B993" s="5"/>
      <c r="F993" s="5"/>
    </row>
    <row r="994" spans="2:6">
      <c r="B994" s="5"/>
      <c r="F994" s="5"/>
    </row>
    <row r="995" spans="2:6">
      <c r="B995" s="5"/>
      <c r="F995" s="5"/>
    </row>
    <row r="996" spans="2:6">
      <c r="B996" s="5"/>
      <c r="F996" s="5"/>
    </row>
    <row r="997" spans="2:6">
      <c r="B997" s="5"/>
      <c r="F997" s="5"/>
    </row>
    <row r="998" spans="2:6">
      <c r="B998" s="5"/>
      <c r="F998" s="5"/>
    </row>
    <row r="999" spans="2:6">
      <c r="B999" s="5"/>
      <c r="F999" s="5"/>
    </row>
    <row r="1000" spans="2:6">
      <c r="B1000" s="5"/>
      <c r="F1000" s="5"/>
    </row>
    <row r="1001" spans="2:6">
      <c r="B1001" s="5"/>
      <c r="F1001" s="5"/>
    </row>
    <row r="1002" spans="2:6">
      <c r="B1002" s="5"/>
      <c r="F1002" s="5"/>
    </row>
    <row r="1003" spans="2:6">
      <c r="B1003" s="5"/>
      <c r="F1003" s="5"/>
    </row>
    <row r="1004" spans="2:6">
      <c r="B1004" s="5"/>
      <c r="F1004" s="5"/>
    </row>
    <row r="1005" spans="2:6">
      <c r="B1005" s="5"/>
      <c r="F1005" s="5"/>
    </row>
    <row r="1006" spans="2:6">
      <c r="B1006" s="5"/>
      <c r="F1006" s="5"/>
    </row>
    <row r="1007" spans="2:6">
      <c r="B1007" s="5"/>
      <c r="F1007" s="5"/>
    </row>
    <row r="1008" spans="2:6">
      <c r="B1008" s="5"/>
      <c r="F1008" s="5"/>
    </row>
    <row r="1009" spans="2:6">
      <c r="B1009" s="5"/>
      <c r="F1009" s="5"/>
    </row>
    <row r="1010" spans="2:6">
      <c r="B1010" s="5"/>
      <c r="F1010" s="5"/>
    </row>
    <row r="1011" spans="2:6">
      <c r="B1011" s="5"/>
      <c r="F1011" s="5"/>
    </row>
    <row r="1012" spans="2:6">
      <c r="B1012" s="5"/>
      <c r="F1012" s="5"/>
    </row>
    <row r="1013" spans="2:6">
      <c r="B1013" s="5"/>
      <c r="F1013" s="5"/>
    </row>
    <row r="1014" spans="2:6">
      <c r="B1014" s="5"/>
      <c r="F1014" s="5"/>
    </row>
    <row r="1015" spans="2:6">
      <c r="B1015" s="5"/>
      <c r="F1015" s="5"/>
    </row>
    <row r="1016" spans="2:6">
      <c r="B1016" s="5"/>
      <c r="F1016" s="5"/>
    </row>
    <row r="1017" spans="2:6">
      <c r="B1017" s="5"/>
      <c r="F1017" s="5"/>
    </row>
    <row r="1018" spans="2:6">
      <c r="B1018" s="5"/>
      <c r="F1018" s="5"/>
    </row>
    <row r="1019" spans="2:6">
      <c r="B1019" s="5"/>
      <c r="F1019" s="5"/>
    </row>
    <row r="1020" spans="2:6">
      <c r="B1020" s="5"/>
      <c r="F1020" s="5"/>
    </row>
    <row r="1021" spans="2:6">
      <c r="B1021" s="5"/>
      <c r="F1021" s="5"/>
    </row>
    <row r="1022" spans="2:6">
      <c r="B1022" s="5"/>
      <c r="F1022" s="5"/>
    </row>
    <row r="1023" spans="2:6">
      <c r="B1023" s="5"/>
      <c r="F1023" s="5"/>
    </row>
    <row r="1024" spans="2:6">
      <c r="B1024" s="5"/>
      <c r="F1024" s="5"/>
    </row>
    <row r="1025" spans="2:6">
      <c r="B1025" s="5"/>
      <c r="F1025" s="5"/>
    </row>
    <row r="1026" spans="2:6">
      <c r="B1026" s="5"/>
      <c r="F1026" s="5"/>
    </row>
    <row r="1027" spans="2:6">
      <c r="B1027" s="5"/>
      <c r="F1027" s="5"/>
    </row>
    <row r="1028" spans="2:6">
      <c r="B1028" s="5"/>
      <c r="F1028" s="5"/>
    </row>
    <row r="1029" spans="2:6">
      <c r="B1029" s="5"/>
      <c r="F1029" s="5"/>
    </row>
    <row r="1030" spans="2:6">
      <c r="B1030" s="5"/>
      <c r="F1030" s="5"/>
    </row>
    <row r="1031" spans="2:6">
      <c r="B1031" s="5"/>
      <c r="F1031" s="5"/>
    </row>
    <row r="1032" spans="2:6">
      <c r="B1032" s="5"/>
      <c r="F1032" s="5"/>
    </row>
    <row r="1033" spans="2:6">
      <c r="B1033" s="5"/>
      <c r="F1033" s="5"/>
    </row>
    <row r="1034" spans="2:6">
      <c r="B1034" s="5"/>
      <c r="F1034" s="5"/>
    </row>
    <row r="1035" spans="2:6">
      <c r="B1035" s="5"/>
      <c r="F1035" s="5"/>
    </row>
    <row r="1036" spans="2:6">
      <c r="B1036" s="5"/>
      <c r="F1036" s="5"/>
    </row>
    <row r="1037" spans="2:6">
      <c r="B1037" s="5"/>
      <c r="F1037" s="5"/>
    </row>
    <row r="1038" spans="2:6">
      <c r="B1038" s="5"/>
      <c r="F1038" s="5"/>
    </row>
    <row r="1039" spans="2:6">
      <c r="B1039" s="5"/>
      <c r="F1039" s="5"/>
    </row>
    <row r="1040" spans="2:6">
      <c r="B1040" s="5"/>
      <c r="F1040" s="5"/>
    </row>
    <row r="1041" spans="2:6">
      <c r="B1041" s="5"/>
      <c r="F1041" s="5"/>
    </row>
    <row r="1042" spans="2:6">
      <c r="B1042" s="5"/>
      <c r="F1042" s="5"/>
    </row>
    <row r="1043" spans="2:6">
      <c r="B1043" s="5"/>
      <c r="F1043" s="5"/>
    </row>
    <row r="1044" spans="2:6">
      <c r="B1044" s="5"/>
      <c r="F1044" s="5"/>
    </row>
    <row r="1045" spans="2:6">
      <c r="B1045" s="5"/>
      <c r="F1045" s="5"/>
    </row>
    <row r="1046" spans="2:6">
      <c r="B1046" s="5"/>
      <c r="F1046" s="5"/>
    </row>
    <row r="1047" spans="2:6">
      <c r="B1047" s="5"/>
      <c r="F1047" s="5"/>
    </row>
    <row r="1048" spans="2:6">
      <c r="B1048" s="5"/>
      <c r="F1048" s="5"/>
    </row>
    <row r="1049" spans="2:6">
      <c r="B1049" s="5"/>
      <c r="F1049" s="5"/>
    </row>
    <row r="1050" spans="2:6">
      <c r="B1050" s="5"/>
      <c r="F1050" s="5"/>
    </row>
    <row r="1051" spans="2:6">
      <c r="B1051" s="5"/>
      <c r="F1051" s="5"/>
    </row>
    <row r="1052" spans="2:6">
      <c r="B1052" s="5"/>
      <c r="F1052" s="5"/>
    </row>
    <row r="1053" spans="2:6">
      <c r="B1053" s="5"/>
      <c r="F1053" s="5"/>
    </row>
    <row r="1054" spans="2:6">
      <c r="B1054" s="5"/>
      <c r="F1054" s="5"/>
    </row>
    <row r="1055" spans="2:6">
      <c r="B1055" s="5"/>
      <c r="F1055" s="5"/>
    </row>
    <row r="1056" spans="2:6">
      <c r="B1056" s="5"/>
      <c r="F1056" s="5"/>
    </row>
    <row r="1057" spans="2:6">
      <c r="B1057" s="5"/>
      <c r="F1057" s="5"/>
    </row>
    <row r="1058" spans="2:6">
      <c r="B1058" s="5"/>
      <c r="F1058" s="5"/>
    </row>
    <row r="1059" spans="2:6">
      <c r="B1059" s="5"/>
      <c r="F1059" s="5"/>
    </row>
    <row r="1060" spans="2:6">
      <c r="B1060" s="5"/>
      <c r="F1060" s="5"/>
    </row>
    <row r="1061" spans="2:6">
      <c r="B1061" s="5"/>
      <c r="F1061" s="5"/>
    </row>
    <row r="1062" spans="2:6">
      <c r="B1062" s="5"/>
      <c r="F1062" s="5"/>
    </row>
    <row r="1063" spans="2:6">
      <c r="B1063" s="5"/>
      <c r="F1063" s="5"/>
    </row>
    <row r="1064" spans="2:6">
      <c r="B1064" s="5"/>
      <c r="F1064" s="5"/>
    </row>
    <row r="1065" spans="2:6">
      <c r="B1065" s="5"/>
      <c r="F1065" s="5"/>
    </row>
    <row r="1066" spans="2:6">
      <c r="B1066" s="5"/>
      <c r="F1066" s="5"/>
    </row>
    <row r="1067" spans="2:6">
      <c r="B1067" s="5"/>
      <c r="F1067" s="5"/>
    </row>
    <row r="1068" spans="2:6">
      <c r="B1068" s="5"/>
      <c r="F1068" s="5"/>
    </row>
    <row r="1069" spans="2:6">
      <c r="B1069" s="5"/>
      <c r="F1069" s="5"/>
    </row>
    <row r="1070" spans="2:6">
      <c r="B1070" s="5"/>
      <c r="F1070" s="5"/>
    </row>
    <row r="1071" spans="2:6">
      <c r="B1071" s="5"/>
      <c r="F1071" s="5"/>
    </row>
    <row r="1072" spans="2:6">
      <c r="B1072" s="5"/>
      <c r="F1072" s="5"/>
    </row>
    <row r="1073" spans="2:6">
      <c r="B1073" s="5"/>
      <c r="F1073" s="5"/>
    </row>
    <row r="1074" spans="2:6">
      <c r="B1074" s="5"/>
      <c r="F1074" s="5"/>
    </row>
    <row r="1075" spans="2:6">
      <c r="B1075" s="5"/>
      <c r="F1075" s="5"/>
    </row>
    <row r="1076" spans="2:6">
      <c r="B1076" s="5"/>
      <c r="F1076" s="5"/>
    </row>
    <row r="1077" spans="2:6">
      <c r="B1077" s="5"/>
      <c r="F1077" s="5"/>
    </row>
    <row r="1078" spans="2:6">
      <c r="B1078" s="5"/>
      <c r="F1078" s="5"/>
    </row>
    <row r="1079" spans="2:6">
      <c r="B1079" s="5"/>
      <c r="F1079" s="5"/>
    </row>
    <row r="1080" spans="2:6">
      <c r="B1080" s="5"/>
      <c r="F1080" s="5"/>
    </row>
    <row r="1081" spans="2:6">
      <c r="B1081" s="5"/>
      <c r="F1081" s="5"/>
    </row>
    <row r="1082" spans="2:6">
      <c r="B1082" s="5"/>
      <c r="F1082" s="5"/>
    </row>
    <row r="1083" spans="2:6">
      <c r="B1083" s="5"/>
      <c r="F1083" s="5"/>
    </row>
    <row r="1084" spans="2:6">
      <c r="B1084" s="5"/>
      <c r="F1084" s="5"/>
    </row>
    <row r="1085" spans="2:6">
      <c r="B1085" s="5"/>
      <c r="F1085" s="5"/>
    </row>
    <row r="1086" spans="2:6">
      <c r="B1086" s="5"/>
      <c r="F1086" s="5"/>
    </row>
    <row r="1087" spans="2:6">
      <c r="B1087" s="5"/>
      <c r="F1087" s="5"/>
    </row>
    <row r="1088" spans="2:6">
      <c r="B1088" s="5"/>
      <c r="F1088" s="5"/>
    </row>
    <row r="1089" spans="2:6">
      <c r="B1089" s="5"/>
      <c r="F1089" s="5"/>
    </row>
    <row r="1090" spans="2:6">
      <c r="B1090" s="5"/>
      <c r="F1090" s="5"/>
    </row>
    <row r="1091" spans="2:6">
      <c r="B1091" s="5"/>
      <c r="F1091" s="5"/>
    </row>
    <row r="1092" spans="2:6">
      <c r="B1092" s="5"/>
      <c r="F1092" s="5"/>
    </row>
    <row r="1093" spans="2:6">
      <c r="B1093" s="5"/>
      <c r="F1093" s="5"/>
    </row>
    <row r="1094" spans="2:6">
      <c r="B1094" s="5"/>
      <c r="F1094" s="5"/>
    </row>
    <row r="1095" spans="2:6">
      <c r="B1095" s="5"/>
      <c r="F1095" s="5"/>
    </row>
    <row r="1096" spans="2:6">
      <c r="B1096" s="5"/>
      <c r="F1096" s="5"/>
    </row>
    <row r="1097" spans="2:6">
      <c r="B1097" s="5"/>
      <c r="F1097" s="5"/>
    </row>
    <row r="1098" spans="2:6">
      <c r="B1098" s="5"/>
      <c r="F1098" s="5"/>
    </row>
    <row r="1099" spans="2:6">
      <c r="B1099" s="5"/>
      <c r="F1099" s="5"/>
    </row>
    <row r="1100" spans="2:6">
      <c r="B1100" s="5"/>
      <c r="F1100" s="5"/>
    </row>
    <row r="1101" spans="2:6">
      <c r="B1101" s="5"/>
      <c r="F1101" s="5"/>
    </row>
    <row r="1102" spans="2:6">
      <c r="B1102" s="5"/>
      <c r="F1102" s="5"/>
    </row>
    <row r="1103" spans="2:6">
      <c r="B1103" s="5"/>
      <c r="F1103" s="5"/>
    </row>
    <row r="1104" spans="2:6">
      <c r="B1104" s="5"/>
      <c r="F1104" s="5"/>
    </row>
    <row r="1105" spans="2:6">
      <c r="B1105" s="5"/>
      <c r="F1105" s="5"/>
    </row>
    <row r="1106" spans="2:6">
      <c r="B1106" s="5"/>
      <c r="F1106" s="5"/>
    </row>
    <row r="1107" spans="2:6">
      <c r="B1107" s="5"/>
      <c r="F1107" s="5"/>
    </row>
    <row r="1108" spans="2:6">
      <c r="B1108" s="5"/>
      <c r="F1108" s="5"/>
    </row>
    <row r="1109" spans="2:6">
      <c r="B1109" s="5"/>
      <c r="F1109" s="5"/>
    </row>
    <row r="1110" spans="2:6">
      <c r="B1110" s="5"/>
      <c r="F1110" s="5"/>
    </row>
    <row r="1111" spans="2:6">
      <c r="B1111" s="5"/>
      <c r="F1111" s="5"/>
    </row>
    <row r="1112" spans="2:6">
      <c r="B1112" s="5"/>
      <c r="F1112" s="5"/>
    </row>
    <row r="1113" spans="2:6">
      <c r="B1113" s="5"/>
      <c r="F1113" s="5"/>
    </row>
    <row r="1114" spans="2:6">
      <c r="B1114" s="5"/>
      <c r="F1114" s="5"/>
    </row>
    <row r="1115" spans="2:6">
      <c r="B1115" s="5"/>
      <c r="F1115" s="5"/>
    </row>
    <row r="1116" spans="2:6">
      <c r="B1116" s="5"/>
      <c r="F1116" s="5"/>
    </row>
    <row r="1117" spans="2:6">
      <c r="B1117" s="5"/>
      <c r="F1117" s="5"/>
    </row>
    <row r="1118" spans="2:6">
      <c r="B1118" s="5"/>
      <c r="F1118" s="5"/>
    </row>
    <row r="1119" spans="2:6">
      <c r="B1119" s="5"/>
      <c r="F1119" s="5"/>
    </row>
    <row r="1120" spans="2:6">
      <c r="B1120" s="5"/>
      <c r="F1120" s="5"/>
    </row>
    <row r="1121" spans="2:6">
      <c r="B1121" s="5"/>
      <c r="F1121" s="5"/>
    </row>
    <row r="1122" spans="2:6">
      <c r="B1122" s="5"/>
      <c r="F1122" s="5"/>
    </row>
    <row r="1123" spans="2:6">
      <c r="B1123" s="5"/>
      <c r="F1123" s="5"/>
    </row>
    <row r="1124" spans="2:6">
      <c r="B1124" s="5"/>
      <c r="F1124" s="5"/>
    </row>
    <row r="1125" spans="2:6">
      <c r="B1125" s="5"/>
      <c r="F1125" s="5"/>
    </row>
    <row r="1126" spans="2:6">
      <c r="B1126" s="5"/>
      <c r="F1126" s="5"/>
    </row>
    <row r="1127" spans="2:6">
      <c r="B1127" s="5"/>
      <c r="F1127" s="5"/>
    </row>
    <row r="1128" spans="2:6">
      <c r="B1128" s="5"/>
      <c r="F1128" s="5"/>
    </row>
    <row r="1129" spans="2:6">
      <c r="B1129" s="5"/>
      <c r="F1129" s="5"/>
    </row>
    <row r="1130" spans="2:6">
      <c r="B1130" s="5"/>
      <c r="F1130" s="5"/>
    </row>
    <row r="1131" spans="2:6">
      <c r="B1131" s="5"/>
      <c r="F1131" s="5"/>
    </row>
    <row r="1132" spans="2:6">
      <c r="B1132" s="5"/>
      <c r="F1132" s="5"/>
    </row>
    <row r="1133" spans="2:6">
      <c r="B1133" s="5"/>
      <c r="F1133" s="5"/>
    </row>
    <row r="1134" spans="2:6">
      <c r="B1134" s="5"/>
      <c r="F1134" s="5"/>
    </row>
    <row r="1135" spans="2:6">
      <c r="B1135" s="5"/>
      <c r="F1135" s="5"/>
    </row>
    <row r="1136" spans="2:6">
      <c r="B1136" s="5"/>
      <c r="F1136" s="5"/>
    </row>
    <row r="1137" spans="2:6">
      <c r="B1137" s="5"/>
      <c r="F1137" s="5"/>
    </row>
    <row r="1138" spans="2:6">
      <c r="B1138" s="5"/>
      <c r="F1138" s="5"/>
    </row>
    <row r="1139" spans="2:6">
      <c r="B1139" s="5"/>
      <c r="F1139" s="5"/>
    </row>
  </sheetData>
  <phoneticPr fontId="8" type="noConversion"/>
  <hyperlinks>
    <hyperlink ref="A3" r:id="rId1" xr:uid="{00000000-0004-0000-0900-000000000000}"/>
    <hyperlink ref="P38" r:id="rId2" display="http://www.bav-astro.de/sfs/BAVM_link.php?BAVMnr=34" xr:uid="{00000000-0004-0000-0900-000001000000}"/>
    <hyperlink ref="P39" r:id="rId3" display="http://www.bav-astro.de/sfs/BAVM_link.php?BAVMnr=34" xr:uid="{00000000-0004-0000-0900-000002000000}"/>
    <hyperlink ref="P40" r:id="rId4" display="http://www.bav-astro.de/sfs/BAVM_link.php?BAVMnr=34" xr:uid="{00000000-0004-0000-0900-000003000000}"/>
    <hyperlink ref="P41" r:id="rId5" display="http://www.bav-astro.de/sfs/BAVM_link.php?BAVMnr=34" xr:uid="{00000000-0004-0000-0900-000004000000}"/>
    <hyperlink ref="P42" r:id="rId6" display="http://www.bav-astro.de/sfs/BAVM_link.php?BAVMnr=36" xr:uid="{00000000-0004-0000-0900-000005000000}"/>
    <hyperlink ref="P44" r:id="rId7" display="http://www.konkoly.hu/cgi-bin/IBVS?2439" xr:uid="{00000000-0004-0000-0900-000006000000}"/>
    <hyperlink ref="P45" r:id="rId8" display="http://www.konkoly.hu/cgi-bin/IBVS?2439" xr:uid="{00000000-0004-0000-0900-000007000000}"/>
    <hyperlink ref="P46" r:id="rId9" display="http://www.konkoly.hu/cgi-bin/IBVS?2439" xr:uid="{00000000-0004-0000-0900-000008000000}"/>
    <hyperlink ref="P47" r:id="rId10" display="http://www.bav-astro.de/sfs/BAVM_link.php?BAVMnr=38" xr:uid="{00000000-0004-0000-0900-000009000000}"/>
    <hyperlink ref="P48" r:id="rId11" display="http://www.konkoly.hu/cgi-bin/IBVS?2439" xr:uid="{00000000-0004-0000-0900-00000A000000}"/>
    <hyperlink ref="P50" r:id="rId12" display="http://www.konkoly.hu/cgi-bin/IBVS?2439" xr:uid="{00000000-0004-0000-0900-00000B000000}"/>
    <hyperlink ref="P52" r:id="rId13" display="http://www.bav-astro.de/sfs/BAVM_link.php?BAVMnr=39" xr:uid="{00000000-0004-0000-0900-00000C000000}"/>
    <hyperlink ref="P53" r:id="rId14" display="http://www.bav-astro.de/sfs/BAVM_link.php?BAVMnr=39" xr:uid="{00000000-0004-0000-0900-00000D000000}"/>
    <hyperlink ref="P54" r:id="rId15" display="http://www.bav-astro.de/sfs/BAVM_link.php?BAVMnr=39" xr:uid="{00000000-0004-0000-0900-00000E000000}"/>
    <hyperlink ref="P56" r:id="rId16" display="http://vsolj.cetus-net.org/no47.pdf" xr:uid="{00000000-0004-0000-0900-00000F000000}"/>
    <hyperlink ref="P58" r:id="rId17" display="http://www.bav-astro.de/sfs/BAVM_link.php?BAVMnr=46" xr:uid="{00000000-0004-0000-0900-000010000000}"/>
    <hyperlink ref="P61" r:id="rId18" display="http://www.bav-astro.de/sfs/BAVM_link.php?BAVMnr=50" xr:uid="{00000000-0004-0000-0900-000011000000}"/>
    <hyperlink ref="P62" r:id="rId19" display="http://www.bav-astro.de/sfs/BAVM_link.php?BAVMnr=50" xr:uid="{00000000-0004-0000-0900-000012000000}"/>
    <hyperlink ref="P67" r:id="rId20" display="http://www.bav-astro.de/sfs/BAVM_link.php?BAVMnr=60" xr:uid="{00000000-0004-0000-0900-000013000000}"/>
    <hyperlink ref="P68" r:id="rId21" display="http://www.bav-astro.de/sfs/BAVM_link.php?BAVMnr=60" xr:uid="{00000000-0004-0000-0900-000014000000}"/>
    <hyperlink ref="P70" r:id="rId22" display="http://www.bav-astro.de/sfs/BAVM_link.php?BAVMnr=60" xr:uid="{00000000-0004-0000-0900-000015000000}"/>
    <hyperlink ref="P71" r:id="rId23" display="http://www.bav-astro.de/sfs/BAVM_link.php?BAVMnr=60" xr:uid="{00000000-0004-0000-0900-000016000000}"/>
    <hyperlink ref="P73" r:id="rId24" display="http://www.bav-astro.de/sfs/BAVM_link.php?BAVMnr=80" xr:uid="{00000000-0004-0000-0900-000017000000}"/>
    <hyperlink ref="P74" r:id="rId25" display="http://www.bav-astro.de/sfs/BAVM_link.php?BAVMnr=80" xr:uid="{00000000-0004-0000-0900-000018000000}"/>
    <hyperlink ref="P75" r:id="rId26" display="http://www.bav-astro.de/sfs/BAVM_link.php?BAVMnr=80" xr:uid="{00000000-0004-0000-0900-000019000000}"/>
    <hyperlink ref="P76" r:id="rId27" display="http://www.bav-astro.de/sfs/BAVM_link.php?BAVMnr=80" xr:uid="{00000000-0004-0000-0900-00001A000000}"/>
    <hyperlink ref="P78" r:id="rId28" display="http://www.konkoly.hu/cgi-bin/IBVS?4358" xr:uid="{00000000-0004-0000-0900-00001B000000}"/>
    <hyperlink ref="P79" r:id="rId29" display="http://www.konkoly.hu/cgi-bin/IBVS?4358" xr:uid="{00000000-0004-0000-0900-00001C000000}"/>
    <hyperlink ref="P80" r:id="rId30" display="http://www.konkoly.hu/cgi-bin/IBVS?4358" xr:uid="{00000000-0004-0000-0900-00001D000000}"/>
    <hyperlink ref="P81" r:id="rId31" display="http://www.konkoly.hu/cgi-bin/IBVS?4358" xr:uid="{00000000-0004-0000-0900-00001E000000}"/>
    <hyperlink ref="P82" r:id="rId32" display="http://www.konkoly.hu/cgi-bin/IBVS?4358" xr:uid="{00000000-0004-0000-0900-00001F000000}"/>
    <hyperlink ref="P83" r:id="rId33" display="http://www.bav-astro.de/sfs/BAVM_link.php?BAVMnr=91" xr:uid="{00000000-0004-0000-0900-000020000000}"/>
    <hyperlink ref="P84" r:id="rId34" display="http://www.konkoly.hu/cgi-bin/IBVS?4358" xr:uid="{00000000-0004-0000-0900-000021000000}"/>
    <hyperlink ref="P85" r:id="rId35" display="http://www.konkoly.hu/cgi-bin/IBVS?4358" xr:uid="{00000000-0004-0000-0900-000022000000}"/>
    <hyperlink ref="P88" r:id="rId36" display="http://www.bav-astro.de/sfs/BAVM_link.php?BAVMnr=99" xr:uid="{00000000-0004-0000-0900-000023000000}"/>
    <hyperlink ref="P90" r:id="rId37" display="http://www.bav-astro.de/sfs/BAVM_link.php?BAVMnr=99" xr:uid="{00000000-0004-0000-0900-000024000000}"/>
    <hyperlink ref="P91" r:id="rId38" display="http://www.bav-astro.de/sfs/BAVM_link.php?BAVMnr=99" xr:uid="{00000000-0004-0000-0900-000025000000}"/>
    <hyperlink ref="P92" r:id="rId39" display="http://www.bav-astro.de/sfs/BAVM_link.php?BAVMnr=117" xr:uid="{00000000-0004-0000-0900-000026000000}"/>
    <hyperlink ref="P93" r:id="rId40" display="http://www.bav-astro.de/sfs/BAVM_link.php?BAVMnr=132" xr:uid="{00000000-0004-0000-0900-000027000000}"/>
    <hyperlink ref="P94" r:id="rId41" display="http://www.bav-astro.de/sfs/BAVM_link.php?BAVMnr=132" xr:uid="{00000000-0004-0000-0900-000028000000}"/>
    <hyperlink ref="P95" r:id="rId42" display="http://www.bav-astro.de/sfs/BAVM_link.php?BAVMnr=132" xr:uid="{00000000-0004-0000-0900-000029000000}"/>
    <hyperlink ref="P96" r:id="rId43" display="http://www.bav-astro.de/sfs/BAVM_link.php?BAVMnr=152" xr:uid="{00000000-0004-0000-0900-00002A000000}"/>
    <hyperlink ref="P97" r:id="rId44" display="http://www.konkoly.hu/cgi-bin/IBVS?5594" xr:uid="{00000000-0004-0000-0900-00002B000000}"/>
    <hyperlink ref="P98" r:id="rId45" display="http://www.konkoly.hu/cgi-bin/IBVS?5594" xr:uid="{00000000-0004-0000-0900-00002C000000}"/>
    <hyperlink ref="P99" r:id="rId46" display="http://vsolj.cetus-net.org/no40.pdf" xr:uid="{00000000-0004-0000-0900-00002D000000}"/>
    <hyperlink ref="P100" r:id="rId47" display="http://www.konkoly.hu/cgi-bin/IBVS?5364" xr:uid="{00000000-0004-0000-0900-00002E000000}"/>
    <hyperlink ref="P102" r:id="rId48" display="http://www.konkoly.hu/cgi-bin/IBVS?5364" xr:uid="{00000000-0004-0000-0900-00002F000000}"/>
    <hyperlink ref="P103" r:id="rId49" display="http://www.konkoly.hu/cgi-bin/IBVS?5676" xr:uid="{00000000-0004-0000-0900-000030000000}"/>
    <hyperlink ref="P104" r:id="rId50" display="http://www.konkoly.hu/cgi-bin/IBVS?5676" xr:uid="{00000000-0004-0000-0900-000031000000}"/>
    <hyperlink ref="P105" r:id="rId51" display="http://www.konkoly.hu/cgi-bin/IBVS?5603" xr:uid="{00000000-0004-0000-0900-000032000000}"/>
    <hyperlink ref="P106" r:id="rId52" display="http://vsolj.cetus-net.org/no43.pdf" xr:uid="{00000000-0004-0000-0900-000033000000}"/>
    <hyperlink ref="P107" r:id="rId53" display="http://www.konkoly.hu/cgi-bin/IBVS?5741" xr:uid="{00000000-0004-0000-0900-000034000000}"/>
    <hyperlink ref="P108" r:id="rId54" display="http://vsolj.cetus-net.org/no44.pdf" xr:uid="{00000000-0004-0000-0900-000035000000}"/>
    <hyperlink ref="P109" r:id="rId55" display="http://vsolj.cetus-net.org/no44.pdf" xr:uid="{00000000-0004-0000-0900-000036000000}"/>
    <hyperlink ref="P110" r:id="rId56" display="http://vsolj.cetus-net.org/no44.pdf" xr:uid="{00000000-0004-0000-0900-000037000000}"/>
    <hyperlink ref="P111" r:id="rId57" display="http://www.bav-astro.de/sfs/BAVM_link.php?BAVMnr=178" xr:uid="{00000000-0004-0000-0900-000038000000}"/>
    <hyperlink ref="P112" r:id="rId58" display="http://www.bav-astro.de/sfs/BAVM_link.php?BAVMnr=186" xr:uid="{00000000-0004-0000-0900-000039000000}"/>
    <hyperlink ref="P113" r:id="rId59" display="http://www.bav-astro.de/sfs/BAVM_link.php?BAVMnr=183" xr:uid="{00000000-0004-0000-0900-00003A000000}"/>
    <hyperlink ref="P114" r:id="rId60" display="http://vsolj.cetus-net.org/no45.pdf" xr:uid="{00000000-0004-0000-0900-00003B000000}"/>
    <hyperlink ref="P115" r:id="rId61" display="http://vsolj.cetus-net.org/no45.pdf" xr:uid="{00000000-0004-0000-0900-00003C000000}"/>
    <hyperlink ref="P116" r:id="rId62" display="http://www.konkoly.hu/cgi-bin/IBVS?5801" xr:uid="{00000000-0004-0000-0900-00003D000000}"/>
    <hyperlink ref="P117" r:id="rId63" display="http://www.konkoly.hu/cgi-bin/IBVS?5801" xr:uid="{00000000-0004-0000-0900-00003E000000}"/>
    <hyperlink ref="P118" r:id="rId64" display="http://var.astro.cz/oejv/issues/oejv0074.pdf" xr:uid="{00000000-0004-0000-0900-00003F000000}"/>
    <hyperlink ref="P119" r:id="rId65" display="http://vsolj.cetus-net.org/no46.pdf" xr:uid="{00000000-0004-0000-0900-000040000000}"/>
    <hyperlink ref="P120" r:id="rId66" display="http://www.bav-astro.de/sfs/BAVM_link.php?BAVMnr=193" xr:uid="{00000000-0004-0000-0900-000041000000}"/>
    <hyperlink ref="P121" r:id="rId67" display="http://www.bav-astro.de/sfs/BAVM_link.php?BAVMnr=193" xr:uid="{00000000-0004-0000-0900-000042000000}"/>
    <hyperlink ref="P122" r:id="rId68" display="http://vsolj.cetus-net.org/no48.pdf" xr:uid="{00000000-0004-0000-0900-000043000000}"/>
    <hyperlink ref="P123" r:id="rId69" display="http://www.bav-astro.de/sfs/BAVM_link.php?BAVMnr=203" xr:uid="{00000000-0004-0000-0900-000044000000}"/>
    <hyperlink ref="P124" r:id="rId70" display="http://www.bav-astro.de/sfs/BAVM_link.php?BAVMnr=203" xr:uid="{00000000-0004-0000-0900-000045000000}"/>
    <hyperlink ref="P125" r:id="rId71" display="http://vsolj.cetus-net.org/vsoljno50.pdf" xr:uid="{00000000-0004-0000-0900-000046000000}"/>
    <hyperlink ref="P126" r:id="rId72" display="http://www.bav-astro.de/sfs/BAVM_link.php?BAVMnr=209" xr:uid="{00000000-0004-0000-0900-000047000000}"/>
    <hyperlink ref="P128" r:id="rId73" display="http://www.bav-astro.de/sfs/BAVM_link.php?BAVMnr=215" xr:uid="{00000000-0004-0000-0900-000048000000}"/>
    <hyperlink ref="P129" r:id="rId74" display="http://www.bav-astro.de/sfs/BAVM_link.php?BAVMnr=215" xr:uid="{00000000-0004-0000-0900-000049000000}"/>
    <hyperlink ref="P130" r:id="rId75" display="http://www.bav-astro.de/sfs/BAVM_link.php?BAVMnr=215" xr:uid="{00000000-0004-0000-0900-00004A000000}"/>
    <hyperlink ref="P131" r:id="rId76" display="http://www.bav-astro.de/sfs/BAVM_link.php?BAVMnr=225" xr:uid="{00000000-0004-0000-0900-00004B000000}"/>
    <hyperlink ref="P132" r:id="rId77" display="http://var.astro.cz/oejv/issues/oejv0160.pdf" xr:uid="{00000000-0004-0000-0900-00004C000000}"/>
    <hyperlink ref="P133" r:id="rId78" display="http://www.bav-astro.de/sfs/BAVM_link.php?BAVMnr=232" xr:uid="{00000000-0004-0000-0900-00004D000000}"/>
    <hyperlink ref="P134" r:id="rId79" display="http://www.bav-astro.de/sfs/BAVM_link.php?BAVMnr=232" xr:uid="{00000000-0004-0000-0900-00004E000000}"/>
    <hyperlink ref="P135" r:id="rId80" display="http://www.bav-astro.de/sfs/BAVM_link.php?BAVMnr=234" xr:uid="{00000000-0004-0000-0900-00004F000000}"/>
    <hyperlink ref="P136" r:id="rId81" display="http://www.konkoly.hu/cgi-bin/IBVS?6125" xr:uid="{00000000-0004-0000-0900-000050000000}"/>
  </hyperlinks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I1188"/>
  <sheetViews>
    <sheetView workbookViewId="0">
      <selection activeCell="C50" sqref="C50"/>
    </sheetView>
  </sheetViews>
  <sheetFormatPr defaultColWidth="10.28515625" defaultRowHeight="12.75"/>
  <cols>
    <col min="1" max="1" width="14.42578125" customWidth="1"/>
    <col min="2" max="2" width="5.5703125" customWidth="1"/>
    <col min="3" max="3" width="13.7109375" customWidth="1"/>
    <col min="4" max="4" width="10.28515625" customWidth="1"/>
    <col min="5" max="5" width="13.28515625" customWidth="1"/>
    <col min="6" max="6" width="16.5703125" customWidth="1"/>
    <col min="7" max="7" width="12" customWidth="1"/>
    <col min="8" max="9" width="11.140625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23" width="10.28515625" customWidth="1"/>
    <col min="24" max="24" width="12.42578125" customWidth="1"/>
    <col min="25" max="25" width="4.85546875" customWidth="1"/>
    <col min="26" max="27" width="12.42578125" customWidth="1"/>
  </cols>
  <sheetData>
    <row r="1" spans="1:35" ht="21" thickBot="1">
      <c r="A1" s="1" t="s">
        <v>246</v>
      </c>
      <c r="S1" s="6" t="s">
        <v>71</v>
      </c>
      <c r="T1" s="9" t="s">
        <v>83</v>
      </c>
      <c r="AA1" s="6" t="s">
        <v>71</v>
      </c>
      <c r="AB1" s="8" t="s">
        <v>300</v>
      </c>
      <c r="AH1" s="6" t="s">
        <v>310</v>
      </c>
      <c r="AI1" s="6" t="s">
        <v>311</v>
      </c>
    </row>
    <row r="2" spans="1:35">
      <c r="A2" t="s">
        <v>86</v>
      </c>
      <c r="B2" s="27" t="s">
        <v>133</v>
      </c>
      <c r="S2" s="28">
        <v>-40000</v>
      </c>
      <c r="T2" s="28">
        <f t="shared" ref="T2:T17" si="0">+$D$11+$D$12*S2+$D$13*S2^2</f>
        <v>-7.2484308452433949E-2</v>
      </c>
      <c r="AA2" s="28">
        <v>-60000</v>
      </c>
      <c r="AB2">
        <f t="shared" ref="AB2:AB34" si="1">AE$2+AE$3*SIN(RADIANS(AE$4*AA2+AE$5))</f>
        <v>-3.1985090387209453E-3</v>
      </c>
      <c r="AD2" t="s">
        <v>301</v>
      </c>
      <c r="AE2">
        <f>AF2*AG2</f>
        <v>0.01</v>
      </c>
      <c r="AF2" s="146">
        <v>1</v>
      </c>
      <c r="AG2">
        <v>0.01</v>
      </c>
      <c r="AH2">
        <v>0.3</v>
      </c>
      <c r="AI2">
        <v>1</v>
      </c>
    </row>
    <row r="3" spans="1:35" ht="13.5" thickBot="1">
      <c r="S3" s="28">
        <v>-35000</v>
      </c>
      <c r="T3" s="28">
        <f t="shared" si="0"/>
        <v>-5.8464475430709546E-2</v>
      </c>
      <c r="AA3" s="28">
        <v>-57500</v>
      </c>
      <c r="AB3">
        <f t="shared" si="1"/>
        <v>-6.536758222858095E-3</v>
      </c>
      <c r="AD3" t="s">
        <v>302</v>
      </c>
      <c r="AE3">
        <f>AF3*AG3</f>
        <v>1.9E-2</v>
      </c>
      <c r="AF3" s="147">
        <v>1.9</v>
      </c>
      <c r="AG3">
        <v>0.01</v>
      </c>
      <c r="AH3">
        <v>1.3</v>
      </c>
      <c r="AI3">
        <v>2</v>
      </c>
    </row>
    <row r="4" spans="1:35" ht="14.25" thickTop="1" thickBot="1">
      <c r="A4" s="7" t="s">
        <v>61</v>
      </c>
      <c r="C4" s="2">
        <v>43016.404000000002</v>
      </c>
      <c r="D4" s="3">
        <v>0.37012879999999998</v>
      </c>
      <c r="S4" s="28">
        <v>-30000</v>
      </c>
      <c r="T4" s="28">
        <f t="shared" si="0"/>
        <v>-4.5623228221846279E-2</v>
      </c>
      <c r="AA4" s="28">
        <v>-55000</v>
      </c>
      <c r="AB4">
        <f t="shared" si="1"/>
        <v>-8.5130312309194701E-3</v>
      </c>
      <c r="AD4" t="s">
        <v>303</v>
      </c>
      <c r="AE4">
        <f>AF4*AG4</f>
        <v>6.6E-3</v>
      </c>
      <c r="AF4" s="147">
        <v>6.6</v>
      </c>
      <c r="AG4">
        <v>1E-3</v>
      </c>
      <c r="AH4">
        <v>8.6</v>
      </c>
      <c r="AI4">
        <v>6</v>
      </c>
    </row>
    <row r="5" spans="1:35" ht="14.25" thickTop="1" thickBot="1">
      <c r="A5" s="45" t="s">
        <v>136</v>
      </c>
      <c r="B5" s="46"/>
      <c r="C5" s="47">
        <v>8</v>
      </c>
      <c r="D5" s="46" t="s">
        <v>137</v>
      </c>
      <c r="S5" s="28">
        <v>-25000</v>
      </c>
      <c r="T5" s="28">
        <f t="shared" si="0"/>
        <v>-3.3960566825844155E-2</v>
      </c>
      <c r="AA5" s="28">
        <v>-52500</v>
      </c>
      <c r="AB5">
        <f t="shared" si="1"/>
        <v>-8.9645611700154716E-3</v>
      </c>
      <c r="AD5" t="s">
        <v>304</v>
      </c>
      <c r="AE5">
        <f>AF5*AG5</f>
        <v>260</v>
      </c>
      <c r="AF5" s="148">
        <v>2.6</v>
      </c>
      <c r="AG5">
        <v>100</v>
      </c>
      <c r="AH5">
        <v>2.59</v>
      </c>
      <c r="AI5">
        <v>2.5</v>
      </c>
    </row>
    <row r="6" spans="1:35">
      <c r="A6" s="7" t="s">
        <v>62</v>
      </c>
      <c r="S6" s="28">
        <v>-20000</v>
      </c>
      <c r="T6" s="28">
        <f t="shared" si="0"/>
        <v>-2.3476491242703172E-2</v>
      </c>
      <c r="AA6" s="28">
        <v>-50000</v>
      </c>
      <c r="AB6">
        <f t="shared" si="1"/>
        <v>-7.8541597949322566E-3</v>
      </c>
      <c r="AF6">
        <f>SUM(Z21:Z180)</f>
        <v>2.8527070222386659E-2</v>
      </c>
    </row>
    <row r="7" spans="1:35">
      <c r="A7" t="s">
        <v>63</v>
      </c>
      <c r="C7">
        <v>49546.498299999999</v>
      </c>
      <c r="D7" s="10" t="s">
        <v>248</v>
      </c>
      <c r="S7" s="28">
        <v>-15000</v>
      </c>
      <c r="T7" s="28">
        <f t="shared" si="0"/>
        <v>-1.4171001472423325E-2</v>
      </c>
      <c r="AA7" s="28">
        <v>-47500</v>
      </c>
      <c r="AB7">
        <f t="shared" si="1"/>
        <v>-5.2732803517271283E-3</v>
      </c>
    </row>
    <row r="8" spans="1:35">
      <c r="A8" t="s">
        <v>64</v>
      </c>
      <c r="C8">
        <v>0.37031177999999998</v>
      </c>
      <c r="D8" s="10" t="s">
        <v>248</v>
      </c>
      <c r="S8" s="28">
        <v>-10000</v>
      </c>
      <c r="T8" s="28">
        <f t="shared" si="0"/>
        <v>-6.0440975150046214E-3</v>
      </c>
      <c r="AA8" s="28">
        <v>-45000</v>
      </c>
      <c r="AB8">
        <f t="shared" si="1"/>
        <v>-1.4344854398889162E-3</v>
      </c>
      <c r="AD8" t="s">
        <v>306</v>
      </c>
      <c r="AE8">
        <f>360/AE4</f>
        <v>54545.454545454544</v>
      </c>
      <c r="AF8" t="s">
        <v>307</v>
      </c>
    </row>
    <row r="9" spans="1:35">
      <c r="A9" s="54" t="s">
        <v>143</v>
      </c>
      <c r="C9" s="55">
        <v>21</v>
      </c>
      <c r="D9" s="48" t="str">
        <f>"F"&amp;C9</f>
        <v>F21</v>
      </c>
      <c r="E9" s="10" t="str">
        <f>"G"&amp;C9</f>
        <v>G21</v>
      </c>
      <c r="S9" s="28">
        <v>-5000</v>
      </c>
      <c r="T9" s="28">
        <f t="shared" si="0"/>
        <v>9.042206295529437E-4</v>
      </c>
      <c r="AA9" s="28">
        <v>-42500</v>
      </c>
      <c r="AB9">
        <f t="shared" si="1"/>
        <v>3.346059756070119E-3</v>
      </c>
      <c r="AE9">
        <f>AE8*C8</f>
        <v>20198.824363636362</v>
      </c>
      <c r="AF9" t="s">
        <v>308</v>
      </c>
    </row>
    <row r="10" spans="1:35" ht="13.5" thickBot="1">
      <c r="A10" s="46"/>
      <c r="B10" s="46"/>
      <c r="C10" s="6" t="s">
        <v>81</v>
      </c>
      <c r="D10" s="6" t="s">
        <v>82</v>
      </c>
      <c r="E10" s="46"/>
      <c r="S10" s="28">
        <v>0</v>
      </c>
      <c r="T10" s="28">
        <f t="shared" si="0"/>
        <v>6.6739529612493687E-3</v>
      </c>
      <c r="AA10" s="28">
        <v>-40000</v>
      </c>
      <c r="AB10">
        <f t="shared" si="1"/>
        <v>8.6746269988616197E-3</v>
      </c>
      <c r="AE10">
        <f>AE9/365.24</f>
        <v>55.30288129349568</v>
      </c>
      <c r="AF10" t="s">
        <v>309</v>
      </c>
    </row>
    <row r="11" spans="1:35" ht="13.5" thickTop="1">
      <c r="A11" s="46" t="s">
        <v>77</v>
      </c>
      <c r="B11" s="46"/>
      <c r="C11" s="23">
        <f ca="1">INTERCEPT(INDIRECT($E$9):G925,INDIRECT($D$9):F925)</f>
        <v>1.9362809940527484E-3</v>
      </c>
      <c r="D11" s="21">
        <f>E11*F11</f>
        <v>6.6739529612493687E-3</v>
      </c>
      <c r="E11" s="66">
        <v>6.6739529612493687E-3</v>
      </c>
      <c r="F11" s="67">
        <v>1</v>
      </c>
      <c r="S11" s="28">
        <v>5000</v>
      </c>
      <c r="T11" s="28">
        <f t="shared" si="0"/>
        <v>1.1265099480084655E-2</v>
      </c>
      <c r="AA11" s="28">
        <v>-37500</v>
      </c>
      <c r="AB11">
        <f t="shared" si="1"/>
        <v>1.4112352664823954E-2</v>
      </c>
    </row>
    <row r="12" spans="1:35">
      <c r="A12" s="46" t="s">
        <v>78</v>
      </c>
      <c r="B12" s="46"/>
      <c r="C12" s="23">
        <f ca="1">SLOPE(INDIRECT($E$9):G925,INDIRECT($D$9):F925)</f>
        <v>1.9937952158130072E-6</v>
      </c>
      <c r="D12" s="21">
        <f>E12*F12</f>
        <v>1.0360878850531709E-6</v>
      </c>
      <c r="E12" s="68">
        <v>1.0360878850531708E-2</v>
      </c>
      <c r="F12" s="67">
        <v>1E-4</v>
      </c>
      <c r="S12" s="28">
        <v>10000</v>
      </c>
      <c r="T12" s="28">
        <f t="shared" si="0"/>
        <v>1.4677660186058799E-2</v>
      </c>
      <c r="AA12" s="28">
        <v>-35000</v>
      </c>
      <c r="AB12">
        <f t="shared" si="1"/>
        <v>1.9211382784680403E-2</v>
      </c>
    </row>
    <row r="13" spans="1:35" ht="13.5" thickBot="1">
      <c r="A13" s="46" t="s">
        <v>80</v>
      </c>
      <c r="B13" s="46"/>
      <c r="C13" s="5" t="s">
        <v>75</v>
      </c>
      <c r="D13" s="21">
        <f>E13*F13</f>
        <v>-2.3571716257222805E-11</v>
      </c>
      <c r="E13" s="69">
        <v>-2.3571716257222803E-3</v>
      </c>
      <c r="F13" s="67">
        <v>1E-8</v>
      </c>
      <c r="S13" s="28">
        <v>15000</v>
      </c>
      <c r="T13" s="28">
        <f t="shared" si="0"/>
        <v>1.6911635079171802E-2</v>
      </c>
      <c r="AA13" s="28">
        <v>-32500</v>
      </c>
      <c r="AB13">
        <f t="shared" si="1"/>
        <v>2.3551758533929448E-2</v>
      </c>
    </row>
    <row r="14" spans="1:35" ht="13.5" thickTop="1">
      <c r="A14" s="46"/>
      <c r="B14" s="46"/>
      <c r="C14" s="46"/>
      <c r="D14" s="21"/>
      <c r="E14">
        <f>SUM(U21:U932)</f>
        <v>7.6238171978715965E-3</v>
      </c>
      <c r="S14" s="28">
        <v>20000</v>
      </c>
      <c r="T14" s="28">
        <f t="shared" si="0"/>
        <v>1.7967024159423667E-2</v>
      </c>
      <c r="AA14" s="28">
        <v>-30000</v>
      </c>
      <c r="AB14">
        <f t="shared" si="1"/>
        <v>2.6776004264319614E-2</v>
      </c>
    </row>
    <row r="15" spans="1:35">
      <c r="A15" s="49" t="s">
        <v>79</v>
      </c>
      <c r="B15" s="46"/>
      <c r="C15" s="18">
        <f ca="1">(C7+C11)+(C8+C12)*INT(MAX(F21:F3466))</f>
        <v>56891.303625735301</v>
      </c>
      <c r="D15" s="70">
        <f>+C7+INT(MAX(F21:F1532))*C8+D11+D12*INT(MAX(F21:F3967))+D13*INT(MAX(F21:F3994)^2)</f>
        <v>56891.280094952708</v>
      </c>
      <c r="E15" s="50" t="s">
        <v>147</v>
      </c>
      <c r="F15" s="47">
        <v>1</v>
      </c>
      <c r="S15" s="28">
        <v>25000</v>
      </c>
      <c r="T15" s="28">
        <f t="shared" si="0"/>
        <v>1.7843827426814382E-2</v>
      </c>
      <c r="AA15" s="28">
        <v>-27500</v>
      </c>
      <c r="AB15">
        <f t="shared" si="1"/>
        <v>2.8618569387795764E-2</v>
      </c>
    </row>
    <row r="16" spans="1:35">
      <c r="A16" s="52" t="s">
        <v>65</v>
      </c>
      <c r="B16" s="46"/>
      <c r="C16" s="19">
        <f ca="1">+C8+C12</f>
        <v>0.37031377379521579</v>
      </c>
      <c r="D16" s="70">
        <f>+C8+D12+2*D13*MAX(F21:F100)</f>
        <v>0.37031276854373335</v>
      </c>
      <c r="E16" s="50" t="s">
        <v>138</v>
      </c>
      <c r="F16" s="51">
        <f ca="1">NOW()+15018.5+$C$5/24</f>
        <v>60369.375816435189</v>
      </c>
      <c r="S16" s="28">
        <v>30000</v>
      </c>
      <c r="T16" s="28">
        <f t="shared" si="0"/>
        <v>1.6542044881343972E-2</v>
      </c>
      <c r="AA16" s="28">
        <v>-25000</v>
      </c>
      <c r="AB16">
        <f t="shared" si="1"/>
        <v>2.8927699263743167E-2</v>
      </c>
    </row>
    <row r="17" spans="1:34" ht="13.5" thickBot="1">
      <c r="A17" s="50" t="s">
        <v>131</v>
      </c>
      <c r="B17" s="46"/>
      <c r="C17" s="46">
        <f>COUNT(C21:C2124)</f>
        <v>140</v>
      </c>
      <c r="E17" s="50" t="s">
        <v>148</v>
      </c>
      <c r="F17" s="51">
        <f ca="1">ROUND(2*(F16-$C$7)/$C$8,0)/2+F15</f>
        <v>29227.5</v>
      </c>
      <c r="S17" s="28">
        <v>35000</v>
      </c>
      <c r="T17" s="28">
        <f t="shared" si="0"/>
        <v>1.4061676523012413E-2</v>
      </c>
      <c r="AA17" s="28">
        <v>-22500</v>
      </c>
      <c r="AB17">
        <f t="shared" si="1"/>
        <v>2.767793379165847E-2</v>
      </c>
    </row>
    <row r="18" spans="1:34" ht="14.25" thickTop="1" thickBot="1">
      <c r="A18" s="7" t="s">
        <v>151</v>
      </c>
      <c r="C18" s="71">
        <f ca="1">+C15</f>
        <v>56891.303625735301</v>
      </c>
      <c r="D18" s="72">
        <f ca="1">C16</f>
        <v>0.37031377379521579</v>
      </c>
      <c r="E18" s="50" t="s">
        <v>139</v>
      </c>
      <c r="F18" s="10">
        <f ca="1">ROUND(2*(F16-$C$15)/$C$16,0)/2+F15</f>
        <v>9393</v>
      </c>
      <c r="AA18" s="28">
        <v>-20000</v>
      </c>
      <c r="AB18">
        <f t="shared" si="1"/>
        <v>2.4972204318527716E-2</v>
      </c>
    </row>
    <row r="19" spans="1:34" ht="13.5" thickBot="1">
      <c r="A19" s="7" t="s">
        <v>152</v>
      </c>
      <c r="C19" s="73">
        <f>+D15</f>
        <v>56891.280094952708</v>
      </c>
      <c r="D19" s="74">
        <f>+D16</f>
        <v>0.37031276854373335</v>
      </c>
      <c r="E19" s="50" t="s">
        <v>140</v>
      </c>
      <c r="F19" s="53">
        <f ca="1">+$C$15+$C$16*F18-15018.5-$C$5/24</f>
        <v>45350.827569660425</v>
      </c>
      <c r="AA19" s="28">
        <v>-17500</v>
      </c>
      <c r="AB19">
        <f t="shared" si="1"/>
        <v>2.1033356158507856E-2</v>
      </c>
    </row>
    <row r="20" spans="1:34" ht="15" thickBot="1">
      <c r="A20" s="6" t="s">
        <v>67</v>
      </c>
      <c r="B20" s="6" t="s">
        <v>68</v>
      </c>
      <c r="C20" s="6" t="s">
        <v>69</v>
      </c>
      <c r="D20" s="6" t="s">
        <v>74</v>
      </c>
      <c r="E20" s="6" t="s">
        <v>70</v>
      </c>
      <c r="F20" s="6" t="s">
        <v>71</v>
      </c>
      <c r="G20" s="6" t="s">
        <v>72</v>
      </c>
      <c r="H20" s="9" t="s">
        <v>73</v>
      </c>
      <c r="I20" s="9" t="s">
        <v>112</v>
      </c>
      <c r="J20" s="9" t="s">
        <v>114</v>
      </c>
      <c r="K20" s="9" t="s">
        <v>117</v>
      </c>
      <c r="L20" s="9" t="s">
        <v>87</v>
      </c>
      <c r="M20" s="9" t="s">
        <v>88</v>
      </c>
      <c r="N20" s="9" t="s">
        <v>89</v>
      </c>
      <c r="O20" s="9" t="s">
        <v>84</v>
      </c>
      <c r="P20" s="8" t="s">
        <v>83</v>
      </c>
      <c r="Q20" s="6" t="s">
        <v>76</v>
      </c>
      <c r="R20" s="56" t="s">
        <v>146</v>
      </c>
      <c r="S20" s="110" t="s">
        <v>153</v>
      </c>
      <c r="T20" s="8" t="s">
        <v>237</v>
      </c>
      <c r="U20" s="6" t="s">
        <v>224</v>
      </c>
      <c r="V20" s="6" t="s">
        <v>247</v>
      </c>
      <c r="W20" s="5" t="s">
        <v>300</v>
      </c>
      <c r="X20" s="6" t="s">
        <v>305</v>
      </c>
      <c r="Y20" s="5" t="s">
        <v>237</v>
      </c>
      <c r="Z20" s="6" t="s">
        <v>312</v>
      </c>
      <c r="AA20" s="28">
        <v>-15000</v>
      </c>
      <c r="AB20">
        <f t="shared" si="1"/>
        <v>1.6185794934685974E-2</v>
      </c>
    </row>
    <row r="21" spans="1:34" s="34" customFormat="1" ht="13.7" customHeight="1">
      <c r="A21" s="150" t="s">
        <v>249</v>
      </c>
      <c r="B21" s="124" t="s">
        <v>122</v>
      </c>
      <c r="C21" s="150">
        <v>28427.127</v>
      </c>
      <c r="D21" s="124" t="s">
        <v>299</v>
      </c>
      <c r="E21" s="34">
        <f t="shared" ref="E21:E52" si="2">+(C21-C$7)/C$8</f>
        <v>-57031.32452335165</v>
      </c>
      <c r="F21" s="145">
        <f t="shared" ref="F21:F43" si="3">ROUND(2*E21,0)/2+0.5</f>
        <v>-57031</v>
      </c>
      <c r="G21" s="34">
        <f t="shared" ref="G21:G52" si="4">+C21-(C$7+F21*C$8)</f>
        <v>-0.12017482000010205</v>
      </c>
      <c r="H21"/>
      <c r="I21"/>
      <c r="J21"/>
      <c r="K21"/>
      <c r="L21"/>
      <c r="M21"/>
      <c r="N21" s="34">
        <f>G21</f>
        <v>-0.12017482000010205</v>
      </c>
      <c r="O21" s="34">
        <f t="shared" ref="O21:O52" ca="1" si="5">+C$11+C$12*F21</f>
        <v>-0.11177185395897887</v>
      </c>
      <c r="P21" s="28">
        <f t="shared" ref="P21:P52" si="6">+D$11+D$12*F21+D$13*F21^2</f>
        <v>-0.12908300642860726</v>
      </c>
      <c r="Q21" s="37">
        <f t="shared" ref="Q21:Q52" si="7">+C21-15018.5</f>
        <v>13408.627</v>
      </c>
      <c r="R21"/>
      <c r="S21" s="34">
        <f t="shared" ref="S21:S52" si="8">(P21-G21)^2</f>
        <v>7.9355785445004516E-5</v>
      </c>
      <c r="T21">
        <v>1</v>
      </c>
      <c r="U21" s="34">
        <f t="shared" ref="U21:U52" si="9">S21*T21</f>
        <v>7.9355785445004516E-5</v>
      </c>
      <c r="V21" s="34">
        <f t="shared" ref="V21:V52" si="10">+G21-P21</f>
        <v>8.9081864285052159E-3</v>
      </c>
      <c r="W21" s="34">
        <f t="shared" ref="W21:W52" si="11">AE$2+AE$3*SIN(RADIANS(AE$4*F21+AE$5))</f>
        <v>-7.0178451352995597E-3</v>
      </c>
      <c r="X21">
        <f t="shared" ref="X21:X52" si="12">+(G21-W21)^2</f>
        <v>1.2804500960553541E-2</v>
      </c>
      <c r="Y21">
        <v>0.1</v>
      </c>
      <c r="Z21">
        <f t="shared" ref="Z21:Z52" si="13">Y21*X21</f>
        <v>1.2804500960553542E-3</v>
      </c>
      <c r="AA21" s="28">
        <v>-12500</v>
      </c>
      <c r="AB21">
        <f t="shared" si="1"/>
        <v>1.0828768359941385E-2</v>
      </c>
      <c r="AC21"/>
      <c r="AD21"/>
      <c r="AE21"/>
      <c r="AF21"/>
      <c r="AG21"/>
      <c r="AH21"/>
    </row>
    <row r="22" spans="1:34" s="34" customFormat="1" ht="13.7" customHeight="1">
      <c r="A22" s="33" t="s">
        <v>113</v>
      </c>
      <c r="B22" s="42"/>
      <c r="C22" s="32">
        <v>28427.132000000001</v>
      </c>
      <c r="D22" s="32"/>
      <c r="E22" s="34">
        <f t="shared" si="2"/>
        <v>-57031.31102121569</v>
      </c>
      <c r="F22" s="145">
        <f t="shared" si="3"/>
        <v>-57031</v>
      </c>
      <c r="G22" s="34">
        <f t="shared" si="4"/>
        <v>-0.11517481999908341</v>
      </c>
      <c r="J22" s="34">
        <f>G22</f>
        <v>-0.11517481999908341</v>
      </c>
      <c r="O22" s="34">
        <f t="shared" ca="1" si="5"/>
        <v>-0.11177185395897887</v>
      </c>
      <c r="P22" s="28">
        <f t="shared" si="6"/>
        <v>-0.12908300642860726</v>
      </c>
      <c r="Q22" s="37">
        <f t="shared" si="7"/>
        <v>13408.632000000001</v>
      </c>
      <c r="S22" s="34">
        <f t="shared" si="8"/>
        <v>1.9343764975839138E-4</v>
      </c>
      <c r="T22" s="34">
        <v>1</v>
      </c>
      <c r="U22" s="34">
        <f t="shared" si="9"/>
        <v>1.9343764975839138E-4</v>
      </c>
      <c r="V22" s="34">
        <f t="shared" si="10"/>
        <v>1.390818642952385E-2</v>
      </c>
      <c r="W22" s="34">
        <f t="shared" si="11"/>
        <v>-7.0178451352995597E-3</v>
      </c>
      <c r="X22">
        <f t="shared" si="12"/>
        <v>1.1697931211685173E-2</v>
      </c>
      <c r="Y22">
        <v>0.1</v>
      </c>
      <c r="Z22">
        <f t="shared" si="13"/>
        <v>1.1697931211685174E-3</v>
      </c>
      <c r="AA22" s="28">
        <v>-10000</v>
      </c>
      <c r="AB22">
        <f t="shared" si="1"/>
        <v>5.4034839836063176E-3</v>
      </c>
      <c r="AC22"/>
      <c r="AD22"/>
      <c r="AE22"/>
      <c r="AF22"/>
      <c r="AG22"/>
      <c r="AH22"/>
    </row>
    <row r="23" spans="1:34" s="34" customFormat="1" ht="13.7" customHeight="1">
      <c r="A23" s="150" t="s">
        <v>249</v>
      </c>
      <c r="B23" s="124" t="s">
        <v>122</v>
      </c>
      <c r="C23" s="150">
        <v>28428.241000000002</v>
      </c>
      <c r="D23" s="124" t="s">
        <v>299</v>
      </c>
      <c r="E23" s="34">
        <f t="shared" si="2"/>
        <v>-57028.316247460447</v>
      </c>
      <c r="F23" s="145">
        <f t="shared" si="3"/>
        <v>-57028</v>
      </c>
      <c r="G23" s="34">
        <f t="shared" si="4"/>
        <v>-0.11711015999753727</v>
      </c>
      <c r="H23"/>
      <c r="I23"/>
      <c r="J23"/>
      <c r="K23"/>
      <c r="L23"/>
      <c r="M23"/>
      <c r="N23" s="34">
        <f>G23</f>
        <v>-0.11711015999753727</v>
      </c>
      <c r="O23" s="34">
        <f t="shared" ca="1" si="5"/>
        <v>-0.11176587257333143</v>
      </c>
      <c r="P23" s="28">
        <f t="shared" si="6"/>
        <v>-0.12907183246579837</v>
      </c>
      <c r="Q23" s="37">
        <f t="shared" si="7"/>
        <v>13409.741000000002</v>
      </c>
      <c r="R23"/>
      <c r="S23" s="34">
        <f t="shared" si="8"/>
        <v>1.4308160823795567E-4</v>
      </c>
      <c r="T23">
        <v>1</v>
      </c>
      <c r="U23" s="34">
        <f t="shared" si="9"/>
        <v>1.4308160823795567E-4</v>
      </c>
      <c r="V23" s="34">
        <f t="shared" si="10"/>
        <v>1.1961672468261103E-2</v>
      </c>
      <c r="W23" s="34">
        <f t="shared" si="11"/>
        <v>-7.0207640341090633E-3</v>
      </c>
      <c r="X23">
        <f t="shared" si="12"/>
        <v>1.2119675103592482E-2</v>
      </c>
      <c r="Y23">
        <v>0.1</v>
      </c>
      <c r="Z23">
        <f t="shared" si="13"/>
        <v>1.2119675103592483E-3</v>
      </c>
      <c r="AA23" s="28">
        <v>-7500</v>
      </c>
      <c r="AB23">
        <f t="shared" si="1"/>
        <v>3.5677110374662119E-4</v>
      </c>
      <c r="AC23"/>
      <c r="AD23"/>
      <c r="AE23"/>
      <c r="AF23"/>
      <c r="AG23"/>
      <c r="AH23"/>
    </row>
    <row r="24" spans="1:34" s="34" customFormat="1" ht="13.7" customHeight="1">
      <c r="A24" s="33" t="s">
        <v>113</v>
      </c>
      <c r="B24" s="42"/>
      <c r="C24" s="32">
        <v>28429.165000000001</v>
      </c>
      <c r="D24" s="32"/>
      <c r="E24" s="34">
        <f t="shared" si="2"/>
        <v>-57025.821052735613</v>
      </c>
      <c r="F24" s="145">
        <f t="shared" si="3"/>
        <v>-57025.5</v>
      </c>
      <c r="G24" s="34">
        <f t="shared" si="4"/>
        <v>-0.11888960999931442</v>
      </c>
      <c r="J24" s="34">
        <f>G24</f>
        <v>-0.11888960999931442</v>
      </c>
      <c r="O24" s="34">
        <f t="shared" ca="1" si="5"/>
        <v>-0.11176088808529189</v>
      </c>
      <c r="P24" s="28">
        <f t="shared" si="6"/>
        <v>-0.12906252115423536</v>
      </c>
      <c r="Q24" s="37">
        <f t="shared" si="7"/>
        <v>13410.665000000001</v>
      </c>
      <c r="S24" s="34">
        <f t="shared" si="8"/>
        <v>1.0348812136591497E-4</v>
      </c>
      <c r="T24" s="34">
        <v>1</v>
      </c>
      <c r="U24" s="34">
        <f t="shared" si="9"/>
        <v>1.0348812136591497E-4</v>
      </c>
      <c r="V24" s="34">
        <f t="shared" si="10"/>
        <v>1.0172911154920944E-2</v>
      </c>
      <c r="W24" s="34">
        <f t="shared" si="11"/>
        <v>-7.0231948970741146E-3</v>
      </c>
      <c r="X24">
        <f t="shared" si="12"/>
        <v>1.2514094827826736E-2</v>
      </c>
      <c r="Y24">
        <v>0.1</v>
      </c>
      <c r="Z24">
        <f t="shared" si="13"/>
        <v>1.2514094827826736E-3</v>
      </c>
      <c r="AA24" s="28">
        <v>-5000</v>
      </c>
      <c r="AB24">
        <f t="shared" si="1"/>
        <v>-3.895720330764239E-3</v>
      </c>
      <c r="AC24"/>
      <c r="AD24"/>
      <c r="AE24"/>
      <c r="AF24"/>
      <c r="AG24"/>
      <c r="AH24"/>
    </row>
    <row r="25" spans="1:34" s="34" customFormat="1" ht="13.7" customHeight="1">
      <c r="A25" s="150" t="s">
        <v>249</v>
      </c>
      <c r="B25" s="124" t="s">
        <v>122</v>
      </c>
      <c r="C25" s="150">
        <v>28429.344000000001</v>
      </c>
      <c r="D25" s="124" t="s">
        <v>299</v>
      </c>
      <c r="E25" s="34">
        <f t="shared" si="2"/>
        <v>-57025.337676268355</v>
      </c>
      <c r="F25" s="145">
        <f t="shared" si="3"/>
        <v>-57025</v>
      </c>
      <c r="G25" s="34">
        <f t="shared" si="4"/>
        <v>-0.12504550000085146</v>
      </c>
      <c r="H25"/>
      <c r="I25"/>
      <c r="J25"/>
      <c r="K25"/>
      <c r="L25"/>
      <c r="M25"/>
      <c r="N25" s="34">
        <f>G25</f>
        <v>-0.12504550000085146</v>
      </c>
      <c r="O25" s="34">
        <f t="shared" ca="1" si="5"/>
        <v>-0.11175989118768398</v>
      </c>
      <c r="P25" s="28">
        <f t="shared" si="6"/>
        <v>-0.12906065892728036</v>
      </c>
      <c r="Q25" s="37">
        <f t="shared" si="7"/>
        <v>13410.844000000001</v>
      </c>
      <c r="R25"/>
      <c r="S25" s="34">
        <f t="shared" si="8"/>
        <v>1.6121501204481652E-5</v>
      </c>
      <c r="T25">
        <v>1</v>
      </c>
      <c r="U25" s="34">
        <f t="shared" si="9"/>
        <v>1.6121501204481652E-5</v>
      </c>
      <c r="V25" s="34">
        <f t="shared" si="10"/>
        <v>4.0151589264288967E-3</v>
      </c>
      <c r="W25" s="34">
        <f t="shared" si="11"/>
        <v>-7.0236809002612709E-3</v>
      </c>
      <c r="X25">
        <f t="shared" si="12"/>
        <v>1.3929149783812435E-2</v>
      </c>
      <c r="Y25">
        <v>0.1</v>
      </c>
      <c r="Z25">
        <f t="shared" si="13"/>
        <v>1.3929149783812435E-3</v>
      </c>
      <c r="AA25" s="28">
        <v>-2500</v>
      </c>
      <c r="AB25">
        <f t="shared" si="1"/>
        <v>-7.003752870438475E-3</v>
      </c>
      <c r="AC25"/>
      <c r="AD25"/>
      <c r="AE25"/>
      <c r="AF25"/>
      <c r="AG25"/>
      <c r="AH25"/>
    </row>
    <row r="26" spans="1:34" s="34" customFormat="1" ht="13.7" customHeight="1">
      <c r="A26" s="33" t="s">
        <v>113</v>
      </c>
      <c r="B26" s="42"/>
      <c r="C26" s="32">
        <v>28430.266</v>
      </c>
      <c r="D26" s="32"/>
      <c r="E26" s="34">
        <f t="shared" si="2"/>
        <v>-57022.847882397909</v>
      </c>
      <c r="F26" s="145">
        <f t="shared" si="3"/>
        <v>-57022.5</v>
      </c>
      <c r="G26" s="34">
        <f t="shared" si="4"/>
        <v>-0.12882494999939809</v>
      </c>
      <c r="J26" s="34">
        <f>G26</f>
        <v>-0.12882494999939809</v>
      </c>
      <c r="O26" s="34">
        <f t="shared" ca="1" si="5"/>
        <v>-0.11175490669964444</v>
      </c>
      <c r="P26" s="28">
        <f t="shared" si="6"/>
        <v>-0.1290513479692931</v>
      </c>
      <c r="Q26" s="37">
        <f t="shared" si="7"/>
        <v>13411.766</v>
      </c>
      <c r="S26" s="34">
        <f t="shared" si="8"/>
        <v>5.1256040772583984E-8</v>
      </c>
      <c r="T26" s="34">
        <v>1</v>
      </c>
      <c r="U26" s="34">
        <f t="shared" si="9"/>
        <v>5.1256040772583984E-8</v>
      </c>
      <c r="V26" s="34">
        <f t="shared" si="10"/>
        <v>2.2639796989501471E-4</v>
      </c>
      <c r="W26" s="34">
        <f t="shared" si="11"/>
        <v>-7.0261100690791421E-3</v>
      </c>
      <c r="X26">
        <f t="shared" si="12"/>
        <v>1.4834957408371456E-2</v>
      </c>
      <c r="Y26">
        <v>0.1</v>
      </c>
      <c r="Z26">
        <f t="shared" si="13"/>
        <v>1.4834957408371456E-3</v>
      </c>
      <c r="AA26" s="28">
        <v>0</v>
      </c>
      <c r="AB26">
        <f t="shared" si="1"/>
        <v>-8.7113473072319512E-3</v>
      </c>
      <c r="AC26"/>
      <c r="AD26"/>
      <c r="AE26"/>
      <c r="AF26"/>
      <c r="AG26"/>
      <c r="AH26"/>
    </row>
    <row r="27" spans="1:34" s="34" customFormat="1" ht="13.7" customHeight="1">
      <c r="A27" s="150" t="s">
        <v>249</v>
      </c>
      <c r="B27" s="124" t="s">
        <v>122</v>
      </c>
      <c r="C27" s="150">
        <v>28431.196</v>
      </c>
      <c r="D27" s="124" t="s">
        <v>299</v>
      </c>
      <c r="E27" s="34">
        <f t="shared" si="2"/>
        <v>-57020.336485109925</v>
      </c>
      <c r="F27" s="145">
        <f t="shared" si="3"/>
        <v>-57020</v>
      </c>
      <c r="G27" s="34">
        <f t="shared" si="4"/>
        <v>-0.12460439999995288</v>
      </c>
      <c r="H27"/>
      <c r="I27"/>
      <c r="J27"/>
      <c r="K27"/>
      <c r="L27"/>
      <c r="M27"/>
      <c r="N27" s="34">
        <f>G27</f>
        <v>-0.12460439999995288</v>
      </c>
      <c r="O27" s="34">
        <f t="shared" ca="1" si="5"/>
        <v>-0.11174992221160493</v>
      </c>
      <c r="P27" s="28">
        <f t="shared" si="6"/>
        <v>-0.12904203730595229</v>
      </c>
      <c r="Q27" s="37">
        <f t="shared" si="7"/>
        <v>13412.696</v>
      </c>
      <c r="R27"/>
      <c r="S27" s="34">
        <f t="shared" si="8"/>
        <v>1.969262485959774E-5</v>
      </c>
      <c r="T27">
        <v>1</v>
      </c>
      <c r="U27" s="34">
        <f t="shared" si="9"/>
        <v>1.969262485959774E-5</v>
      </c>
      <c r="V27" s="34">
        <f t="shared" si="10"/>
        <v>4.4376373059994145E-3</v>
      </c>
      <c r="W27" s="34">
        <f t="shared" si="11"/>
        <v>-7.0285378258860883E-3</v>
      </c>
      <c r="X27">
        <f t="shared" si="12"/>
        <v>1.382408336597515E-2</v>
      </c>
      <c r="Y27">
        <v>0.1</v>
      </c>
      <c r="Z27">
        <f t="shared" si="13"/>
        <v>1.3824083365975152E-3</v>
      </c>
      <c r="AA27" s="28">
        <v>2500</v>
      </c>
      <c r="AB27">
        <f t="shared" si="1"/>
        <v>-8.8778652578551647E-3</v>
      </c>
      <c r="AC27"/>
      <c r="AD27"/>
      <c r="AE27"/>
      <c r="AF27"/>
      <c r="AG27"/>
      <c r="AH27"/>
    </row>
    <row r="28" spans="1:34" s="34" customFormat="1" ht="13.7" customHeight="1">
      <c r="A28" s="33" t="s">
        <v>113</v>
      </c>
      <c r="B28" s="42"/>
      <c r="C28" s="32">
        <v>28460.253000000001</v>
      </c>
      <c r="D28" s="32"/>
      <c r="E28" s="34">
        <f t="shared" si="2"/>
        <v>-56941.870172210023</v>
      </c>
      <c r="F28" s="145">
        <f t="shared" si="3"/>
        <v>-56941.5</v>
      </c>
      <c r="G28" s="34">
        <f t="shared" si="4"/>
        <v>-0.13707912999961991</v>
      </c>
      <c r="J28" s="34">
        <f>G28</f>
        <v>-0.13707912999961991</v>
      </c>
      <c r="O28" s="34">
        <f t="shared" ca="1" si="5"/>
        <v>-0.1115934092871636</v>
      </c>
      <c r="P28" s="28">
        <f t="shared" si="6"/>
        <v>-0.12874983235780921</v>
      </c>
      <c r="Q28" s="37">
        <f t="shared" si="7"/>
        <v>13441.753000000001</v>
      </c>
      <c r="S28" s="34">
        <f t="shared" si="8"/>
        <v>6.937719920587331E-5</v>
      </c>
      <c r="T28" s="34">
        <v>1</v>
      </c>
      <c r="U28" s="34">
        <f t="shared" si="9"/>
        <v>6.937719920587331E-5</v>
      </c>
      <c r="V28" s="34">
        <f t="shared" si="10"/>
        <v>-8.3292976418107012E-3</v>
      </c>
      <c r="W28" s="34">
        <f t="shared" si="11"/>
        <v>-7.1040499927077245E-3</v>
      </c>
      <c r="X28">
        <f t="shared" si="12"/>
        <v>1.6893521422803225E-2</v>
      </c>
      <c r="Y28">
        <v>0.1</v>
      </c>
      <c r="Z28">
        <f t="shared" si="13"/>
        <v>1.6893521422803226E-3</v>
      </c>
      <c r="AA28" s="28">
        <v>5000</v>
      </c>
      <c r="AB28">
        <f t="shared" si="1"/>
        <v>-7.4895922155963687E-3</v>
      </c>
      <c r="AC28"/>
      <c r="AD28"/>
      <c r="AE28"/>
      <c r="AF28"/>
      <c r="AG28"/>
      <c r="AH28"/>
    </row>
    <row r="29" spans="1:34" s="34" customFormat="1" ht="13.7" customHeight="1">
      <c r="A29" s="150" t="s">
        <v>250</v>
      </c>
      <c r="B29" s="124" t="s">
        <v>111</v>
      </c>
      <c r="C29" s="150">
        <v>28775.223000000002</v>
      </c>
      <c r="D29" s="124" t="s">
        <v>299</v>
      </c>
      <c r="E29" s="34">
        <f t="shared" si="2"/>
        <v>-56091.316619741337</v>
      </c>
      <c r="F29" s="145">
        <f t="shared" si="3"/>
        <v>-56091</v>
      </c>
      <c r="G29" s="34">
        <f t="shared" si="4"/>
        <v>-0.11724802000026102</v>
      </c>
      <c r="H29"/>
      <c r="I29"/>
      <c r="J29"/>
      <c r="K29"/>
      <c r="L29"/>
      <c r="M29"/>
      <c r="N29" s="34">
        <f t="shared" ref="N29:N44" si="14">G29</f>
        <v>-0.11724802000026102</v>
      </c>
      <c r="O29" s="34">
        <f t="shared" ca="1" si="5"/>
        <v>-0.10989768645611464</v>
      </c>
      <c r="P29" s="28">
        <f t="shared" si="6"/>
        <v>-0.12560259291139469</v>
      </c>
      <c r="Q29" s="37">
        <f t="shared" si="7"/>
        <v>13756.723000000002</v>
      </c>
      <c r="R29"/>
      <c r="S29" s="34">
        <f t="shared" si="8"/>
        <v>6.9798888527448582E-5</v>
      </c>
      <c r="T29">
        <v>1</v>
      </c>
      <c r="U29" s="34">
        <f t="shared" si="9"/>
        <v>6.9798888527448582E-5</v>
      </c>
      <c r="V29" s="34">
        <f t="shared" si="10"/>
        <v>8.3545729111336731E-3</v>
      </c>
      <c r="W29" s="34">
        <f t="shared" si="11"/>
        <v>-7.8312987283224497E-3</v>
      </c>
      <c r="X29">
        <f t="shared" si="12"/>
        <v>1.1972018893901096E-2</v>
      </c>
      <c r="Y29">
        <v>0.1</v>
      </c>
      <c r="Z29">
        <f t="shared" si="13"/>
        <v>1.1972018893901097E-3</v>
      </c>
      <c r="AA29" s="28">
        <v>7500</v>
      </c>
      <c r="AB29">
        <f t="shared" si="1"/>
        <v>-4.6608670843666829E-3</v>
      </c>
      <c r="AC29"/>
      <c r="AD29"/>
      <c r="AE29"/>
      <c r="AF29"/>
      <c r="AG29"/>
      <c r="AH29"/>
    </row>
    <row r="30" spans="1:34" s="34" customFormat="1" ht="13.7" customHeight="1">
      <c r="A30" s="150" t="s">
        <v>250</v>
      </c>
      <c r="B30" s="124" t="s">
        <v>122</v>
      </c>
      <c r="C30" s="150">
        <v>28776.146000000001</v>
      </c>
      <c r="D30" s="124" t="s">
        <v>299</v>
      </c>
      <c r="E30" s="34">
        <f t="shared" si="2"/>
        <v>-56088.824125443702</v>
      </c>
      <c r="F30" s="145">
        <f t="shared" si="3"/>
        <v>-56088.5</v>
      </c>
      <c r="G30" s="34">
        <f t="shared" si="4"/>
        <v>-0.12002746999860392</v>
      </c>
      <c r="H30"/>
      <c r="I30"/>
      <c r="J30"/>
      <c r="K30"/>
      <c r="L30"/>
      <c r="M30"/>
      <c r="N30" s="34">
        <f t="shared" si="14"/>
        <v>-0.12002746999860392</v>
      </c>
      <c r="O30" s="34">
        <f t="shared" ca="1" si="5"/>
        <v>-0.1098927019680751</v>
      </c>
      <c r="P30" s="28">
        <f t="shared" si="6"/>
        <v>-0.12559339203332237</v>
      </c>
      <c r="Q30" s="37">
        <f t="shared" si="7"/>
        <v>13757.646000000001</v>
      </c>
      <c r="R30"/>
      <c r="S30" s="34">
        <f t="shared" si="8"/>
        <v>3.0979488096564383E-5</v>
      </c>
      <c r="T30">
        <v>1</v>
      </c>
      <c r="U30" s="34">
        <f t="shared" si="9"/>
        <v>3.0979488096564383E-5</v>
      </c>
      <c r="V30" s="34">
        <f t="shared" si="10"/>
        <v>5.5659220347184513E-3</v>
      </c>
      <c r="W30" s="34">
        <f t="shared" si="11"/>
        <v>-7.8331873787905685E-3</v>
      </c>
      <c r="X30">
        <f t="shared" si="12"/>
        <v>1.2587557052574552E-2</v>
      </c>
      <c r="Y30">
        <v>0.1</v>
      </c>
      <c r="Z30">
        <f t="shared" si="13"/>
        <v>1.2587557052574552E-3</v>
      </c>
      <c r="AA30" s="28">
        <v>10000</v>
      </c>
      <c r="AB30">
        <f t="shared" si="1"/>
        <v>-6.2466516594418368E-4</v>
      </c>
      <c r="AC30"/>
      <c r="AD30"/>
      <c r="AE30"/>
      <c r="AF30"/>
      <c r="AG30"/>
      <c r="AH30"/>
    </row>
    <row r="31" spans="1:34" s="34" customFormat="1" ht="13.7" customHeight="1">
      <c r="A31" s="150" t="s">
        <v>250</v>
      </c>
      <c r="B31" s="124" t="s">
        <v>111</v>
      </c>
      <c r="C31" s="150">
        <v>30583.266</v>
      </c>
      <c r="D31" s="124" t="s">
        <v>299</v>
      </c>
      <c r="E31" s="34">
        <f t="shared" si="2"/>
        <v>-51208.82813935868</v>
      </c>
      <c r="F31" s="145">
        <f t="shared" si="3"/>
        <v>-51208.5</v>
      </c>
      <c r="G31" s="34">
        <f t="shared" si="4"/>
        <v>-0.1215138699990348</v>
      </c>
      <c r="H31"/>
      <c r="I31"/>
      <c r="J31"/>
      <c r="K31"/>
      <c r="L31"/>
      <c r="M31"/>
      <c r="N31" s="34">
        <f t="shared" si="14"/>
        <v>-0.1215138699990348</v>
      </c>
      <c r="O31" s="34">
        <f t="shared" ca="1" si="5"/>
        <v>-0.10016298131490764</v>
      </c>
      <c r="P31" s="28">
        <f t="shared" si="6"/>
        <v>-0.10819491189071687</v>
      </c>
      <c r="Q31" s="37">
        <f t="shared" si="7"/>
        <v>15564.766</v>
      </c>
      <c r="R31"/>
      <c r="S31" s="34">
        <f t="shared" si="8"/>
        <v>1.7739464509112794E-4</v>
      </c>
      <c r="T31">
        <v>1</v>
      </c>
      <c r="U31" s="34">
        <f t="shared" si="9"/>
        <v>1.7739464509112794E-4</v>
      </c>
      <c r="V31" s="34">
        <f t="shared" si="10"/>
        <v>-1.331895810831793E-2</v>
      </c>
      <c r="W31" s="34">
        <f t="shared" si="11"/>
        <v>-8.5831549846575716E-3</v>
      </c>
      <c r="X31">
        <f t="shared" si="12"/>
        <v>1.2753346393658485E-2</v>
      </c>
      <c r="Y31">
        <v>0.1</v>
      </c>
      <c r="Z31">
        <f t="shared" si="13"/>
        <v>1.2753346393658486E-3</v>
      </c>
      <c r="AA31" s="28">
        <v>12500</v>
      </c>
      <c r="AB31">
        <f t="shared" si="1"/>
        <v>4.2865898094188136E-3</v>
      </c>
      <c r="AC31"/>
      <c r="AD31"/>
      <c r="AE31"/>
      <c r="AF31"/>
      <c r="AG31"/>
      <c r="AH31"/>
    </row>
    <row r="32" spans="1:34" s="34" customFormat="1" ht="13.7" customHeight="1">
      <c r="A32" s="150" t="s">
        <v>250</v>
      </c>
      <c r="B32" s="124" t="s">
        <v>122</v>
      </c>
      <c r="C32" s="150">
        <v>30583.46</v>
      </c>
      <c r="D32" s="124" t="s">
        <v>299</v>
      </c>
      <c r="E32" s="34">
        <f t="shared" si="2"/>
        <v>-51208.304256483556</v>
      </c>
      <c r="F32" s="145">
        <f t="shared" si="3"/>
        <v>-51208</v>
      </c>
      <c r="G32" s="34">
        <f t="shared" si="4"/>
        <v>-0.11266976000115392</v>
      </c>
      <c r="H32"/>
      <c r="I32"/>
      <c r="J32"/>
      <c r="K32"/>
      <c r="L32"/>
      <c r="M32"/>
      <c r="N32" s="34">
        <f t="shared" si="14"/>
        <v>-0.11266976000115392</v>
      </c>
      <c r="O32" s="34">
        <f t="shared" ca="1" si="5"/>
        <v>-0.10016198441729973</v>
      </c>
      <c r="P32" s="28">
        <f t="shared" si="6"/>
        <v>-0.10819318678043532</v>
      </c>
      <c r="Q32" s="37">
        <f t="shared" si="7"/>
        <v>15564.96</v>
      </c>
      <c r="R32"/>
      <c r="S32" s="34">
        <f t="shared" si="8"/>
        <v>2.0039707800454842E-5</v>
      </c>
      <c r="T32">
        <v>1</v>
      </c>
      <c r="U32" s="34">
        <f t="shared" si="9"/>
        <v>2.0039707800454842E-5</v>
      </c>
      <c r="V32" s="34">
        <f t="shared" si="10"/>
        <v>-4.4765732207185938E-3</v>
      </c>
      <c r="W32" s="34">
        <f t="shared" si="11"/>
        <v>-8.5829269851304176E-3</v>
      </c>
      <c r="X32">
        <f t="shared" si="12"/>
        <v>1.0834068807305561E-2</v>
      </c>
      <c r="Y32">
        <v>0.1</v>
      </c>
      <c r="Z32">
        <f t="shared" si="13"/>
        <v>1.0834068807305563E-3</v>
      </c>
      <c r="AA32" s="28">
        <v>15000</v>
      </c>
      <c r="AB32">
        <f t="shared" si="1"/>
        <v>9.668404277691613E-3</v>
      </c>
      <c r="AC32"/>
      <c r="AD32"/>
      <c r="AE32"/>
      <c r="AF32"/>
      <c r="AG32"/>
      <c r="AH32"/>
    </row>
    <row r="33" spans="1:34" s="34" customFormat="1" ht="13.7" customHeight="1">
      <c r="A33" s="150" t="s">
        <v>251</v>
      </c>
      <c r="B33" s="124" t="s">
        <v>111</v>
      </c>
      <c r="C33" s="150">
        <v>31328.351999999999</v>
      </c>
      <c r="D33" s="124" t="s">
        <v>299</v>
      </c>
      <c r="E33" s="34">
        <f t="shared" si="2"/>
        <v>-49196.777645042785</v>
      </c>
      <c r="F33" s="145">
        <f t="shared" si="3"/>
        <v>-49196.5</v>
      </c>
      <c r="G33" s="34">
        <f t="shared" si="4"/>
        <v>-0.10281523000230663</v>
      </c>
      <c r="H33"/>
      <c r="I33"/>
      <c r="J33"/>
      <c r="K33"/>
      <c r="L33"/>
      <c r="M33"/>
      <c r="N33" s="34">
        <f t="shared" si="14"/>
        <v>-0.10281523000230663</v>
      </c>
      <c r="O33" s="34">
        <f t="shared" ca="1" si="5"/>
        <v>-9.6151465340691855E-2</v>
      </c>
      <c r="P33" s="28">
        <f t="shared" si="6"/>
        <v>-0.10134846610632731</v>
      </c>
      <c r="Q33" s="37">
        <f t="shared" si="7"/>
        <v>16309.851999999999</v>
      </c>
      <c r="R33"/>
      <c r="S33" s="34">
        <f t="shared" si="8"/>
        <v>2.1513963265484579E-6</v>
      </c>
      <c r="T33">
        <v>1</v>
      </c>
      <c r="U33" s="34">
        <f t="shared" si="9"/>
        <v>2.1513963265484579E-6</v>
      </c>
      <c r="V33" s="34">
        <f t="shared" si="10"/>
        <v>-1.4667638959793283E-3</v>
      </c>
      <c r="W33" s="34">
        <f t="shared" si="11"/>
        <v>-7.177129094986379E-3</v>
      </c>
      <c r="X33">
        <f t="shared" si="12"/>
        <v>9.146646345158771E-3</v>
      </c>
      <c r="Y33">
        <v>0.1</v>
      </c>
      <c r="Z33">
        <f t="shared" si="13"/>
        <v>9.1466463451587716E-4</v>
      </c>
      <c r="AA33" s="28">
        <v>17500</v>
      </c>
      <c r="AB33">
        <f t="shared" si="1"/>
        <v>1.5077529145486877E-2</v>
      </c>
      <c r="AC33"/>
      <c r="AD33"/>
      <c r="AE33"/>
      <c r="AF33"/>
      <c r="AG33"/>
      <c r="AH33"/>
    </row>
    <row r="34" spans="1:34" s="34" customFormat="1" ht="13.7" customHeight="1">
      <c r="A34" s="150" t="s">
        <v>251</v>
      </c>
      <c r="B34" s="124" t="s">
        <v>122</v>
      </c>
      <c r="C34" s="150">
        <v>31329.27</v>
      </c>
      <c r="D34" s="124" t="s">
        <v>299</v>
      </c>
      <c r="E34" s="34">
        <f t="shared" si="2"/>
        <v>-49194.298652881094</v>
      </c>
      <c r="F34" s="145">
        <f t="shared" si="3"/>
        <v>-49194</v>
      </c>
      <c r="G34" s="34">
        <f t="shared" si="4"/>
        <v>-0.11059468000166817</v>
      </c>
      <c r="H34"/>
      <c r="I34"/>
      <c r="J34"/>
      <c r="K34"/>
      <c r="L34"/>
      <c r="M34"/>
      <c r="N34" s="34">
        <f t="shared" si="14"/>
        <v>-0.11059468000166817</v>
      </c>
      <c r="O34" s="34">
        <f t="shared" ca="1" si="5"/>
        <v>-9.6146480852652316E-2</v>
      </c>
      <c r="P34" s="28">
        <f t="shared" si="6"/>
        <v>-0.10134007780424364</v>
      </c>
      <c r="Q34" s="37">
        <f t="shared" si="7"/>
        <v>16310.77</v>
      </c>
      <c r="R34"/>
      <c r="S34" s="34">
        <f t="shared" si="8"/>
        <v>8.5647661832574789E-5</v>
      </c>
      <c r="T34">
        <v>1</v>
      </c>
      <c r="U34" s="34">
        <f t="shared" si="9"/>
        <v>8.5647661832574789E-5</v>
      </c>
      <c r="V34" s="34">
        <f t="shared" si="10"/>
        <v>-9.2546021974245218E-3</v>
      </c>
      <c r="W34" s="34">
        <f t="shared" si="11"/>
        <v>-7.1747897807432782E-3</v>
      </c>
      <c r="X34">
        <f t="shared" si="12"/>
        <v>1.0695673693308155E-2</v>
      </c>
      <c r="Y34">
        <v>0.1</v>
      </c>
      <c r="Z34">
        <f t="shared" si="13"/>
        <v>1.0695673693308155E-3</v>
      </c>
      <c r="AA34" s="28">
        <v>20000</v>
      </c>
      <c r="AB34">
        <f t="shared" si="1"/>
        <v>2.006846602043089E-2</v>
      </c>
      <c r="AC34"/>
      <c r="AD34"/>
      <c r="AE34"/>
      <c r="AF34"/>
      <c r="AG34"/>
      <c r="AH34"/>
    </row>
    <row r="35" spans="1:34" s="34" customFormat="1" ht="13.7" customHeight="1">
      <c r="A35" s="150" t="s">
        <v>251</v>
      </c>
      <c r="B35" s="124" t="s">
        <v>111</v>
      </c>
      <c r="C35" s="150">
        <v>31340.2</v>
      </c>
      <c r="D35" s="124" t="s">
        <v>299</v>
      </c>
      <c r="E35" s="34">
        <f t="shared" si="2"/>
        <v>-49164.782983679317</v>
      </c>
      <c r="F35" s="145">
        <f t="shared" si="3"/>
        <v>-49164.5</v>
      </c>
      <c r="G35" s="34">
        <f t="shared" si="4"/>
        <v>-0.10479218999898876</v>
      </c>
      <c r="H35"/>
      <c r="I35"/>
      <c r="J35"/>
      <c r="K35"/>
      <c r="L35"/>
      <c r="M35"/>
      <c r="N35" s="34">
        <f t="shared" si="14"/>
        <v>-0.10479218999898876</v>
      </c>
      <c r="O35" s="34">
        <f t="shared" ca="1" si="5"/>
        <v>-9.6087663893785841E-2</v>
      </c>
      <c r="P35" s="28">
        <f t="shared" si="6"/>
        <v>-0.10124111809135675</v>
      </c>
      <c r="Q35" s="37">
        <f t="shared" si="7"/>
        <v>16321.7</v>
      </c>
      <c r="R35"/>
      <c r="S35" s="34">
        <f t="shared" si="8"/>
        <v>1.2610111693173271E-5</v>
      </c>
      <c r="T35">
        <v>1</v>
      </c>
      <c r="U35" s="34">
        <f t="shared" si="9"/>
        <v>1.2610111693173271E-5</v>
      </c>
      <c r="V35" s="34">
        <f t="shared" si="10"/>
        <v>-3.5510719076320141E-3</v>
      </c>
      <c r="W35" s="34">
        <f t="shared" si="11"/>
        <v>-7.1470783592788526E-3</v>
      </c>
      <c r="X35">
        <f t="shared" si="12"/>
        <v>9.534567827131411E-3</v>
      </c>
      <c r="Y35">
        <v>0.1</v>
      </c>
      <c r="Z35">
        <f t="shared" si="13"/>
        <v>9.5345678271314114E-4</v>
      </c>
      <c r="AA35"/>
      <c r="AB35"/>
      <c r="AC35"/>
      <c r="AD35"/>
      <c r="AE35"/>
      <c r="AF35"/>
      <c r="AG35"/>
      <c r="AH35"/>
    </row>
    <row r="36" spans="1:34" s="34" customFormat="1">
      <c r="A36" s="150" t="s">
        <v>251</v>
      </c>
      <c r="B36" s="124" t="s">
        <v>122</v>
      </c>
      <c r="C36" s="150">
        <v>31342.228999999999</v>
      </c>
      <c r="D36" s="124" t="s">
        <v>299</v>
      </c>
      <c r="E36" s="34">
        <f t="shared" si="2"/>
        <v>-49159.303816908017</v>
      </c>
      <c r="F36" s="145">
        <f t="shared" si="3"/>
        <v>-49159</v>
      </c>
      <c r="G36" s="34">
        <f t="shared" si="4"/>
        <v>-0.11250698000003467</v>
      </c>
      <c r="H36"/>
      <c r="I36"/>
      <c r="J36"/>
      <c r="K36"/>
      <c r="L36"/>
      <c r="M36"/>
      <c r="N36" s="34">
        <f t="shared" si="14"/>
        <v>-0.11250698000003467</v>
      </c>
      <c r="O36" s="34">
        <f t="shared" ca="1" si="5"/>
        <v>-9.6076698020098883E-2</v>
      </c>
      <c r="P36" s="28">
        <f t="shared" si="6"/>
        <v>-0.10122267251295017</v>
      </c>
      <c r="Q36" s="37">
        <f t="shared" si="7"/>
        <v>16323.728999999999</v>
      </c>
      <c r="R36"/>
      <c r="S36" s="34">
        <f t="shared" si="8"/>
        <v>1.2733559546307142E-4</v>
      </c>
      <c r="T36">
        <v>1</v>
      </c>
      <c r="U36" s="34">
        <f t="shared" si="9"/>
        <v>1.2733559546307142E-4</v>
      </c>
      <c r="V36" s="34">
        <f t="shared" si="10"/>
        <v>-1.1284307487084505E-2</v>
      </c>
      <c r="W36" s="34">
        <f t="shared" si="11"/>
        <v>-7.1418899139958619E-3</v>
      </c>
      <c r="X36">
        <f t="shared" si="12"/>
        <v>1.1101802208839074E-2</v>
      </c>
      <c r="Y36">
        <v>0.1</v>
      </c>
      <c r="Z36">
        <f t="shared" si="13"/>
        <v>1.1101802208839074E-3</v>
      </c>
      <c r="AA36"/>
      <c r="AB36"/>
      <c r="AC36"/>
      <c r="AD36"/>
      <c r="AE36"/>
      <c r="AF36"/>
      <c r="AG36"/>
      <c r="AH36"/>
    </row>
    <row r="37" spans="1:34" s="34" customFormat="1" ht="13.7" customHeight="1">
      <c r="A37" s="150" t="s">
        <v>251</v>
      </c>
      <c r="B37" s="124" t="s">
        <v>111</v>
      </c>
      <c r="C37" s="150">
        <v>31344.271000000001</v>
      </c>
      <c r="D37" s="124" t="s">
        <v>299</v>
      </c>
      <c r="E37" s="34">
        <f t="shared" si="2"/>
        <v>-49153.789544583218</v>
      </c>
      <c r="F37" s="145">
        <f t="shared" si="3"/>
        <v>-49153.5</v>
      </c>
      <c r="G37" s="34">
        <f t="shared" si="4"/>
        <v>-0.10722176999843214</v>
      </c>
      <c r="H37"/>
      <c r="I37"/>
      <c r="J37"/>
      <c r="K37"/>
      <c r="L37"/>
      <c r="M37"/>
      <c r="N37" s="34">
        <f t="shared" si="14"/>
        <v>-0.10722176999843214</v>
      </c>
      <c r="O37" s="34">
        <f t="shared" ca="1" si="5"/>
        <v>-9.6065732146411897E-2</v>
      </c>
      <c r="P37" s="28">
        <f t="shared" si="6"/>
        <v>-0.10120422836063241</v>
      </c>
      <c r="Q37" s="37">
        <f t="shared" si="7"/>
        <v>16325.771000000001</v>
      </c>
      <c r="R37"/>
      <c r="S37" s="34">
        <f t="shared" si="8"/>
        <v>3.6210807362653472E-5</v>
      </c>
      <c r="T37">
        <v>1</v>
      </c>
      <c r="U37" s="34">
        <f t="shared" si="9"/>
        <v>3.6210807362653472E-5</v>
      </c>
      <c r="V37" s="34">
        <f t="shared" si="10"/>
        <v>-6.0175416377997309E-3</v>
      </c>
      <c r="W37" s="34">
        <f t="shared" si="11"/>
        <v>-7.1366945881071332E-3</v>
      </c>
      <c r="X37">
        <f t="shared" si="12"/>
        <v>1.0017022319890443E-2</v>
      </c>
      <c r="Y37">
        <v>0.1</v>
      </c>
      <c r="Z37">
        <f t="shared" si="13"/>
        <v>1.0017022319890442E-3</v>
      </c>
      <c r="AA37"/>
      <c r="AB37"/>
      <c r="AC37"/>
      <c r="AD37"/>
      <c r="AE37"/>
      <c r="AF37"/>
      <c r="AG37"/>
      <c r="AH37"/>
    </row>
    <row r="38" spans="1:34" s="34" customFormat="1" ht="13.7" customHeight="1">
      <c r="A38" s="150" t="s">
        <v>251</v>
      </c>
      <c r="B38" s="124" t="s">
        <v>122</v>
      </c>
      <c r="C38" s="150">
        <v>31345.200000000001</v>
      </c>
      <c r="D38" s="124" t="s">
        <v>299</v>
      </c>
      <c r="E38" s="34">
        <f t="shared" si="2"/>
        <v>-49151.280847722424</v>
      </c>
      <c r="F38" s="145">
        <f t="shared" si="3"/>
        <v>-49151</v>
      </c>
      <c r="G38" s="34">
        <f t="shared" si="4"/>
        <v>-0.10400121999919065</v>
      </c>
      <c r="H38"/>
      <c r="I38"/>
      <c r="J38"/>
      <c r="K38"/>
      <c r="L38"/>
      <c r="M38"/>
      <c r="N38" s="34">
        <f t="shared" si="14"/>
        <v>-0.10400121999919065</v>
      </c>
      <c r="O38" s="34">
        <f t="shared" ca="1" si="5"/>
        <v>-9.6060747658372359E-2</v>
      </c>
      <c r="P38" s="28">
        <f t="shared" si="6"/>
        <v>-0.10119584512646776</v>
      </c>
      <c r="Q38" s="37">
        <f t="shared" si="7"/>
        <v>16326.7</v>
      </c>
      <c r="R38"/>
      <c r="S38" s="34">
        <f t="shared" si="8"/>
        <v>7.8701281765049892E-6</v>
      </c>
      <c r="T38">
        <v>1</v>
      </c>
      <c r="U38" s="34">
        <f t="shared" si="9"/>
        <v>7.8701281765049892E-6</v>
      </c>
      <c r="V38" s="34">
        <f t="shared" si="10"/>
        <v>-2.8053748727228933E-3</v>
      </c>
      <c r="W38" s="34">
        <f t="shared" si="11"/>
        <v>-7.1343308023230582E-3</v>
      </c>
      <c r="X38">
        <f t="shared" si="12"/>
        <v>9.3831942226782223E-3</v>
      </c>
      <c r="Y38">
        <v>0.1</v>
      </c>
      <c r="Z38">
        <f t="shared" si="13"/>
        <v>9.3831942226782223E-4</v>
      </c>
      <c r="AA38"/>
      <c r="AB38"/>
      <c r="AC38"/>
      <c r="AD38"/>
      <c r="AE38"/>
      <c r="AF38"/>
      <c r="AG38"/>
      <c r="AH38"/>
    </row>
    <row r="39" spans="1:34" s="34" customFormat="1" ht="13.7" customHeight="1">
      <c r="A39" s="150" t="s">
        <v>251</v>
      </c>
      <c r="B39" s="124" t="s">
        <v>122</v>
      </c>
      <c r="C39" s="150">
        <v>31346.306</v>
      </c>
      <c r="D39" s="124" t="s">
        <v>299</v>
      </c>
      <c r="E39" s="34">
        <f t="shared" si="2"/>
        <v>-49148.29417524876</v>
      </c>
      <c r="F39" s="145">
        <f t="shared" si="3"/>
        <v>-49148</v>
      </c>
      <c r="G39" s="34">
        <f t="shared" si="4"/>
        <v>-0.10893655999825569</v>
      </c>
      <c r="H39"/>
      <c r="I39"/>
      <c r="J39"/>
      <c r="K39"/>
      <c r="L39"/>
      <c r="M39"/>
      <c r="N39" s="34">
        <f t="shared" si="14"/>
        <v>-0.10893655999825569</v>
      </c>
      <c r="O39" s="34">
        <f t="shared" ca="1" si="5"/>
        <v>-9.605476627272494E-2</v>
      </c>
      <c r="P39" s="28">
        <f t="shared" si="6"/>
        <v>-0.10118578563440349</v>
      </c>
      <c r="Q39" s="37">
        <f t="shared" si="7"/>
        <v>16327.806</v>
      </c>
      <c r="R39"/>
      <c r="S39" s="34">
        <f t="shared" si="8"/>
        <v>6.0074503239348482E-5</v>
      </c>
      <c r="T39">
        <v>1</v>
      </c>
      <c r="U39" s="34">
        <f t="shared" si="9"/>
        <v>6.0074503239348482E-5</v>
      </c>
      <c r="V39" s="34">
        <f t="shared" si="10"/>
        <v>-7.7507743638522003E-3</v>
      </c>
      <c r="W39" s="34">
        <f t="shared" si="11"/>
        <v>-7.1314923836980505E-3</v>
      </c>
      <c r="X39">
        <f t="shared" si="12"/>
        <v>1.0364271792004652E-2</v>
      </c>
      <c r="Y39">
        <v>0.1</v>
      </c>
      <c r="Z39">
        <f t="shared" si="13"/>
        <v>1.0364271792004654E-3</v>
      </c>
      <c r="AA39"/>
      <c r="AB39"/>
      <c r="AC39"/>
      <c r="AD39"/>
      <c r="AE39"/>
      <c r="AF39"/>
      <c r="AG39"/>
      <c r="AH39"/>
    </row>
    <row r="40" spans="1:34" s="34" customFormat="1" ht="13.7" customHeight="1">
      <c r="A40" s="150" t="s">
        <v>251</v>
      </c>
      <c r="B40" s="124" t="s">
        <v>111</v>
      </c>
      <c r="C40" s="150">
        <v>31347.232</v>
      </c>
      <c r="D40" s="124" t="s">
        <v>299</v>
      </c>
      <c r="E40" s="34">
        <f t="shared" si="2"/>
        <v>-49145.793579669546</v>
      </c>
      <c r="F40" s="145">
        <f t="shared" si="3"/>
        <v>-49145.5</v>
      </c>
      <c r="G40" s="34">
        <f t="shared" si="4"/>
        <v>-0.10871600999962538</v>
      </c>
      <c r="H40"/>
      <c r="I40"/>
      <c r="J40"/>
      <c r="K40"/>
      <c r="L40"/>
      <c r="M40"/>
      <c r="N40" s="34">
        <f t="shared" si="14"/>
        <v>-0.10871600999962538</v>
      </c>
      <c r="O40" s="34">
        <f t="shared" ca="1" si="5"/>
        <v>-9.6049781784685401E-2</v>
      </c>
      <c r="P40" s="28">
        <f t="shared" si="6"/>
        <v>-0.10117740304846104</v>
      </c>
      <c r="Q40" s="37">
        <f t="shared" si="7"/>
        <v>16328.732</v>
      </c>
      <c r="R40"/>
      <c r="S40" s="34">
        <f t="shared" si="8"/>
        <v>5.6830594764143382E-5</v>
      </c>
      <c r="T40">
        <v>1</v>
      </c>
      <c r="U40" s="34">
        <f t="shared" si="9"/>
        <v>5.6830594764143382E-5</v>
      </c>
      <c r="V40" s="34">
        <f t="shared" si="10"/>
        <v>-7.538606951164345E-3</v>
      </c>
      <c r="W40" s="34">
        <f t="shared" si="11"/>
        <v>-7.1291254720039342E-3</v>
      </c>
      <c r="X40">
        <f t="shared" si="12"/>
        <v>1.0319895108028294E-2</v>
      </c>
      <c r="Y40">
        <v>0.1</v>
      </c>
      <c r="Z40">
        <f t="shared" si="13"/>
        <v>1.0319895108028294E-3</v>
      </c>
      <c r="AA40"/>
      <c r="AB40"/>
      <c r="AC40"/>
      <c r="AD40"/>
      <c r="AE40"/>
      <c r="AF40"/>
      <c r="AG40"/>
      <c r="AH40"/>
    </row>
    <row r="41" spans="1:34" s="34" customFormat="1" ht="13.7" customHeight="1">
      <c r="A41" s="150" t="s">
        <v>252</v>
      </c>
      <c r="B41" s="124" t="s">
        <v>111</v>
      </c>
      <c r="C41" s="150">
        <v>32385.409</v>
      </c>
      <c r="D41" s="124" t="s">
        <v>299</v>
      </c>
      <c r="E41" s="34">
        <f t="shared" si="2"/>
        <v>-46342.272179405154</v>
      </c>
      <c r="F41" s="145">
        <f t="shared" si="3"/>
        <v>-46342</v>
      </c>
      <c r="G41" s="34">
        <f t="shared" si="4"/>
        <v>-0.10079124000185402</v>
      </c>
      <c r="H41"/>
      <c r="I41"/>
      <c r="J41"/>
      <c r="K41"/>
      <c r="L41"/>
      <c r="M41"/>
      <c r="N41" s="34">
        <f t="shared" si="14"/>
        <v>-0.10079124000185402</v>
      </c>
      <c r="O41" s="34">
        <f t="shared" ca="1" si="5"/>
        <v>-9.0460176897153632E-2</v>
      </c>
      <c r="P41" s="28">
        <f t="shared" si="6"/>
        <v>-9.1962600930705712E-2</v>
      </c>
      <c r="Q41" s="37">
        <f t="shared" si="7"/>
        <v>17366.909</v>
      </c>
      <c r="R41"/>
      <c r="S41" s="34">
        <f t="shared" si="8"/>
        <v>7.7944867848606466E-5</v>
      </c>
      <c r="T41">
        <v>1</v>
      </c>
      <c r="U41" s="34">
        <f t="shared" si="9"/>
        <v>7.7944867848606466E-5</v>
      </c>
      <c r="V41" s="34">
        <f t="shared" si="10"/>
        <v>-8.8286390711483087E-3</v>
      </c>
      <c r="W41" s="34">
        <f t="shared" si="11"/>
        <v>-3.6345187490764118E-3</v>
      </c>
      <c r="X41">
        <f t="shared" si="12"/>
        <v>9.4394284845899269E-3</v>
      </c>
      <c r="Y41">
        <v>0.1</v>
      </c>
      <c r="Z41">
        <f t="shared" si="13"/>
        <v>9.4394284845899276E-4</v>
      </c>
      <c r="AA41"/>
      <c r="AB41"/>
      <c r="AC41"/>
      <c r="AD41"/>
      <c r="AE41"/>
      <c r="AF41"/>
      <c r="AG41"/>
      <c r="AH41"/>
    </row>
    <row r="42" spans="1:34" s="34" customFormat="1" ht="13.7" customHeight="1">
      <c r="A42" s="150" t="s">
        <v>252</v>
      </c>
      <c r="B42" s="124" t="s">
        <v>111</v>
      </c>
      <c r="C42" s="150">
        <v>32392.440999999999</v>
      </c>
      <c r="D42" s="124" t="s">
        <v>299</v>
      </c>
      <c r="E42" s="34">
        <f t="shared" si="2"/>
        <v>-46323.282775395375</v>
      </c>
      <c r="F42" s="145">
        <f t="shared" si="3"/>
        <v>-46323</v>
      </c>
      <c r="G42" s="34">
        <f t="shared" si="4"/>
        <v>-0.10471506000249065</v>
      </c>
      <c r="H42"/>
      <c r="I42"/>
      <c r="J42"/>
      <c r="K42"/>
      <c r="L42"/>
      <c r="M42"/>
      <c r="N42" s="34">
        <f t="shared" si="14"/>
        <v>-0.10471506000249065</v>
      </c>
      <c r="O42" s="34">
        <f t="shared" ca="1" si="5"/>
        <v>-9.0422294788053192E-2</v>
      </c>
      <c r="P42" s="28">
        <f t="shared" si="6"/>
        <v>-9.1901414072237148E-2</v>
      </c>
      <c r="Q42" s="37">
        <f t="shared" si="7"/>
        <v>17373.940999999999</v>
      </c>
      <c r="R42"/>
      <c r="S42" s="34">
        <f t="shared" si="8"/>
        <v>1.6418952202590202E-4</v>
      </c>
      <c r="T42">
        <v>1</v>
      </c>
      <c r="U42" s="34">
        <f t="shared" si="9"/>
        <v>1.6418952202590202E-4</v>
      </c>
      <c r="V42" s="34">
        <f t="shared" si="10"/>
        <v>-1.2813645930253498E-2</v>
      </c>
      <c r="W42" s="34">
        <f t="shared" si="11"/>
        <v>-3.6055248298756271E-3</v>
      </c>
      <c r="X42">
        <f t="shared" si="12"/>
        <v>1.0223138102822275E-2</v>
      </c>
      <c r="Y42">
        <v>0.1</v>
      </c>
      <c r="Z42">
        <f t="shared" si="13"/>
        <v>1.0223138102822276E-3</v>
      </c>
      <c r="AA42"/>
      <c r="AB42"/>
      <c r="AC42"/>
      <c r="AD42"/>
      <c r="AE42"/>
      <c r="AF42"/>
      <c r="AG42"/>
      <c r="AH42"/>
    </row>
    <row r="43" spans="1:34" s="34" customFormat="1" ht="13.7" customHeight="1">
      <c r="A43" s="150" t="s">
        <v>252</v>
      </c>
      <c r="B43" s="124" t="s">
        <v>111</v>
      </c>
      <c r="C43" s="150">
        <v>32415.399000000001</v>
      </c>
      <c r="D43" s="124" t="s">
        <v>299</v>
      </c>
      <c r="E43" s="34">
        <f t="shared" si="2"/>
        <v>-46261.286367935689</v>
      </c>
      <c r="F43" s="145">
        <f t="shared" si="3"/>
        <v>-46261</v>
      </c>
      <c r="G43" s="34">
        <f t="shared" si="4"/>
        <v>-0.10604541999782668</v>
      </c>
      <c r="H43"/>
      <c r="I43"/>
      <c r="J43"/>
      <c r="K43"/>
      <c r="L43"/>
      <c r="M43"/>
      <c r="N43" s="34">
        <f t="shared" si="14"/>
        <v>-0.10604541999782668</v>
      </c>
      <c r="O43" s="34">
        <f t="shared" ca="1" si="5"/>
        <v>-9.0298679484672767E-2</v>
      </c>
      <c r="P43" s="28">
        <f t="shared" si="6"/>
        <v>-9.1701870069130414E-2</v>
      </c>
      <c r="Q43" s="37">
        <f t="shared" si="7"/>
        <v>17396.899000000001</v>
      </c>
      <c r="R43"/>
      <c r="S43" s="34">
        <f t="shared" si="8"/>
        <v>2.0573742455700275E-4</v>
      </c>
      <c r="T43">
        <v>1</v>
      </c>
      <c r="U43" s="34">
        <f t="shared" si="9"/>
        <v>2.0573742455700275E-4</v>
      </c>
      <c r="V43" s="34">
        <f t="shared" si="10"/>
        <v>-1.434354992869627E-2</v>
      </c>
      <c r="W43" s="34">
        <f t="shared" si="11"/>
        <v>-3.5104605049133802E-3</v>
      </c>
      <c r="X43">
        <f t="shared" si="12"/>
        <v>1.0513417918213372E-2</v>
      </c>
      <c r="Y43">
        <v>0.1</v>
      </c>
      <c r="Z43">
        <f t="shared" si="13"/>
        <v>1.0513417918213374E-3</v>
      </c>
      <c r="AA43"/>
      <c r="AB43"/>
      <c r="AC43"/>
      <c r="AD43"/>
      <c r="AE43"/>
      <c r="AF43"/>
      <c r="AG43"/>
      <c r="AH43"/>
    </row>
    <row r="44" spans="1:34" s="34" customFormat="1" ht="13.7" customHeight="1">
      <c r="A44" s="150" t="s">
        <v>253</v>
      </c>
      <c r="B44" s="124" t="s">
        <v>122</v>
      </c>
      <c r="C44" s="150">
        <v>34922.819000000003</v>
      </c>
      <c r="D44" s="124" t="s">
        <v>299</v>
      </c>
      <c r="E44" s="34">
        <f t="shared" si="2"/>
        <v>-39490.181219727863</v>
      </c>
      <c r="F44" s="34">
        <f t="shared" ref="F44:F75" si="15">ROUND(2*E44,0)/2</f>
        <v>-39490</v>
      </c>
      <c r="G44" s="34">
        <f t="shared" si="4"/>
        <v>-6.7107800001394935E-2</v>
      </c>
      <c r="H44"/>
      <c r="I44"/>
      <c r="J44"/>
      <c r="K44"/>
      <c r="L44"/>
      <c r="M44"/>
      <c r="N44" s="34">
        <f t="shared" si="14"/>
        <v>-6.7107800001394935E-2</v>
      </c>
      <c r="O44" s="34">
        <f t="shared" ca="1" si="5"/>
        <v>-7.6798692078402897E-2</v>
      </c>
      <c r="P44" s="28">
        <f t="shared" si="6"/>
        <v>-7.1000308611160648E-2</v>
      </c>
      <c r="Q44" s="37">
        <f t="shared" si="7"/>
        <v>19904.319000000003</v>
      </c>
      <c r="R44"/>
      <c r="S44" s="34">
        <f t="shared" si="8"/>
        <v>1.5151623277100204E-5</v>
      </c>
      <c r="T44">
        <v>1</v>
      </c>
      <c r="U44" s="34">
        <f t="shared" si="9"/>
        <v>1.5151623277100204E-5</v>
      </c>
      <c r="V44" s="34">
        <f t="shared" si="10"/>
        <v>3.892508609765713E-3</v>
      </c>
      <c r="W44" s="34">
        <f t="shared" si="11"/>
        <v>9.7897619287223847E-3</v>
      </c>
      <c r="X44">
        <f t="shared" si="12"/>
        <v>5.9132350307962286E-3</v>
      </c>
      <c r="Y44">
        <v>0.1</v>
      </c>
      <c r="Z44">
        <f t="shared" si="13"/>
        <v>5.9132350307962293E-4</v>
      </c>
      <c r="AA44"/>
      <c r="AB44"/>
      <c r="AC44"/>
      <c r="AD44"/>
      <c r="AE44"/>
      <c r="AF44"/>
      <c r="AG44"/>
      <c r="AH44"/>
    </row>
    <row r="45" spans="1:34" s="34" customFormat="1" ht="13.7" customHeight="1">
      <c r="A45" s="33" t="s">
        <v>91</v>
      </c>
      <c r="B45" s="42" t="s">
        <v>111</v>
      </c>
      <c r="C45" s="32">
        <v>41135.404999999999</v>
      </c>
      <c r="D45" s="32"/>
      <c r="E45" s="34">
        <f t="shared" si="2"/>
        <v>-22713.545056546678</v>
      </c>
      <c r="F45" s="34">
        <f t="shared" si="15"/>
        <v>-22713.5</v>
      </c>
      <c r="G45" s="34">
        <f t="shared" si="4"/>
        <v>-1.6684970003552735E-2</v>
      </c>
      <c r="I45" s="34">
        <f>G45</f>
        <v>-1.6684970003552735E-2</v>
      </c>
      <c r="O45" s="34">
        <f t="shared" ca="1" si="5"/>
        <v>-4.3349786640315989E-2</v>
      </c>
      <c r="P45" s="28">
        <f t="shared" si="6"/>
        <v>-2.9019950286929507E-2</v>
      </c>
      <c r="Q45" s="37">
        <f t="shared" si="7"/>
        <v>26116.904999999999</v>
      </c>
      <c r="S45" s="34">
        <f t="shared" si="8"/>
        <v>1.5215173859129373E-4</v>
      </c>
      <c r="T45" s="34">
        <v>0.1</v>
      </c>
      <c r="U45" s="34">
        <f t="shared" si="9"/>
        <v>1.5215173859129373E-5</v>
      </c>
      <c r="V45" s="34">
        <f t="shared" si="10"/>
        <v>1.2334980283376772E-2</v>
      </c>
      <c r="W45" s="34">
        <f t="shared" si="11"/>
        <v>2.7843827617769913E-2</v>
      </c>
      <c r="X45">
        <f t="shared" si="12"/>
        <v>1.9828138176007097E-3</v>
      </c>
      <c r="Y45">
        <v>0.1</v>
      </c>
      <c r="Z45">
        <f t="shared" si="13"/>
        <v>1.9828138176007098E-4</v>
      </c>
      <c r="AA45"/>
      <c r="AB45"/>
      <c r="AC45"/>
      <c r="AD45"/>
      <c r="AE45"/>
      <c r="AF45"/>
      <c r="AG45"/>
      <c r="AH45"/>
    </row>
    <row r="46" spans="1:34" s="34" customFormat="1" ht="13.7" customHeight="1">
      <c r="A46" s="33" t="s">
        <v>91</v>
      </c>
      <c r="B46" s="42"/>
      <c r="C46" s="32">
        <v>41135.404999999999</v>
      </c>
      <c r="D46" s="32"/>
      <c r="E46" s="34">
        <f t="shared" si="2"/>
        <v>-22713.545056546678</v>
      </c>
      <c r="F46" s="34">
        <f t="shared" si="15"/>
        <v>-22713.5</v>
      </c>
      <c r="G46" s="34">
        <f t="shared" si="4"/>
        <v>-1.6684970003552735E-2</v>
      </c>
      <c r="I46" s="34">
        <f>G46</f>
        <v>-1.6684970003552735E-2</v>
      </c>
      <c r="O46" s="34">
        <f t="shared" ca="1" si="5"/>
        <v>-4.3349786640315989E-2</v>
      </c>
      <c r="P46" s="28">
        <f t="shared" si="6"/>
        <v>-2.9019950286929507E-2</v>
      </c>
      <c r="Q46" s="37">
        <f t="shared" si="7"/>
        <v>26116.904999999999</v>
      </c>
      <c r="S46" s="34">
        <f t="shared" si="8"/>
        <v>1.5215173859129373E-4</v>
      </c>
      <c r="T46" s="34">
        <v>0.1</v>
      </c>
      <c r="U46" s="34">
        <f t="shared" si="9"/>
        <v>1.5215173859129373E-5</v>
      </c>
      <c r="V46" s="34">
        <f t="shared" si="10"/>
        <v>1.2334980283376772E-2</v>
      </c>
      <c r="W46" s="34">
        <f t="shared" si="11"/>
        <v>2.7843827617769913E-2</v>
      </c>
      <c r="X46">
        <f t="shared" si="12"/>
        <v>1.9828138176007097E-3</v>
      </c>
      <c r="Y46">
        <v>0.1</v>
      </c>
      <c r="Z46">
        <f t="shared" si="13"/>
        <v>1.9828138176007098E-4</v>
      </c>
      <c r="AA46"/>
      <c r="AB46"/>
      <c r="AC46"/>
      <c r="AD46"/>
      <c r="AE46"/>
      <c r="AF46"/>
      <c r="AG46"/>
      <c r="AH46"/>
    </row>
    <row r="47" spans="1:34" s="34" customFormat="1" ht="13.7" customHeight="1">
      <c r="A47" s="33" t="s">
        <v>93</v>
      </c>
      <c r="B47" s="42"/>
      <c r="C47" s="32">
        <v>42990.498</v>
      </c>
      <c r="D47" s="32"/>
      <c r="E47" s="34">
        <f t="shared" si="2"/>
        <v>-17704.001476809623</v>
      </c>
      <c r="F47" s="34">
        <f t="shared" si="15"/>
        <v>-17704</v>
      </c>
      <c r="G47" s="34">
        <f t="shared" si="4"/>
        <v>-5.4688000091118738E-4</v>
      </c>
      <c r="I47" s="34">
        <f>G47</f>
        <v>-5.4688000091118738E-4</v>
      </c>
      <c r="O47" s="34">
        <f t="shared" ca="1" si="5"/>
        <v>-3.3361869506700732E-2</v>
      </c>
      <c r="P47" s="28">
        <f t="shared" si="6"/>
        <v>-1.9057068074126784E-2</v>
      </c>
      <c r="Q47" s="37">
        <f t="shared" si="7"/>
        <v>27971.998</v>
      </c>
      <c r="S47" s="34">
        <f t="shared" si="8"/>
        <v>3.4262706250581294E-4</v>
      </c>
      <c r="T47" s="34">
        <v>0.1</v>
      </c>
      <c r="U47" s="34">
        <f t="shared" si="9"/>
        <v>3.4262706250581297E-5</v>
      </c>
      <c r="V47" s="34">
        <f t="shared" si="10"/>
        <v>1.8510188073215597E-2</v>
      </c>
      <c r="W47" s="34">
        <f t="shared" si="11"/>
        <v>2.1393765349930562E-2</v>
      </c>
      <c r="X47">
        <f t="shared" si="12"/>
        <v>4.8139191841141366E-4</v>
      </c>
      <c r="Y47">
        <v>0.1</v>
      </c>
      <c r="Z47">
        <f t="shared" si="13"/>
        <v>4.8139191841141369E-5</v>
      </c>
      <c r="AA47"/>
      <c r="AB47"/>
      <c r="AC47"/>
      <c r="AD47"/>
      <c r="AE47"/>
      <c r="AF47"/>
      <c r="AG47"/>
      <c r="AH47"/>
    </row>
    <row r="48" spans="1:34" s="34" customFormat="1" ht="13.7" customHeight="1">
      <c r="A48" s="33" t="s">
        <v>73</v>
      </c>
      <c r="B48" s="42"/>
      <c r="C48" s="32">
        <v>43016.404000000002</v>
      </c>
      <c r="D48" s="32" t="s">
        <v>75</v>
      </c>
      <c r="E48" s="34">
        <f t="shared" si="2"/>
        <v>-17634.044209989748</v>
      </c>
      <c r="F48" s="34">
        <f t="shared" si="15"/>
        <v>-17634</v>
      </c>
      <c r="G48" s="34">
        <f t="shared" si="4"/>
        <v>-1.6371480000088923E-2</v>
      </c>
      <c r="H48" s="34">
        <f>+G48</f>
        <v>-1.6371480000088923E-2</v>
      </c>
      <c r="O48" s="34">
        <f t="shared" ca="1" si="5"/>
        <v>-3.3222303841593817E-2</v>
      </c>
      <c r="P48" s="28">
        <f t="shared" si="6"/>
        <v>-1.8926233510536222E-2</v>
      </c>
      <c r="Q48" s="37">
        <f t="shared" si="7"/>
        <v>27997.904000000002</v>
      </c>
      <c r="S48" s="34">
        <f t="shared" si="8"/>
        <v>6.5267654991427973E-6</v>
      </c>
      <c r="T48" s="34">
        <v>0.2</v>
      </c>
      <c r="U48" s="34">
        <f t="shared" si="9"/>
        <v>1.3053530998285596E-6</v>
      </c>
      <c r="V48" s="34">
        <f t="shared" si="10"/>
        <v>2.5547535104472989E-3</v>
      </c>
      <c r="W48" s="34">
        <f t="shared" si="11"/>
        <v>2.127079458650686E-2</v>
      </c>
      <c r="X48">
        <f t="shared" si="12"/>
        <v>1.4169408360526746E-3</v>
      </c>
      <c r="Y48">
        <v>0.1</v>
      </c>
      <c r="Z48">
        <f t="shared" si="13"/>
        <v>1.4169408360526747E-4</v>
      </c>
      <c r="AA48"/>
      <c r="AB48"/>
      <c r="AC48"/>
      <c r="AD48"/>
      <c r="AE48"/>
      <c r="AF48"/>
      <c r="AG48"/>
      <c r="AH48"/>
    </row>
    <row r="49" spans="1:34" s="34" customFormat="1" ht="13.7" customHeight="1">
      <c r="A49" s="33" t="s">
        <v>93</v>
      </c>
      <c r="B49" s="42"/>
      <c r="C49" s="32">
        <v>43016.413999999997</v>
      </c>
      <c r="D49" s="32"/>
      <c r="E49" s="34">
        <f t="shared" si="2"/>
        <v>-17634.01720571785</v>
      </c>
      <c r="F49" s="34">
        <f t="shared" si="15"/>
        <v>-17634</v>
      </c>
      <c r="G49" s="34">
        <f t="shared" si="4"/>
        <v>-6.3714800053276122E-3</v>
      </c>
      <c r="I49" s="34">
        <f>G49</f>
        <v>-6.3714800053276122E-3</v>
      </c>
      <c r="O49" s="34">
        <f t="shared" ca="1" si="5"/>
        <v>-3.3222303841593817E-2</v>
      </c>
      <c r="P49" s="28">
        <f t="shared" si="6"/>
        <v>-1.8926233510536222E-2</v>
      </c>
      <c r="Q49" s="37">
        <f t="shared" si="7"/>
        <v>27997.913999999997</v>
      </c>
      <c r="S49" s="34">
        <f t="shared" si="8"/>
        <v>1.5762183557654785E-4</v>
      </c>
      <c r="T49" s="34">
        <v>0.1</v>
      </c>
      <c r="U49" s="34">
        <f t="shared" si="9"/>
        <v>1.5762183557654786E-5</v>
      </c>
      <c r="V49" s="34">
        <f t="shared" si="10"/>
        <v>1.2554753505208609E-2</v>
      </c>
      <c r="W49" s="34">
        <f t="shared" si="11"/>
        <v>2.127079458650686E-2</v>
      </c>
      <c r="X49">
        <f t="shared" si="12"/>
        <v>7.6409534461037757E-4</v>
      </c>
      <c r="Y49">
        <v>0.1</v>
      </c>
      <c r="Z49">
        <f t="shared" si="13"/>
        <v>7.6409534461037757E-5</v>
      </c>
      <c r="AA49"/>
      <c r="AB49"/>
      <c r="AC49"/>
      <c r="AD49"/>
      <c r="AE49"/>
      <c r="AF49"/>
      <c r="AG49"/>
      <c r="AH49"/>
    </row>
    <row r="50" spans="1:34" s="34" customFormat="1" ht="13.7" customHeight="1">
      <c r="A50" s="33" t="s">
        <v>94</v>
      </c>
      <c r="B50" s="42" t="s">
        <v>111</v>
      </c>
      <c r="C50" s="32">
        <v>43765.379000000001</v>
      </c>
      <c r="D50" s="32"/>
      <c r="E50" s="34">
        <f t="shared" si="2"/>
        <v>-15611.49175432658</v>
      </c>
      <c r="F50" s="34">
        <f t="shared" si="15"/>
        <v>-15611.5</v>
      </c>
      <c r="G50" s="34">
        <f t="shared" si="4"/>
        <v>3.0534699981217273E-3</v>
      </c>
      <c r="I50" s="34">
        <f>G50</f>
        <v>3.0534699981217273E-3</v>
      </c>
      <c r="O50" s="34">
        <f t="shared" ca="1" si="5"/>
        <v>-2.9189853017612014E-2</v>
      </c>
      <c r="P50" s="28">
        <f t="shared" si="6"/>
        <v>-1.5245806573768518E-2</v>
      </c>
      <c r="Q50" s="37">
        <f t="shared" si="7"/>
        <v>28746.879000000001</v>
      </c>
      <c r="S50" s="34">
        <f t="shared" si="8"/>
        <v>3.3486352305453124E-4</v>
      </c>
      <c r="T50" s="34">
        <v>0.1</v>
      </c>
      <c r="U50" s="34">
        <f t="shared" si="9"/>
        <v>3.3486352305453126E-5</v>
      </c>
      <c r="V50" s="34">
        <f t="shared" si="10"/>
        <v>1.8299276571890247E-2</v>
      </c>
      <c r="W50" s="34">
        <f t="shared" si="11"/>
        <v>1.7434848493078536E-2</v>
      </c>
      <c r="X50">
        <f t="shared" si="12"/>
        <v>2.0682404741520616E-4</v>
      </c>
      <c r="Y50">
        <v>0.1</v>
      </c>
      <c r="Z50">
        <f t="shared" si="13"/>
        <v>2.0682404741520616E-5</v>
      </c>
      <c r="AA50"/>
      <c r="AB50"/>
      <c r="AC50"/>
      <c r="AD50"/>
      <c r="AE50"/>
      <c r="AF50"/>
      <c r="AG50"/>
      <c r="AH50"/>
    </row>
    <row r="51" spans="1:34" s="34" customFormat="1" ht="13.7" customHeight="1">
      <c r="A51" s="33" t="s">
        <v>95</v>
      </c>
      <c r="B51" s="42" t="s">
        <v>111</v>
      </c>
      <c r="C51" s="32">
        <v>44476.35</v>
      </c>
      <c r="D51" s="32"/>
      <c r="E51" s="34">
        <f t="shared" si="2"/>
        <v>-13691.566333644587</v>
      </c>
      <c r="F51" s="34">
        <f t="shared" si="15"/>
        <v>-13691.5</v>
      </c>
      <c r="G51" s="34">
        <f t="shared" si="4"/>
        <v>-2.4564129998907447E-2</v>
      </c>
      <c r="I51" s="34">
        <f>G51</f>
        <v>-2.4564129998907447E-2</v>
      </c>
      <c r="O51" s="34">
        <f t="shared" ca="1" si="5"/>
        <v>-2.5361766203251038E-2</v>
      </c>
      <c r="P51" s="28">
        <f t="shared" si="6"/>
        <v>-1.1930331591614461E-2</v>
      </c>
      <c r="Q51" s="37">
        <f t="shared" si="7"/>
        <v>29457.85</v>
      </c>
      <c r="S51" s="34">
        <f t="shared" si="8"/>
        <v>1.5961286219611878E-4</v>
      </c>
      <c r="T51" s="34">
        <v>0.1</v>
      </c>
      <c r="U51" s="34">
        <f t="shared" si="9"/>
        <v>1.596128621961188E-5</v>
      </c>
      <c r="V51" s="34">
        <f t="shared" si="10"/>
        <v>-1.2633798407292986E-2</v>
      </c>
      <c r="W51" s="34">
        <f t="shared" si="11"/>
        <v>1.3418088535833563E-2</v>
      </c>
      <c r="X51">
        <f t="shared" si="12"/>
        <v>1.4426489248208238E-3</v>
      </c>
      <c r="Y51">
        <v>0.1</v>
      </c>
      <c r="Z51">
        <f t="shared" si="13"/>
        <v>1.4426489248208239E-4</v>
      </c>
      <c r="AA51"/>
      <c r="AB51"/>
      <c r="AC51"/>
      <c r="AD51"/>
      <c r="AE51"/>
      <c r="AF51"/>
      <c r="AG51"/>
      <c r="AH51"/>
    </row>
    <row r="52" spans="1:34" s="34" customFormat="1" ht="13.7" customHeight="1">
      <c r="A52" s="33" t="s">
        <v>96</v>
      </c>
      <c r="B52" s="42" t="s">
        <v>111</v>
      </c>
      <c r="C52" s="32">
        <v>44486.366999999998</v>
      </c>
      <c r="D52" s="32"/>
      <c r="E52" s="34">
        <f t="shared" si="2"/>
        <v>-13664.516154468543</v>
      </c>
      <c r="F52" s="34">
        <f t="shared" si="15"/>
        <v>-13664.5</v>
      </c>
      <c r="G52" s="34">
        <f t="shared" si="4"/>
        <v>-5.9821899994858541E-3</v>
      </c>
      <c r="I52" s="34">
        <f>G52</f>
        <v>-5.9821899994858541E-3</v>
      </c>
      <c r="O52" s="34">
        <f t="shared" ca="1" si="5"/>
        <v>-2.5307933732424088E-2</v>
      </c>
      <c r="P52" s="28">
        <f t="shared" si="6"/>
        <v>-1.1884946866229845E-2</v>
      </c>
      <c r="Q52" s="37">
        <f t="shared" si="7"/>
        <v>29467.866999999998</v>
      </c>
      <c r="S52" s="34">
        <f t="shared" si="8"/>
        <v>3.4842538627893341E-5</v>
      </c>
      <c r="T52" s="34">
        <v>0.1</v>
      </c>
      <c r="U52" s="34">
        <f t="shared" si="9"/>
        <v>3.4842538627893343E-6</v>
      </c>
      <c r="V52" s="34">
        <f t="shared" si="10"/>
        <v>5.9027568667439911E-3</v>
      </c>
      <c r="W52" s="34">
        <f t="shared" si="11"/>
        <v>1.3359942847118642E-2</v>
      </c>
      <c r="X52">
        <f t="shared" si="12"/>
        <v>3.7411810305569657E-4</v>
      </c>
      <c r="Y52">
        <v>0.1</v>
      </c>
      <c r="Z52">
        <f t="shared" si="13"/>
        <v>3.7411810305569657E-5</v>
      </c>
      <c r="AA52"/>
      <c r="AB52"/>
      <c r="AC52"/>
      <c r="AD52"/>
      <c r="AE52"/>
      <c r="AF52"/>
      <c r="AG52"/>
      <c r="AH52"/>
    </row>
    <row r="53" spans="1:34" s="34" customFormat="1" ht="13.7" customHeight="1">
      <c r="A53" s="33" t="s">
        <v>97</v>
      </c>
      <c r="B53" s="42"/>
      <c r="C53" s="32">
        <v>44815.396999999997</v>
      </c>
      <c r="D53" s="32"/>
      <c r="E53" s="34">
        <f t="shared" ref="E53:E84" si="16">+(C53-C$7)/C$8</f>
        <v>-12775.994595689077</v>
      </c>
      <c r="F53" s="34">
        <f t="shared" si="15"/>
        <v>-12776</v>
      </c>
      <c r="G53" s="34">
        <f t="shared" ref="G53:G84" si="17">+C53-(C$7+F53*C$8)</f>
        <v>2.0012799941468984E-3</v>
      </c>
      <c r="I53" s="34">
        <f>G53</f>
        <v>2.0012799941468984E-3</v>
      </c>
      <c r="O53" s="34">
        <f t="shared" ref="O53:O84" ca="1" si="18">+C$11+C$12*F53</f>
        <v>-2.3536446683174232E-2</v>
      </c>
      <c r="P53" s="28">
        <f t="shared" ref="P53:P84" si="19">+D$11+D$12*F53+D$13*F53^2</f>
        <v>-1.0410626964613453E-2</v>
      </c>
      <c r="Q53" s="37">
        <f t="shared" ref="Q53:Q84" si="20">+C53-15018.5</f>
        <v>29796.896999999997</v>
      </c>
      <c r="S53" s="34">
        <f t="shared" ref="S53:S84" si="21">(P53-G53)^2</f>
        <v>1.5405543435292361E-4</v>
      </c>
      <c r="T53" s="34">
        <v>0.1</v>
      </c>
      <c r="U53" s="34">
        <f t="shared" ref="U53:U84" si="22">S53*T53</f>
        <v>1.540554343529236E-5</v>
      </c>
      <c r="V53" s="34">
        <f t="shared" ref="V53:V84" si="23">+G53-P53</f>
        <v>1.2411906958760351E-2</v>
      </c>
      <c r="W53" s="34">
        <f t="shared" ref="W53:W84" si="24">AE$2+AE$3*SIN(RADIANS(AE$4*F53+AE$5))</f>
        <v>1.1431738377134248E-2</v>
      </c>
      <c r="X53">
        <f t="shared" ref="X53:X84" si="25">+(G53-W53)^2</f>
        <v>8.8933545313256367E-5</v>
      </c>
      <c r="Y53">
        <v>0.1</v>
      </c>
      <c r="Z53">
        <f t="shared" ref="Z53:Z84" si="26">Y53*X53</f>
        <v>8.8933545313256373E-6</v>
      </c>
      <c r="AA53"/>
      <c r="AB53"/>
      <c r="AC53"/>
      <c r="AD53"/>
      <c r="AE53"/>
      <c r="AF53"/>
      <c r="AG53"/>
      <c r="AH53"/>
    </row>
    <row r="54" spans="1:34" s="34" customFormat="1" ht="13.7" customHeight="1">
      <c r="A54" s="151" t="s">
        <v>254</v>
      </c>
      <c r="B54" s="124" t="s">
        <v>111</v>
      </c>
      <c r="C54" s="150">
        <v>44852.43</v>
      </c>
      <c r="D54" s="124" t="s">
        <v>299</v>
      </c>
      <c r="E54" s="34">
        <f t="shared" si="16"/>
        <v>-12675.989675510726</v>
      </c>
      <c r="F54" s="34">
        <f t="shared" si="15"/>
        <v>-12676</v>
      </c>
      <c r="G54" s="34">
        <f t="shared" si="17"/>
        <v>3.823279999778606E-3</v>
      </c>
      <c r="H54"/>
      <c r="I54"/>
      <c r="J54"/>
      <c r="K54"/>
      <c r="L54"/>
      <c r="M54"/>
      <c r="N54" s="34">
        <f>G54</f>
        <v>3.823279999778606E-3</v>
      </c>
      <c r="O54" s="34">
        <f t="shared" ca="1" si="18"/>
        <v>-2.333706716159293E-2</v>
      </c>
      <c r="P54" s="28">
        <f t="shared" si="19"/>
        <v>-1.0247023443890254E-2</v>
      </c>
      <c r="Q54" s="37">
        <f t="shared" si="20"/>
        <v>29833.93</v>
      </c>
      <c r="R54"/>
      <c r="S54" s="34">
        <f t="shared" si="21"/>
        <v>1.9797343899691976E-4</v>
      </c>
      <c r="T54">
        <v>1</v>
      </c>
      <c r="U54" s="34">
        <f t="shared" si="22"/>
        <v>1.9797343899691976E-4</v>
      </c>
      <c r="V54" s="34">
        <f t="shared" si="23"/>
        <v>1.407030344366886E-2</v>
      </c>
      <c r="W54" s="34">
        <f t="shared" si="24"/>
        <v>1.121340620251891E-2</v>
      </c>
      <c r="X54">
        <f t="shared" si="25"/>
        <v>5.4613965292428828E-5</v>
      </c>
      <c r="Y54">
        <v>0.1</v>
      </c>
      <c r="Z54">
        <f t="shared" si="26"/>
        <v>5.4613965292428828E-6</v>
      </c>
      <c r="AA54"/>
      <c r="AB54"/>
      <c r="AC54"/>
      <c r="AD54"/>
      <c r="AE54"/>
      <c r="AF54"/>
      <c r="AG54"/>
      <c r="AH54"/>
    </row>
    <row r="55" spans="1:34" s="34" customFormat="1" ht="13.7" customHeight="1">
      <c r="A55" s="151" t="s">
        <v>254</v>
      </c>
      <c r="B55" s="124" t="s">
        <v>111</v>
      </c>
      <c r="C55" s="150">
        <v>44875.383999999998</v>
      </c>
      <c r="D55" s="124" t="s">
        <v>299</v>
      </c>
      <c r="E55" s="34">
        <f t="shared" si="16"/>
        <v>-12614.004069759816</v>
      </c>
      <c r="F55" s="34">
        <f t="shared" si="15"/>
        <v>-12614</v>
      </c>
      <c r="G55" s="34">
        <f t="shared" si="17"/>
        <v>-1.5070800000103191E-3</v>
      </c>
      <c r="H55"/>
      <c r="I55"/>
      <c r="J55"/>
      <c r="K55"/>
      <c r="L55"/>
      <c r="M55"/>
      <c r="N55" s="34">
        <f>G55</f>
        <v>-1.5070800000103191E-3</v>
      </c>
      <c r="O55" s="34">
        <f t="shared" ca="1" si="18"/>
        <v>-2.3213451858212525E-2</v>
      </c>
      <c r="P55" s="28">
        <f t="shared" si="19"/>
        <v>-1.0145826015359957E-2</v>
      </c>
      <c r="Q55" s="37">
        <f t="shared" si="20"/>
        <v>29856.883999999998</v>
      </c>
      <c r="R55"/>
      <c r="S55" s="34">
        <f t="shared" si="21"/>
        <v>7.4627932717719238E-5</v>
      </c>
      <c r="T55">
        <v>1</v>
      </c>
      <c r="U55" s="34">
        <f t="shared" si="22"/>
        <v>7.4627932717719238E-5</v>
      </c>
      <c r="V55" s="34">
        <f t="shared" si="23"/>
        <v>8.6387460153496375E-3</v>
      </c>
      <c r="W55" s="34">
        <f t="shared" si="24"/>
        <v>1.1077957552876482E-2</v>
      </c>
      <c r="X55">
        <f t="shared" si="25"/>
        <v>1.58383170207571E-4</v>
      </c>
      <c r="Y55">
        <v>0.1</v>
      </c>
      <c r="Z55">
        <f t="shared" si="26"/>
        <v>1.5838317020757102E-5</v>
      </c>
      <c r="AA55"/>
      <c r="AB55"/>
      <c r="AC55"/>
      <c r="AD55"/>
      <c r="AE55"/>
      <c r="AF55"/>
      <c r="AG55"/>
      <c r="AH55"/>
    </row>
    <row r="56" spans="1:34" s="34" customFormat="1" ht="13.7" customHeight="1">
      <c r="A56" s="151" t="s">
        <v>254</v>
      </c>
      <c r="B56" s="124" t="s">
        <v>111</v>
      </c>
      <c r="C56" s="150">
        <v>44878.347000000002</v>
      </c>
      <c r="D56" s="124" t="s">
        <v>299</v>
      </c>
      <c r="E56" s="34">
        <f t="shared" si="16"/>
        <v>-12606.00270399175</v>
      </c>
      <c r="F56" s="34">
        <f t="shared" si="15"/>
        <v>-12606</v>
      </c>
      <c r="G56" s="34">
        <f t="shared" si="17"/>
        <v>-1.0013200007961132E-3</v>
      </c>
      <c r="H56"/>
      <c r="I56"/>
      <c r="J56"/>
      <c r="K56"/>
      <c r="L56"/>
      <c r="M56"/>
      <c r="N56" s="34">
        <f>G56</f>
        <v>-1.0013200007961132E-3</v>
      </c>
      <c r="O56" s="34">
        <f t="shared" ca="1" si="18"/>
        <v>-2.3197501496486021E-2</v>
      </c>
      <c r="P56" s="28">
        <f t="shared" si="19"/>
        <v>-1.0132781482807473E-2</v>
      </c>
      <c r="Q56" s="37">
        <f t="shared" si="20"/>
        <v>29859.847000000002</v>
      </c>
      <c r="R56"/>
      <c r="S56" s="34">
        <f t="shared" si="21"/>
        <v>8.3383588797457104E-5</v>
      </c>
      <c r="T56">
        <v>1</v>
      </c>
      <c r="U56" s="34">
        <f t="shared" si="22"/>
        <v>8.3383588797457104E-5</v>
      </c>
      <c r="V56" s="34">
        <f t="shared" si="23"/>
        <v>9.1314614820113601E-3</v>
      </c>
      <c r="W56" s="34">
        <f t="shared" si="24"/>
        <v>1.1060476156645989E-2</v>
      </c>
      <c r="X56">
        <f t="shared" si="25"/>
        <v>1.4548692654368507E-4</v>
      </c>
      <c r="Y56">
        <v>0.1</v>
      </c>
      <c r="Z56">
        <f t="shared" si="26"/>
        <v>1.4548692654368508E-5</v>
      </c>
      <c r="AA56"/>
      <c r="AB56"/>
      <c r="AC56"/>
      <c r="AD56"/>
      <c r="AE56"/>
      <c r="AF56"/>
      <c r="AG56"/>
      <c r="AH56"/>
    </row>
    <row r="57" spans="1:34" s="34" customFormat="1" ht="13.7" customHeight="1">
      <c r="A57" s="151" t="s">
        <v>254</v>
      </c>
      <c r="B57" s="124" t="s">
        <v>111</v>
      </c>
      <c r="C57" s="150">
        <v>44885.383000000002</v>
      </c>
      <c r="D57" s="124" t="s">
        <v>299</v>
      </c>
      <c r="E57" s="34">
        <f t="shared" si="16"/>
        <v>-12587.002498273207</v>
      </c>
      <c r="F57" s="34">
        <f t="shared" si="15"/>
        <v>-12587</v>
      </c>
      <c r="G57" s="34">
        <f t="shared" si="17"/>
        <v>-9.2513999697985128E-4</v>
      </c>
      <c r="H57"/>
      <c r="I57"/>
      <c r="J57"/>
      <c r="K57"/>
      <c r="L57"/>
      <c r="M57"/>
      <c r="N57" s="34">
        <f>G57</f>
        <v>-9.2513999697985128E-4</v>
      </c>
      <c r="O57" s="34">
        <f t="shared" ca="1" si="18"/>
        <v>-2.3159619387385574E-2</v>
      </c>
      <c r="P57" s="28">
        <f t="shared" si="19"/>
        <v>-1.0101812810285767E-2</v>
      </c>
      <c r="Q57" s="37">
        <f t="shared" si="20"/>
        <v>29866.883000000002</v>
      </c>
      <c r="R57"/>
      <c r="S57" s="34">
        <f t="shared" si="21"/>
        <v>8.421132392246792E-5</v>
      </c>
      <c r="T57">
        <v>1</v>
      </c>
      <c r="U57" s="34">
        <f t="shared" si="22"/>
        <v>8.421132392246792E-5</v>
      </c>
      <c r="V57" s="34">
        <f t="shared" si="23"/>
        <v>9.176672813305916E-3</v>
      </c>
      <c r="W57" s="34">
        <f t="shared" si="24"/>
        <v>1.1018954258504831E-2</v>
      </c>
      <c r="X57">
        <f t="shared" si="25"/>
        <v>1.4266138758390218E-4</v>
      </c>
      <c r="Y57">
        <v>0.1</v>
      </c>
      <c r="Z57">
        <f t="shared" si="26"/>
        <v>1.4266138758390219E-5</v>
      </c>
      <c r="AA57"/>
      <c r="AB57"/>
      <c r="AC57"/>
      <c r="AD57"/>
      <c r="AE57"/>
      <c r="AF57"/>
      <c r="AG57"/>
      <c r="AH57"/>
    </row>
    <row r="58" spans="1:34" s="34" customFormat="1">
      <c r="A58" s="33" t="s">
        <v>113</v>
      </c>
      <c r="B58" s="42"/>
      <c r="C58" s="32">
        <v>45196.447099999998</v>
      </c>
      <c r="D58" s="32"/>
      <c r="E58" s="34">
        <f t="shared" si="16"/>
        <v>-11746.996544371346</v>
      </c>
      <c r="F58" s="34">
        <f t="shared" si="15"/>
        <v>-11747</v>
      </c>
      <c r="G58" s="34">
        <f t="shared" si="17"/>
        <v>1.2796599985449575E-3</v>
      </c>
      <c r="J58" s="34">
        <f>G58</f>
        <v>1.2796599985449575E-3</v>
      </c>
      <c r="O58" s="34">
        <f t="shared" ca="1" si="18"/>
        <v>-2.1484831406102647E-2</v>
      </c>
      <c r="P58" s="28">
        <f t="shared" si="19"/>
        <v>-8.7496799063823648E-3</v>
      </c>
      <c r="Q58" s="37">
        <f t="shared" si="20"/>
        <v>30177.947099999998</v>
      </c>
      <c r="S58" s="34">
        <f t="shared" si="21"/>
        <v>1.0058765892856758E-4</v>
      </c>
      <c r="T58" s="34">
        <v>1</v>
      </c>
      <c r="U58" s="34">
        <f t="shared" si="22"/>
        <v>1.0058765892856758E-4</v>
      </c>
      <c r="V58" s="34">
        <f t="shared" si="23"/>
        <v>1.0029339904927322E-2</v>
      </c>
      <c r="W58" s="34">
        <f t="shared" si="24"/>
        <v>9.1812369221942348E-3</v>
      </c>
      <c r="X58">
        <f t="shared" si="25"/>
        <v>6.2434917880346781E-5</v>
      </c>
      <c r="Y58">
        <v>0.1</v>
      </c>
      <c r="Z58">
        <f t="shared" si="26"/>
        <v>6.2434917880346783E-6</v>
      </c>
      <c r="AA58"/>
      <c r="AB58"/>
      <c r="AC58"/>
      <c r="AD58"/>
      <c r="AE58"/>
      <c r="AF58"/>
      <c r="AG58"/>
      <c r="AH58"/>
    </row>
    <row r="59" spans="1:34" s="34" customFormat="1" ht="13.7" customHeight="1">
      <c r="A59" s="150" t="s">
        <v>256</v>
      </c>
      <c r="B59" s="124" t="s">
        <v>122</v>
      </c>
      <c r="C59" s="150">
        <v>45225.332999999999</v>
      </c>
      <c r="D59" s="124" t="s">
        <v>299</v>
      </c>
      <c r="E59" s="34">
        <f t="shared" si="16"/>
        <v>-11668.992274563885</v>
      </c>
      <c r="F59" s="34">
        <f t="shared" si="15"/>
        <v>-11669</v>
      </c>
      <c r="G59" s="34">
        <f t="shared" si="17"/>
        <v>2.8608200009330176E-3</v>
      </c>
      <c r="H59"/>
      <c r="I59"/>
      <c r="J59"/>
      <c r="K59"/>
      <c r="L59"/>
      <c r="M59"/>
      <c r="N59" s="34">
        <f>G59</f>
        <v>2.8608200009330176E-3</v>
      </c>
      <c r="O59" s="34">
        <f t="shared" ca="1" si="18"/>
        <v>-2.1329315379269232E-2</v>
      </c>
      <c r="P59" s="28">
        <f t="shared" si="19"/>
        <v>-8.6258125373336464E-3</v>
      </c>
      <c r="Q59" s="37">
        <f t="shared" si="20"/>
        <v>30206.832999999999</v>
      </c>
      <c r="R59"/>
      <c r="S59" s="34">
        <f t="shared" si="21"/>
        <v>1.3194272706916647E-4</v>
      </c>
      <c r="T59">
        <v>1</v>
      </c>
      <c r="U59" s="34">
        <f t="shared" si="22"/>
        <v>1.3194272706916647E-4</v>
      </c>
      <c r="V59" s="34">
        <f t="shared" si="23"/>
        <v>1.1486632538266664E-2</v>
      </c>
      <c r="W59" s="34">
        <f t="shared" si="24"/>
        <v>9.0107167018949642E-3</v>
      </c>
      <c r="X59">
        <f t="shared" si="25"/>
        <v>3.7821229432502635E-5</v>
      </c>
      <c r="Y59">
        <v>0.1</v>
      </c>
      <c r="Z59">
        <f t="shared" si="26"/>
        <v>3.7821229432502636E-6</v>
      </c>
      <c r="AA59"/>
      <c r="AB59"/>
      <c r="AC59"/>
      <c r="AD59"/>
      <c r="AE59"/>
      <c r="AF59"/>
      <c r="AG59"/>
      <c r="AH59"/>
    </row>
    <row r="60" spans="1:34" s="34" customFormat="1" ht="13.7" customHeight="1">
      <c r="A60" s="33" t="s">
        <v>120</v>
      </c>
      <c r="B60" s="42"/>
      <c r="C60" s="32">
        <v>45225.35</v>
      </c>
      <c r="D60" s="32"/>
      <c r="E60" s="34">
        <f t="shared" si="16"/>
        <v>-11668.946367301631</v>
      </c>
      <c r="F60" s="35">
        <f t="shared" si="15"/>
        <v>-11669</v>
      </c>
      <c r="G60" s="34">
        <f t="shared" si="17"/>
        <v>1.9860820000758395E-2</v>
      </c>
      <c r="K60" s="34">
        <f>G60</f>
        <v>1.9860820000758395E-2</v>
      </c>
      <c r="O60" s="34">
        <f t="shared" ca="1" si="18"/>
        <v>-2.1329315379269232E-2</v>
      </c>
      <c r="P60" s="28">
        <f t="shared" si="19"/>
        <v>-8.6258125373336464E-3</v>
      </c>
      <c r="Q60" s="37">
        <f t="shared" si="20"/>
        <v>30206.85</v>
      </c>
      <c r="S60" s="34">
        <f t="shared" si="21"/>
        <v>8.1148823336028419E-4</v>
      </c>
      <c r="T60" s="34">
        <v>1</v>
      </c>
      <c r="U60" s="34">
        <f t="shared" si="22"/>
        <v>8.1148823336028419E-4</v>
      </c>
      <c r="V60" s="34">
        <f t="shared" si="23"/>
        <v>2.8486632538092041E-2</v>
      </c>
      <c r="W60" s="34">
        <f t="shared" si="24"/>
        <v>9.0107167018949642E-3</v>
      </c>
      <c r="X60">
        <f t="shared" si="25"/>
        <v>1.177247415960071E-4</v>
      </c>
      <c r="Y60">
        <v>0.1</v>
      </c>
      <c r="Z60">
        <f t="shared" si="26"/>
        <v>1.1772474159600711E-5</v>
      </c>
      <c r="AA60"/>
      <c r="AB60"/>
      <c r="AC60"/>
      <c r="AD60"/>
      <c r="AE60"/>
      <c r="AF60"/>
      <c r="AG60"/>
      <c r="AH60"/>
    </row>
    <row r="61" spans="1:34" s="34" customFormat="1" ht="13.7" customHeight="1">
      <c r="A61" s="33" t="s">
        <v>121</v>
      </c>
      <c r="B61" s="42" t="s">
        <v>111</v>
      </c>
      <c r="C61" s="32">
        <v>45542.689400000003</v>
      </c>
      <c r="D61" s="32"/>
      <c r="E61" s="34">
        <f t="shared" si="16"/>
        <v>-10811.994422645686</v>
      </c>
      <c r="F61" s="34">
        <f t="shared" si="15"/>
        <v>-10812</v>
      </c>
      <c r="G61" s="34">
        <f t="shared" si="17"/>
        <v>2.0653600004152395E-3</v>
      </c>
      <c r="J61" s="34">
        <f>G61</f>
        <v>2.0653600004152395E-3</v>
      </c>
      <c r="O61" s="34">
        <f t="shared" ca="1" si="18"/>
        <v>-1.9620632879317486E-2</v>
      </c>
      <c r="P61" s="28">
        <f t="shared" si="19"/>
        <v>-7.2837474193689963E-3</v>
      </c>
      <c r="Q61" s="37">
        <f t="shared" si="20"/>
        <v>30524.189400000003</v>
      </c>
      <c r="S61" s="34">
        <f t="shared" si="21"/>
        <v>8.7405809546664656E-5</v>
      </c>
      <c r="T61" s="34">
        <v>1</v>
      </c>
      <c r="U61" s="34">
        <f t="shared" si="22"/>
        <v>8.7405809546664656E-5</v>
      </c>
      <c r="V61" s="34">
        <f t="shared" si="23"/>
        <v>9.3491074197842357E-3</v>
      </c>
      <c r="W61" s="34">
        <f t="shared" si="24"/>
        <v>7.1454515275167149E-3</v>
      </c>
      <c r="X61">
        <f t="shared" si="25"/>
        <v>2.5807329923728201E-5</v>
      </c>
      <c r="Y61">
        <v>0.1</v>
      </c>
      <c r="Z61">
        <f t="shared" si="26"/>
        <v>2.5807329923728202E-6</v>
      </c>
      <c r="AA61"/>
      <c r="AB61"/>
      <c r="AC61"/>
      <c r="AD61"/>
      <c r="AE61"/>
      <c r="AF61"/>
      <c r="AG61"/>
      <c r="AH61"/>
    </row>
    <row r="62" spans="1:34" s="34" customFormat="1" ht="13.7" customHeight="1">
      <c r="A62" s="33" t="s">
        <v>121</v>
      </c>
      <c r="B62" s="42" t="s">
        <v>122</v>
      </c>
      <c r="C62" s="32">
        <v>45550.650800000003</v>
      </c>
      <c r="D62" s="32"/>
      <c r="E62" s="34">
        <f t="shared" si="16"/>
        <v>-10790.495241604242</v>
      </c>
      <c r="F62" s="35">
        <f t="shared" si="15"/>
        <v>-10790.5</v>
      </c>
      <c r="G62" s="34">
        <f t="shared" si="17"/>
        <v>1.7620900034671649E-3</v>
      </c>
      <c r="K62" s="34">
        <f>G62</f>
        <v>1.7620900034671649E-3</v>
      </c>
      <c r="O62" s="34">
        <f t="shared" ca="1" si="18"/>
        <v>-1.9577766282177507E-2</v>
      </c>
      <c r="P62" s="28">
        <f t="shared" si="19"/>
        <v>-7.2505235578307504E-3</v>
      </c>
      <c r="Q62" s="37">
        <f t="shared" si="20"/>
        <v>30532.150800000003</v>
      </c>
      <c r="S62" s="34">
        <f t="shared" si="21"/>
        <v>8.1227203205291095E-5</v>
      </c>
      <c r="T62" s="34">
        <v>1</v>
      </c>
      <c r="U62" s="34">
        <f t="shared" si="22"/>
        <v>8.1227203205291095E-5</v>
      </c>
      <c r="V62" s="34">
        <f t="shared" si="23"/>
        <v>9.0126135612979153E-3</v>
      </c>
      <c r="W62" s="34">
        <f t="shared" si="24"/>
        <v>7.0989386077041135E-3</v>
      </c>
      <c r="X62">
        <f t="shared" si="25"/>
        <v>2.8481953024545867E-5</v>
      </c>
      <c r="Y62">
        <v>0.1</v>
      </c>
      <c r="Z62">
        <f t="shared" si="26"/>
        <v>2.8481953024545867E-6</v>
      </c>
      <c r="AA62"/>
      <c r="AB62"/>
      <c r="AC62"/>
      <c r="AD62"/>
      <c r="AE62"/>
      <c r="AF62"/>
      <c r="AG62"/>
      <c r="AH62"/>
    </row>
    <row r="63" spans="1:34" s="34" customFormat="1" ht="13.7" customHeight="1">
      <c r="A63" s="33" t="s">
        <v>121</v>
      </c>
      <c r="B63" s="42" t="s">
        <v>122</v>
      </c>
      <c r="C63" s="32">
        <v>45554.723400000003</v>
      </c>
      <c r="D63" s="32"/>
      <c r="E63" s="34">
        <f t="shared" si="16"/>
        <v>-10779.497481824632</v>
      </c>
      <c r="F63" s="34">
        <f t="shared" si="15"/>
        <v>-10779.5</v>
      </c>
      <c r="G63" s="34">
        <f t="shared" si="17"/>
        <v>9.3251000362215564E-4</v>
      </c>
      <c r="J63" s="34">
        <f>G63</f>
        <v>9.3251000362215564E-4</v>
      </c>
      <c r="O63" s="34">
        <f t="shared" ca="1" si="18"/>
        <v>-1.9555834534803564E-2</v>
      </c>
      <c r="P63" s="28">
        <f t="shared" si="19"/>
        <v>-7.2335337299788138E-3</v>
      </c>
      <c r="Q63" s="37">
        <f t="shared" si="20"/>
        <v>30536.223400000003</v>
      </c>
      <c r="S63" s="34">
        <f t="shared" si="21"/>
        <v>6.6684270259083668E-5</v>
      </c>
      <c r="T63" s="34">
        <v>1</v>
      </c>
      <c r="U63" s="34">
        <f t="shared" si="22"/>
        <v>6.6684270259083668E-5</v>
      </c>
      <c r="V63" s="34">
        <f t="shared" si="23"/>
        <v>8.1660437336009695E-3</v>
      </c>
      <c r="W63" s="34">
        <f t="shared" si="24"/>
        <v>7.0751481628396271E-3</v>
      </c>
      <c r="X63">
        <f t="shared" si="25"/>
        <v>3.7732003555074608E-5</v>
      </c>
      <c r="Y63">
        <v>0.1</v>
      </c>
      <c r="Z63">
        <f t="shared" si="26"/>
        <v>3.7732003555074611E-6</v>
      </c>
      <c r="AA63"/>
      <c r="AB63"/>
      <c r="AC63"/>
      <c r="AD63"/>
      <c r="AE63"/>
      <c r="AF63"/>
      <c r="AG63"/>
      <c r="AH63"/>
    </row>
    <row r="64" spans="1:34" s="34" customFormat="1" ht="13.7" customHeight="1">
      <c r="A64" s="151" t="s">
        <v>257</v>
      </c>
      <c r="B64" s="124" t="s">
        <v>122</v>
      </c>
      <c r="C64" s="150">
        <v>45558.438000000002</v>
      </c>
      <c r="D64" s="124" t="s">
        <v>299</v>
      </c>
      <c r="E64" s="34">
        <f t="shared" si="16"/>
        <v>-10769.466474979536</v>
      </c>
      <c r="F64" s="34">
        <f t="shared" si="15"/>
        <v>-10769.5</v>
      </c>
      <c r="G64" s="34">
        <f t="shared" si="17"/>
        <v>1.241470999957528E-2</v>
      </c>
      <c r="H64"/>
      <c r="I64"/>
      <c r="J64"/>
      <c r="K64"/>
      <c r="L64"/>
      <c r="M64"/>
      <c r="N64" s="34">
        <f>G64</f>
        <v>1.241470999957528E-2</v>
      </c>
      <c r="O64" s="34">
        <f t="shared" ca="1" si="18"/>
        <v>-1.9535896582645432E-2</v>
      </c>
      <c r="P64" s="28">
        <f t="shared" si="19"/>
        <v>-7.2180933819920128E-3</v>
      </c>
      <c r="Q64" s="37">
        <f t="shared" si="20"/>
        <v>30539.938000000002</v>
      </c>
      <c r="R64"/>
      <c r="S64" s="34">
        <f t="shared" si="21"/>
        <v>3.8544696861928012E-4</v>
      </c>
      <c r="T64">
        <v>1</v>
      </c>
      <c r="U64" s="34">
        <f t="shared" si="22"/>
        <v>3.8544696861928012E-4</v>
      </c>
      <c r="V64" s="34">
        <f t="shared" si="23"/>
        <v>1.9632803381567292E-2</v>
      </c>
      <c r="W64" s="34">
        <f t="shared" si="24"/>
        <v>7.0535245597618552E-3</v>
      </c>
      <c r="X64">
        <f t="shared" si="25"/>
        <v>2.8742309320067461E-5</v>
      </c>
      <c r="Y64">
        <v>0.1</v>
      </c>
      <c r="Z64">
        <f t="shared" si="26"/>
        <v>2.8742309320067461E-6</v>
      </c>
      <c r="AA64"/>
      <c r="AB64"/>
      <c r="AC64"/>
      <c r="AD64"/>
      <c r="AE64"/>
      <c r="AF64"/>
      <c r="AG64"/>
      <c r="AH64"/>
    </row>
    <row r="65" spans="1:34" s="34" customFormat="1" ht="13.7" customHeight="1">
      <c r="A65" s="33" t="s">
        <v>121</v>
      </c>
      <c r="B65" s="42" t="s">
        <v>111</v>
      </c>
      <c r="C65" s="32">
        <v>45575.646800000002</v>
      </c>
      <c r="D65" s="32"/>
      <c r="E65" s="34">
        <f t="shared" si="16"/>
        <v>-10722.995363528531</v>
      </c>
      <c r="F65" s="35">
        <f t="shared" si="15"/>
        <v>-10723</v>
      </c>
      <c r="G65" s="34">
        <f t="shared" si="17"/>
        <v>1.7169400016427971E-3</v>
      </c>
      <c r="K65" s="34">
        <f>G65</f>
        <v>1.7169400016427971E-3</v>
      </c>
      <c r="O65" s="34">
        <f t="shared" ca="1" si="18"/>
        <v>-1.9443185105110127E-2</v>
      </c>
      <c r="P65" s="28">
        <f t="shared" si="19"/>
        <v>-7.1463576926449265E-3</v>
      </c>
      <c r="Q65" s="37">
        <f t="shared" si="20"/>
        <v>30557.146800000002</v>
      </c>
      <c r="S65" s="34">
        <f t="shared" si="21"/>
        <v>7.8558046017566076E-5</v>
      </c>
      <c r="T65" s="34">
        <v>1</v>
      </c>
      <c r="U65" s="34">
        <f t="shared" si="22"/>
        <v>7.8558046017566076E-5</v>
      </c>
      <c r="V65" s="34">
        <f t="shared" si="23"/>
        <v>8.8632976942877237E-3</v>
      </c>
      <c r="W65" s="34">
        <f t="shared" si="24"/>
        <v>6.9530266229174435E-3</v>
      </c>
      <c r="X65">
        <f t="shared" si="25"/>
        <v>2.7416603105491343E-5</v>
      </c>
      <c r="Y65">
        <v>0.1</v>
      </c>
      <c r="Z65">
        <f t="shared" si="26"/>
        <v>2.7416603105491346E-6</v>
      </c>
      <c r="AA65"/>
      <c r="AB65"/>
      <c r="AC65"/>
      <c r="AD65"/>
      <c r="AE65"/>
      <c r="AF65"/>
      <c r="AG65"/>
      <c r="AH65"/>
    </row>
    <row r="66" spans="1:34" s="34" customFormat="1" ht="13.7" customHeight="1">
      <c r="A66" s="150" t="s">
        <v>258</v>
      </c>
      <c r="B66" s="124" t="s">
        <v>111</v>
      </c>
      <c r="C66" s="150">
        <v>45583.434000000001</v>
      </c>
      <c r="D66" s="124" t="s">
        <v>299</v>
      </c>
      <c r="E66" s="34">
        <f t="shared" si="16"/>
        <v>-10701.966596903827</v>
      </c>
      <c r="F66" s="34">
        <f t="shared" si="15"/>
        <v>-10702</v>
      </c>
      <c r="G66" s="34">
        <f t="shared" si="17"/>
        <v>1.2369559997750912E-2</v>
      </c>
      <c r="H66"/>
      <c r="I66"/>
      <c r="J66"/>
      <c r="K66"/>
      <c r="L66"/>
      <c r="M66"/>
      <c r="N66" s="34">
        <f>G66</f>
        <v>1.2369559997750912E-2</v>
      </c>
      <c r="O66" s="34">
        <f t="shared" ca="1" si="18"/>
        <v>-1.9401315405578056E-2</v>
      </c>
      <c r="P66" s="28">
        <f t="shared" si="19"/>
        <v>-7.1139943426217801E-3</v>
      </c>
      <c r="Q66" s="37">
        <f t="shared" si="20"/>
        <v>30564.934000000001</v>
      </c>
      <c r="R66"/>
      <c r="S66" s="34">
        <f t="shared" si="21"/>
        <v>3.7960888973425554E-4</v>
      </c>
      <c r="T66">
        <v>1</v>
      </c>
      <c r="U66" s="34">
        <f t="shared" si="22"/>
        <v>3.7960888973425554E-4</v>
      </c>
      <c r="V66" s="34">
        <f t="shared" si="23"/>
        <v>1.9483554340372692E-2</v>
      </c>
      <c r="W66" s="34">
        <f t="shared" si="24"/>
        <v>6.9076689404067729E-3</v>
      </c>
      <c r="X66">
        <f t="shared" si="25"/>
        <v>2.9832253922295877E-5</v>
      </c>
      <c r="Y66">
        <v>0.1</v>
      </c>
      <c r="Z66">
        <f t="shared" si="26"/>
        <v>2.9832253922295877E-6</v>
      </c>
      <c r="AA66"/>
      <c r="AB66"/>
      <c r="AC66"/>
      <c r="AD66"/>
      <c r="AE66"/>
      <c r="AF66"/>
      <c r="AG66"/>
      <c r="AH66"/>
    </row>
    <row r="67" spans="1:34" s="34" customFormat="1" ht="13.7" customHeight="1">
      <c r="A67" s="33" t="s">
        <v>121</v>
      </c>
      <c r="B67" s="42" t="s">
        <v>111</v>
      </c>
      <c r="C67" s="32">
        <v>45605.641600000003</v>
      </c>
      <c r="D67" s="32"/>
      <c r="E67" s="34">
        <f t="shared" si="16"/>
        <v>-10641.996590008552</v>
      </c>
      <c r="F67" s="34">
        <f t="shared" si="15"/>
        <v>-10642</v>
      </c>
      <c r="G67" s="34">
        <f t="shared" si="17"/>
        <v>1.2627600008272566E-3</v>
      </c>
      <c r="J67" s="34">
        <f>G67</f>
        <v>1.2627600008272566E-3</v>
      </c>
      <c r="O67" s="34">
        <f t="shared" ca="1" si="18"/>
        <v>-1.9281687692629276E-2</v>
      </c>
      <c r="P67" s="28">
        <f t="shared" si="19"/>
        <v>-7.0216421868109398E-3</v>
      </c>
      <c r="Q67" s="37">
        <f t="shared" si="20"/>
        <v>30587.141600000003</v>
      </c>
      <c r="S67" s="34">
        <f t="shared" si="21"/>
        <v>6.8631319606544532E-5</v>
      </c>
      <c r="T67" s="34">
        <v>1</v>
      </c>
      <c r="U67" s="34">
        <f t="shared" si="22"/>
        <v>6.8631319606544532E-5</v>
      </c>
      <c r="V67" s="34">
        <f t="shared" si="23"/>
        <v>8.2844021876381964E-3</v>
      </c>
      <c r="W67" s="34">
        <f t="shared" si="24"/>
        <v>6.7781761757964966E-3</v>
      </c>
      <c r="X67">
        <f t="shared" si="25"/>
        <v>3.0419815583112322E-5</v>
      </c>
      <c r="Y67">
        <v>0.1</v>
      </c>
      <c r="Z67">
        <f t="shared" si="26"/>
        <v>3.0419815583112322E-6</v>
      </c>
      <c r="AA67"/>
      <c r="AB67"/>
      <c r="AC67"/>
      <c r="AD67"/>
      <c r="AE67"/>
      <c r="AF67"/>
      <c r="AG67"/>
      <c r="AH67"/>
    </row>
    <row r="68" spans="1:34" s="34" customFormat="1" ht="13.7" customHeight="1">
      <c r="A68" s="33" t="s">
        <v>98</v>
      </c>
      <c r="B68" s="42" t="s">
        <v>111</v>
      </c>
      <c r="C68" s="32">
        <v>45892.447</v>
      </c>
      <c r="D68" s="32"/>
      <c r="E68" s="34">
        <f t="shared" si="16"/>
        <v>-9867.4994892141949</v>
      </c>
      <c r="F68" s="35">
        <f t="shared" si="15"/>
        <v>-9867.5</v>
      </c>
      <c r="G68" s="34">
        <f t="shared" si="17"/>
        <v>1.8914999964181334E-4</v>
      </c>
      <c r="K68" s="34">
        <f>G68</f>
        <v>1.8914999964181334E-4</v>
      </c>
      <c r="O68" s="34">
        <f t="shared" ca="1" si="18"/>
        <v>-1.7737493297982101E-2</v>
      </c>
      <c r="P68" s="28">
        <f t="shared" si="19"/>
        <v>-5.8447646530969764E-3</v>
      </c>
      <c r="Q68" s="37">
        <f t="shared" si="20"/>
        <v>30873.947</v>
      </c>
      <c r="S68" s="34">
        <f t="shared" si="21"/>
        <v>3.6408126036535871E-5</v>
      </c>
      <c r="T68" s="34">
        <v>0.1</v>
      </c>
      <c r="U68" s="34">
        <f t="shared" si="22"/>
        <v>3.6408126036535872E-6</v>
      </c>
      <c r="V68" s="34">
        <f t="shared" si="23"/>
        <v>6.0339146527387897E-3</v>
      </c>
      <c r="W68" s="34">
        <f t="shared" si="24"/>
        <v>5.1226492059572139E-3</v>
      </c>
      <c r="X68">
        <f t="shared" si="25"/>
        <v>2.4339414418714689E-5</v>
      </c>
      <c r="Y68">
        <v>0.1</v>
      </c>
      <c r="Z68">
        <f t="shared" si="26"/>
        <v>2.433941441871469E-6</v>
      </c>
      <c r="AA68"/>
      <c r="AB68"/>
      <c r="AC68"/>
      <c r="AD68"/>
      <c r="AE68"/>
      <c r="AF68"/>
      <c r="AG68"/>
      <c r="AH68"/>
    </row>
    <row r="69" spans="1:34" s="34" customFormat="1" ht="13.7" customHeight="1">
      <c r="A69" s="151" t="s">
        <v>259</v>
      </c>
      <c r="B69" s="124" t="s">
        <v>122</v>
      </c>
      <c r="C69" s="150">
        <v>45911.517999999996</v>
      </c>
      <c r="D69" s="124" t="s">
        <v>299</v>
      </c>
      <c r="E69" s="34">
        <f t="shared" si="16"/>
        <v>-9815.9996422474142</v>
      </c>
      <c r="F69" s="34">
        <f t="shared" si="15"/>
        <v>-9816</v>
      </c>
      <c r="G69" s="34">
        <f t="shared" si="17"/>
        <v>1.3247999595478177E-4</v>
      </c>
      <c r="H69"/>
      <c r="I69"/>
      <c r="J69"/>
      <c r="K69"/>
      <c r="L69"/>
      <c r="M69"/>
      <c r="N69" s="34">
        <f>G69</f>
        <v>1.3247999595478177E-4</v>
      </c>
      <c r="O69" s="34">
        <f t="shared" ca="1" si="18"/>
        <v>-1.7634812844367732E-2</v>
      </c>
      <c r="P69" s="28">
        <f t="shared" si="19"/>
        <v>-5.7675114723538621E-3</v>
      </c>
      <c r="Q69" s="37">
        <f t="shared" si="20"/>
        <v>30893.017999999996</v>
      </c>
      <c r="R69"/>
      <c r="S69" s="34">
        <f t="shared" si="21"/>
        <v>3.480989932611479E-5</v>
      </c>
      <c r="T69">
        <v>1</v>
      </c>
      <c r="U69" s="34">
        <f t="shared" si="22"/>
        <v>3.480989932611479E-5</v>
      </c>
      <c r="V69" s="34">
        <f t="shared" si="23"/>
        <v>5.8999914683086439E-3</v>
      </c>
      <c r="W69" s="34">
        <f t="shared" si="24"/>
        <v>5.0137975963354189E-3</v>
      </c>
      <c r="X69">
        <f t="shared" si="25"/>
        <v>2.3827261515785783E-5</v>
      </c>
      <c r="Y69">
        <v>0.1</v>
      </c>
      <c r="Z69">
        <f t="shared" si="26"/>
        <v>2.3827261515785783E-6</v>
      </c>
      <c r="AA69"/>
      <c r="AB69"/>
      <c r="AC69"/>
      <c r="AD69"/>
      <c r="AE69"/>
      <c r="AF69"/>
      <c r="AG69"/>
      <c r="AH69"/>
    </row>
    <row r="70" spans="1:34" s="34" customFormat="1" ht="13.7" customHeight="1">
      <c r="A70" s="33" t="s">
        <v>113</v>
      </c>
      <c r="B70" s="42"/>
      <c r="C70" s="32">
        <v>45935.403599999998</v>
      </c>
      <c r="D70" s="32"/>
      <c r="E70" s="34">
        <f t="shared" si="16"/>
        <v>-9751.4983185250057</v>
      </c>
      <c r="F70" s="34">
        <f t="shared" si="15"/>
        <v>-9751.5</v>
      </c>
      <c r="G70" s="34">
        <f t="shared" si="17"/>
        <v>6.2266999884741381E-4</v>
      </c>
      <c r="J70" s="34">
        <f>G70</f>
        <v>6.2266999884741381E-4</v>
      </c>
      <c r="O70" s="34">
        <f t="shared" ca="1" si="18"/>
        <v>-1.7506213052947792E-2</v>
      </c>
      <c r="P70" s="28">
        <f t="shared" si="19"/>
        <v>-5.6709338522857571E-3</v>
      </c>
      <c r="Q70" s="37">
        <f t="shared" si="20"/>
        <v>30916.903599999998</v>
      </c>
      <c r="S70" s="34">
        <f t="shared" si="21"/>
        <v>3.9609449434998278E-5</v>
      </c>
      <c r="T70" s="34">
        <v>1</v>
      </c>
      <c r="U70" s="34">
        <f t="shared" si="22"/>
        <v>3.9609449434998278E-5</v>
      </c>
      <c r="V70" s="34">
        <f t="shared" si="23"/>
        <v>6.2936038511331709E-3</v>
      </c>
      <c r="W70" s="34">
        <f t="shared" si="24"/>
        <v>4.8777168489600783E-3</v>
      </c>
      <c r="X70">
        <f t="shared" si="25"/>
        <v>1.8105423696653707E-5</v>
      </c>
      <c r="Y70">
        <v>0.1</v>
      </c>
      <c r="Z70">
        <f t="shared" si="26"/>
        <v>1.8105423696653708E-6</v>
      </c>
      <c r="AA70"/>
      <c r="AB70"/>
      <c r="AC70"/>
      <c r="AD70"/>
      <c r="AE70"/>
      <c r="AF70"/>
      <c r="AG70"/>
      <c r="AH70"/>
    </row>
    <row r="71" spans="1:34" s="34" customFormat="1" ht="13.7" customHeight="1">
      <c r="A71" s="151" t="s">
        <v>259</v>
      </c>
      <c r="B71" s="124" t="s">
        <v>111</v>
      </c>
      <c r="C71" s="150">
        <v>45945.398999999998</v>
      </c>
      <c r="D71" s="124" t="s">
        <v>299</v>
      </c>
      <c r="E71" s="34">
        <f t="shared" si="16"/>
        <v>-9724.5064685762954</v>
      </c>
      <c r="F71" s="34">
        <f t="shared" si="15"/>
        <v>-9724.5</v>
      </c>
      <c r="G71" s="34">
        <f t="shared" si="17"/>
        <v>-2.395390001765918E-3</v>
      </c>
      <c r="H71"/>
      <c r="I71"/>
      <c r="J71"/>
      <c r="K71"/>
      <c r="L71"/>
      <c r="M71"/>
      <c r="N71" s="34">
        <f>G71</f>
        <v>-2.395390001765918E-3</v>
      </c>
      <c r="O71" s="34">
        <f t="shared" ca="1" si="18"/>
        <v>-1.7452380582120841E-2</v>
      </c>
      <c r="P71" s="28">
        <f t="shared" si="19"/>
        <v>-5.6305642452520281E-3</v>
      </c>
      <c r="Q71" s="37">
        <f t="shared" si="20"/>
        <v>30926.898999999998</v>
      </c>
      <c r="R71"/>
      <c r="S71" s="34">
        <f t="shared" si="21"/>
        <v>1.0466352385715925E-5</v>
      </c>
      <c r="T71">
        <v>1</v>
      </c>
      <c r="U71" s="34">
        <f t="shared" si="22"/>
        <v>1.0466352385715925E-5</v>
      </c>
      <c r="V71" s="34">
        <f t="shared" si="23"/>
        <v>3.2351742434861101E-3</v>
      </c>
      <c r="W71" s="34">
        <f t="shared" si="24"/>
        <v>4.8208363408700937E-3</v>
      </c>
      <c r="X71">
        <f t="shared" si="25"/>
        <v>5.2073922628153911E-5</v>
      </c>
      <c r="Y71">
        <v>0.1</v>
      </c>
      <c r="Z71">
        <f t="shared" si="26"/>
        <v>5.2073922628153916E-6</v>
      </c>
      <c r="AA71"/>
      <c r="AB71"/>
      <c r="AC71"/>
      <c r="AD71"/>
      <c r="AE71"/>
      <c r="AF71"/>
      <c r="AG71"/>
      <c r="AH71"/>
    </row>
    <row r="72" spans="1:34" s="34" customFormat="1" ht="13.7" customHeight="1">
      <c r="A72" s="33" t="s">
        <v>113</v>
      </c>
      <c r="B72" s="42"/>
      <c r="C72" s="32">
        <v>45962.622100000001</v>
      </c>
      <c r="D72" s="32"/>
      <c r="E72" s="34">
        <f t="shared" si="16"/>
        <v>-9677.9967410164463</v>
      </c>
      <c r="F72" s="35">
        <f t="shared" si="15"/>
        <v>-9678</v>
      </c>
      <c r="G72" s="34">
        <f t="shared" si="17"/>
        <v>1.2068400028510951E-3</v>
      </c>
      <c r="K72" s="34">
        <f>G72</f>
        <v>1.2068400028510951E-3</v>
      </c>
      <c r="O72" s="34">
        <f t="shared" ca="1" si="18"/>
        <v>-1.7359669104585536E-2</v>
      </c>
      <c r="P72" s="28">
        <f t="shared" si="19"/>
        <v>-5.5611193731493992E-3</v>
      </c>
      <c r="Q72" s="37">
        <f t="shared" si="20"/>
        <v>30944.122100000001</v>
      </c>
      <c r="S72" s="34">
        <f t="shared" si="21"/>
        <v>4.5805274115193E-5</v>
      </c>
      <c r="T72" s="34">
        <v>1</v>
      </c>
      <c r="U72" s="34">
        <f t="shared" si="22"/>
        <v>4.5805274115193E-5</v>
      </c>
      <c r="V72" s="34">
        <f t="shared" si="23"/>
        <v>6.7679593760004942E-3</v>
      </c>
      <c r="W72" s="34">
        <f t="shared" si="24"/>
        <v>4.7229932150321995E-3</v>
      </c>
      <c r="X72">
        <f t="shared" si="25"/>
        <v>1.2363333411531499E-5</v>
      </c>
      <c r="Y72">
        <v>0.1</v>
      </c>
      <c r="Z72">
        <f t="shared" si="26"/>
        <v>1.23633334115315E-6</v>
      </c>
      <c r="AA72"/>
      <c r="AB72"/>
      <c r="AC72"/>
      <c r="AD72"/>
      <c r="AE72"/>
      <c r="AF72"/>
      <c r="AG72"/>
      <c r="AH72"/>
    </row>
    <row r="73" spans="1:34" s="34" customFormat="1" ht="13.7" customHeight="1">
      <c r="A73" s="151" t="s">
        <v>261</v>
      </c>
      <c r="B73" s="124" t="s">
        <v>122</v>
      </c>
      <c r="C73" s="150">
        <v>46263.13</v>
      </c>
      <c r="D73" s="124"/>
      <c r="E73" s="34">
        <f t="shared" si="16"/>
        <v>-8866.4970366322195</v>
      </c>
      <c r="F73" s="34">
        <f t="shared" si="15"/>
        <v>-8866.5</v>
      </c>
      <c r="G73" s="34">
        <f t="shared" si="17"/>
        <v>1.0973699972964823E-3</v>
      </c>
      <c r="H73"/>
      <c r="I73"/>
      <c r="J73"/>
      <c r="K73"/>
      <c r="L73"/>
      <c r="M73"/>
      <c r="N73" s="34">
        <f>G73</f>
        <v>1.0973699972964823E-3</v>
      </c>
      <c r="O73" s="34">
        <f t="shared" ca="1" si="18"/>
        <v>-1.5741704286953279E-2</v>
      </c>
      <c r="P73" s="28">
        <f t="shared" si="19"/>
        <v>-4.3656065552635766E-3</v>
      </c>
      <c r="Q73" s="37">
        <f t="shared" si="20"/>
        <v>31244.629999999997</v>
      </c>
      <c r="R73"/>
      <c r="S73" s="34">
        <f t="shared" si="21"/>
        <v>2.9844112813820986E-5</v>
      </c>
      <c r="T73">
        <v>1</v>
      </c>
      <c r="U73" s="34">
        <f t="shared" si="22"/>
        <v>2.9844112813820986E-5</v>
      </c>
      <c r="V73" s="34">
        <f t="shared" si="23"/>
        <v>5.4629765525600589E-3</v>
      </c>
      <c r="W73" s="34">
        <f t="shared" si="24"/>
        <v>3.0423084420190998E-3</v>
      </c>
      <c r="X73">
        <f t="shared" si="25"/>
        <v>3.7827855537600342E-6</v>
      </c>
      <c r="Y73">
        <v>0.1</v>
      </c>
      <c r="Z73">
        <f t="shared" si="26"/>
        <v>3.7827855537600345E-7</v>
      </c>
      <c r="AA73"/>
      <c r="AB73"/>
      <c r="AC73"/>
      <c r="AD73"/>
      <c r="AE73"/>
      <c r="AF73"/>
      <c r="AG73"/>
      <c r="AH73"/>
    </row>
    <row r="74" spans="1:34" s="34" customFormat="1" ht="13.7" customHeight="1">
      <c r="A74" s="33" t="s">
        <v>100</v>
      </c>
      <c r="B74" s="42" t="s">
        <v>111</v>
      </c>
      <c r="C74" s="32">
        <v>46676.379000000001</v>
      </c>
      <c r="D74" s="32"/>
      <c r="E74" s="34">
        <f t="shared" si="16"/>
        <v>-7750.5482002219824</v>
      </c>
      <c r="F74" s="34">
        <f t="shared" si="15"/>
        <v>-7750.5</v>
      </c>
      <c r="G74" s="34">
        <f t="shared" si="17"/>
        <v>-1.7849110001407098E-2</v>
      </c>
      <c r="J74" s="34">
        <f>G74</f>
        <v>-1.7849110001407098E-2</v>
      </c>
      <c r="O74" s="34">
        <f t="shared" ca="1" si="18"/>
        <v>-1.3516628826105964E-2</v>
      </c>
      <c r="P74" s="28">
        <f t="shared" si="19"/>
        <v>-2.7722050862486005E-3</v>
      </c>
      <c r="Q74" s="37">
        <f t="shared" si="20"/>
        <v>31657.879000000001</v>
      </c>
      <c r="S74" s="34">
        <f t="shared" si="21"/>
        <v>2.2731306182073048E-4</v>
      </c>
      <c r="T74" s="34">
        <v>0.1</v>
      </c>
      <c r="U74" s="34">
        <f t="shared" si="22"/>
        <v>2.2731306182073049E-5</v>
      </c>
      <c r="V74" s="34">
        <f t="shared" si="23"/>
        <v>-1.5076904915158498E-2</v>
      </c>
      <c r="W74" s="34">
        <f t="shared" si="24"/>
        <v>8.3311248022081494E-4</v>
      </c>
      <c r="X74">
        <f t="shared" si="25"/>
        <v>3.4902543685304342E-4</v>
      </c>
      <c r="Y74">
        <v>0.1</v>
      </c>
      <c r="Z74">
        <f t="shared" si="26"/>
        <v>3.4902543685304343E-5</v>
      </c>
      <c r="AA74"/>
      <c r="AB74"/>
      <c r="AC74"/>
      <c r="AD74"/>
      <c r="AE74"/>
      <c r="AF74"/>
      <c r="AG74"/>
      <c r="AH74"/>
    </row>
    <row r="75" spans="1:34" s="34" customFormat="1" ht="13.7" customHeight="1">
      <c r="A75" s="151" t="s">
        <v>263</v>
      </c>
      <c r="B75" s="124" t="s">
        <v>111</v>
      </c>
      <c r="C75" s="150">
        <v>46679.347000000002</v>
      </c>
      <c r="D75" s="124" t="s">
        <v>299</v>
      </c>
      <c r="E75" s="34">
        <f t="shared" si="16"/>
        <v>-7742.5333323179666</v>
      </c>
      <c r="F75" s="34">
        <f t="shared" si="15"/>
        <v>-7742.5</v>
      </c>
      <c r="G75" s="34">
        <f t="shared" si="17"/>
        <v>-1.2343349997536279E-2</v>
      </c>
      <c r="H75"/>
      <c r="I75"/>
      <c r="J75"/>
      <c r="K75"/>
      <c r="L75"/>
      <c r="M75"/>
      <c r="N75" s="34">
        <f>G75</f>
        <v>-1.2343349997536279E-2</v>
      </c>
      <c r="O75" s="34">
        <f t="shared" ca="1" si="18"/>
        <v>-1.3500678464379461E-2</v>
      </c>
      <c r="P75" s="28">
        <f t="shared" si="19"/>
        <v>-2.7609948103683897E-3</v>
      </c>
      <c r="Q75" s="37">
        <f t="shared" si="20"/>
        <v>31660.847000000002</v>
      </c>
      <c r="R75"/>
      <c r="S75" s="34">
        <f t="shared" si="21"/>
        <v>9.1821530933043353E-5</v>
      </c>
      <c r="T75">
        <v>1</v>
      </c>
      <c r="U75" s="34">
        <f t="shared" si="22"/>
        <v>9.1821530933043353E-5</v>
      </c>
      <c r="V75" s="34">
        <f t="shared" si="23"/>
        <v>-9.5823551871678896E-3</v>
      </c>
      <c r="W75" s="34">
        <f t="shared" si="24"/>
        <v>8.1777987602016204E-4</v>
      </c>
      <c r="X75">
        <f t="shared" si="25"/>
        <v>1.732153395486198E-4</v>
      </c>
      <c r="Y75">
        <v>0.1</v>
      </c>
      <c r="Z75">
        <f t="shared" si="26"/>
        <v>1.732153395486198E-5</v>
      </c>
      <c r="AA75"/>
      <c r="AB75"/>
      <c r="AC75"/>
      <c r="AD75"/>
      <c r="AE75"/>
      <c r="AF75"/>
      <c r="AG75"/>
      <c r="AH75"/>
    </row>
    <row r="76" spans="1:34" s="34" customFormat="1">
      <c r="A76" s="33" t="s">
        <v>101</v>
      </c>
      <c r="B76" s="42" t="s">
        <v>111</v>
      </c>
      <c r="C76" s="32">
        <v>46696.39</v>
      </c>
      <c r="D76" s="32"/>
      <c r="E76" s="34">
        <f t="shared" si="16"/>
        <v>-7696.5099516952987</v>
      </c>
      <c r="F76" s="35">
        <f t="shared" ref="F76:F107" si="27">ROUND(2*E76,0)/2</f>
        <v>-7696.5</v>
      </c>
      <c r="G76" s="34">
        <f t="shared" si="17"/>
        <v>-3.6852299963356927E-3</v>
      </c>
      <c r="K76" s="34">
        <f>G76</f>
        <v>-3.6852299963356927E-3</v>
      </c>
      <c r="O76" s="34">
        <f t="shared" ca="1" si="18"/>
        <v>-1.3408963884452061E-2</v>
      </c>
      <c r="P76" s="28">
        <f t="shared" si="19"/>
        <v>-2.6965942762003613E-3</v>
      </c>
      <c r="Q76" s="37">
        <f t="shared" si="20"/>
        <v>31677.89</v>
      </c>
      <c r="S76" s="34">
        <f t="shared" si="21"/>
        <v>9.7740058712750542E-7</v>
      </c>
      <c r="T76" s="34">
        <v>0.1</v>
      </c>
      <c r="U76" s="34">
        <f t="shared" si="22"/>
        <v>9.774005871275055E-8</v>
      </c>
      <c r="V76" s="34">
        <f t="shared" si="23"/>
        <v>-9.8863572013533144E-4</v>
      </c>
      <c r="W76" s="34">
        <f t="shared" si="24"/>
        <v>7.2976912697101347E-4</v>
      </c>
      <c r="X76">
        <f t="shared" si="25"/>
        <v>1.9492217258798983E-5</v>
      </c>
      <c r="Y76">
        <v>0.1</v>
      </c>
      <c r="Z76">
        <f t="shared" si="26"/>
        <v>1.9492217258798985E-6</v>
      </c>
      <c r="AA76"/>
      <c r="AB76"/>
      <c r="AC76"/>
      <c r="AD76"/>
      <c r="AE76"/>
      <c r="AF76"/>
      <c r="AG76"/>
      <c r="AH76"/>
    </row>
    <row r="77" spans="1:34" s="34" customFormat="1" ht="13.7" customHeight="1">
      <c r="A77" s="33" t="s">
        <v>101</v>
      </c>
      <c r="B77" s="42" t="s">
        <v>111</v>
      </c>
      <c r="C77" s="32">
        <v>46702.311000000002</v>
      </c>
      <c r="D77" s="32"/>
      <c r="E77" s="34">
        <f t="shared" si="16"/>
        <v>-7680.5207222951376</v>
      </c>
      <c r="F77" s="34">
        <f t="shared" si="27"/>
        <v>-7680.5</v>
      </c>
      <c r="G77" s="34">
        <f t="shared" si="17"/>
        <v>-7.6737099952879362E-3</v>
      </c>
      <c r="I77" s="34">
        <f>G77</f>
        <v>-7.6737099952879362E-3</v>
      </c>
      <c r="O77" s="34">
        <f t="shared" ca="1" si="18"/>
        <v>-1.3377063160999054E-2</v>
      </c>
      <c r="P77" s="28">
        <f t="shared" si="19"/>
        <v>-2.6742174735453141E-3</v>
      </c>
      <c r="Q77" s="37">
        <f t="shared" si="20"/>
        <v>31683.811000000002</v>
      </c>
      <c r="S77" s="34">
        <f t="shared" si="21"/>
        <v>2.4994925474960408E-5</v>
      </c>
      <c r="T77" s="34">
        <v>0.1</v>
      </c>
      <c r="U77" s="34">
        <f t="shared" si="22"/>
        <v>2.4994925474960408E-6</v>
      </c>
      <c r="V77" s="34">
        <f t="shared" si="23"/>
        <v>-4.9994925217426225E-3</v>
      </c>
      <c r="W77" s="34">
        <f t="shared" si="24"/>
        <v>6.9921757861221741E-4</v>
      </c>
      <c r="X77">
        <f t="shared" si="25"/>
        <v>7.0105916157777511E-5</v>
      </c>
      <c r="Y77">
        <v>0.1</v>
      </c>
      <c r="Z77">
        <f t="shared" si="26"/>
        <v>7.0105916157777516E-6</v>
      </c>
      <c r="AA77"/>
      <c r="AB77"/>
      <c r="AC77"/>
      <c r="AD77"/>
      <c r="AE77"/>
      <c r="AF77"/>
      <c r="AG77"/>
      <c r="AH77"/>
    </row>
    <row r="78" spans="1:34" s="34" customFormat="1" ht="13.7" customHeight="1">
      <c r="A78" s="33" t="s">
        <v>113</v>
      </c>
      <c r="B78" s="42"/>
      <c r="C78" s="32">
        <v>46977.454299999998</v>
      </c>
      <c r="D78" s="32"/>
      <c r="E78" s="34">
        <f t="shared" si="16"/>
        <v>-6937.516273449367</v>
      </c>
      <c r="F78" s="34">
        <f t="shared" si="27"/>
        <v>-6937.5</v>
      </c>
      <c r="G78" s="34">
        <f t="shared" si="17"/>
        <v>-6.0262500046519563E-3</v>
      </c>
      <c r="J78" s="34">
        <f>G78</f>
        <v>-6.0262500046519563E-3</v>
      </c>
      <c r="O78" s="34">
        <f t="shared" ca="1" si="18"/>
        <v>-1.1895673315649989E-2</v>
      </c>
      <c r="P78" s="28">
        <f t="shared" si="19"/>
        <v>-1.6483876632024815E-3</v>
      </c>
      <c r="Q78" s="37">
        <f t="shared" si="20"/>
        <v>31958.954299999998</v>
      </c>
      <c r="S78" s="34">
        <f t="shared" si="21"/>
        <v>1.9165678680681475E-5</v>
      </c>
      <c r="T78" s="34">
        <v>1</v>
      </c>
      <c r="U78" s="34">
        <f t="shared" si="22"/>
        <v>1.9165678680681475E-5</v>
      </c>
      <c r="V78" s="34">
        <f t="shared" si="23"/>
        <v>-4.3778623414494743E-3</v>
      </c>
      <c r="W78" s="34">
        <f t="shared" si="24"/>
        <v>-6.8301230381811497E-4</v>
      </c>
      <c r="X78">
        <f t="shared" si="25"/>
        <v>2.8550189127612113E-5</v>
      </c>
      <c r="Y78">
        <v>0.1</v>
      </c>
      <c r="Z78">
        <f t="shared" si="26"/>
        <v>2.8550189127612113E-6</v>
      </c>
      <c r="AA78"/>
      <c r="AB78"/>
      <c r="AC78"/>
      <c r="AD78"/>
      <c r="AE78"/>
      <c r="AF78"/>
      <c r="AG78"/>
      <c r="AH78"/>
    </row>
    <row r="79" spans="1:34" s="34" customFormat="1" ht="13.7" customHeight="1">
      <c r="A79" s="151" t="s">
        <v>264</v>
      </c>
      <c r="B79" s="124" t="s">
        <v>111</v>
      </c>
      <c r="C79" s="150">
        <v>46982.4565</v>
      </c>
      <c r="D79" s="124" t="s">
        <v>299</v>
      </c>
      <c r="E79" s="34">
        <f t="shared" si="16"/>
        <v>-6924.0081965526433</v>
      </c>
      <c r="F79" s="34">
        <f t="shared" si="27"/>
        <v>-6924</v>
      </c>
      <c r="G79" s="34">
        <f t="shared" si="17"/>
        <v>-3.0352800022228621E-3</v>
      </c>
      <c r="H79"/>
      <c r="I79"/>
      <c r="J79"/>
      <c r="K79"/>
      <c r="L79"/>
      <c r="M79"/>
      <c r="N79" s="34">
        <f>G79</f>
        <v>-3.0352800022228621E-3</v>
      </c>
      <c r="O79" s="34">
        <f t="shared" ca="1" si="18"/>
        <v>-1.1868757080236514E-2</v>
      </c>
      <c r="P79" s="28">
        <f t="shared" si="19"/>
        <v>-1.6299894955981212E-3</v>
      </c>
      <c r="Q79" s="37">
        <f t="shared" si="20"/>
        <v>31963.9565</v>
      </c>
      <c r="R79"/>
      <c r="S79" s="34">
        <f t="shared" si="21"/>
        <v>1.974841408009621E-6</v>
      </c>
      <c r="T79">
        <v>1</v>
      </c>
      <c r="U79" s="34">
        <f t="shared" si="22"/>
        <v>1.974841408009621E-6</v>
      </c>
      <c r="V79" s="34">
        <f t="shared" si="23"/>
        <v>-1.4052905066247409E-3</v>
      </c>
      <c r="W79" s="34">
        <f t="shared" si="24"/>
        <v>-7.0743323694863122E-4</v>
      </c>
      <c r="X79">
        <f t="shared" si="25"/>
        <v>5.4188705625977E-6</v>
      </c>
      <c r="Y79">
        <v>0.1</v>
      </c>
      <c r="Z79">
        <f t="shared" si="26"/>
        <v>5.4188705625976998E-7</v>
      </c>
      <c r="AA79"/>
      <c r="AB79"/>
      <c r="AC79"/>
      <c r="AD79"/>
      <c r="AE79"/>
      <c r="AF79"/>
      <c r="AG79"/>
      <c r="AH79"/>
    </row>
    <row r="80" spans="1:34" s="34" customFormat="1" ht="13.7" customHeight="1">
      <c r="A80" s="33" t="s">
        <v>102</v>
      </c>
      <c r="B80" s="42" t="s">
        <v>111</v>
      </c>
      <c r="C80" s="32">
        <v>47407.396999999997</v>
      </c>
      <c r="D80" s="32"/>
      <c r="E80" s="34">
        <f t="shared" si="16"/>
        <v>-5776.4873156344156</v>
      </c>
      <c r="F80" s="34">
        <f t="shared" si="27"/>
        <v>-5776.5</v>
      </c>
      <c r="G80" s="34">
        <f t="shared" si="17"/>
        <v>4.6971699994173832E-3</v>
      </c>
      <c r="J80" s="34">
        <f>G80</f>
        <v>4.6971699994173832E-3</v>
      </c>
      <c r="O80" s="34">
        <f t="shared" ca="1" si="18"/>
        <v>-9.5808770700910872E-3</v>
      </c>
      <c r="P80" s="28">
        <f t="shared" si="19"/>
        <v>-9.7548609281832596E-5</v>
      </c>
      <c r="Q80" s="37">
        <f t="shared" si="20"/>
        <v>32388.896999999997</v>
      </c>
      <c r="S80" s="34">
        <f t="shared" si="21"/>
        <v>2.2989326536606544E-5</v>
      </c>
      <c r="T80" s="34">
        <v>0.1</v>
      </c>
      <c r="U80" s="34">
        <f t="shared" si="22"/>
        <v>2.2989326536606547E-6</v>
      </c>
      <c r="V80" s="34">
        <f t="shared" si="23"/>
        <v>4.7947186086992159E-3</v>
      </c>
      <c r="W80" s="34">
        <f t="shared" si="24"/>
        <v>-2.6826714618140898E-3</v>
      </c>
      <c r="X80">
        <f t="shared" si="25"/>
        <v>5.4462059992911085E-5</v>
      </c>
      <c r="Y80">
        <v>0.1</v>
      </c>
      <c r="Z80">
        <f t="shared" si="26"/>
        <v>5.446205999291109E-6</v>
      </c>
      <c r="AA80"/>
      <c r="AB80"/>
      <c r="AC80"/>
      <c r="AD80"/>
      <c r="AE80"/>
      <c r="AF80"/>
      <c r="AG80"/>
      <c r="AH80"/>
    </row>
    <row r="81" spans="1:34" s="34" customFormat="1">
      <c r="A81" s="33" t="s">
        <v>102</v>
      </c>
      <c r="B81" s="42"/>
      <c r="C81" s="32">
        <v>47412.396999999997</v>
      </c>
      <c r="D81" s="32"/>
      <c r="E81" s="34">
        <f t="shared" si="16"/>
        <v>-5762.9851796775201</v>
      </c>
      <c r="F81" s="34">
        <f t="shared" si="27"/>
        <v>-5763</v>
      </c>
      <c r="G81" s="34">
        <f t="shared" si="17"/>
        <v>5.4881399992154911E-3</v>
      </c>
      <c r="I81" s="34">
        <f>G81</f>
        <v>5.4881399992154911E-3</v>
      </c>
      <c r="O81" s="34">
        <f t="shared" ca="1" si="18"/>
        <v>-9.553960834677612E-3</v>
      </c>
      <c r="P81" s="28">
        <f t="shared" si="19"/>
        <v>-7.9889344266986535E-5</v>
      </c>
      <c r="Q81" s="37">
        <f t="shared" si="20"/>
        <v>32393.896999999997</v>
      </c>
      <c r="S81" s="34">
        <f t="shared" si="21"/>
        <v>3.1002950769881904E-5</v>
      </c>
      <c r="T81" s="34">
        <v>0.1</v>
      </c>
      <c r="U81" s="34">
        <f t="shared" si="22"/>
        <v>3.1002950769881907E-6</v>
      </c>
      <c r="V81" s="34">
        <f t="shared" si="23"/>
        <v>5.5680293434824772E-3</v>
      </c>
      <c r="W81" s="34">
        <f t="shared" si="24"/>
        <v>-2.7046566252571635E-3</v>
      </c>
      <c r="X81">
        <f t="shared" si="25"/>
        <v>6.7121916529970526E-5</v>
      </c>
      <c r="Y81">
        <v>0.1</v>
      </c>
      <c r="Z81">
        <f t="shared" si="26"/>
        <v>6.7121916529970532E-6</v>
      </c>
      <c r="AA81"/>
      <c r="AB81"/>
      <c r="AC81"/>
      <c r="AD81"/>
      <c r="AE81"/>
      <c r="AF81"/>
      <c r="AG81"/>
      <c r="AH81"/>
    </row>
    <row r="82" spans="1:34" s="34" customFormat="1" ht="13.7" customHeight="1">
      <c r="A82" s="33" t="s">
        <v>103</v>
      </c>
      <c r="B82" s="42"/>
      <c r="C82" s="32">
        <v>47432.385999999999</v>
      </c>
      <c r="D82" s="32"/>
      <c r="E82" s="34">
        <f t="shared" si="16"/>
        <v>-5709.0063405490391</v>
      </c>
      <c r="F82" s="34">
        <f t="shared" si="27"/>
        <v>-5709</v>
      </c>
      <c r="G82" s="34">
        <f t="shared" si="17"/>
        <v>-2.3479800001950935E-3</v>
      </c>
      <c r="I82" s="34">
        <f>G82</f>
        <v>-2.3479800001950935E-3</v>
      </c>
      <c r="O82" s="34">
        <f t="shared" ca="1" si="18"/>
        <v>-9.4462958930237092E-3</v>
      </c>
      <c r="P82" s="28">
        <f t="shared" si="19"/>
        <v>-9.338203113360994E-6</v>
      </c>
      <c r="Q82" s="37">
        <f t="shared" si="20"/>
        <v>32413.885999999999</v>
      </c>
      <c r="S82" s="34">
        <f t="shared" si="21"/>
        <v>5.4692454550576748E-6</v>
      </c>
      <c r="T82" s="34">
        <v>0.1</v>
      </c>
      <c r="U82" s="34">
        <f t="shared" si="22"/>
        <v>5.469245455057675E-7</v>
      </c>
      <c r="V82" s="34">
        <f t="shared" si="23"/>
        <v>-2.3386417970817325E-3</v>
      </c>
      <c r="W82" s="34">
        <f t="shared" si="24"/>
        <v>-2.7922895118514795E-3</v>
      </c>
      <c r="X82">
        <f t="shared" si="25"/>
        <v>1.9741094214833624E-7</v>
      </c>
      <c r="Y82">
        <v>0.1</v>
      </c>
      <c r="Z82">
        <f t="shared" si="26"/>
        <v>1.9741094214833626E-8</v>
      </c>
      <c r="AA82"/>
      <c r="AB82"/>
      <c r="AC82"/>
      <c r="AD82"/>
      <c r="AE82"/>
      <c r="AF82"/>
      <c r="AG82"/>
      <c r="AH82"/>
    </row>
    <row r="83" spans="1:34">
      <c r="A83" s="33" t="s">
        <v>104</v>
      </c>
      <c r="B83" s="42"/>
      <c r="C83" s="32">
        <v>48163.381999999998</v>
      </c>
      <c r="D83" s="32"/>
      <c r="E83" s="34">
        <f t="shared" si="16"/>
        <v>-3735.004865359675</v>
      </c>
      <c r="F83" s="34">
        <f t="shared" si="27"/>
        <v>-3735</v>
      </c>
      <c r="G83" s="34">
        <f t="shared" si="17"/>
        <v>-1.8017000038526021E-3</v>
      </c>
      <c r="H83" s="34"/>
      <c r="I83" s="34">
        <f>G83</f>
        <v>-1.8017000038526021E-3</v>
      </c>
      <c r="J83" s="34"/>
      <c r="K83" s="34"/>
      <c r="L83" s="34"/>
      <c r="M83" s="34"/>
      <c r="N83" s="34"/>
      <c r="O83" s="34">
        <f t="shared" ca="1" si="18"/>
        <v>-5.5105441370088331E-3</v>
      </c>
      <c r="P83" s="28">
        <f t="shared" si="19"/>
        <v>2.4753339651513596E-3</v>
      </c>
      <c r="Q83" s="37">
        <f t="shared" si="20"/>
        <v>33144.881999999998</v>
      </c>
      <c r="R83" s="34"/>
      <c r="S83" s="34">
        <f t="shared" si="21"/>
        <v>1.8293019572013782E-5</v>
      </c>
      <c r="T83" s="34">
        <v>0.1</v>
      </c>
      <c r="U83" s="34">
        <f t="shared" si="22"/>
        <v>1.8293019572013783E-6</v>
      </c>
      <c r="V83" s="34">
        <f t="shared" si="23"/>
        <v>-4.2770339690039617E-3</v>
      </c>
      <c r="W83" s="34">
        <f t="shared" si="24"/>
        <v>-5.6299812977660939E-3</v>
      </c>
      <c r="X83">
        <f t="shared" si="25"/>
        <v>1.465573766532796E-5</v>
      </c>
      <c r="Y83">
        <v>0.1</v>
      </c>
      <c r="Z83">
        <f t="shared" si="26"/>
        <v>1.4655737665327961E-6</v>
      </c>
    </row>
    <row r="84" spans="1:34" s="34" customFormat="1">
      <c r="A84" s="33" t="s">
        <v>113</v>
      </c>
      <c r="B84" s="42"/>
      <c r="C84" s="32">
        <v>48448.521699999998</v>
      </c>
      <c r="D84" s="32"/>
      <c r="E84" s="34">
        <f t="shared" si="16"/>
        <v>-2965.0058661379926</v>
      </c>
      <c r="F84" s="34">
        <f t="shared" si="27"/>
        <v>-2965</v>
      </c>
      <c r="G84" s="34">
        <f t="shared" si="17"/>
        <v>-2.1723000027122907E-3</v>
      </c>
      <c r="J84" s="34">
        <f>G84</f>
        <v>-2.1723000027122907E-3</v>
      </c>
      <c r="O84" s="34">
        <f t="shared" ca="1" si="18"/>
        <v>-3.9753218208328179E-3</v>
      </c>
      <c r="P84" s="28">
        <f t="shared" si="19"/>
        <v>3.3947281208133134E-3</v>
      </c>
      <c r="Q84" s="37">
        <f t="shared" si="20"/>
        <v>33430.021699999998</v>
      </c>
      <c r="S84" s="34">
        <f t="shared" si="21"/>
        <v>3.0991802128125011E-5</v>
      </c>
      <c r="T84" s="34">
        <v>1</v>
      </c>
      <c r="U84" s="34">
        <f t="shared" si="22"/>
        <v>3.0991802128125011E-5</v>
      </c>
      <c r="V84" s="34">
        <f t="shared" si="23"/>
        <v>-5.5670281235256046E-3</v>
      </c>
      <c r="W84" s="34">
        <f t="shared" si="24"/>
        <v>-6.5254789593824272E-3</v>
      </c>
      <c r="X84">
        <f t="shared" si="25"/>
        <v>1.8950167028795698E-5</v>
      </c>
      <c r="Y84">
        <v>0.1</v>
      </c>
      <c r="Z84">
        <f t="shared" si="26"/>
        <v>1.8950167028795699E-6</v>
      </c>
      <c r="AA84"/>
      <c r="AB84"/>
      <c r="AC84"/>
      <c r="AD84"/>
      <c r="AE84"/>
      <c r="AF84"/>
      <c r="AG84"/>
      <c r="AH84"/>
    </row>
    <row r="85" spans="1:34">
      <c r="A85" s="151" t="s">
        <v>265</v>
      </c>
      <c r="B85" s="124" t="s">
        <v>122</v>
      </c>
      <c r="C85" s="150">
        <v>48476.49</v>
      </c>
      <c r="D85" s="124" t="s">
        <v>299</v>
      </c>
      <c r="E85" s="34">
        <f t="shared" ref="E85:E116" si="28">+(C85-C$7)/C$8</f>
        <v>-2889.479508321343</v>
      </c>
      <c r="F85" s="34">
        <f t="shared" si="27"/>
        <v>-2889.5</v>
      </c>
      <c r="G85" s="34">
        <f t="shared" ref="G85:G116" si="29">+C85-(C$7+F85*C$8)</f>
        <v>7.5883099998463877E-3</v>
      </c>
      <c r="N85" s="34">
        <f>G85</f>
        <v>7.5883099998463877E-3</v>
      </c>
      <c r="O85" s="34">
        <f t="shared" ref="O85:O116" ca="1" si="30">+C$11+C$12*F85</f>
        <v>-3.8247902820389363E-3</v>
      </c>
      <c r="P85" s="28">
        <f t="shared" ref="P85:P116" si="31">+D$11+D$12*F85+D$13*F85^2</f>
        <v>3.483371802403335E-3</v>
      </c>
      <c r="Q85" s="37">
        <f t="shared" ref="Q85:Q116" si="32">+C85-15018.5</f>
        <v>33457.99</v>
      </c>
      <c r="S85" s="34">
        <f t="shared" ref="S85:S116" si="33">(P85-G85)^2</f>
        <v>1.6850517604827014E-5</v>
      </c>
      <c r="T85">
        <v>1</v>
      </c>
      <c r="U85" s="34">
        <f t="shared" ref="U85:U116" si="34">S85*T85</f>
        <v>1.6850517604827014E-5</v>
      </c>
      <c r="V85" s="34">
        <f t="shared" ref="V85:V116" si="35">+G85-P85</f>
        <v>4.1049381974430522E-3</v>
      </c>
      <c r="W85" s="34">
        <f t="shared" ref="W85:W116" si="36">AE$2+AE$3*SIN(RADIANS(AE$4*F85+AE$5))</f>
        <v>-6.6063954218489405E-3</v>
      </c>
      <c r="X85">
        <f t="shared" ref="X85:X116" si="37">+(G85-W85)^2</f>
        <v>2.0148966200870673E-4</v>
      </c>
      <c r="Y85">
        <v>0.1</v>
      </c>
      <c r="Z85">
        <f t="shared" ref="Z85:Z116" si="38">Y85*X85</f>
        <v>2.0148966200870675E-5</v>
      </c>
    </row>
    <row r="86" spans="1:34" s="34" customFormat="1">
      <c r="A86" s="33" t="s">
        <v>105</v>
      </c>
      <c r="B86" s="42"/>
      <c r="C86" s="32">
        <v>48490.364999999998</v>
      </c>
      <c r="D86" s="32"/>
      <c r="E86" s="34">
        <f t="shared" si="28"/>
        <v>-2852.0110810409578</v>
      </c>
      <c r="F86" s="34">
        <f t="shared" si="27"/>
        <v>-2852</v>
      </c>
      <c r="G86" s="34">
        <f t="shared" si="29"/>
        <v>-4.1034399982891046E-3</v>
      </c>
      <c r="I86" s="34">
        <f>G86</f>
        <v>-4.1034399982891046E-3</v>
      </c>
      <c r="O86" s="34">
        <f t="shared" ca="1" si="30"/>
        <v>-3.7500229614459485E-3</v>
      </c>
      <c r="P86" s="28">
        <f t="shared" si="31"/>
        <v>3.5273002359262357E-3</v>
      </c>
      <c r="Q86" s="37">
        <f t="shared" si="32"/>
        <v>33471.864999999998</v>
      </c>
      <c r="S86" s="34">
        <f t="shared" si="33"/>
        <v>5.8228196522072784E-5</v>
      </c>
      <c r="T86" s="34">
        <v>0.1</v>
      </c>
      <c r="U86" s="34">
        <f t="shared" si="34"/>
        <v>5.8228196522072784E-6</v>
      </c>
      <c r="V86" s="34">
        <f t="shared" si="35"/>
        <v>-7.6307402342153403E-3</v>
      </c>
      <c r="W86" s="34">
        <f t="shared" si="36"/>
        <v>-6.6461192268237757E-3</v>
      </c>
      <c r="X86">
        <f t="shared" si="37"/>
        <v>6.4652176592216704E-6</v>
      </c>
      <c r="Y86">
        <v>0.1</v>
      </c>
      <c r="Z86">
        <f t="shared" si="38"/>
        <v>6.4652176592216704E-7</v>
      </c>
      <c r="AA86"/>
      <c r="AB86"/>
      <c r="AC86"/>
      <c r="AD86"/>
      <c r="AE86"/>
      <c r="AF86"/>
      <c r="AG86"/>
      <c r="AH86"/>
    </row>
    <row r="87" spans="1:34" s="34" customFormat="1">
      <c r="A87" s="151" t="s">
        <v>265</v>
      </c>
      <c r="B87" s="124" t="s">
        <v>111</v>
      </c>
      <c r="C87" s="150">
        <v>48500.365899999997</v>
      </c>
      <c r="D87" s="124" t="s">
        <v>299</v>
      </c>
      <c r="E87" s="34">
        <f t="shared" si="28"/>
        <v>-2825.0043787426971</v>
      </c>
      <c r="F87" s="34">
        <f t="shared" si="27"/>
        <v>-2825</v>
      </c>
      <c r="G87" s="34">
        <f t="shared" si="29"/>
        <v>-1.6214999996009283E-3</v>
      </c>
      <c r="H87"/>
      <c r="I87"/>
      <c r="J87"/>
      <c r="K87"/>
      <c r="L87"/>
      <c r="M87"/>
      <c r="N87" s="34">
        <f>G87</f>
        <v>-1.6214999996009283E-3</v>
      </c>
      <c r="O87" s="34">
        <f t="shared" ca="1" si="30"/>
        <v>-3.6961904906189971E-3</v>
      </c>
      <c r="P87" s="28">
        <f t="shared" si="31"/>
        <v>3.5588876579188619E-3</v>
      </c>
      <c r="Q87" s="37">
        <f t="shared" si="32"/>
        <v>33481.865899999997</v>
      </c>
      <c r="R87"/>
      <c r="S87" s="34">
        <f t="shared" si="33"/>
        <v>2.6836416282183378E-5</v>
      </c>
      <c r="T87">
        <v>1</v>
      </c>
      <c r="U87" s="34">
        <f t="shared" si="34"/>
        <v>2.6836416282183378E-5</v>
      </c>
      <c r="V87" s="34">
        <f t="shared" si="35"/>
        <v>-5.1803876575197902E-3</v>
      </c>
      <c r="W87" s="34">
        <f t="shared" si="36"/>
        <v>-6.6745280784027642E-3</v>
      </c>
      <c r="X87">
        <f t="shared" si="37"/>
        <v>2.5533092765159772E-5</v>
      </c>
      <c r="Y87">
        <v>0.1</v>
      </c>
      <c r="Z87">
        <f t="shared" si="38"/>
        <v>2.5533092765159773E-6</v>
      </c>
      <c r="AA87"/>
      <c r="AB87"/>
      <c r="AC87"/>
      <c r="AD87"/>
      <c r="AE87"/>
      <c r="AF87"/>
      <c r="AG87"/>
      <c r="AH87"/>
    </row>
    <row r="88" spans="1:34" s="34" customFormat="1">
      <c r="A88" s="33" t="s">
        <v>113</v>
      </c>
      <c r="B88" s="42"/>
      <c r="C88" s="32">
        <v>48500.366000000002</v>
      </c>
      <c r="D88" s="32"/>
      <c r="E88" s="34">
        <f t="shared" si="28"/>
        <v>-2825.0041086999649</v>
      </c>
      <c r="F88" s="34">
        <f t="shared" si="27"/>
        <v>-2825</v>
      </c>
      <c r="G88" s="34">
        <f t="shared" si="29"/>
        <v>-1.5214999948511831E-3</v>
      </c>
      <c r="I88" s="34">
        <f>G88</f>
        <v>-1.5214999948511831E-3</v>
      </c>
      <c r="O88" s="34">
        <f t="shared" ca="1" si="30"/>
        <v>-3.6961904906189971E-3</v>
      </c>
      <c r="P88" s="28">
        <f t="shared" si="31"/>
        <v>3.5588876579188619E-3</v>
      </c>
      <c r="Q88" s="37">
        <f t="shared" si="32"/>
        <v>33481.866000000002</v>
      </c>
      <c r="S88" s="34">
        <f t="shared" si="33"/>
        <v>2.5810338702418328E-5</v>
      </c>
      <c r="T88" s="34">
        <v>1</v>
      </c>
      <c r="U88" s="34">
        <f t="shared" si="34"/>
        <v>2.5810338702418328E-5</v>
      </c>
      <c r="V88" s="34">
        <f t="shared" si="35"/>
        <v>-5.0803876527700451E-3</v>
      </c>
      <c r="W88" s="34">
        <f t="shared" si="36"/>
        <v>-6.6745280784027642E-3</v>
      </c>
      <c r="X88">
        <f t="shared" si="37"/>
        <v>2.6553698429871281E-5</v>
      </c>
      <c r="Y88">
        <v>0.1</v>
      </c>
      <c r="Z88">
        <f t="shared" si="38"/>
        <v>2.6553698429871285E-6</v>
      </c>
      <c r="AA88"/>
      <c r="AB88"/>
      <c r="AC88"/>
      <c r="AD88"/>
      <c r="AE88"/>
      <c r="AF88"/>
      <c r="AG88"/>
      <c r="AH88"/>
    </row>
    <row r="89" spans="1:34" s="34" customFormat="1">
      <c r="A89" s="151" t="s">
        <v>265</v>
      </c>
      <c r="B89" s="124" t="s">
        <v>111</v>
      </c>
      <c r="C89" s="150">
        <v>48500.366099999999</v>
      </c>
      <c r="D89" s="124" t="s">
        <v>299</v>
      </c>
      <c r="E89" s="34">
        <f t="shared" si="28"/>
        <v>-2825.0038386572528</v>
      </c>
      <c r="F89" s="34">
        <f t="shared" si="27"/>
        <v>-2825</v>
      </c>
      <c r="G89" s="34">
        <f t="shared" si="29"/>
        <v>-1.4214999973773956E-3</v>
      </c>
      <c r="H89"/>
      <c r="I89"/>
      <c r="J89"/>
      <c r="K89"/>
      <c r="L89"/>
      <c r="M89"/>
      <c r="N89" s="34">
        <f>G89</f>
        <v>-1.4214999973773956E-3</v>
      </c>
      <c r="O89" s="34">
        <f t="shared" ca="1" si="30"/>
        <v>-3.6961904906189971E-3</v>
      </c>
      <c r="P89" s="28">
        <f t="shared" si="31"/>
        <v>3.5588876579188619E-3</v>
      </c>
      <c r="Q89" s="37">
        <f t="shared" si="32"/>
        <v>33481.866099999999</v>
      </c>
      <c r="R89"/>
      <c r="S89" s="34">
        <f t="shared" si="33"/>
        <v>2.4804261197027354E-5</v>
      </c>
      <c r="T89">
        <v>1</v>
      </c>
      <c r="U89" s="34">
        <f t="shared" si="34"/>
        <v>2.4804261197027354E-5</v>
      </c>
      <c r="V89" s="34">
        <f t="shared" si="35"/>
        <v>-4.9803876552962575E-3</v>
      </c>
      <c r="W89" s="34">
        <f t="shared" si="36"/>
        <v>-6.6745280784027642E-3</v>
      </c>
      <c r="X89">
        <f t="shared" si="37"/>
        <v>2.7594304020041066E-5</v>
      </c>
      <c r="Y89">
        <v>0.1</v>
      </c>
      <c r="Z89">
        <f t="shared" si="38"/>
        <v>2.7594304020041066E-6</v>
      </c>
      <c r="AA89"/>
      <c r="AB89"/>
      <c r="AC89"/>
      <c r="AD89"/>
      <c r="AE89"/>
      <c r="AF89"/>
      <c r="AG89"/>
      <c r="AH89"/>
    </row>
    <row r="90" spans="1:34" s="34" customFormat="1">
      <c r="A90" s="33" t="s">
        <v>106</v>
      </c>
      <c r="B90" s="42" t="s">
        <v>111</v>
      </c>
      <c r="C90" s="32">
        <v>48843.46</v>
      </c>
      <c r="D90" s="32"/>
      <c r="E90" s="34">
        <f t="shared" si="28"/>
        <v>-1898.5037419009468</v>
      </c>
      <c r="F90" s="34">
        <f t="shared" si="27"/>
        <v>-1898.5</v>
      </c>
      <c r="G90" s="34">
        <f t="shared" si="29"/>
        <v>-1.385670002491679E-3</v>
      </c>
      <c r="I90" s="34">
        <f>G90</f>
        <v>-1.385670002491679E-3</v>
      </c>
      <c r="O90" s="34">
        <f t="shared" ca="1" si="30"/>
        <v>-1.8489392231682456E-3</v>
      </c>
      <c r="P90" s="28">
        <f t="shared" si="31"/>
        <v>4.6219805215336543E-3</v>
      </c>
      <c r="Q90" s="37">
        <f t="shared" si="32"/>
        <v>33824.959999999999</v>
      </c>
      <c r="S90" s="34">
        <f t="shared" si="33"/>
        <v>3.6091864818821865E-5</v>
      </c>
      <c r="T90" s="34">
        <v>0.1</v>
      </c>
      <c r="U90" s="34">
        <f t="shared" si="34"/>
        <v>3.6091864818821866E-6</v>
      </c>
      <c r="V90" s="34">
        <f t="shared" si="35"/>
        <v>-6.0076505240253333E-3</v>
      </c>
      <c r="W90" s="34">
        <f t="shared" si="36"/>
        <v>-7.5498889263780605E-3</v>
      </c>
      <c r="X90">
        <f t="shared" si="37"/>
        <v>3.7997594941598979E-5</v>
      </c>
      <c r="Y90">
        <v>0.1</v>
      </c>
      <c r="Z90">
        <f t="shared" si="38"/>
        <v>3.7997594941598981E-6</v>
      </c>
      <c r="AA90"/>
      <c r="AB90"/>
      <c r="AC90"/>
      <c r="AD90"/>
      <c r="AE90"/>
      <c r="AF90"/>
      <c r="AG90"/>
      <c r="AH90"/>
    </row>
    <row r="91" spans="1:34">
      <c r="A91" s="31" t="s">
        <v>125</v>
      </c>
      <c r="B91" s="42"/>
      <c r="C91" s="31">
        <v>49546.497499999998</v>
      </c>
      <c r="D91" s="32"/>
      <c r="E91" s="34">
        <f t="shared" si="28"/>
        <v>-2.1603417574730488E-3</v>
      </c>
      <c r="F91" s="34">
        <f t="shared" si="27"/>
        <v>0</v>
      </c>
      <c r="G91" s="34">
        <f t="shared" si="29"/>
        <v>-8.0000000161817297E-4</v>
      </c>
      <c r="H91" s="34"/>
      <c r="I91" s="34">
        <f>G91</f>
        <v>-8.0000000161817297E-4</v>
      </c>
      <c r="J91" s="34"/>
      <c r="K91" s="34"/>
      <c r="L91" s="34"/>
      <c r="M91" s="34"/>
      <c r="N91" s="34"/>
      <c r="O91" s="34">
        <f t="shared" ca="1" si="30"/>
        <v>1.9362809940527484E-3</v>
      </c>
      <c r="P91" s="28">
        <f t="shared" si="31"/>
        <v>6.6739529612493687E-3</v>
      </c>
      <c r="Q91" s="37">
        <f t="shared" si="32"/>
        <v>34527.997499999998</v>
      </c>
      <c r="R91" s="34"/>
      <c r="S91" s="34">
        <f t="shared" si="33"/>
        <v>5.5859972891156507E-5</v>
      </c>
      <c r="T91" s="34">
        <v>1</v>
      </c>
      <c r="U91" s="34">
        <f t="shared" si="34"/>
        <v>5.5859972891156507E-5</v>
      </c>
      <c r="V91" s="34">
        <f t="shared" si="35"/>
        <v>-7.4739529628675416E-3</v>
      </c>
      <c r="W91" s="34">
        <f t="shared" si="36"/>
        <v>-8.7113473072319512E-3</v>
      </c>
      <c r="X91">
        <f t="shared" si="37"/>
        <v>6.2589416190042383E-5</v>
      </c>
      <c r="Y91">
        <v>0.1</v>
      </c>
      <c r="Z91">
        <f t="shared" si="38"/>
        <v>6.2589416190042383E-6</v>
      </c>
    </row>
    <row r="92" spans="1:34">
      <c r="A92" s="33" t="s">
        <v>113</v>
      </c>
      <c r="B92" s="42"/>
      <c r="C92" s="32">
        <v>49546.497900000002</v>
      </c>
      <c r="D92" s="32"/>
      <c r="E92" s="34">
        <f t="shared" si="28"/>
        <v>-1.0801708689124276E-3</v>
      </c>
      <c r="F92" s="34">
        <f t="shared" si="27"/>
        <v>0</v>
      </c>
      <c r="G92" s="34">
        <f t="shared" si="29"/>
        <v>-3.9999999717110768E-4</v>
      </c>
      <c r="H92" s="34"/>
      <c r="I92" s="34"/>
      <c r="J92" s="34">
        <f>G92</f>
        <v>-3.9999999717110768E-4</v>
      </c>
      <c r="K92" s="34"/>
      <c r="L92" s="34"/>
      <c r="M92" s="34"/>
      <c r="N92" s="34"/>
      <c r="O92" s="34">
        <f t="shared" ca="1" si="30"/>
        <v>1.9362809940527484E-3</v>
      </c>
      <c r="P92" s="28">
        <f t="shared" si="31"/>
        <v>6.6739529612493687E-3</v>
      </c>
      <c r="Q92" s="37">
        <f t="shared" si="32"/>
        <v>34527.997900000002</v>
      </c>
      <c r="R92" s="34"/>
      <c r="S92" s="34">
        <f t="shared" si="33"/>
        <v>5.0040810457945813E-5</v>
      </c>
      <c r="T92" s="34">
        <v>1</v>
      </c>
      <c r="U92" s="34">
        <f t="shared" si="34"/>
        <v>5.0040810457945813E-5</v>
      </c>
      <c r="V92" s="34">
        <f t="shared" si="35"/>
        <v>-7.0739529584204763E-3</v>
      </c>
      <c r="W92" s="34">
        <f t="shared" si="36"/>
        <v>-8.7113473072319512E-3</v>
      </c>
      <c r="X92">
        <f t="shared" si="37"/>
        <v>6.9078494108455613E-5</v>
      </c>
      <c r="Y92">
        <v>0.1</v>
      </c>
      <c r="Z92">
        <f t="shared" si="38"/>
        <v>6.9078494108455613E-6</v>
      </c>
    </row>
    <row r="93" spans="1:34" s="34" customFormat="1">
      <c r="A93" s="31" t="s">
        <v>125</v>
      </c>
      <c r="B93" s="42"/>
      <c r="C93" s="31">
        <v>49546.498299999999</v>
      </c>
      <c r="D93" s="32">
        <v>5.0000000000000001E-3</v>
      </c>
      <c r="E93" s="34">
        <f t="shared" si="28"/>
        <v>0</v>
      </c>
      <c r="F93" s="34">
        <f t="shared" si="27"/>
        <v>0</v>
      </c>
      <c r="G93" s="34">
        <f t="shared" si="29"/>
        <v>0</v>
      </c>
      <c r="I93" s="34">
        <f>G93</f>
        <v>0</v>
      </c>
      <c r="O93" s="34">
        <f t="shared" ca="1" si="30"/>
        <v>1.9362809940527484E-3</v>
      </c>
      <c r="P93" s="28">
        <f t="shared" si="31"/>
        <v>6.6739529612493687E-3</v>
      </c>
      <c r="Q93" s="37">
        <f t="shared" si="32"/>
        <v>34527.998299999999</v>
      </c>
      <c r="S93" s="34">
        <f t="shared" si="33"/>
        <v>4.4541648128969215E-5</v>
      </c>
      <c r="T93" s="34">
        <v>1</v>
      </c>
      <c r="U93" s="34">
        <f t="shared" si="34"/>
        <v>4.4541648128969215E-5</v>
      </c>
      <c r="V93" s="34">
        <f t="shared" si="35"/>
        <v>-6.6739529612493687E-3</v>
      </c>
      <c r="W93" s="34">
        <f t="shared" si="36"/>
        <v>-8.7113473072319512E-3</v>
      </c>
      <c r="X93">
        <f t="shared" si="37"/>
        <v>7.5887571907217371E-5</v>
      </c>
      <c r="Y93">
        <v>0.1</v>
      </c>
      <c r="Z93">
        <f t="shared" si="38"/>
        <v>7.5887571907217373E-6</v>
      </c>
      <c r="AA93"/>
      <c r="AB93"/>
      <c r="AC93"/>
      <c r="AD93"/>
      <c r="AE93"/>
      <c r="AF93"/>
      <c r="AG93"/>
      <c r="AH93"/>
    </row>
    <row r="94" spans="1:34">
      <c r="A94" s="31" t="s">
        <v>125</v>
      </c>
      <c r="B94" s="42"/>
      <c r="C94" s="31">
        <v>49568.531300000002</v>
      </c>
      <c r="D94" s="32"/>
      <c r="E94" s="34">
        <f t="shared" si="28"/>
        <v>59.498512307664335</v>
      </c>
      <c r="F94" s="34">
        <f t="shared" si="27"/>
        <v>59.5</v>
      </c>
      <c r="G94" s="34">
        <f t="shared" si="29"/>
        <v>-5.5090999376261607E-4</v>
      </c>
      <c r="H94" s="34"/>
      <c r="I94" s="34"/>
      <c r="J94" s="34">
        <f>G94</f>
        <v>-5.5090999376261607E-4</v>
      </c>
      <c r="K94" s="34"/>
      <c r="L94" s="34"/>
      <c r="M94" s="34"/>
      <c r="N94" s="34"/>
      <c r="O94" s="34">
        <f t="shared" ca="1" si="30"/>
        <v>2.0549118093936224E-3</v>
      </c>
      <c r="P94" s="28">
        <f t="shared" si="31"/>
        <v>6.735516740641552E-3</v>
      </c>
      <c r="Q94" s="37">
        <f t="shared" si="32"/>
        <v>34550.031300000002</v>
      </c>
      <c r="R94" s="34"/>
      <c r="S94" s="34">
        <f t="shared" si="33"/>
        <v>5.3092014555839789E-5</v>
      </c>
      <c r="T94" s="34">
        <v>1</v>
      </c>
      <c r="U94" s="34">
        <f t="shared" si="34"/>
        <v>5.3092014555839789E-5</v>
      </c>
      <c r="V94" s="34">
        <f t="shared" si="35"/>
        <v>-7.286426734404168E-3</v>
      </c>
      <c r="W94" s="34">
        <f t="shared" si="36"/>
        <v>-8.7335208432282891E-3</v>
      </c>
      <c r="X94">
        <f t="shared" si="37"/>
        <v>6.6955120313793337E-5</v>
      </c>
      <c r="Y94">
        <v>0.1</v>
      </c>
      <c r="Z94">
        <f t="shared" si="38"/>
        <v>6.6955120313793342E-6</v>
      </c>
    </row>
    <row r="95" spans="1:34">
      <c r="A95" s="33" t="s">
        <v>113</v>
      </c>
      <c r="B95" s="42"/>
      <c r="C95" s="32">
        <v>49568.5314</v>
      </c>
      <c r="D95" s="32">
        <v>4.0000000000000001E-3</v>
      </c>
      <c r="E95" s="34">
        <f t="shared" si="28"/>
        <v>59.498782350376651</v>
      </c>
      <c r="F95" s="34">
        <f t="shared" si="27"/>
        <v>59.5</v>
      </c>
      <c r="G95" s="34">
        <f t="shared" si="29"/>
        <v>-4.5090999628882855E-4</v>
      </c>
      <c r="H95" s="34"/>
      <c r="I95" s="34">
        <f>G95</f>
        <v>-4.5090999628882855E-4</v>
      </c>
      <c r="J95" s="34"/>
      <c r="K95" s="34"/>
      <c r="L95" s="34"/>
      <c r="M95" s="34"/>
      <c r="N95" s="34"/>
      <c r="O95" s="34">
        <f t="shared" ca="1" si="30"/>
        <v>2.0549118093936224E-3</v>
      </c>
      <c r="P95" s="28">
        <f t="shared" si="31"/>
        <v>6.735516740641552E-3</v>
      </c>
      <c r="Q95" s="37">
        <f t="shared" si="32"/>
        <v>34550.0314</v>
      </c>
      <c r="R95" s="34"/>
      <c r="S95" s="34">
        <f t="shared" si="33"/>
        <v>5.1644729245267839E-5</v>
      </c>
      <c r="T95" s="34">
        <v>1</v>
      </c>
      <c r="U95" s="34">
        <f t="shared" si="34"/>
        <v>5.1644729245267839E-5</v>
      </c>
      <c r="V95" s="34">
        <f t="shared" si="35"/>
        <v>-7.1864267369303805E-3</v>
      </c>
      <c r="W95" s="34">
        <f t="shared" si="36"/>
        <v>-8.7335208432282891E-3</v>
      </c>
      <c r="X95">
        <f t="shared" si="37"/>
        <v>6.8601642441839205E-5</v>
      </c>
      <c r="Y95">
        <v>0.1</v>
      </c>
      <c r="Z95">
        <f t="shared" si="38"/>
        <v>6.8601642441839208E-6</v>
      </c>
    </row>
    <row r="96" spans="1:34">
      <c r="A96" s="31" t="s">
        <v>125</v>
      </c>
      <c r="B96" s="42"/>
      <c r="C96" s="31">
        <v>49568.5314</v>
      </c>
      <c r="D96" s="32"/>
      <c r="E96" s="34">
        <f t="shared" si="28"/>
        <v>59.498782350376651</v>
      </c>
      <c r="F96" s="34">
        <f t="shared" si="27"/>
        <v>59.5</v>
      </c>
      <c r="G96" s="34">
        <f t="shared" si="29"/>
        <v>-4.5090999628882855E-4</v>
      </c>
      <c r="H96" s="34"/>
      <c r="I96" s="34"/>
      <c r="J96" s="34">
        <f>G96</f>
        <v>-4.5090999628882855E-4</v>
      </c>
      <c r="K96" s="34"/>
      <c r="L96" s="34"/>
      <c r="M96" s="34"/>
      <c r="N96" s="34"/>
      <c r="O96" s="34">
        <f t="shared" ca="1" si="30"/>
        <v>2.0549118093936224E-3</v>
      </c>
      <c r="P96" s="28">
        <f t="shared" si="31"/>
        <v>6.735516740641552E-3</v>
      </c>
      <c r="Q96" s="37">
        <f t="shared" si="32"/>
        <v>34550.0314</v>
      </c>
      <c r="R96" s="34"/>
      <c r="S96" s="34">
        <f t="shared" si="33"/>
        <v>5.1644729245267839E-5</v>
      </c>
      <c r="T96" s="34">
        <v>1</v>
      </c>
      <c r="U96" s="34">
        <f t="shared" si="34"/>
        <v>5.1644729245267839E-5</v>
      </c>
      <c r="V96" s="34">
        <f t="shared" si="35"/>
        <v>-7.1864267369303805E-3</v>
      </c>
      <c r="W96" s="34">
        <f t="shared" si="36"/>
        <v>-8.7335208432282891E-3</v>
      </c>
      <c r="X96">
        <f t="shared" si="37"/>
        <v>6.8601642441839205E-5</v>
      </c>
      <c r="Y96">
        <v>0.1</v>
      </c>
      <c r="Z96">
        <f t="shared" si="38"/>
        <v>6.8601642441839208E-6</v>
      </c>
    </row>
    <row r="97" spans="1:26">
      <c r="A97" s="33" t="s">
        <v>107</v>
      </c>
      <c r="B97" s="42" t="s">
        <v>111</v>
      </c>
      <c r="C97" s="32">
        <v>49571.495000000003</v>
      </c>
      <c r="D97" s="32"/>
      <c r="E97" s="34">
        <f t="shared" si="28"/>
        <v>67.501768374755272</v>
      </c>
      <c r="F97" s="34">
        <f t="shared" si="27"/>
        <v>67.5</v>
      </c>
      <c r="G97" s="34">
        <f t="shared" si="29"/>
        <v>6.5485000232001767E-4</v>
      </c>
      <c r="H97" s="34"/>
      <c r="I97" s="34"/>
      <c r="J97" s="34">
        <f>G97</f>
        <v>6.5485000232001767E-4</v>
      </c>
      <c r="K97" s="34"/>
      <c r="L97" s="34"/>
      <c r="M97" s="34"/>
      <c r="N97" s="34"/>
      <c r="O97" s="34">
        <f t="shared" ca="1" si="30"/>
        <v>2.0708621711201265E-3</v>
      </c>
      <c r="P97" s="28">
        <f t="shared" si="31"/>
        <v>6.743781494858261E-3</v>
      </c>
      <c r="Q97" s="37">
        <f t="shared" si="32"/>
        <v>34552.995000000003</v>
      </c>
      <c r="R97" s="34"/>
      <c r="S97" s="34">
        <f t="shared" si="33"/>
        <v>3.7075086720824003E-5</v>
      </c>
      <c r="T97" s="34">
        <v>0.1</v>
      </c>
      <c r="U97" s="34">
        <f t="shared" si="34"/>
        <v>3.7075086720824004E-6</v>
      </c>
      <c r="V97" s="34">
        <f t="shared" si="35"/>
        <v>-6.0889314925382434E-3</v>
      </c>
      <c r="W97" s="34">
        <f t="shared" si="36"/>
        <v>-8.7364350657341081E-3</v>
      </c>
      <c r="X97">
        <f t="shared" si="37"/>
        <v>8.8196235229456391E-5</v>
      </c>
      <c r="Y97">
        <v>0.1</v>
      </c>
      <c r="Z97">
        <f t="shared" si="38"/>
        <v>8.8196235229456401E-6</v>
      </c>
    </row>
    <row r="98" spans="1:26">
      <c r="A98" s="33" t="s">
        <v>113</v>
      </c>
      <c r="B98" s="42"/>
      <c r="C98" s="32">
        <v>49917.919999999998</v>
      </c>
      <c r="D98" s="32">
        <v>7.0000000000000001E-3</v>
      </c>
      <c r="E98" s="34">
        <f t="shared" si="28"/>
        <v>1002.9972581482527</v>
      </c>
      <c r="F98" s="34">
        <f t="shared" si="27"/>
        <v>1003</v>
      </c>
      <c r="G98" s="34">
        <f t="shared" si="29"/>
        <v>-1.0153399998671375E-3</v>
      </c>
      <c r="H98" s="34"/>
      <c r="I98" s="34">
        <f>G98</f>
        <v>-1.0153399998671375E-3</v>
      </c>
      <c r="J98" s="34"/>
      <c r="K98" s="34"/>
      <c r="L98" s="34"/>
      <c r="M98" s="34"/>
      <c r="N98" s="34"/>
      <c r="O98" s="34">
        <f t="shared" ca="1" si="30"/>
        <v>3.9360575955131941E-3</v>
      </c>
      <c r="P98" s="28">
        <f t="shared" si="31"/>
        <v>7.6894357512574864E-3</v>
      </c>
      <c r="Q98" s="37">
        <f t="shared" si="32"/>
        <v>34899.42</v>
      </c>
      <c r="R98" s="34"/>
      <c r="S98" s="34">
        <f t="shared" si="33"/>
        <v>7.577312087736726E-5</v>
      </c>
      <c r="T98" s="34">
        <v>1</v>
      </c>
      <c r="U98" s="34">
        <f t="shared" si="34"/>
        <v>7.577312087736726E-5</v>
      </c>
      <c r="V98" s="34">
        <f t="shared" si="35"/>
        <v>-8.704775751124624E-3</v>
      </c>
      <c r="W98" s="34">
        <f t="shared" si="36"/>
        <v>-8.9669449994468613E-3</v>
      </c>
      <c r="X98">
        <f t="shared" si="37"/>
        <v>6.3228022069341253E-5</v>
      </c>
      <c r="Y98">
        <v>0.1</v>
      </c>
      <c r="Z98">
        <f t="shared" si="38"/>
        <v>6.3228022069341253E-6</v>
      </c>
    </row>
    <row r="99" spans="1:26">
      <c r="A99" s="33" t="s">
        <v>113</v>
      </c>
      <c r="B99" s="42"/>
      <c r="C99" s="32">
        <v>49918.845399999998</v>
      </c>
      <c r="D99" s="32"/>
      <c r="E99" s="34">
        <f t="shared" si="28"/>
        <v>1005.4962334711552</v>
      </c>
      <c r="F99" s="34">
        <f t="shared" si="27"/>
        <v>1005.5</v>
      </c>
      <c r="G99" s="34">
        <f t="shared" si="29"/>
        <v>-1.394790000631474E-3</v>
      </c>
      <c r="H99" s="34"/>
      <c r="I99" s="34"/>
      <c r="J99" s="34">
        <f t="shared" ref="J99:J105" si="39">G99</f>
        <v>-1.394790000631474E-3</v>
      </c>
      <c r="K99" s="34"/>
      <c r="L99" s="34"/>
      <c r="M99" s="34"/>
      <c r="N99" s="34"/>
      <c r="O99" s="34">
        <f t="shared" ca="1" si="30"/>
        <v>3.9410420835527277E-3</v>
      </c>
      <c r="P99" s="28">
        <f t="shared" si="31"/>
        <v>7.6919076114898626E-3</v>
      </c>
      <c r="Q99" s="37">
        <f t="shared" si="32"/>
        <v>34900.345399999998</v>
      </c>
      <c r="R99" s="34"/>
      <c r="S99" s="34">
        <f t="shared" si="33"/>
        <v>8.2568073494131611E-5</v>
      </c>
      <c r="T99" s="34">
        <v>1</v>
      </c>
      <c r="U99" s="34">
        <f t="shared" si="34"/>
        <v>8.2568073494131611E-5</v>
      </c>
      <c r="V99" s="34">
        <f t="shared" si="35"/>
        <v>-9.0866976121213375E-3</v>
      </c>
      <c r="W99" s="34">
        <f t="shared" si="36"/>
        <v>-8.9672668265963259E-3</v>
      </c>
      <c r="X99">
        <f t="shared" si="37"/>
        <v>5.734240527977472E-5</v>
      </c>
      <c r="Y99">
        <v>0.1</v>
      </c>
      <c r="Z99">
        <f t="shared" si="38"/>
        <v>5.734240527977472E-6</v>
      </c>
    </row>
    <row r="100" spans="1:26">
      <c r="A100" s="33" t="s">
        <v>113</v>
      </c>
      <c r="B100" s="42"/>
      <c r="C100" s="32">
        <v>49919.956299999998</v>
      </c>
      <c r="D100" s="32"/>
      <c r="E100" s="34">
        <f t="shared" si="28"/>
        <v>1008.4961380380574</v>
      </c>
      <c r="F100" s="34">
        <f t="shared" si="27"/>
        <v>1008.5</v>
      </c>
      <c r="G100" s="34">
        <f t="shared" si="29"/>
        <v>-1.430130003427621E-3</v>
      </c>
      <c r="H100" s="34"/>
      <c r="I100" s="34"/>
      <c r="J100" s="34">
        <f t="shared" si="39"/>
        <v>-1.430130003427621E-3</v>
      </c>
      <c r="K100" s="34"/>
      <c r="L100" s="34"/>
      <c r="M100" s="34"/>
      <c r="N100" s="34"/>
      <c r="O100" s="34">
        <f t="shared" ca="1" si="30"/>
        <v>3.9470234692001657E-3</v>
      </c>
      <c r="P100" s="28">
        <f t="shared" si="31"/>
        <v>7.6948734548353964E-3</v>
      </c>
      <c r="Q100" s="37">
        <f t="shared" si="32"/>
        <v>34901.456299999998</v>
      </c>
      <c r="R100" s="34"/>
      <c r="S100" s="34">
        <f t="shared" si="33"/>
        <v>8.3265688113312028E-5</v>
      </c>
      <c r="T100" s="34">
        <v>1</v>
      </c>
      <c r="U100" s="34">
        <f t="shared" si="34"/>
        <v>8.3265688113312028E-5</v>
      </c>
      <c r="V100" s="34">
        <f t="shared" si="35"/>
        <v>-9.1250034582630174E-3</v>
      </c>
      <c r="W100" s="34">
        <f t="shared" si="36"/>
        <v>-8.9676509428197864E-3</v>
      </c>
      <c r="X100">
        <f t="shared" si="37"/>
        <v>5.6814221911775355E-5</v>
      </c>
      <c r="Y100">
        <v>0.1</v>
      </c>
      <c r="Z100">
        <f t="shared" si="38"/>
        <v>5.6814221911775356E-6</v>
      </c>
    </row>
    <row r="101" spans="1:26">
      <c r="A101" s="127" t="s">
        <v>113</v>
      </c>
      <c r="B101" s="133"/>
      <c r="C101" s="126">
        <v>49920.696400000001</v>
      </c>
      <c r="D101" s="126"/>
      <c r="E101" s="34">
        <f t="shared" si="28"/>
        <v>1010.4947242024044</v>
      </c>
      <c r="F101" s="34">
        <f t="shared" si="27"/>
        <v>1010.5</v>
      </c>
      <c r="G101" s="34">
        <f t="shared" si="29"/>
        <v>-1.9536899999366142E-3</v>
      </c>
      <c r="H101" s="34"/>
      <c r="I101" s="34"/>
      <c r="J101" s="34">
        <f t="shared" si="39"/>
        <v>-1.9536899999366142E-3</v>
      </c>
      <c r="K101" s="34"/>
      <c r="L101" s="34"/>
      <c r="M101" s="34"/>
      <c r="N101" s="34"/>
      <c r="O101" s="34">
        <f t="shared" ca="1" si="30"/>
        <v>3.9510110596317916E-3</v>
      </c>
      <c r="P101" s="28">
        <f t="shared" si="31"/>
        <v>7.6968504480152558E-3</v>
      </c>
      <c r="Q101" s="37">
        <f t="shared" si="32"/>
        <v>34902.196400000001</v>
      </c>
      <c r="R101" s="34"/>
      <c r="S101" s="34">
        <f t="shared" si="33"/>
        <v>9.313293093755506E-5</v>
      </c>
      <c r="T101" s="34">
        <v>1</v>
      </c>
      <c r="U101" s="34">
        <f t="shared" si="34"/>
        <v>9.313293093755506E-5</v>
      </c>
      <c r="V101" s="34">
        <f t="shared" si="35"/>
        <v>-9.6505404479518692E-3</v>
      </c>
      <c r="W101" s="34">
        <f t="shared" si="36"/>
        <v>-8.9679057618833446E-3</v>
      </c>
      <c r="X101">
        <f t="shared" si="37"/>
        <v>4.9199222755141949E-5</v>
      </c>
      <c r="Y101">
        <v>0.1</v>
      </c>
      <c r="Z101">
        <f t="shared" si="38"/>
        <v>4.9199222755141953E-6</v>
      </c>
    </row>
    <row r="102" spans="1:26">
      <c r="A102" s="127" t="s">
        <v>113</v>
      </c>
      <c r="B102" s="133"/>
      <c r="C102" s="126">
        <v>49920.882599999997</v>
      </c>
      <c r="D102" s="126"/>
      <c r="E102" s="34">
        <f t="shared" si="28"/>
        <v>1010.9975437454297</v>
      </c>
      <c r="F102" s="34">
        <f t="shared" si="27"/>
        <v>1011</v>
      </c>
      <c r="G102" s="34">
        <f t="shared" si="29"/>
        <v>-9.0958000509999692E-4</v>
      </c>
      <c r="H102" s="34"/>
      <c r="I102" s="34"/>
      <c r="J102" s="34">
        <f t="shared" si="39"/>
        <v>-9.0958000509999692E-4</v>
      </c>
      <c r="K102" s="34"/>
      <c r="L102" s="34"/>
      <c r="M102" s="34"/>
      <c r="N102" s="34"/>
      <c r="O102" s="34">
        <f t="shared" ca="1" si="30"/>
        <v>3.9520079572396985E-3</v>
      </c>
      <c r="P102" s="28">
        <f t="shared" si="31"/>
        <v>7.6973446668455753E-3</v>
      </c>
      <c r="Q102" s="37">
        <f t="shared" si="32"/>
        <v>34902.382599999997</v>
      </c>
      <c r="R102" s="34"/>
      <c r="S102" s="34">
        <f t="shared" si="33"/>
        <v>7.4079152308545394E-5</v>
      </c>
      <c r="T102" s="34">
        <v>1</v>
      </c>
      <c r="U102" s="34">
        <f t="shared" si="34"/>
        <v>7.4079152308545394E-5</v>
      </c>
      <c r="V102" s="34">
        <f t="shared" si="35"/>
        <v>-8.6069246719455723E-3</v>
      </c>
      <c r="W102" s="34">
        <f t="shared" si="36"/>
        <v>-8.9679693093449499E-3</v>
      </c>
      <c r="X102">
        <f t="shared" si="37"/>
        <v>6.4937638178769451E-5</v>
      </c>
      <c r="Y102">
        <v>0.1</v>
      </c>
      <c r="Z102">
        <f t="shared" si="38"/>
        <v>6.4937638178769458E-6</v>
      </c>
    </row>
    <row r="103" spans="1:26">
      <c r="A103" s="128" t="s">
        <v>126</v>
      </c>
      <c r="B103" s="135" t="s">
        <v>111</v>
      </c>
      <c r="C103" s="128">
        <v>49921.438499999997</v>
      </c>
      <c r="D103" s="126"/>
      <c r="E103" s="34">
        <f t="shared" si="28"/>
        <v>1012.4987112211156</v>
      </c>
      <c r="F103" s="34">
        <f t="shared" si="27"/>
        <v>1012.5</v>
      </c>
      <c r="G103" s="34">
        <f t="shared" si="29"/>
        <v>-4.7725000331411138E-4</v>
      </c>
      <c r="H103" s="34"/>
      <c r="I103" s="34"/>
      <c r="J103" s="34">
        <f t="shared" si="39"/>
        <v>-4.7725000331411138E-4</v>
      </c>
      <c r="K103" s="34"/>
      <c r="L103" s="34"/>
      <c r="M103" s="34"/>
      <c r="N103" s="34"/>
      <c r="O103" s="34">
        <f t="shared" ca="1" si="30"/>
        <v>3.9549986500634175E-3</v>
      </c>
      <c r="P103" s="28">
        <f t="shared" si="31"/>
        <v>7.6988272526213857E-3</v>
      </c>
      <c r="Q103" s="37">
        <f t="shared" si="32"/>
        <v>34902.938499999997</v>
      </c>
      <c r="R103" s="34"/>
      <c r="S103" s="34">
        <f t="shared" si="33"/>
        <v>6.6848239295025724E-5</v>
      </c>
      <c r="T103" s="34">
        <v>1</v>
      </c>
      <c r="U103" s="34">
        <f t="shared" si="34"/>
        <v>6.6848239295025724E-5</v>
      </c>
      <c r="V103" s="34">
        <f t="shared" si="35"/>
        <v>-8.1760772559354971E-3</v>
      </c>
      <c r="W103" s="34">
        <f t="shared" si="36"/>
        <v>-8.9681595741961089E-3</v>
      </c>
      <c r="X103">
        <f t="shared" si="37"/>
        <v>7.2095545340895509E-5</v>
      </c>
      <c r="Y103">
        <v>0.1</v>
      </c>
      <c r="Z103">
        <f t="shared" si="38"/>
        <v>7.2095545340895509E-6</v>
      </c>
    </row>
    <row r="104" spans="1:26">
      <c r="A104" s="127" t="s">
        <v>113</v>
      </c>
      <c r="B104" s="133"/>
      <c r="C104" s="126">
        <v>49921.808100000002</v>
      </c>
      <c r="D104" s="126"/>
      <c r="E104" s="34">
        <f t="shared" si="28"/>
        <v>1013.496789111064</v>
      </c>
      <c r="F104" s="34">
        <f t="shared" si="27"/>
        <v>1013.5</v>
      </c>
      <c r="G104" s="34">
        <f t="shared" si="29"/>
        <v>-1.1890299938386306E-3</v>
      </c>
      <c r="H104" s="34"/>
      <c r="I104" s="34"/>
      <c r="J104" s="34">
        <f t="shared" si="39"/>
        <v>-1.1890299938386306E-3</v>
      </c>
      <c r="K104" s="34"/>
      <c r="L104" s="34"/>
      <c r="M104" s="34"/>
      <c r="N104" s="34"/>
      <c r="O104" s="34">
        <f t="shared" ca="1" si="30"/>
        <v>3.9569924452792313E-3</v>
      </c>
      <c r="P104" s="28">
        <f t="shared" si="31"/>
        <v>7.6998155842093021E-3</v>
      </c>
      <c r="Q104" s="37">
        <f t="shared" si="32"/>
        <v>34903.308100000002</v>
      </c>
      <c r="R104" s="34"/>
      <c r="S104" s="34">
        <f t="shared" si="33"/>
        <v>7.9011575710382273E-5</v>
      </c>
      <c r="T104" s="34">
        <v>1</v>
      </c>
      <c r="U104" s="34">
        <f t="shared" si="34"/>
        <v>7.9011575710382273E-5</v>
      </c>
      <c r="V104" s="34">
        <f t="shared" si="35"/>
        <v>-8.8888455780479318E-3</v>
      </c>
      <c r="W104" s="34">
        <f t="shared" si="36"/>
        <v>-8.968286102816735E-3</v>
      </c>
      <c r="X104">
        <f t="shared" si="37"/>
        <v>6.0516825609073154E-5</v>
      </c>
      <c r="Y104">
        <v>0.1</v>
      </c>
      <c r="Z104">
        <f t="shared" si="38"/>
        <v>6.0516825609073157E-6</v>
      </c>
    </row>
    <row r="105" spans="1:26">
      <c r="A105" s="127" t="s">
        <v>113</v>
      </c>
      <c r="B105" s="133"/>
      <c r="C105" s="126">
        <v>49922.918299999998</v>
      </c>
      <c r="D105" s="126"/>
      <c r="E105" s="34">
        <f t="shared" si="28"/>
        <v>1016.4948033789211</v>
      </c>
      <c r="F105" s="34">
        <f t="shared" si="27"/>
        <v>1016.5</v>
      </c>
      <c r="G105" s="34">
        <f t="shared" si="29"/>
        <v>-1.9243700007791631E-3</v>
      </c>
      <c r="H105" s="34"/>
      <c r="I105" s="34"/>
      <c r="J105" s="34">
        <f t="shared" si="39"/>
        <v>-1.9243700007791631E-3</v>
      </c>
      <c r="K105" s="34"/>
      <c r="L105" s="34"/>
      <c r="M105" s="34"/>
      <c r="N105" s="34"/>
      <c r="O105" s="34">
        <f t="shared" ca="1" si="30"/>
        <v>3.9629738309266702E-3</v>
      </c>
      <c r="P105" s="28">
        <f t="shared" si="31"/>
        <v>7.7027802961124551E-3</v>
      </c>
      <c r="Q105" s="37">
        <f t="shared" si="32"/>
        <v>34904.418299999998</v>
      </c>
      <c r="R105" s="34"/>
      <c r="S105" s="34">
        <f t="shared" si="33"/>
        <v>9.2682022838940366E-5</v>
      </c>
      <c r="T105" s="34">
        <v>1</v>
      </c>
      <c r="U105" s="34">
        <f t="shared" si="34"/>
        <v>9.2682022838940366E-5</v>
      </c>
      <c r="V105" s="34">
        <f t="shared" si="35"/>
        <v>-9.6271502968916182E-3</v>
      </c>
      <c r="W105" s="34">
        <f t="shared" si="36"/>
        <v>-8.968664178515438E-3</v>
      </c>
      <c r="X105">
        <f t="shared" si="37"/>
        <v>4.9622080462489184E-5</v>
      </c>
      <c r="Z105">
        <f t="shared" si="38"/>
        <v>0</v>
      </c>
    </row>
    <row r="106" spans="1:26">
      <c r="A106" s="127" t="s">
        <v>109</v>
      </c>
      <c r="B106" s="133"/>
      <c r="C106" s="126">
        <v>49959.381999999998</v>
      </c>
      <c r="D106" s="126">
        <v>1.4E-2</v>
      </c>
      <c r="E106" s="34">
        <f t="shared" si="28"/>
        <v>1114.9623703572122</v>
      </c>
      <c r="F106" s="34">
        <f t="shared" si="27"/>
        <v>1115</v>
      </c>
      <c r="G106" s="34">
        <f t="shared" si="29"/>
        <v>-1.3934700000390876E-2</v>
      </c>
      <c r="H106" s="34"/>
      <c r="I106" s="34">
        <f>G106</f>
        <v>-1.3934700000390876E-2</v>
      </c>
      <c r="J106" s="34"/>
      <c r="K106" s="34"/>
      <c r="L106" s="34"/>
      <c r="M106" s="34"/>
      <c r="N106" s="34"/>
      <c r="O106" s="34">
        <f t="shared" ca="1" si="30"/>
        <v>4.1593626596842515E-3</v>
      </c>
      <c r="P106" s="28">
        <f t="shared" si="31"/>
        <v>7.7998860061397673E-3</v>
      </c>
      <c r="Q106" s="37">
        <f t="shared" si="32"/>
        <v>34940.881999999998</v>
      </c>
      <c r="R106" s="34"/>
      <c r="S106" s="34">
        <f t="shared" si="33"/>
        <v>4.723922288752777E-4</v>
      </c>
      <c r="T106" s="34">
        <v>0.05</v>
      </c>
      <c r="U106" s="34">
        <f t="shared" si="34"/>
        <v>2.3619611443763885E-5</v>
      </c>
      <c r="V106" s="34">
        <f t="shared" si="35"/>
        <v>-2.1734586006530644E-2</v>
      </c>
      <c r="W106" s="34">
        <f t="shared" si="36"/>
        <v>-8.9798192060986989E-3</v>
      </c>
      <c r="X106">
        <f t="shared" si="37"/>
        <v>2.4550843685645476E-5</v>
      </c>
      <c r="Z106">
        <f t="shared" si="38"/>
        <v>0</v>
      </c>
    </row>
    <row r="107" spans="1:26">
      <c r="A107" s="127" t="s">
        <v>109</v>
      </c>
      <c r="B107" s="133"/>
      <c r="C107" s="126">
        <v>49962.360999999997</v>
      </c>
      <c r="D107" s="126">
        <v>5.0000000000000001E-3</v>
      </c>
      <c r="E107" s="34">
        <f t="shared" si="28"/>
        <v>1123.0069429603288</v>
      </c>
      <c r="F107" s="34">
        <f t="shared" si="27"/>
        <v>1123</v>
      </c>
      <c r="G107" s="34">
        <f t="shared" si="29"/>
        <v>2.5710599948070012E-3</v>
      </c>
      <c r="H107" s="34"/>
      <c r="I107" s="34">
        <f>G107</f>
        <v>2.5710599948070012E-3</v>
      </c>
      <c r="J107" s="34"/>
      <c r="K107" s="34"/>
      <c r="L107" s="34"/>
      <c r="M107" s="34"/>
      <c r="N107" s="34"/>
      <c r="O107" s="34">
        <f t="shared" ca="1" si="30"/>
        <v>4.1753130214107551E-3</v>
      </c>
      <c r="P107" s="28">
        <f t="shared" si="31"/>
        <v>7.8077526812123238E-3</v>
      </c>
      <c r="Q107" s="37">
        <f t="shared" si="32"/>
        <v>34943.860999999997</v>
      </c>
      <c r="R107" s="34"/>
      <c r="S107" s="34">
        <f t="shared" si="33"/>
        <v>2.7422950291850994E-5</v>
      </c>
      <c r="T107" s="34">
        <v>0.1</v>
      </c>
      <c r="U107" s="34">
        <f t="shared" si="34"/>
        <v>2.7422950291850996E-6</v>
      </c>
      <c r="V107" s="34">
        <f t="shared" si="35"/>
        <v>-5.2366926864053226E-3</v>
      </c>
      <c r="W107" s="34">
        <f t="shared" si="36"/>
        <v>-8.9806179301463087E-3</v>
      </c>
      <c r="X107">
        <f t="shared" si="37"/>
        <v>1.3344126288185361E-4</v>
      </c>
      <c r="Z107">
        <f t="shared" si="38"/>
        <v>0</v>
      </c>
    </row>
    <row r="108" spans="1:26">
      <c r="A108" s="127" t="s">
        <v>119</v>
      </c>
      <c r="B108" s="135"/>
      <c r="C108" s="128">
        <v>50303.415500000003</v>
      </c>
      <c r="D108" s="126"/>
      <c r="E108" s="34">
        <f t="shared" si="28"/>
        <v>2043.9997885025518</v>
      </c>
      <c r="F108" s="35">
        <f t="shared" ref="F108:F139" si="40">ROUND(2*E108,0)/2</f>
        <v>2044</v>
      </c>
      <c r="G108" s="34">
        <f t="shared" si="29"/>
        <v>-7.8319993917830288E-5</v>
      </c>
      <c r="H108" s="36"/>
      <c r="I108" s="36"/>
      <c r="J108" s="36"/>
      <c r="K108" s="34">
        <f>G108</f>
        <v>-7.8319993917830288E-5</v>
      </c>
      <c r="L108" s="36"/>
      <c r="M108" s="36"/>
      <c r="N108" s="34"/>
      <c r="O108" s="34">
        <f t="shared" ca="1" si="30"/>
        <v>6.0115984151745353E-3</v>
      </c>
      <c r="P108" s="28">
        <f t="shared" si="31"/>
        <v>8.6932354763652134E-3</v>
      </c>
      <c r="Q108" s="37">
        <f t="shared" si="32"/>
        <v>35284.915500000003</v>
      </c>
      <c r="R108" s="34"/>
      <c r="S108" s="34">
        <f t="shared" si="33"/>
        <v>7.6940185368252383E-5</v>
      </c>
      <c r="T108" s="34">
        <v>1</v>
      </c>
      <c r="U108" s="34">
        <f t="shared" si="34"/>
        <v>7.6940185368252383E-5</v>
      </c>
      <c r="V108" s="34">
        <f t="shared" si="35"/>
        <v>-8.7715554702830437E-3</v>
      </c>
      <c r="W108" s="34">
        <f t="shared" si="36"/>
        <v>-8.9647552506519259E-3</v>
      </c>
      <c r="X108">
        <f t="shared" si="37"/>
        <v>7.8968731572126778E-5</v>
      </c>
      <c r="Z108">
        <f t="shared" si="38"/>
        <v>0</v>
      </c>
    </row>
    <row r="109" spans="1:26">
      <c r="A109" s="127" t="s">
        <v>110</v>
      </c>
      <c r="B109" s="133" t="s">
        <v>111</v>
      </c>
      <c r="C109" s="126">
        <v>50312.487999999998</v>
      </c>
      <c r="D109" s="126">
        <v>5.0000000000000001E-3</v>
      </c>
      <c r="E109" s="34">
        <f t="shared" si="28"/>
        <v>2068.4994141963248</v>
      </c>
      <c r="F109" s="34">
        <f t="shared" si="40"/>
        <v>2068.5</v>
      </c>
      <c r="G109" s="34">
        <f t="shared" si="29"/>
        <v>-2.1692999871447682E-4</v>
      </c>
      <c r="H109" s="34"/>
      <c r="I109" s="34">
        <f>G109</f>
        <v>-2.1692999871447682E-4</v>
      </c>
      <c r="J109" s="34"/>
      <c r="K109" s="34"/>
      <c r="L109" s="34"/>
      <c r="M109" s="34"/>
      <c r="N109" s="34"/>
      <c r="O109" s="34">
        <f t="shared" ca="1" si="30"/>
        <v>6.0604463979619539E-3</v>
      </c>
      <c r="P109" s="28">
        <f t="shared" si="31"/>
        <v>8.7162446318128761E-3</v>
      </c>
      <c r="Q109" s="37">
        <f t="shared" si="32"/>
        <v>35293.987999999998</v>
      </c>
      <c r="R109" s="34"/>
      <c r="S109" s="34">
        <f t="shared" si="33"/>
        <v>7.9801608979497503E-5</v>
      </c>
      <c r="T109">
        <v>0.1</v>
      </c>
      <c r="U109" s="34">
        <f t="shared" si="34"/>
        <v>7.9801608979497503E-6</v>
      </c>
      <c r="V109" s="34">
        <f t="shared" si="35"/>
        <v>-8.9331746305273529E-3</v>
      </c>
      <c r="W109" s="34">
        <f t="shared" si="36"/>
        <v>-8.9614151679484558E-3</v>
      </c>
      <c r="X109">
        <f t="shared" si="37"/>
        <v>7.6466020874953007E-5</v>
      </c>
      <c r="Z109">
        <f t="shared" si="38"/>
        <v>0</v>
      </c>
    </row>
    <row r="110" spans="1:26">
      <c r="A110" s="127" t="s">
        <v>119</v>
      </c>
      <c r="B110" s="135" t="s">
        <v>111</v>
      </c>
      <c r="C110" s="128">
        <v>50315.451099999998</v>
      </c>
      <c r="D110" s="128">
        <v>2.9999999999999997E-4</v>
      </c>
      <c r="E110" s="34">
        <f t="shared" si="28"/>
        <v>2076.5010500071025</v>
      </c>
      <c r="F110" s="35">
        <f t="shared" si="40"/>
        <v>2076.5</v>
      </c>
      <c r="G110" s="34">
        <f t="shared" si="29"/>
        <v>3.8882999797351658E-4</v>
      </c>
      <c r="H110" s="36"/>
      <c r="I110" s="36"/>
      <c r="J110" s="36"/>
      <c r="K110" s="34">
        <f>G110</f>
        <v>3.8882999797351658E-4</v>
      </c>
      <c r="L110" s="36"/>
      <c r="M110" s="36"/>
      <c r="N110" s="34"/>
      <c r="O110" s="34">
        <f t="shared" ca="1" si="30"/>
        <v>6.0763967596884575E-3</v>
      </c>
      <c r="P110" s="28">
        <f t="shared" si="31"/>
        <v>8.7237516967822101E-3</v>
      </c>
      <c r="Q110" s="37">
        <f t="shared" si="32"/>
        <v>35296.951099999998</v>
      </c>
      <c r="R110" s="34"/>
      <c r="S110" s="34">
        <f t="shared" si="33"/>
        <v>6.9470919725272E-5</v>
      </c>
      <c r="T110">
        <v>1</v>
      </c>
      <c r="U110" s="34">
        <f t="shared" si="34"/>
        <v>6.9470919725272E-5</v>
      </c>
      <c r="V110" s="34">
        <f t="shared" si="35"/>
        <v>-8.3349216988086935E-3</v>
      </c>
      <c r="W110" s="34">
        <f t="shared" si="36"/>
        <v>-8.9602918191879957E-3</v>
      </c>
      <c r="X110">
        <f t="shared" si="37"/>
        <v>8.7406078752125382E-5</v>
      </c>
      <c r="Z110">
        <f t="shared" si="38"/>
        <v>0</v>
      </c>
    </row>
    <row r="111" spans="1:26">
      <c r="A111" s="127" t="s">
        <v>119</v>
      </c>
      <c r="B111" s="135" t="s">
        <v>111</v>
      </c>
      <c r="C111" s="128">
        <v>50315.451699999998</v>
      </c>
      <c r="D111" s="128">
        <v>5.0000000000000001E-4</v>
      </c>
      <c r="E111" s="34">
        <f t="shared" si="28"/>
        <v>2076.5026702634159</v>
      </c>
      <c r="F111" s="35">
        <f t="shared" si="40"/>
        <v>2076.5</v>
      </c>
      <c r="G111" s="34">
        <f t="shared" si="29"/>
        <v>9.8882999736815691E-4</v>
      </c>
      <c r="H111" s="36"/>
      <c r="I111" s="36"/>
      <c r="J111" s="36"/>
      <c r="K111" s="34">
        <f>G111</f>
        <v>9.8882999736815691E-4</v>
      </c>
      <c r="L111" s="36"/>
      <c r="M111" s="36"/>
      <c r="N111" s="34"/>
      <c r="O111" s="34">
        <f t="shared" ca="1" si="30"/>
        <v>6.0763967596884575E-3</v>
      </c>
      <c r="P111" s="28">
        <f t="shared" si="31"/>
        <v>8.7237516967822101E-3</v>
      </c>
      <c r="Q111" s="37">
        <f t="shared" si="32"/>
        <v>35296.951699999998</v>
      </c>
      <c r="R111" s="34"/>
      <c r="S111" s="34">
        <f t="shared" si="33"/>
        <v>5.9829013696066382E-5</v>
      </c>
      <c r="T111">
        <v>1</v>
      </c>
      <c r="U111" s="34">
        <f t="shared" si="34"/>
        <v>5.9829013696066382E-5</v>
      </c>
      <c r="V111" s="34">
        <f t="shared" si="35"/>
        <v>-7.7349216994140532E-3</v>
      </c>
      <c r="W111" s="34">
        <f t="shared" si="36"/>
        <v>-8.9602918191879957E-3</v>
      </c>
      <c r="X111">
        <f t="shared" si="37"/>
        <v>9.8985024920673599E-5</v>
      </c>
      <c r="Z111">
        <f t="shared" si="38"/>
        <v>0</v>
      </c>
    </row>
    <row r="112" spans="1:26">
      <c r="A112" s="126" t="s">
        <v>118</v>
      </c>
      <c r="B112" s="133" t="s">
        <v>111</v>
      </c>
      <c r="C112" s="126">
        <v>51016.453399999999</v>
      </c>
      <c r="D112" s="126">
        <v>2.9999999999999997E-4</v>
      </c>
      <c r="E112" s="34">
        <f t="shared" si="28"/>
        <v>3969.5067221464014</v>
      </c>
      <c r="F112" s="35">
        <f t="shared" si="40"/>
        <v>3969.5</v>
      </c>
      <c r="G112" s="34">
        <f t="shared" si="29"/>
        <v>2.4892899964470416E-3</v>
      </c>
      <c r="H112" s="34"/>
      <c r="I112" s="34"/>
      <c r="J112" s="34"/>
      <c r="K112" s="34">
        <f>G112</f>
        <v>2.4892899964470416E-3</v>
      </c>
      <c r="L112" s="34"/>
      <c r="M112" s="34"/>
      <c r="N112" s="34"/>
      <c r="O112" s="34">
        <f t="shared" ca="1" si="30"/>
        <v>9.8506511032224811E-3</v>
      </c>
      <c r="P112" s="28">
        <f t="shared" si="31"/>
        <v>1.041528593203008E-2</v>
      </c>
      <c r="Q112" s="37">
        <f t="shared" si="32"/>
        <v>35997.953399999999</v>
      </c>
      <c r="R112" s="34"/>
      <c r="S112" s="34">
        <f t="shared" si="33"/>
        <v>6.2821411570878832E-5</v>
      </c>
      <c r="T112">
        <v>1</v>
      </c>
      <c r="U112" s="34">
        <f t="shared" si="34"/>
        <v>6.2821411570878832E-5</v>
      </c>
      <c r="V112" s="34">
        <f t="shared" si="35"/>
        <v>-7.925995935583038E-3</v>
      </c>
      <c r="W112" s="34">
        <f t="shared" si="36"/>
        <v>-8.2457002952060574E-3</v>
      </c>
      <c r="X112">
        <f t="shared" si="37"/>
        <v>1.1524001656188629E-4</v>
      </c>
      <c r="Z112">
        <f t="shared" si="38"/>
        <v>0</v>
      </c>
    </row>
    <row r="113" spans="1:26">
      <c r="A113" s="152" t="s">
        <v>269</v>
      </c>
      <c r="B113" s="113" t="s">
        <v>111</v>
      </c>
      <c r="C113" s="153">
        <v>51378.435400000002</v>
      </c>
      <c r="D113" s="113" t="s">
        <v>299</v>
      </c>
      <c r="E113" s="34">
        <f t="shared" si="28"/>
        <v>4947.0127577362055</v>
      </c>
      <c r="F113" s="35">
        <f t="shared" si="40"/>
        <v>4947</v>
      </c>
      <c r="G113" s="34">
        <f t="shared" si="29"/>
        <v>4.7243400040315464E-3</v>
      </c>
      <c r="N113" s="34">
        <f>G113</f>
        <v>4.7243400040315464E-3</v>
      </c>
      <c r="O113" s="34">
        <f t="shared" ca="1" si="30"/>
        <v>1.1799585926679694E-2</v>
      </c>
      <c r="P113" s="28">
        <f t="shared" si="31"/>
        <v>1.1222613618842197E-2</v>
      </c>
      <c r="Q113" s="37">
        <f t="shared" si="32"/>
        <v>36359.935400000002</v>
      </c>
      <c r="S113" s="34">
        <f t="shared" si="33"/>
        <v>4.2227559972944283E-5</v>
      </c>
      <c r="T113">
        <v>1</v>
      </c>
      <c r="U113" s="34">
        <f t="shared" si="34"/>
        <v>4.2227559972944283E-5</v>
      </c>
      <c r="V113" s="34">
        <f t="shared" si="35"/>
        <v>-6.4982736148106509E-3</v>
      </c>
      <c r="W113" s="34">
        <f t="shared" si="36"/>
        <v>-7.5345900481329098E-3</v>
      </c>
      <c r="X113">
        <f t="shared" si="37"/>
        <v>1.5028136602386084E-4</v>
      </c>
      <c r="Z113">
        <f t="shared" si="38"/>
        <v>0</v>
      </c>
    </row>
    <row r="114" spans="1:26">
      <c r="A114" s="127" t="s">
        <v>116</v>
      </c>
      <c r="B114" s="133"/>
      <c r="C114" s="126">
        <v>51378.435700000002</v>
      </c>
      <c r="D114" s="126">
        <v>4.0000000000000002E-4</v>
      </c>
      <c r="E114" s="34">
        <f t="shared" si="28"/>
        <v>4947.0135678643619</v>
      </c>
      <c r="F114" s="35">
        <f t="shared" si="40"/>
        <v>4947</v>
      </c>
      <c r="G114" s="34">
        <f t="shared" si="29"/>
        <v>5.0243400037288666E-3</v>
      </c>
      <c r="H114" s="40"/>
      <c r="I114" s="41"/>
      <c r="J114" s="41"/>
      <c r="K114" s="34">
        <f>G114</f>
        <v>5.0243400037288666E-3</v>
      </c>
      <c r="L114" s="34"/>
      <c r="M114" s="34"/>
      <c r="N114" s="34"/>
      <c r="O114" s="34">
        <f t="shared" ca="1" si="30"/>
        <v>1.1799585926679694E-2</v>
      </c>
      <c r="P114" s="28">
        <f t="shared" si="31"/>
        <v>1.1222613618842197E-2</v>
      </c>
      <c r="Q114" s="37">
        <f t="shared" si="32"/>
        <v>36359.935700000002</v>
      </c>
      <c r="R114" s="34"/>
      <c r="S114" s="34">
        <f t="shared" si="33"/>
        <v>3.8418595807810075E-5</v>
      </c>
      <c r="T114">
        <v>1</v>
      </c>
      <c r="U114" s="34">
        <f t="shared" si="34"/>
        <v>3.8418595807810075E-5</v>
      </c>
      <c r="V114" s="34">
        <f t="shared" si="35"/>
        <v>-6.1982736151133307E-3</v>
      </c>
      <c r="W114" s="34">
        <f t="shared" si="36"/>
        <v>-7.5345900481329098E-3</v>
      </c>
      <c r="X114">
        <f t="shared" si="37"/>
        <v>1.5772672404755684E-4</v>
      </c>
      <c r="Z114">
        <f t="shared" si="38"/>
        <v>0</v>
      </c>
    </row>
    <row r="115" spans="1:26">
      <c r="A115" s="152" t="s">
        <v>269</v>
      </c>
      <c r="B115" s="113" t="s">
        <v>111</v>
      </c>
      <c r="C115" s="153">
        <v>51378.435899999997</v>
      </c>
      <c r="D115" s="113" t="s">
        <v>299</v>
      </c>
      <c r="E115" s="34">
        <f t="shared" si="28"/>
        <v>4947.0141079497862</v>
      </c>
      <c r="F115" s="35">
        <f t="shared" si="40"/>
        <v>4947</v>
      </c>
      <c r="G115" s="34">
        <f t="shared" si="29"/>
        <v>5.2243399986764416E-3</v>
      </c>
      <c r="N115" s="34">
        <f>G115</f>
        <v>5.2243399986764416E-3</v>
      </c>
      <c r="O115" s="34">
        <f t="shared" ca="1" si="30"/>
        <v>1.1799585926679694E-2</v>
      </c>
      <c r="P115" s="28">
        <f t="shared" si="31"/>
        <v>1.1222613618842197E-2</v>
      </c>
      <c r="Q115" s="37">
        <f t="shared" si="32"/>
        <v>36359.935899999997</v>
      </c>
      <c r="S115" s="34">
        <f t="shared" si="33"/>
        <v>3.5979286422376399E-5</v>
      </c>
      <c r="T115">
        <v>1</v>
      </c>
      <c r="U115" s="34">
        <f t="shared" si="34"/>
        <v>3.5979286422376399E-5</v>
      </c>
      <c r="V115" s="34">
        <f t="shared" si="35"/>
        <v>-5.9982736201657557E-3</v>
      </c>
      <c r="W115" s="34">
        <f t="shared" si="36"/>
        <v>-7.5345900481329098E-3</v>
      </c>
      <c r="X115">
        <f t="shared" si="37"/>
        <v>1.6279029593937449E-4</v>
      </c>
      <c r="Z115">
        <f t="shared" si="38"/>
        <v>0</v>
      </c>
    </row>
    <row r="116" spans="1:26">
      <c r="A116" s="127" t="s">
        <v>116</v>
      </c>
      <c r="B116" s="135"/>
      <c r="C116" s="126">
        <v>51388.434800000003</v>
      </c>
      <c r="D116" s="126">
        <v>2.9999999999999997E-4</v>
      </c>
      <c r="E116" s="34">
        <f t="shared" si="28"/>
        <v>4974.0154093936835</v>
      </c>
      <c r="F116" s="35">
        <f t="shared" si="40"/>
        <v>4974</v>
      </c>
      <c r="G116" s="34">
        <f t="shared" si="29"/>
        <v>5.7062800042331219E-3</v>
      </c>
      <c r="H116" s="40"/>
      <c r="I116" s="41"/>
      <c r="J116" s="41"/>
      <c r="K116" s="34">
        <f>G116</f>
        <v>5.7062800042331219E-3</v>
      </c>
      <c r="L116" s="34"/>
      <c r="M116" s="34"/>
      <c r="N116" s="34"/>
      <c r="O116" s="34">
        <f t="shared" ca="1" si="30"/>
        <v>1.1853418397506647E-2</v>
      </c>
      <c r="P116" s="28">
        <f t="shared" si="31"/>
        <v>1.1244273906819958E-2</v>
      </c>
      <c r="Q116" s="37">
        <f t="shared" si="32"/>
        <v>36369.934800000003</v>
      </c>
      <c r="R116" s="34"/>
      <c r="S116" s="34">
        <f t="shared" si="33"/>
        <v>3.0669376465088982E-5</v>
      </c>
      <c r="T116">
        <v>1</v>
      </c>
      <c r="U116" s="34">
        <f t="shared" si="34"/>
        <v>3.0669376465088982E-5</v>
      </c>
      <c r="V116" s="34">
        <f t="shared" si="35"/>
        <v>-5.5379939025868366E-3</v>
      </c>
      <c r="W116" s="34">
        <f t="shared" si="36"/>
        <v>-7.5117481856427134E-3</v>
      </c>
      <c r="X116">
        <f t="shared" si="37"/>
        <v>1.7471626922835226E-4</v>
      </c>
      <c r="Z116">
        <f t="shared" si="38"/>
        <v>0</v>
      </c>
    </row>
    <row r="117" spans="1:26">
      <c r="A117" s="126" t="s">
        <v>124</v>
      </c>
      <c r="B117" s="133" t="s">
        <v>111</v>
      </c>
      <c r="C117" s="126">
        <v>51747.452599999997</v>
      </c>
      <c r="D117" s="126">
        <v>5.9999999999999995E-4</v>
      </c>
      <c r="E117" s="34">
        <f t="shared" ref="E117:E148" si="41">+(C117-C$7)/C$8</f>
        <v>5943.5168387027752</v>
      </c>
      <c r="F117" s="35">
        <f t="shared" si="40"/>
        <v>5943.5</v>
      </c>
      <c r="G117" s="34">
        <f t="shared" ref="G117:G125" si="42">+C117-(C$7+F117*C$8)</f>
        <v>6.2355699992622249E-3</v>
      </c>
      <c r="H117" s="40"/>
      <c r="I117" s="41"/>
      <c r="J117" s="41"/>
      <c r="K117" s="34">
        <f>G117</f>
        <v>6.2355699992622249E-3</v>
      </c>
      <c r="L117" s="34"/>
      <c r="M117" s="34"/>
      <c r="N117" s="34"/>
      <c r="O117" s="34">
        <f t="shared" ref="O117:O138" ca="1" si="43">+C$11+C$12*F117</f>
        <v>1.3786402859237356E-2</v>
      </c>
      <c r="P117" s="28">
        <f t="shared" ref="P117:P138" si="44">+D$11+D$12*F117+D$13*F117^2</f>
        <v>1.1999265897614044E-2</v>
      </c>
      <c r="Q117" s="37">
        <f t="shared" ref="Q117:Q138" si="45">+C117-15018.5</f>
        <v>36728.952599999997</v>
      </c>
      <c r="R117" s="34"/>
      <c r="S117" s="34">
        <f t="shared" ref="S117:S125" si="46">(P117-G117)^2</f>
        <v>3.3220190408677585E-5</v>
      </c>
      <c r="T117">
        <v>1</v>
      </c>
      <c r="U117" s="34">
        <f t="shared" ref="U117:U138" si="47">S117*T117</f>
        <v>3.3220190408677585E-5</v>
      </c>
      <c r="V117" s="34">
        <f t="shared" ref="V117:V125" si="48">+G117-P117</f>
        <v>-5.7636958983518193E-3</v>
      </c>
      <c r="W117" s="34">
        <f t="shared" ref="W117:W125" si="49">AE$2+AE$3*SIN(RADIANS(AE$4*F117+AE$5))</f>
        <v>-6.5811333645286064E-3</v>
      </c>
      <c r="X117">
        <f t="shared" ref="X117:X125" si="50">+(G117-W117)^2</f>
        <v>1.6426788511540721E-4</v>
      </c>
      <c r="Z117">
        <f t="shared" ref="Z117:Z125" si="51">Y117*X117</f>
        <v>0</v>
      </c>
    </row>
    <row r="118" spans="1:26">
      <c r="A118" s="126" t="s">
        <v>127</v>
      </c>
      <c r="B118" s="135" t="s">
        <v>122</v>
      </c>
      <c r="C118" s="128">
        <v>52448.456700000002</v>
      </c>
      <c r="D118" s="128">
        <v>6.9999999999999999E-4</v>
      </c>
      <c r="E118" s="34">
        <f t="shared" si="41"/>
        <v>7836.5273716110332</v>
      </c>
      <c r="F118" s="35">
        <f t="shared" si="40"/>
        <v>7836.5</v>
      </c>
      <c r="G118" s="34">
        <f t="shared" si="42"/>
        <v>1.0136030003195629E-2</v>
      </c>
      <c r="H118" s="40"/>
      <c r="I118" s="41"/>
      <c r="J118" s="41"/>
      <c r="K118" s="34">
        <f>G118</f>
        <v>1.0136030003195629E-2</v>
      </c>
      <c r="L118" s="34"/>
      <c r="M118" s="34"/>
      <c r="N118" s="34"/>
      <c r="O118" s="34">
        <f t="shared" ca="1" si="43"/>
        <v>1.756065720277138E-2</v>
      </c>
      <c r="P118" s="28">
        <f t="shared" si="44"/>
        <v>1.3345699316723261E-2</v>
      </c>
      <c r="Q118" s="37">
        <f t="shared" si="45"/>
        <v>37429.956700000002</v>
      </c>
      <c r="R118" s="34"/>
      <c r="S118" s="34">
        <f t="shared" si="46"/>
        <v>1.0301977102200945E-5</v>
      </c>
      <c r="T118">
        <v>1</v>
      </c>
      <c r="U118" s="34">
        <f t="shared" si="47"/>
        <v>1.0301977102200945E-5</v>
      </c>
      <c r="V118" s="34">
        <f t="shared" si="48"/>
        <v>-3.2096693135276327E-3</v>
      </c>
      <c r="W118" s="34">
        <f t="shared" si="49"/>
        <v>-4.1815140060669671E-3</v>
      </c>
      <c r="X118">
        <f t="shared" si="50"/>
        <v>2.0499206645717123E-4</v>
      </c>
      <c r="Z118">
        <f t="shared" si="51"/>
        <v>0</v>
      </c>
    </row>
    <row r="119" spans="1:26">
      <c r="A119" s="126" t="s">
        <v>127</v>
      </c>
      <c r="B119" s="135" t="s">
        <v>111</v>
      </c>
      <c r="C119" s="128">
        <v>52489.375780000002</v>
      </c>
      <c r="D119" s="128">
        <v>5.0000000000000002E-5</v>
      </c>
      <c r="E119" s="34">
        <f t="shared" si="41"/>
        <v>7947.0263678892497</v>
      </c>
      <c r="F119" s="35">
        <f t="shared" si="40"/>
        <v>7947</v>
      </c>
      <c r="G119" s="34">
        <f t="shared" si="42"/>
        <v>9.7643400004017167E-3</v>
      </c>
      <c r="H119" s="40"/>
      <c r="I119" s="41"/>
      <c r="J119" s="41"/>
      <c r="K119" s="34">
        <f>G119</f>
        <v>9.7643400004017167E-3</v>
      </c>
      <c r="L119" s="34"/>
      <c r="M119" s="34"/>
      <c r="N119" s="34"/>
      <c r="O119" s="34">
        <f t="shared" ca="1" si="43"/>
        <v>1.7780971574118717E-2</v>
      </c>
      <c r="P119" s="28">
        <f t="shared" si="44"/>
        <v>1.3419076145739818E-2</v>
      </c>
      <c r="Q119" s="37">
        <f t="shared" si="45"/>
        <v>37470.875780000002</v>
      </c>
      <c r="R119" s="34"/>
      <c r="S119" s="34">
        <f t="shared" si="46"/>
        <v>1.3357096292040804E-5</v>
      </c>
      <c r="T119">
        <v>1</v>
      </c>
      <c r="U119" s="34">
        <f t="shared" si="47"/>
        <v>1.3357096292040804E-5</v>
      </c>
      <c r="V119" s="34">
        <f t="shared" si="48"/>
        <v>-3.6547361453381014E-3</v>
      </c>
      <c r="W119" s="34">
        <f t="shared" si="49"/>
        <v>-4.0194210096225133E-3</v>
      </c>
      <c r="X119">
        <f t="shared" si="50"/>
        <v>1.8999206758146418E-4</v>
      </c>
      <c r="Z119">
        <f t="shared" si="51"/>
        <v>0</v>
      </c>
    </row>
    <row r="120" spans="1:26">
      <c r="A120" s="152" t="s">
        <v>271</v>
      </c>
      <c r="B120" s="113" t="s">
        <v>122</v>
      </c>
      <c r="C120" s="153">
        <v>52489.375800000002</v>
      </c>
      <c r="D120" s="113" t="s">
        <v>299</v>
      </c>
      <c r="E120" s="34">
        <f t="shared" si="41"/>
        <v>7947.0264218977927</v>
      </c>
      <c r="F120" s="35">
        <f t="shared" si="40"/>
        <v>7947</v>
      </c>
      <c r="G120" s="34">
        <f t="shared" si="42"/>
        <v>9.7843399998964742E-3</v>
      </c>
      <c r="N120" s="34">
        <f>G120</f>
        <v>9.7843399998964742E-3</v>
      </c>
      <c r="O120" s="34">
        <f t="shared" ca="1" si="43"/>
        <v>1.7780971574118717E-2</v>
      </c>
      <c r="P120" s="28">
        <f t="shared" si="44"/>
        <v>1.3419076145739818E-2</v>
      </c>
      <c r="Q120" s="37">
        <f t="shared" si="45"/>
        <v>37470.875800000002</v>
      </c>
      <c r="S120" s="34">
        <f t="shared" si="46"/>
        <v>1.3211306849900126E-5</v>
      </c>
      <c r="T120">
        <v>1</v>
      </c>
      <c r="U120" s="34">
        <f t="shared" si="47"/>
        <v>1.3211306849900126E-5</v>
      </c>
      <c r="V120" s="34">
        <f t="shared" si="48"/>
        <v>-3.6347361458433439E-3</v>
      </c>
      <c r="W120" s="34">
        <f t="shared" si="49"/>
        <v>-4.0194210096225133E-3</v>
      </c>
      <c r="X120">
        <f t="shared" si="50"/>
        <v>1.9054381800791666E-4</v>
      </c>
      <c r="Z120">
        <f t="shared" si="51"/>
        <v>0</v>
      </c>
    </row>
    <row r="121" spans="1:26">
      <c r="A121" s="152" t="s">
        <v>273</v>
      </c>
      <c r="B121" s="113" t="s">
        <v>111</v>
      </c>
      <c r="C121" s="153">
        <v>52498.077899999997</v>
      </c>
      <c r="D121" s="113" t="s">
        <v>299</v>
      </c>
      <c r="E121" s="34">
        <f t="shared" si="41"/>
        <v>7970.5258093598786</v>
      </c>
      <c r="F121" s="35">
        <f t="shared" si="40"/>
        <v>7970.5</v>
      </c>
      <c r="G121" s="34">
        <f t="shared" si="42"/>
        <v>9.5575099985580891E-3</v>
      </c>
      <c r="N121" s="34">
        <f>G121</f>
        <v>9.5575099985580891E-3</v>
      </c>
      <c r="O121" s="34">
        <f t="shared" ca="1" si="43"/>
        <v>1.7827825761690324E-2</v>
      </c>
      <c r="P121" s="28">
        <f t="shared" si="44"/>
        <v>1.3434606945390745E-2</v>
      </c>
      <c r="Q121" s="37">
        <f t="shared" si="45"/>
        <v>37479.577899999997</v>
      </c>
      <c r="S121" s="34">
        <f t="shared" si="46"/>
        <v>1.50318807351391E-5</v>
      </c>
      <c r="T121">
        <v>1</v>
      </c>
      <c r="U121" s="34">
        <f t="shared" si="47"/>
        <v>1.50318807351391E-5</v>
      </c>
      <c r="V121" s="34">
        <f t="shared" si="48"/>
        <v>-3.8770969468326557E-3</v>
      </c>
      <c r="W121" s="34">
        <f t="shared" si="49"/>
        <v>-3.9846549544104246E-3</v>
      </c>
      <c r="X121">
        <f t="shared" si="50"/>
        <v>1.833902316134087E-4</v>
      </c>
      <c r="Z121">
        <f t="shared" si="51"/>
        <v>0</v>
      </c>
    </row>
    <row r="122" spans="1:26">
      <c r="A122" s="126" t="s">
        <v>145</v>
      </c>
      <c r="B122" s="133" t="s">
        <v>111</v>
      </c>
      <c r="C122" s="126">
        <v>52498.448600000003</v>
      </c>
      <c r="D122" s="126">
        <v>1.6000000000000001E-3</v>
      </c>
      <c r="E122" s="34">
        <f t="shared" si="41"/>
        <v>7971.5268577197412</v>
      </c>
      <c r="F122" s="35">
        <f t="shared" si="40"/>
        <v>7971.5</v>
      </c>
      <c r="G122" s="34">
        <f t="shared" si="42"/>
        <v>9.9457300020731054E-3</v>
      </c>
      <c r="H122" s="40"/>
      <c r="I122" s="41"/>
      <c r="J122" s="41"/>
      <c r="K122" s="34">
        <f>G122</f>
        <v>9.9457300020731054E-3</v>
      </c>
      <c r="L122" s="34"/>
      <c r="M122" s="34"/>
      <c r="N122" s="34"/>
      <c r="O122" s="34">
        <f t="shared" ca="1" si="43"/>
        <v>1.7829819556906136E-2</v>
      </c>
      <c r="P122" s="28">
        <f t="shared" si="44"/>
        <v>1.3435267252975225E-2</v>
      </c>
      <c r="Q122" s="37">
        <f t="shared" si="45"/>
        <v>37479.948600000003</v>
      </c>
      <c r="S122" s="34">
        <f t="shared" si="46"/>
        <v>1.2176870225433521E-5</v>
      </c>
      <c r="T122">
        <v>1</v>
      </c>
      <c r="U122" s="34">
        <f t="shared" si="47"/>
        <v>1.2176870225433521E-5</v>
      </c>
      <c r="V122" s="34">
        <f t="shared" si="48"/>
        <v>-3.4895372509021194E-3</v>
      </c>
      <c r="W122" s="34">
        <f t="shared" si="49"/>
        <v>-3.9831732728384511E-3</v>
      </c>
      <c r="X122">
        <f t="shared" si="50"/>
        <v>1.9401434644184188E-4</v>
      </c>
      <c r="Z122">
        <f t="shared" si="51"/>
        <v>0</v>
      </c>
    </row>
    <row r="123" spans="1:26">
      <c r="A123" s="127" t="s">
        <v>134</v>
      </c>
      <c r="B123" s="133" t="s">
        <v>111</v>
      </c>
      <c r="C123" s="126">
        <v>52504.377999999997</v>
      </c>
      <c r="D123" s="126">
        <v>2.9999999999999997E-4</v>
      </c>
      <c r="E123" s="34">
        <f t="shared" si="41"/>
        <v>7987.5387707082873</v>
      </c>
      <c r="F123" s="35">
        <f t="shared" si="40"/>
        <v>7987.5</v>
      </c>
      <c r="G123" s="34">
        <f t="shared" si="42"/>
        <v>1.4357249994645827E-2</v>
      </c>
      <c r="H123" s="40"/>
      <c r="I123" s="41"/>
      <c r="J123" s="41"/>
      <c r="K123" s="34">
        <f>G123</f>
        <v>1.4357249994645827E-2</v>
      </c>
      <c r="L123" s="34"/>
      <c r="M123" s="34"/>
      <c r="N123" s="34"/>
      <c r="O123" s="34">
        <f t="shared" ca="1" si="43"/>
        <v>1.7861720280359143E-2</v>
      </c>
      <c r="P123" s="28">
        <f t="shared" si="44"/>
        <v>1.344582576282009E-2</v>
      </c>
      <c r="Q123" s="37">
        <f t="shared" si="45"/>
        <v>37485.877999999997</v>
      </c>
      <c r="R123" s="34"/>
      <c r="S123" s="34">
        <f t="shared" si="46"/>
        <v>8.3069413035913417E-7</v>
      </c>
      <c r="T123" s="34">
        <v>1</v>
      </c>
      <c r="U123" s="34">
        <f t="shared" si="47"/>
        <v>8.3069413035913417E-7</v>
      </c>
      <c r="V123" s="34">
        <f t="shared" si="48"/>
        <v>9.1142423182573665E-4</v>
      </c>
      <c r="W123" s="34">
        <f t="shared" si="49"/>
        <v>-3.9594411469965271E-3</v>
      </c>
      <c r="X123">
        <f t="shared" si="50"/>
        <v>3.3550117437831949E-4</v>
      </c>
      <c r="Z123">
        <f t="shared" si="51"/>
        <v>0</v>
      </c>
    </row>
    <row r="124" spans="1:26">
      <c r="A124" s="126" t="s">
        <v>145</v>
      </c>
      <c r="B124" s="133" t="s">
        <v>111</v>
      </c>
      <c r="C124" s="126">
        <v>52511.410300000003</v>
      </c>
      <c r="D124" s="126">
        <v>2.0000000000000001E-4</v>
      </c>
      <c r="E124" s="34">
        <f t="shared" si="41"/>
        <v>8006.5289848462398</v>
      </c>
      <c r="F124" s="35">
        <f t="shared" si="40"/>
        <v>8006.5</v>
      </c>
      <c r="G124" s="34">
        <f t="shared" si="42"/>
        <v>1.0733430004620459E-2</v>
      </c>
      <c r="H124" s="40"/>
      <c r="I124" s="41"/>
      <c r="J124" s="41"/>
      <c r="K124" s="34">
        <f>G124</f>
        <v>1.0733430004620459E-2</v>
      </c>
      <c r="L124" s="34"/>
      <c r="M124" s="34"/>
      <c r="N124" s="34"/>
      <c r="O124" s="34">
        <f t="shared" ca="1" si="43"/>
        <v>1.789960238945959E-2</v>
      </c>
      <c r="P124" s="28">
        <f t="shared" si="44"/>
        <v>1.3458348318069559E-2</v>
      </c>
      <c r="Q124" s="37">
        <f t="shared" si="45"/>
        <v>37492.910300000003</v>
      </c>
      <c r="S124" s="34">
        <f t="shared" si="46"/>
        <v>7.4251798149702867E-6</v>
      </c>
      <c r="T124">
        <v>1</v>
      </c>
      <c r="U124" s="34">
        <f t="shared" si="47"/>
        <v>7.4251798149702867E-6</v>
      </c>
      <c r="V124" s="34">
        <f t="shared" si="48"/>
        <v>-2.7249183134490998E-3</v>
      </c>
      <c r="W124" s="34">
        <f t="shared" si="49"/>
        <v>-3.9311976652538338E-3</v>
      </c>
      <c r="X124">
        <f t="shared" si="50"/>
        <v>2.1505130469604274E-4</v>
      </c>
      <c r="Z124">
        <f t="shared" si="51"/>
        <v>0</v>
      </c>
    </row>
    <row r="125" spans="1:26">
      <c r="A125" s="127" t="s">
        <v>129</v>
      </c>
      <c r="B125" s="135" t="s">
        <v>111</v>
      </c>
      <c r="C125" s="128">
        <v>52847.4692</v>
      </c>
      <c r="D125" s="128">
        <v>1E-4</v>
      </c>
      <c r="E125" s="34">
        <f t="shared" si="41"/>
        <v>8914.0315763111848</v>
      </c>
      <c r="F125" s="35">
        <f t="shared" si="40"/>
        <v>8914</v>
      </c>
      <c r="G125" s="34">
        <f t="shared" si="42"/>
        <v>1.1693079999531619E-2</v>
      </c>
      <c r="H125" s="36"/>
      <c r="I125" s="36"/>
      <c r="J125" s="36"/>
      <c r="K125" s="34">
        <f>G125</f>
        <v>1.1693079999531619E-2</v>
      </c>
      <c r="L125" s="36"/>
      <c r="M125" s="36"/>
      <c r="N125" s="34"/>
      <c r="O125" s="34">
        <f t="shared" ca="1" si="43"/>
        <v>1.9708971547809893E-2</v>
      </c>
      <c r="P125" s="28">
        <f t="shared" si="44"/>
        <v>1.4036646032131029E-2</v>
      </c>
      <c r="Q125" s="37">
        <f t="shared" si="45"/>
        <v>37828.9692</v>
      </c>
      <c r="R125" s="34"/>
      <c r="S125" s="34">
        <f t="shared" si="46"/>
        <v>5.4923017491537359E-6</v>
      </c>
      <c r="T125" s="34">
        <v>1</v>
      </c>
      <c r="U125" s="34">
        <f t="shared" si="47"/>
        <v>5.4923017491537359E-6</v>
      </c>
      <c r="V125" s="34">
        <f t="shared" si="48"/>
        <v>-2.3435660325994093E-3</v>
      </c>
      <c r="W125" s="34">
        <f t="shared" si="49"/>
        <v>-2.5070136101428709E-3</v>
      </c>
      <c r="X125">
        <f t="shared" si="50"/>
        <v>2.016426585235183E-4</v>
      </c>
      <c r="Z125">
        <f t="shared" si="51"/>
        <v>0</v>
      </c>
    </row>
    <row r="126" spans="1:26">
      <c r="A126" s="127" t="s">
        <v>129</v>
      </c>
      <c r="B126" s="135" t="s">
        <v>122</v>
      </c>
      <c r="C126" s="128">
        <v>52950.230900000002</v>
      </c>
      <c r="D126" s="128">
        <v>1E-4</v>
      </c>
      <c r="E126" s="34">
        <f t="shared" si="41"/>
        <v>9191.532065223535</v>
      </c>
      <c r="F126" s="35">
        <f t="shared" si="40"/>
        <v>9191.5</v>
      </c>
      <c r="G126" s="34"/>
      <c r="H126" s="36"/>
      <c r="I126" s="36"/>
      <c r="J126" s="36"/>
      <c r="K126" s="34"/>
      <c r="L126" s="36"/>
      <c r="M126" s="36"/>
      <c r="N126" s="34"/>
      <c r="O126" s="34">
        <f t="shared" ca="1" si="43"/>
        <v>2.0262249720198005E-2</v>
      </c>
      <c r="P126" s="28">
        <f t="shared" si="44"/>
        <v>1.4205729606070383E-2</v>
      </c>
      <c r="Q126" s="37">
        <f t="shared" si="45"/>
        <v>37931.730900000002</v>
      </c>
      <c r="R126" s="39">
        <v>-0.24502760000177659</v>
      </c>
      <c r="S126" s="34"/>
      <c r="U126" s="34">
        <f t="shared" si="47"/>
        <v>0</v>
      </c>
      <c r="V126" s="34"/>
      <c r="W126" s="34"/>
    </row>
    <row r="127" spans="1:26">
      <c r="A127" s="126" t="s">
        <v>128</v>
      </c>
      <c r="B127" s="135" t="s">
        <v>122</v>
      </c>
      <c r="C127" s="128">
        <v>53099.837599999999</v>
      </c>
      <c r="D127" s="128">
        <v>5.0000000000000002E-5</v>
      </c>
      <c r="E127" s="34">
        <f t="shared" si="41"/>
        <v>9595.5340659160229</v>
      </c>
      <c r="F127" s="35">
        <f t="shared" si="40"/>
        <v>9595.5</v>
      </c>
      <c r="G127" s="34"/>
      <c r="H127" s="40"/>
      <c r="I127" s="41"/>
      <c r="J127" s="41"/>
      <c r="K127" s="34"/>
      <c r="L127" s="34"/>
      <c r="M127" s="34"/>
      <c r="N127" s="34"/>
      <c r="O127" s="34">
        <f t="shared" ca="1" si="43"/>
        <v>2.1067742987386458E-2</v>
      </c>
      <c r="P127" s="28">
        <f t="shared" si="44"/>
        <v>1.4445401010968785E-2</v>
      </c>
      <c r="Q127" s="37">
        <f t="shared" si="45"/>
        <v>38081.337599999999</v>
      </c>
      <c r="R127" s="39">
        <v>-0.17036280000320403</v>
      </c>
      <c r="S127" s="34"/>
      <c r="T127" s="34"/>
      <c r="U127" s="34">
        <f t="shared" si="47"/>
        <v>0</v>
      </c>
      <c r="V127" s="34"/>
      <c r="W127" s="34"/>
    </row>
    <row r="128" spans="1:26">
      <c r="A128" s="152" t="s">
        <v>278</v>
      </c>
      <c r="B128" s="113" t="s">
        <v>122</v>
      </c>
      <c r="C128" s="153">
        <v>53194.082699999999</v>
      </c>
      <c r="D128" s="113" t="s">
        <v>299</v>
      </c>
      <c r="E128" s="34">
        <f t="shared" si="41"/>
        <v>9850.0360966102671</v>
      </c>
      <c r="F128" s="35">
        <f t="shared" si="40"/>
        <v>9850</v>
      </c>
      <c r="G128" s="34">
        <f>+C128-(C$7+F128*C$8)</f>
        <v>1.3366999999561813E-2</v>
      </c>
      <c r="N128" s="34">
        <f>G128</f>
        <v>1.3366999999561813E-2</v>
      </c>
      <c r="O128" s="34">
        <f t="shared" ca="1" si="43"/>
        <v>2.1575163869810871E-2</v>
      </c>
      <c r="P128" s="28">
        <f t="shared" si="44"/>
        <v>1.4592431788456706E-2</v>
      </c>
      <c r="Q128" s="37">
        <f t="shared" si="45"/>
        <v>38175.582699999999</v>
      </c>
      <c r="S128" s="34">
        <f>(P128-G128)^2</f>
        <v>1.5016830692341373E-6</v>
      </c>
      <c r="T128">
        <v>1</v>
      </c>
      <c r="U128" s="34">
        <f t="shared" si="47"/>
        <v>1.5016830692341373E-6</v>
      </c>
      <c r="V128" s="34">
        <f>+G128-P128</f>
        <v>-1.2254317888948929E-3</v>
      </c>
      <c r="W128" s="34">
        <f>AE$2+AE$3*SIN(RADIANS(AE$4*F128+AE$5))</f>
        <v>-8.9523571365138568E-4</v>
      </c>
      <c r="X128">
        <f>+(G128-W128)^2</f>
        <v>2.0341136753925399E-4</v>
      </c>
      <c r="Z128">
        <f>Y128*X128</f>
        <v>0</v>
      </c>
    </row>
    <row r="129" spans="1:26">
      <c r="A129" s="127" t="s">
        <v>135</v>
      </c>
      <c r="B129" s="135" t="s">
        <v>122</v>
      </c>
      <c r="C129" s="128">
        <v>53222.412100000001</v>
      </c>
      <c r="D129" s="128">
        <v>5.0000000000000002E-5</v>
      </c>
      <c r="E129" s="34">
        <f t="shared" si="41"/>
        <v>9926.5375786857294</v>
      </c>
      <c r="F129" s="35">
        <f t="shared" si="40"/>
        <v>9926.5</v>
      </c>
      <c r="G129" s="34">
        <f>+C129-(C$7+F129*C$8)</f>
        <v>1.3915830000769347E-2</v>
      </c>
      <c r="H129" s="40"/>
      <c r="I129" s="41"/>
      <c r="J129" s="41"/>
      <c r="K129" s="34">
        <f>G129</f>
        <v>1.3915830000769347E-2</v>
      </c>
      <c r="L129" s="34"/>
      <c r="M129" s="34"/>
      <c r="N129" s="34"/>
      <c r="O129" s="34">
        <f t="shared" ca="1" si="43"/>
        <v>2.1727689203820563E-2</v>
      </c>
      <c r="P129" s="28">
        <f t="shared" si="44"/>
        <v>1.4636030809101357E-2</v>
      </c>
      <c r="Q129" s="37">
        <f t="shared" si="45"/>
        <v>38203.912100000001</v>
      </c>
      <c r="R129" s="34"/>
      <c r="S129" s="34">
        <f>(P129-G129)^2</f>
        <v>5.1868920432208017E-7</v>
      </c>
      <c r="T129">
        <v>1</v>
      </c>
      <c r="U129" s="34">
        <f t="shared" si="47"/>
        <v>5.1868920432208017E-7</v>
      </c>
      <c r="V129" s="34">
        <f>+G129-P129</f>
        <v>-7.2020080833200967E-4</v>
      </c>
      <c r="W129" s="34">
        <f>AE$2+AE$3*SIN(RADIANS(AE$4*F129+AE$5))</f>
        <v>-7.5764610787835106E-4</v>
      </c>
      <c r="X129">
        <f>+(G129-W129)^2</f>
        <v>2.153109011110548E-4</v>
      </c>
      <c r="Z129">
        <f>Y129*X129</f>
        <v>0</v>
      </c>
    </row>
    <row r="130" spans="1:26">
      <c r="A130" s="152" t="s">
        <v>280</v>
      </c>
      <c r="B130" s="113" t="s">
        <v>122</v>
      </c>
      <c r="C130" s="153">
        <v>53547.174400000004</v>
      </c>
      <c r="D130" s="113" t="s">
        <v>299</v>
      </c>
      <c r="E130" s="34">
        <f t="shared" si="41"/>
        <v>10803.534524340555</v>
      </c>
      <c r="F130" s="35">
        <f t="shared" si="40"/>
        <v>10803.5</v>
      </c>
      <c r="G130" s="34">
        <f>+C130-(C$7+F130*C$8)</f>
        <v>1.2784770005964674E-2</v>
      </c>
      <c r="N130" s="34">
        <f>G130</f>
        <v>1.2784770005964674E-2</v>
      </c>
      <c r="O130" s="34">
        <f t="shared" ca="1" si="43"/>
        <v>2.3476247608088571E-2</v>
      </c>
      <c r="P130" s="28">
        <f t="shared" si="44"/>
        <v>1.5116141132676264E-2</v>
      </c>
      <c r="Q130" s="37">
        <f t="shared" si="45"/>
        <v>38528.674400000004</v>
      </c>
      <c r="S130" s="34">
        <f>(P130-G130)^2</f>
        <v>5.4352913304644671E-6</v>
      </c>
      <c r="T130">
        <v>1</v>
      </c>
      <c r="U130" s="34">
        <f t="shared" si="47"/>
        <v>5.4352913304644671E-6</v>
      </c>
      <c r="V130" s="34">
        <f>+G130-P130</f>
        <v>-2.3313711267115896E-3</v>
      </c>
      <c r="W130" s="34">
        <f>AE$2+AE$3*SIN(RADIANS(AE$4*F130+AE$5))</f>
        <v>8.7665526725124246E-4</v>
      </c>
      <c r="X130">
        <f>+(G130-W130)^2</f>
        <v>1.4180319663036406E-4</v>
      </c>
      <c r="Z130">
        <f>Y130*X130</f>
        <v>0</v>
      </c>
    </row>
    <row r="131" spans="1:26">
      <c r="A131" s="152" t="s">
        <v>280</v>
      </c>
      <c r="B131" s="113" t="s">
        <v>111</v>
      </c>
      <c r="C131" s="153">
        <v>53584.021999999997</v>
      </c>
      <c r="D131" s="113" t="s">
        <v>299</v>
      </c>
      <c r="E131" s="34">
        <f t="shared" si="41"/>
        <v>10903.0387853176</v>
      </c>
      <c r="F131" s="35">
        <f t="shared" si="40"/>
        <v>10903</v>
      </c>
      <c r="G131" s="34">
        <f>+C131-(C$7+F131*C$8)</f>
        <v>1.4362659996550065E-2</v>
      </c>
      <c r="N131" s="34">
        <f>G131</f>
        <v>1.4362659996550065E-2</v>
      </c>
      <c r="O131" s="34">
        <f t="shared" ca="1" si="43"/>
        <v>2.3674630232061965E-2</v>
      </c>
      <c r="P131" s="28">
        <f t="shared" si="44"/>
        <v>1.5168321761074782E-2</v>
      </c>
      <c r="Q131" s="37">
        <f t="shared" si="45"/>
        <v>38565.521999999997</v>
      </c>
      <c r="S131" s="34">
        <f>(P131-G131)^2</f>
        <v>6.490908788170806E-7</v>
      </c>
      <c r="T131">
        <v>1</v>
      </c>
      <c r="U131" s="34">
        <f t="shared" si="47"/>
        <v>6.490908788170806E-7</v>
      </c>
      <c r="V131" s="34">
        <f>+G131-P131</f>
        <v>-8.0566176452471702E-4</v>
      </c>
      <c r="W131" s="34">
        <f>AE$2+AE$3*SIN(RADIANS(AE$4*F131+AE$5))</f>
        <v>1.0682720838739324E-3</v>
      </c>
      <c r="X131">
        <f>+(G131-W131)^2</f>
        <v>1.7674074997270925E-4</v>
      </c>
      <c r="Z131">
        <f>Y131*X131</f>
        <v>0</v>
      </c>
    </row>
    <row r="132" spans="1:26">
      <c r="A132" s="152" t="s">
        <v>280</v>
      </c>
      <c r="B132" s="113" t="s">
        <v>111</v>
      </c>
      <c r="C132" s="153">
        <v>53601.056900000003</v>
      </c>
      <c r="D132" s="113" t="s">
        <v>299</v>
      </c>
      <c r="E132" s="34">
        <f t="shared" si="41"/>
        <v>10949.04029248004</v>
      </c>
      <c r="F132" s="35">
        <f t="shared" si="40"/>
        <v>10949</v>
      </c>
      <c r="G132" s="34">
        <f>+C132-(C$7+F132*C$8)</f>
        <v>1.4920780005923007E-2</v>
      </c>
      <c r="N132" s="34">
        <f>G132</f>
        <v>1.4920780005923007E-2</v>
      </c>
      <c r="O132" s="34">
        <f t="shared" ca="1" si="43"/>
        <v>2.3766344811989363E-2</v>
      </c>
      <c r="P132" s="28">
        <f t="shared" si="44"/>
        <v>1.5192287703179198E-2</v>
      </c>
      <c r="Q132" s="37">
        <f t="shared" si="45"/>
        <v>38582.556900000003</v>
      </c>
      <c r="S132" s="34">
        <f>(P132-G132)^2</f>
        <v>7.3716429669359453E-8</v>
      </c>
      <c r="T132">
        <v>1</v>
      </c>
      <c r="U132" s="34">
        <f t="shared" si="47"/>
        <v>7.3716429669359453E-8</v>
      </c>
      <c r="V132" s="34">
        <f>+G132-P132</f>
        <v>-2.7150769725619098E-4</v>
      </c>
      <c r="W132" s="34">
        <f>AE$2+AE$3*SIN(RADIANS(AE$4*F132+AE$5))</f>
        <v>1.1572568941204207E-3</v>
      </c>
      <c r="X132">
        <f>+(G132-W132)^2</f>
        <v>1.8943456844912394E-4</v>
      </c>
      <c r="Z132">
        <f>Y132*X132</f>
        <v>0</v>
      </c>
    </row>
    <row r="133" spans="1:26">
      <c r="A133" s="127" t="s">
        <v>132</v>
      </c>
      <c r="B133" s="133" t="s">
        <v>111</v>
      </c>
      <c r="C133" s="126">
        <v>53648.272299999997</v>
      </c>
      <c r="D133" s="128">
        <v>5.0000000000000002E-5</v>
      </c>
      <c r="E133" s="34">
        <f t="shared" si="41"/>
        <v>11076.542042491865</v>
      </c>
      <c r="F133" s="35">
        <f t="shared" si="40"/>
        <v>11076.5</v>
      </c>
      <c r="G133" s="34"/>
      <c r="H133" s="40"/>
      <c r="I133" s="41"/>
      <c r="J133" s="41"/>
      <c r="K133" s="34"/>
      <c r="L133" s="34"/>
      <c r="M133" s="34"/>
      <c r="N133" s="34"/>
      <c r="O133" s="34">
        <f t="shared" ca="1" si="43"/>
        <v>2.4020553702005523E-2</v>
      </c>
      <c r="P133" s="28">
        <f t="shared" si="44"/>
        <v>1.5258193606879484E-2</v>
      </c>
      <c r="Q133" s="37">
        <f t="shared" si="45"/>
        <v>38629.772299999997</v>
      </c>
      <c r="R133" s="39">
        <v>-0.26654440000129398</v>
      </c>
      <c r="S133" s="34"/>
      <c r="T133" s="34"/>
      <c r="U133" s="34">
        <f t="shared" si="47"/>
        <v>0</v>
      </c>
      <c r="V133" s="34"/>
      <c r="W133" s="34"/>
    </row>
    <row r="134" spans="1:26">
      <c r="A134" s="131" t="s">
        <v>142</v>
      </c>
      <c r="B134" s="137" t="s">
        <v>111</v>
      </c>
      <c r="C134" s="131">
        <v>53910.452299999997</v>
      </c>
      <c r="D134" s="131">
        <v>1E-4</v>
      </c>
      <c r="E134" s="34">
        <f t="shared" si="41"/>
        <v>11784.540043527641</v>
      </c>
      <c r="F134" s="35">
        <f t="shared" si="40"/>
        <v>11784.5</v>
      </c>
      <c r="G134" s="34">
        <f>+C134-(C$7+F134*C$8)</f>
        <v>1.4828589999524411E-2</v>
      </c>
      <c r="H134" s="40"/>
      <c r="I134" s="41"/>
      <c r="J134" s="41"/>
      <c r="K134" s="34">
        <f>G134</f>
        <v>1.4828589999524411E-2</v>
      </c>
      <c r="L134" s="34"/>
      <c r="M134" s="34"/>
      <c r="N134" s="34"/>
      <c r="O134" s="34">
        <f t="shared" ca="1" si="43"/>
        <v>2.543216071480113E-2</v>
      </c>
      <c r="P134" s="28">
        <f t="shared" si="44"/>
        <v>1.561022174170482E-2</v>
      </c>
      <c r="Q134" s="37">
        <f t="shared" si="45"/>
        <v>38891.952299999997</v>
      </c>
      <c r="S134" s="34">
        <f>(P134-G134)^2</f>
        <v>6.1094818038398102E-7</v>
      </c>
      <c r="T134">
        <v>1</v>
      </c>
      <c r="U134" s="34">
        <f t="shared" si="47"/>
        <v>6.1094818038398102E-7</v>
      </c>
      <c r="V134" s="34">
        <f>+G134-P134</f>
        <v>-7.8163174218040879E-4</v>
      </c>
      <c r="W134" s="34">
        <f>AE$2+AE$3*SIN(RADIANS(AE$4*F134+AE$5))</f>
        <v>2.8141788183914758E-3</v>
      </c>
      <c r="X134">
        <f>+(G134-W134)^2</f>
        <v>1.4434607602933206E-4</v>
      </c>
      <c r="Z134">
        <f>Y134*X134</f>
        <v>0</v>
      </c>
    </row>
    <row r="135" spans="1:26">
      <c r="A135" s="126" t="s">
        <v>142</v>
      </c>
      <c r="B135" s="133" t="s">
        <v>111</v>
      </c>
      <c r="C135" s="126">
        <v>53910.452299999997</v>
      </c>
      <c r="D135" s="126">
        <v>1E-4</v>
      </c>
      <c r="E135" s="34">
        <f t="shared" si="41"/>
        <v>11784.540043527641</v>
      </c>
      <c r="F135" s="35">
        <f t="shared" si="40"/>
        <v>11784.5</v>
      </c>
      <c r="G135" s="34">
        <f>+C135-(C$7+F135*C$8)</f>
        <v>1.4828589999524411E-2</v>
      </c>
      <c r="H135" s="40"/>
      <c r="I135" s="41"/>
      <c r="J135" s="41"/>
      <c r="K135" s="34">
        <f>G135</f>
        <v>1.4828589999524411E-2</v>
      </c>
      <c r="L135" s="34"/>
      <c r="M135" s="34"/>
      <c r="N135" s="34"/>
      <c r="O135" s="34">
        <f t="shared" ca="1" si="43"/>
        <v>2.543216071480113E-2</v>
      </c>
      <c r="P135" s="28">
        <f t="shared" si="44"/>
        <v>1.561022174170482E-2</v>
      </c>
      <c r="Q135" s="37">
        <f t="shared" si="45"/>
        <v>38891.952299999997</v>
      </c>
      <c r="S135" s="34">
        <f>(P135-G135)^2</f>
        <v>6.1094818038398102E-7</v>
      </c>
      <c r="T135" s="34">
        <v>1</v>
      </c>
      <c r="U135" s="34">
        <f t="shared" si="47"/>
        <v>6.1094818038398102E-7</v>
      </c>
      <c r="V135" s="34">
        <f>+G135-P135</f>
        <v>-7.8163174218040879E-4</v>
      </c>
      <c r="W135" s="34">
        <f>AE$2+AE$3*SIN(RADIANS(AE$4*F135+AE$5))</f>
        <v>2.8141788183914758E-3</v>
      </c>
      <c r="X135">
        <f>+(G135-W135)^2</f>
        <v>1.4434607602933206E-4</v>
      </c>
      <c r="Z135">
        <f>Y135*X135</f>
        <v>0</v>
      </c>
    </row>
    <row r="136" spans="1:26">
      <c r="A136" s="127" t="s">
        <v>141</v>
      </c>
      <c r="B136" s="133" t="s">
        <v>111</v>
      </c>
      <c r="C136" s="126">
        <v>53933.413500000002</v>
      </c>
      <c r="D136" s="126">
        <v>1.2999999999999999E-3</v>
      </c>
      <c r="E136" s="34">
        <f t="shared" si="41"/>
        <v>11846.545092354349</v>
      </c>
      <c r="F136" s="35">
        <f t="shared" si="40"/>
        <v>11846.5</v>
      </c>
      <c r="G136" s="34">
        <f>+C136-(C$7+F136*C$8)</f>
        <v>1.6698230007023085E-2</v>
      </c>
      <c r="H136" s="40"/>
      <c r="I136" s="41"/>
      <c r="J136" s="41"/>
      <c r="K136" s="34">
        <f>G136</f>
        <v>1.6698230007023085E-2</v>
      </c>
      <c r="L136" s="34"/>
      <c r="M136" s="34"/>
      <c r="N136" s="34"/>
      <c r="O136" s="34">
        <f t="shared" ca="1" si="43"/>
        <v>2.5555776018181538E-2</v>
      </c>
      <c r="P136" s="28">
        <f t="shared" si="44"/>
        <v>1.5639923750511899E-2</v>
      </c>
      <c r="Q136" s="37">
        <f t="shared" si="45"/>
        <v>38914.913500000002</v>
      </c>
      <c r="R136" s="34"/>
      <c r="S136" s="34">
        <f>(P136-G136)^2</f>
        <v>1.1200121325707196E-6</v>
      </c>
      <c r="T136">
        <v>1</v>
      </c>
      <c r="U136" s="34">
        <f t="shared" si="47"/>
        <v>1.1200121325707196E-6</v>
      </c>
      <c r="V136" s="34">
        <f>+G136-P136</f>
        <v>1.0583062565111857E-3</v>
      </c>
      <c r="W136" s="34">
        <f>AE$2+AE$3*SIN(RADIANS(AE$4*F136+AE$5))</f>
        <v>2.9399778509718944E-3</v>
      </c>
      <c r="X136">
        <f>+(G136-W136)^2</f>
        <v>1.8928950238948725E-4</v>
      </c>
      <c r="Z136">
        <f>Y136*X136</f>
        <v>0</v>
      </c>
    </row>
    <row r="137" spans="1:26">
      <c r="A137" s="152" t="s">
        <v>284</v>
      </c>
      <c r="B137" s="113" t="s">
        <v>111</v>
      </c>
      <c r="C137" s="153">
        <v>53971.001400000001</v>
      </c>
      <c r="D137" s="113" t="s">
        <v>299</v>
      </c>
      <c r="E137" s="34">
        <f t="shared" si="41"/>
        <v>11948.048479581184</v>
      </c>
      <c r="F137" s="35">
        <f t="shared" si="40"/>
        <v>11948</v>
      </c>
      <c r="G137" s="34">
        <f>+C137-(C$7+F137*C$8)</f>
        <v>1.7952560003323015E-2</v>
      </c>
      <c r="N137" s="34">
        <f>G137</f>
        <v>1.7952560003323015E-2</v>
      </c>
      <c r="O137" s="34">
        <f t="shared" ca="1" si="43"/>
        <v>2.5758146232586557E-2</v>
      </c>
      <c r="P137" s="28">
        <f t="shared" si="44"/>
        <v>1.5688157634792827E-2</v>
      </c>
      <c r="Q137" s="37">
        <f t="shared" si="45"/>
        <v>38952.501400000001</v>
      </c>
      <c r="S137" s="34">
        <f>(P137-G137)^2</f>
        <v>5.1275180866051239E-6</v>
      </c>
      <c r="T137">
        <v>1</v>
      </c>
      <c r="U137" s="34">
        <f t="shared" si="47"/>
        <v>5.1275180866051239E-6</v>
      </c>
      <c r="V137" s="34">
        <f>+G137-P137</f>
        <v>2.2644023685301877E-3</v>
      </c>
      <c r="W137" s="34">
        <f>AE$2+AE$3*SIN(RADIANS(AE$4*F137+AE$5))</f>
        <v>3.1466974137326961E-3</v>
      </c>
      <c r="X137">
        <f>+(G137-W137)^2</f>
        <v>2.1921356702183013E-4</v>
      </c>
      <c r="Z137">
        <f>Y137*X137</f>
        <v>0</v>
      </c>
    </row>
    <row r="138" spans="1:26">
      <c r="A138" s="152" t="s">
        <v>284</v>
      </c>
      <c r="B138" s="113" t="s">
        <v>111</v>
      </c>
      <c r="C138" s="153">
        <v>53973.036699999997</v>
      </c>
      <c r="D138" s="113" t="s">
        <v>299</v>
      </c>
      <c r="E138" s="34">
        <f t="shared" si="41"/>
        <v>11953.544659043788</v>
      </c>
      <c r="F138" s="35">
        <f t="shared" si="40"/>
        <v>11953.5</v>
      </c>
      <c r="G138" s="34">
        <f>+C138-(C$7+F138*C$8)</f>
        <v>1.6537769995920826E-2</v>
      </c>
      <c r="N138" s="34">
        <f>G138</f>
        <v>1.6537769995920826E-2</v>
      </c>
      <c r="O138" s="34">
        <f t="shared" ca="1" si="43"/>
        <v>2.5769112106273528E-2</v>
      </c>
      <c r="P138" s="28">
        <f t="shared" si="44"/>
        <v>1.5690757421591945E-2</v>
      </c>
      <c r="Q138" s="37">
        <f t="shared" si="45"/>
        <v>38954.536699999997</v>
      </c>
      <c r="S138" s="34">
        <f>(P138-G138)^2</f>
        <v>7.1743030107123771E-7</v>
      </c>
      <c r="T138">
        <v>1</v>
      </c>
      <c r="U138" s="34">
        <f t="shared" si="47"/>
        <v>7.1743030107123771E-7</v>
      </c>
      <c r="V138" s="34">
        <f>+G138-P138</f>
        <v>8.4701257432888075E-4</v>
      </c>
      <c r="W138" s="34">
        <f>AE$2+AE$3*SIN(RADIANS(AE$4*F138+AE$5))</f>
        <v>3.1579259794777973E-3</v>
      </c>
      <c r="X138">
        <f>+(G138-W138)^2</f>
        <v>1.7902022590434634E-4</v>
      </c>
      <c r="Z138">
        <f>Y138*X138</f>
        <v>0</v>
      </c>
    </row>
    <row r="139" spans="1:26">
      <c r="A139" s="129" t="s">
        <v>141</v>
      </c>
      <c r="B139" s="139" t="s">
        <v>122</v>
      </c>
      <c r="C139" s="131">
        <v>54023.355799999998</v>
      </c>
      <c r="D139" s="131">
        <v>1.1999999999999999E-3</v>
      </c>
      <c r="E139" s="34">
        <f t="shared" si="41"/>
        <v>12089.427724929514</v>
      </c>
      <c r="F139" s="35">
        <f t="shared" si="40"/>
        <v>12089.5</v>
      </c>
      <c r="G139" s="34"/>
      <c r="H139" s="40"/>
      <c r="I139" s="41"/>
      <c r="J139" s="41"/>
      <c r="K139" s="34"/>
      <c r="L139" s="34"/>
      <c r="M139" s="34"/>
      <c r="N139" s="34"/>
      <c r="O139" s="34"/>
      <c r="P139" s="28"/>
      <c r="Q139" s="37"/>
      <c r="S139" s="34"/>
      <c r="T139" s="34"/>
      <c r="U139" s="34"/>
      <c r="V139" s="34"/>
      <c r="W139" s="34"/>
    </row>
    <row r="140" spans="1:26">
      <c r="A140" s="152" t="s">
        <v>286</v>
      </c>
      <c r="B140" s="113" t="s">
        <v>111</v>
      </c>
      <c r="C140" s="153">
        <v>54297.431199999999</v>
      </c>
      <c r="D140" s="113" t="s">
        <v>299</v>
      </c>
      <c r="E140" s="34">
        <f t="shared" si="41"/>
        <v>12829.548387577624</v>
      </c>
      <c r="F140" s="35">
        <f t="shared" ref="F140:F160" si="52">ROUND(2*E140,0)/2</f>
        <v>12829.5</v>
      </c>
      <c r="G140" s="34">
        <f t="shared" ref="G140:G160" si="53">+C140-(C$7+F140*C$8)</f>
        <v>1.7918489997100551E-2</v>
      </c>
      <c r="N140" s="34">
        <f>G140</f>
        <v>1.7918489997100551E-2</v>
      </c>
      <c r="O140" s="34">
        <f t="shared" ref="O140:O160" ca="1" si="54">+C$11+C$12*F140</f>
        <v>2.7515676715325725E-2</v>
      </c>
      <c r="P140" s="28">
        <f t="shared" ref="P140:P160" si="55">+D$11+D$12*F140+D$13*F140^2</f>
        <v>1.6086630617552111E-2</v>
      </c>
      <c r="Q140" s="37">
        <f t="shared" ref="Q140:Q160" si="56">+C140-15018.5</f>
        <v>39278.931199999999</v>
      </c>
      <c r="S140" s="34">
        <f t="shared" ref="S140:S160" si="57">(P140-G140)^2</f>
        <v>3.3557087864395938E-6</v>
      </c>
      <c r="T140">
        <v>1</v>
      </c>
      <c r="U140" s="34">
        <f t="shared" ref="U140:U160" si="58">S140*T140</f>
        <v>3.3557087864395938E-6</v>
      </c>
      <c r="V140" s="34">
        <f t="shared" ref="V140:V160" si="59">+G140-P140</f>
        <v>1.8318593795484395E-3</v>
      </c>
      <c r="W140" s="34">
        <f t="shared" ref="W140:W160" si="60">AE$2+AE$3*SIN(RADIANS(AE$4*F140+AE$5))</f>
        <v>4.9783200980772924E-3</v>
      </c>
      <c r="X140">
        <f t="shared" ref="X140:X160" si="61">+(G140-W140)^2</f>
        <v>1.6744799701558761E-4</v>
      </c>
      <c r="Z140">
        <f t="shared" ref="Z140:Z160" si="62">Y140*X140</f>
        <v>0</v>
      </c>
    </row>
    <row r="141" spans="1:26">
      <c r="A141" s="152" t="s">
        <v>286</v>
      </c>
      <c r="B141" s="113" t="s">
        <v>111</v>
      </c>
      <c r="C141" s="153">
        <v>54299.467100000002</v>
      </c>
      <c r="D141" s="113" t="s">
        <v>299</v>
      </c>
      <c r="E141" s="34">
        <f t="shared" si="41"/>
        <v>12835.046187296561</v>
      </c>
      <c r="F141" s="35">
        <f t="shared" si="52"/>
        <v>12835</v>
      </c>
      <c r="G141" s="34">
        <f t="shared" si="53"/>
        <v>1.7103700003644917E-2</v>
      </c>
      <c r="N141" s="34">
        <f>G141</f>
        <v>1.7103700003644917E-2</v>
      </c>
      <c r="O141" s="34">
        <f t="shared" ca="1" si="54"/>
        <v>2.7526642589012697E-2</v>
      </c>
      <c r="P141" s="28">
        <f t="shared" si="55"/>
        <v>1.6089001841204549E-2</v>
      </c>
      <c r="Q141" s="37">
        <f t="shared" si="56"/>
        <v>39280.967100000002</v>
      </c>
      <c r="S141" s="34">
        <f t="shared" si="57"/>
        <v>1.0296123608598596E-6</v>
      </c>
      <c r="T141">
        <v>1</v>
      </c>
      <c r="U141" s="34">
        <f t="shared" si="58"/>
        <v>1.0296123608598596E-6</v>
      </c>
      <c r="V141" s="34">
        <f t="shared" si="59"/>
        <v>1.0146981624403681E-3</v>
      </c>
      <c r="W141" s="34">
        <f t="shared" si="60"/>
        <v>4.9899305959138045E-3</v>
      </c>
      <c r="X141">
        <f t="shared" si="61"/>
        <v>1.467434092636822E-4</v>
      </c>
      <c r="Z141">
        <f t="shared" si="62"/>
        <v>0</v>
      </c>
    </row>
    <row r="142" spans="1:26">
      <c r="A142" s="126" t="s">
        <v>144</v>
      </c>
      <c r="B142" s="133" t="s">
        <v>111</v>
      </c>
      <c r="C142" s="126">
        <v>54307.431799999998</v>
      </c>
      <c r="D142" s="126">
        <v>2.0000000000000001E-4</v>
      </c>
      <c r="E142" s="34">
        <f t="shared" si="41"/>
        <v>12856.554279747728</v>
      </c>
      <c r="F142" s="35">
        <f t="shared" si="52"/>
        <v>12856.5</v>
      </c>
      <c r="G142" s="34">
        <f t="shared" si="53"/>
        <v>2.0100429996091407E-2</v>
      </c>
      <c r="H142" s="40"/>
      <c r="I142" s="41"/>
      <c r="J142" s="41"/>
      <c r="K142" s="34">
        <f>G142</f>
        <v>2.0100429996091407E-2</v>
      </c>
      <c r="L142" s="34"/>
      <c r="M142" s="34"/>
      <c r="O142" s="34">
        <f t="shared" ca="1" si="54"/>
        <v>2.7569509186152676E-2</v>
      </c>
      <c r="P142" s="28">
        <f t="shared" si="55"/>
        <v>1.6098257486646405E-2</v>
      </c>
      <c r="Q142" s="37">
        <f t="shared" si="56"/>
        <v>39288.931799999998</v>
      </c>
      <c r="S142" s="34">
        <f t="shared" si="57"/>
        <v>1.6017384795357303E-5</v>
      </c>
      <c r="T142">
        <v>1</v>
      </c>
      <c r="U142" s="34">
        <f t="shared" si="58"/>
        <v>1.6017384795357303E-5</v>
      </c>
      <c r="V142" s="34">
        <f t="shared" si="59"/>
        <v>4.0021725094450018E-3</v>
      </c>
      <c r="W142" s="34">
        <f t="shared" si="60"/>
        <v>5.0353363396964364E-3</v>
      </c>
      <c r="X142">
        <f t="shared" si="61"/>
        <v>2.26957046875952E-4</v>
      </c>
      <c r="Z142">
        <f t="shared" si="62"/>
        <v>0</v>
      </c>
    </row>
    <row r="143" spans="1:26">
      <c r="A143" s="152" t="s">
        <v>288</v>
      </c>
      <c r="B143" s="113" t="s">
        <v>122</v>
      </c>
      <c r="C143" s="153">
        <v>54317.061699999998</v>
      </c>
      <c r="D143" s="113" t="s">
        <v>299</v>
      </c>
      <c r="E143" s="34">
        <f t="shared" si="41"/>
        <v>12882.55912355799</v>
      </c>
      <c r="F143" s="35">
        <f t="shared" si="52"/>
        <v>12882.5</v>
      </c>
      <c r="G143" s="34">
        <f t="shared" si="53"/>
        <v>2.1894149998843204E-2</v>
      </c>
      <c r="N143" s="34">
        <f t="shared" ref="N143:N149" si="63">G143</f>
        <v>2.1894149998843204E-2</v>
      </c>
      <c r="O143" s="34">
        <f t="shared" ca="1" si="54"/>
        <v>2.7621347861763814E-2</v>
      </c>
      <c r="P143" s="28">
        <f t="shared" si="55"/>
        <v>1.6109421249134427E-2</v>
      </c>
      <c r="Q143" s="37">
        <f t="shared" si="56"/>
        <v>39298.561699999998</v>
      </c>
      <c r="S143" s="34">
        <f t="shared" si="57"/>
        <v>3.3463086707707273E-5</v>
      </c>
      <c r="T143">
        <v>1</v>
      </c>
      <c r="U143" s="34">
        <f t="shared" si="58"/>
        <v>3.3463086707707273E-5</v>
      </c>
      <c r="V143" s="34">
        <f t="shared" si="59"/>
        <v>5.7847287497087771E-3</v>
      </c>
      <c r="W143" s="34">
        <f t="shared" si="60"/>
        <v>5.0902862641751256E-3</v>
      </c>
      <c r="X143">
        <f t="shared" si="61"/>
        <v>2.8236983641329304E-4</v>
      </c>
      <c r="Z143">
        <f t="shared" si="62"/>
        <v>0</v>
      </c>
    </row>
    <row r="144" spans="1:26">
      <c r="A144" s="152" t="s">
        <v>289</v>
      </c>
      <c r="B144" s="113" t="s">
        <v>111</v>
      </c>
      <c r="C144" s="153">
        <v>54326.504399999998</v>
      </c>
      <c r="D144" s="113" t="s">
        <v>299</v>
      </c>
      <c r="E144" s="34">
        <f t="shared" si="41"/>
        <v>12908.058447398025</v>
      </c>
      <c r="F144" s="35">
        <f t="shared" si="52"/>
        <v>12908</v>
      </c>
      <c r="G144" s="34">
        <f t="shared" si="53"/>
        <v>2.1643759995640721E-2</v>
      </c>
      <c r="N144" s="34">
        <f t="shared" si="63"/>
        <v>2.1643759995640721E-2</v>
      </c>
      <c r="O144" s="34">
        <f t="shared" ca="1" si="54"/>
        <v>2.7672189639767045E-2</v>
      </c>
      <c r="P144" s="28">
        <f t="shared" si="55"/>
        <v>1.6120339368325919E-2</v>
      </c>
      <c r="Q144" s="37">
        <f t="shared" si="56"/>
        <v>39308.004399999998</v>
      </c>
      <c r="S144" s="34">
        <f t="shared" si="57"/>
        <v>3.0508175426246639E-5</v>
      </c>
      <c r="T144">
        <v>1</v>
      </c>
      <c r="U144" s="34">
        <f t="shared" si="58"/>
        <v>3.0508175426246639E-5</v>
      </c>
      <c r="V144" s="34">
        <f t="shared" si="59"/>
        <v>5.5234206273148019E-3</v>
      </c>
      <c r="W144" s="34">
        <f t="shared" si="60"/>
        <v>5.1442222399537526E-3</v>
      </c>
      <c r="X144">
        <f t="shared" si="61"/>
        <v>2.7223474615133982E-4</v>
      </c>
      <c r="Z144">
        <f t="shared" si="62"/>
        <v>0</v>
      </c>
    </row>
    <row r="145" spans="1:26">
      <c r="A145" s="152" t="s">
        <v>289</v>
      </c>
      <c r="B145" s="113" t="s">
        <v>122</v>
      </c>
      <c r="C145" s="153">
        <v>54327.427199999998</v>
      </c>
      <c r="D145" s="113" t="s">
        <v>299</v>
      </c>
      <c r="E145" s="34">
        <f t="shared" si="41"/>
        <v>12910.55040161023</v>
      </c>
      <c r="F145" s="35">
        <f t="shared" si="52"/>
        <v>12910.5</v>
      </c>
      <c r="G145" s="34">
        <f t="shared" si="53"/>
        <v>1.8664310002350248E-2</v>
      </c>
      <c r="N145" s="34">
        <f t="shared" si="63"/>
        <v>1.8664310002350248E-2</v>
      </c>
      <c r="O145" s="34">
        <f t="shared" ca="1" si="54"/>
        <v>2.7677174127806577E-2</v>
      </c>
      <c r="P145" s="28">
        <f t="shared" si="55"/>
        <v>1.6121408122148087E-2</v>
      </c>
      <c r="Q145" s="37">
        <f t="shared" si="56"/>
        <v>39308.927199999998</v>
      </c>
      <c r="S145" s="34">
        <f t="shared" si="57"/>
        <v>6.4663499723356875E-6</v>
      </c>
      <c r="T145">
        <v>1</v>
      </c>
      <c r="U145" s="34">
        <f t="shared" si="58"/>
        <v>6.4663499723356875E-6</v>
      </c>
      <c r="V145" s="34">
        <f t="shared" si="59"/>
        <v>2.5429018802021613E-3</v>
      </c>
      <c r="W145" s="34">
        <f t="shared" si="60"/>
        <v>5.1495123433677901E-3</v>
      </c>
      <c r="X145">
        <f t="shared" si="61"/>
        <v>1.8264975576323772E-4</v>
      </c>
      <c r="Z145">
        <f t="shared" si="62"/>
        <v>0</v>
      </c>
    </row>
    <row r="146" spans="1:26">
      <c r="A146" s="152" t="s">
        <v>291</v>
      </c>
      <c r="B146" s="113" t="s">
        <v>122</v>
      </c>
      <c r="C146" s="153">
        <v>54607.201000000001</v>
      </c>
      <c r="D146" s="113" t="s">
        <v>299</v>
      </c>
      <c r="E146" s="34">
        <f t="shared" si="41"/>
        <v>13666.0591785657</v>
      </c>
      <c r="F146" s="35">
        <f t="shared" si="52"/>
        <v>13666</v>
      </c>
      <c r="G146" s="34">
        <f t="shared" si="53"/>
        <v>2.1914520002610516E-2</v>
      </c>
      <c r="N146" s="34">
        <f t="shared" si="63"/>
        <v>2.1914520002610516E-2</v>
      </c>
      <c r="O146" s="34">
        <f t="shared" ca="1" si="54"/>
        <v>2.9183486413353305E-2</v>
      </c>
      <c r="P146" s="28">
        <f t="shared" si="55"/>
        <v>1.6430886736029091E-2</v>
      </c>
      <c r="Q146" s="37">
        <f t="shared" si="56"/>
        <v>39588.701000000001</v>
      </c>
      <c r="S146" s="34">
        <f t="shared" si="57"/>
        <v>3.0070233802358474E-5</v>
      </c>
      <c r="T146">
        <v>1</v>
      </c>
      <c r="U146" s="34">
        <f t="shared" si="58"/>
        <v>3.0070233802358474E-5</v>
      </c>
      <c r="V146" s="34">
        <f t="shared" si="59"/>
        <v>5.4836332665814252E-3</v>
      </c>
      <c r="W146" s="34">
        <f t="shared" si="60"/>
        <v>6.7645817213942304E-3</v>
      </c>
      <c r="X146">
        <f t="shared" si="61"/>
        <v>2.2952062992466263E-4</v>
      </c>
      <c r="Z146">
        <f t="shared" si="62"/>
        <v>0</v>
      </c>
    </row>
    <row r="147" spans="1:26">
      <c r="A147" s="152" t="s">
        <v>292</v>
      </c>
      <c r="B147" s="113" t="s">
        <v>122</v>
      </c>
      <c r="C147" s="153">
        <v>54706.444600000003</v>
      </c>
      <c r="D147" s="113" t="s">
        <v>299</v>
      </c>
      <c r="E147" s="34">
        <f t="shared" si="41"/>
        <v>13934.059294576056</v>
      </c>
      <c r="F147" s="35">
        <f t="shared" si="52"/>
        <v>13934</v>
      </c>
      <c r="G147" s="34">
        <f t="shared" si="53"/>
        <v>2.1957480006676633E-2</v>
      </c>
      <c r="N147" s="34">
        <f t="shared" si="63"/>
        <v>2.1957480006676633E-2</v>
      </c>
      <c r="O147" s="34">
        <f t="shared" ca="1" si="54"/>
        <v>2.9717823531191189E-2</v>
      </c>
      <c r="P147" s="28">
        <f t="shared" si="55"/>
        <v>1.6534203018411915E-2</v>
      </c>
      <c r="Q147" s="37">
        <f t="shared" si="56"/>
        <v>39687.944600000003</v>
      </c>
      <c r="S147" s="34">
        <f t="shared" si="57"/>
        <v>2.9411933291441627E-5</v>
      </c>
      <c r="T147">
        <v>1</v>
      </c>
      <c r="U147" s="34">
        <f t="shared" si="58"/>
        <v>2.9411933291441627E-5</v>
      </c>
      <c r="V147" s="34">
        <f t="shared" si="59"/>
        <v>5.4232769882647178E-3</v>
      </c>
      <c r="W147" s="34">
        <f t="shared" si="60"/>
        <v>7.3440210752874569E-3</v>
      </c>
      <c r="X147">
        <f t="shared" si="61"/>
        <v>2.135531819393981E-4</v>
      </c>
      <c r="Z147">
        <f t="shared" si="62"/>
        <v>0</v>
      </c>
    </row>
    <row r="148" spans="1:26">
      <c r="A148" s="152" t="s">
        <v>292</v>
      </c>
      <c r="B148" s="113" t="s">
        <v>111</v>
      </c>
      <c r="C148" s="153">
        <v>54707.3698</v>
      </c>
      <c r="D148" s="113" t="s">
        <v>299</v>
      </c>
      <c r="E148" s="34">
        <f t="shared" si="41"/>
        <v>13936.557729813514</v>
      </c>
      <c r="F148" s="35">
        <f t="shared" si="52"/>
        <v>13936.5</v>
      </c>
      <c r="G148" s="34">
        <f t="shared" si="53"/>
        <v>2.1378030003688764E-2</v>
      </c>
      <c r="N148" s="34">
        <f t="shared" si="63"/>
        <v>2.1378030003688764E-2</v>
      </c>
      <c r="O148" s="34">
        <f t="shared" ca="1" si="54"/>
        <v>2.9722808019230725E-2</v>
      </c>
      <c r="P148" s="28">
        <f t="shared" si="55"/>
        <v>1.6535150849329681E-2</v>
      </c>
      <c r="Q148" s="37">
        <f t="shared" si="56"/>
        <v>39688.8698</v>
      </c>
      <c r="S148" s="34">
        <f t="shared" si="57"/>
        <v>2.3453478503725742E-5</v>
      </c>
      <c r="T148">
        <v>1</v>
      </c>
      <c r="U148" s="34">
        <f t="shared" si="58"/>
        <v>2.3453478503725742E-5</v>
      </c>
      <c r="V148" s="34">
        <f t="shared" si="59"/>
        <v>4.8428791543590824E-3</v>
      </c>
      <c r="W148" s="34">
        <f t="shared" si="60"/>
        <v>7.3494390690508251E-3</v>
      </c>
      <c r="X148">
        <f t="shared" si="61"/>
        <v>1.9680136361140574E-4</v>
      </c>
      <c r="Z148">
        <f t="shared" si="62"/>
        <v>0</v>
      </c>
    </row>
    <row r="149" spans="1:26">
      <c r="A149" s="152" t="s">
        <v>293</v>
      </c>
      <c r="B149" s="113" t="s">
        <v>111</v>
      </c>
      <c r="C149" s="153">
        <v>55028.059699999998</v>
      </c>
      <c r="D149" s="113" t="s">
        <v>299</v>
      </c>
      <c r="E149" s="34">
        <f t="shared" ref="E149:E160" si="64">+(C149-C$7)/C$8</f>
        <v>14802.557455774157</v>
      </c>
      <c r="F149" s="35">
        <f t="shared" si="52"/>
        <v>14802.5</v>
      </c>
      <c r="G149" s="34">
        <f t="shared" si="53"/>
        <v>2.1276549996400718E-2</v>
      </c>
      <c r="N149" s="34">
        <f t="shared" si="63"/>
        <v>2.1276549996400718E-2</v>
      </c>
      <c r="O149" s="34">
        <f t="shared" ca="1" si="54"/>
        <v>3.1449434676124786E-2</v>
      </c>
      <c r="P149" s="28">
        <f t="shared" si="55"/>
        <v>1.6845750696440585E-2</v>
      </c>
      <c r="Q149" s="37">
        <f t="shared" si="56"/>
        <v>40009.559699999998</v>
      </c>
      <c r="S149" s="34">
        <f t="shared" si="57"/>
        <v>1.96319824365272E-5</v>
      </c>
      <c r="T149">
        <v>1</v>
      </c>
      <c r="U149" s="34">
        <f t="shared" si="58"/>
        <v>1.96319824365272E-5</v>
      </c>
      <c r="V149" s="34">
        <f t="shared" si="59"/>
        <v>4.4307992999601323E-3</v>
      </c>
      <c r="W149" s="34">
        <f t="shared" si="60"/>
        <v>9.236336234372625E-3</v>
      </c>
      <c r="X149">
        <f t="shared" si="61"/>
        <v>1.4496674743533068E-4</v>
      </c>
      <c r="Z149">
        <f t="shared" si="62"/>
        <v>0</v>
      </c>
    </row>
    <row r="150" spans="1:26" ht="12.75" customHeight="1">
      <c r="A150" s="126" t="s">
        <v>149</v>
      </c>
      <c r="B150" s="133" t="s">
        <v>111</v>
      </c>
      <c r="C150" s="126">
        <v>55041.392399999997</v>
      </c>
      <c r="D150" s="126">
        <v>1E-4</v>
      </c>
      <c r="E150" s="34">
        <f t="shared" si="64"/>
        <v>14838.561441388654</v>
      </c>
      <c r="F150" s="35">
        <f t="shared" si="52"/>
        <v>14838.5</v>
      </c>
      <c r="G150" s="34">
        <f t="shared" si="53"/>
        <v>2.275246999488445E-2</v>
      </c>
      <c r="H150" s="40"/>
      <c r="I150" s="41"/>
      <c r="J150" s="41"/>
      <c r="K150" s="34">
        <f>G150</f>
        <v>2.275246999488445E-2</v>
      </c>
      <c r="L150" s="34"/>
      <c r="M150" s="34"/>
      <c r="N150" s="34"/>
      <c r="O150" s="34">
        <f t="shared" ca="1" si="54"/>
        <v>3.1521211303894056E-2</v>
      </c>
      <c r="P150" s="28">
        <f t="shared" si="55"/>
        <v>1.6857897047605607E-2</v>
      </c>
      <c r="Q150" s="37">
        <f t="shared" si="56"/>
        <v>40022.892399999997</v>
      </c>
      <c r="S150" s="34">
        <f t="shared" si="57"/>
        <v>3.4745990230791584E-5</v>
      </c>
      <c r="T150" s="34">
        <v>1</v>
      </c>
      <c r="U150" s="34">
        <f t="shared" si="58"/>
        <v>3.4745990230791584E-5</v>
      </c>
      <c r="V150" s="34">
        <f t="shared" si="59"/>
        <v>5.8945729472788429E-3</v>
      </c>
      <c r="W150" s="34">
        <f t="shared" si="60"/>
        <v>9.315070050923387E-3</v>
      </c>
      <c r="X150">
        <f t="shared" si="61"/>
        <v>1.8056371725396478E-4</v>
      </c>
      <c r="Z150">
        <f t="shared" si="62"/>
        <v>0</v>
      </c>
    </row>
    <row r="151" spans="1:26">
      <c r="A151" s="129" t="s">
        <v>150</v>
      </c>
      <c r="B151" s="137" t="s">
        <v>122</v>
      </c>
      <c r="C151" s="131">
        <v>55056.389300000003</v>
      </c>
      <c r="D151" s="131">
        <v>1E-4</v>
      </c>
      <c r="E151" s="34">
        <f t="shared" si="64"/>
        <v>14879.059477935061</v>
      </c>
      <c r="F151" s="35">
        <f t="shared" si="52"/>
        <v>14879</v>
      </c>
      <c r="G151" s="34">
        <f t="shared" si="53"/>
        <v>2.2025379999831785E-2</v>
      </c>
      <c r="H151" s="40"/>
      <c r="I151" s="41"/>
      <c r="J151" s="41"/>
      <c r="K151" s="34">
        <f>G151</f>
        <v>2.2025379999831785E-2</v>
      </c>
      <c r="L151" s="34"/>
      <c r="M151" s="34"/>
      <c r="N151" s="34"/>
      <c r="O151" s="34">
        <f t="shared" ca="1" si="54"/>
        <v>3.1601960010134482E-2</v>
      </c>
      <c r="P151" s="28">
        <f t="shared" si="55"/>
        <v>1.6871488661596365E-2</v>
      </c>
      <c r="Q151" s="37">
        <f t="shared" si="56"/>
        <v>40037.889300000003</v>
      </c>
      <c r="S151" s="34">
        <f t="shared" si="57"/>
        <v>2.6562595926338082E-5</v>
      </c>
      <c r="T151">
        <v>1</v>
      </c>
      <c r="U151" s="34">
        <f t="shared" si="58"/>
        <v>2.6562595926338082E-5</v>
      </c>
      <c r="V151" s="34">
        <f t="shared" si="59"/>
        <v>5.1538913382354196E-3</v>
      </c>
      <c r="W151" s="34">
        <f t="shared" si="60"/>
        <v>9.4036596061916125E-3</v>
      </c>
      <c r="X151">
        <f t="shared" si="61"/>
        <v>1.5930782569523221E-4</v>
      </c>
      <c r="Z151">
        <f t="shared" si="62"/>
        <v>0</v>
      </c>
    </row>
    <row r="152" spans="1:26" ht="12.75" customHeight="1">
      <c r="A152" s="152" t="s">
        <v>296</v>
      </c>
      <c r="B152" s="113" t="s">
        <v>111</v>
      </c>
      <c r="C152" s="153">
        <v>55385.414100000002</v>
      </c>
      <c r="D152" s="113" t="s">
        <v>299</v>
      </c>
      <c r="E152" s="34">
        <f t="shared" si="64"/>
        <v>15767.566994493134</v>
      </c>
      <c r="F152" s="35">
        <f t="shared" si="52"/>
        <v>15767.5</v>
      </c>
      <c r="G152" s="34">
        <f t="shared" si="53"/>
        <v>2.4808850001136307E-2</v>
      </c>
      <c r="N152" s="34">
        <f>G152</f>
        <v>2.4808850001136307E-2</v>
      </c>
      <c r="O152" s="34">
        <f t="shared" ca="1" si="54"/>
        <v>3.3373447059384338E-2</v>
      </c>
      <c r="P152" s="28">
        <f t="shared" si="55"/>
        <v>1.7150208697343013E-2</v>
      </c>
      <c r="Q152" s="37">
        <f t="shared" si="56"/>
        <v>40366.914100000002</v>
      </c>
      <c r="S152" s="34">
        <f t="shared" si="57"/>
        <v>5.8654786620168638E-5</v>
      </c>
      <c r="T152">
        <v>1</v>
      </c>
      <c r="U152" s="34">
        <f t="shared" si="58"/>
        <v>5.8654786620168638E-5</v>
      </c>
      <c r="V152" s="34">
        <f t="shared" si="59"/>
        <v>7.6586413037932934E-3</v>
      </c>
      <c r="W152" s="34">
        <f t="shared" si="60"/>
        <v>1.1347039842560205E-2</v>
      </c>
      <c r="X152">
        <f t="shared" si="61"/>
        <v>1.8122033274554271E-4</v>
      </c>
      <c r="Z152">
        <f t="shared" si="62"/>
        <v>0</v>
      </c>
    </row>
    <row r="153" spans="1:26">
      <c r="A153" s="152" t="s">
        <v>296</v>
      </c>
      <c r="B153" s="113" t="s">
        <v>111</v>
      </c>
      <c r="C153" s="153">
        <v>55418.371299999999</v>
      </c>
      <c r="D153" s="113" t="s">
        <v>299</v>
      </c>
      <c r="E153" s="34">
        <f t="shared" si="64"/>
        <v>15856.565513524847</v>
      </c>
      <c r="F153" s="35">
        <f t="shared" si="52"/>
        <v>15856.5</v>
      </c>
      <c r="G153" s="34">
        <f t="shared" si="53"/>
        <v>2.4260430000140332E-2</v>
      </c>
      <c r="N153" s="34">
        <f>G153</f>
        <v>2.4260430000140332E-2</v>
      </c>
      <c r="O153" s="34">
        <f t="shared" ca="1" si="54"/>
        <v>3.3550894833591693E-2</v>
      </c>
      <c r="P153" s="28">
        <f t="shared" si="55"/>
        <v>1.7176077075125005E-2</v>
      </c>
      <c r="Q153" s="37">
        <f t="shared" si="56"/>
        <v>40399.871299999999</v>
      </c>
      <c r="S153" s="34">
        <f t="shared" si="57"/>
        <v>5.0188056366173218E-5</v>
      </c>
      <c r="T153">
        <v>1</v>
      </c>
      <c r="U153" s="34">
        <f t="shared" si="58"/>
        <v>5.0188056366173218E-5</v>
      </c>
      <c r="V153" s="34">
        <f t="shared" si="59"/>
        <v>7.0843529250153268E-3</v>
      </c>
      <c r="W153" s="34">
        <f t="shared" si="60"/>
        <v>1.1541264708712824E-2</v>
      </c>
      <c r="X153">
        <f t="shared" si="61"/>
        <v>1.617771657106542E-4</v>
      </c>
      <c r="Z153">
        <f t="shared" si="62"/>
        <v>0</v>
      </c>
    </row>
    <row r="154" spans="1:26">
      <c r="A154" s="152" t="s">
        <v>296</v>
      </c>
      <c r="B154" s="113" t="s">
        <v>122</v>
      </c>
      <c r="C154" s="153">
        <v>55418.556600000004</v>
      </c>
      <c r="D154" s="113" t="s">
        <v>299</v>
      </c>
      <c r="E154" s="34">
        <f t="shared" si="64"/>
        <v>15857.065902683422</v>
      </c>
      <c r="F154" s="35">
        <f t="shared" si="52"/>
        <v>15857</v>
      </c>
      <c r="G154" s="34">
        <f t="shared" si="53"/>
        <v>2.4404540003160946E-2</v>
      </c>
      <c r="N154" s="34">
        <f>G154</f>
        <v>2.4404540003160946E-2</v>
      </c>
      <c r="O154" s="34">
        <f t="shared" ca="1" si="54"/>
        <v>3.3551891731199601E-2</v>
      </c>
      <c r="P154" s="28">
        <f t="shared" si="55"/>
        <v>1.717622134825577E-2</v>
      </c>
      <c r="Q154" s="37">
        <f t="shared" si="56"/>
        <v>40400.056600000004</v>
      </c>
      <c r="S154" s="34">
        <f t="shared" si="57"/>
        <v>5.2248590576850178E-5</v>
      </c>
      <c r="T154">
        <v>1</v>
      </c>
      <c r="U154" s="34">
        <f t="shared" si="58"/>
        <v>5.2248590576850178E-5</v>
      </c>
      <c r="V154" s="34">
        <f t="shared" si="59"/>
        <v>7.2283186549051762E-3</v>
      </c>
      <c r="W154" s="34">
        <f t="shared" si="60"/>
        <v>1.1542355421159421E-2</v>
      </c>
      <c r="X154">
        <f t="shared" si="61"/>
        <v>1.6543579222147775E-4</v>
      </c>
      <c r="Z154">
        <f t="shared" si="62"/>
        <v>0</v>
      </c>
    </row>
    <row r="155" spans="1:26">
      <c r="A155" s="152" t="s">
        <v>297</v>
      </c>
      <c r="B155" s="113" t="s">
        <v>111</v>
      </c>
      <c r="C155" s="153">
        <v>55795.534800000001</v>
      </c>
      <c r="D155" s="113" t="s">
        <v>299</v>
      </c>
      <c r="E155" s="34">
        <f t="shared" si="64"/>
        <v>16875.068084520568</v>
      </c>
      <c r="F155" s="35">
        <f t="shared" si="52"/>
        <v>16875</v>
      </c>
      <c r="G155" s="34">
        <f t="shared" si="53"/>
        <v>2.5212500004272442E-2</v>
      </c>
      <c r="N155" s="34">
        <f>G155</f>
        <v>2.5212500004272442E-2</v>
      </c>
      <c r="O155" s="34">
        <f t="shared" ca="1" si="54"/>
        <v>3.5581575260897245E-2</v>
      </c>
      <c r="P155" s="28">
        <f t="shared" si="55"/>
        <v>1.7445521509210915E-2</v>
      </c>
      <c r="Q155" s="37">
        <f t="shared" si="56"/>
        <v>40777.034800000001</v>
      </c>
      <c r="S155" s="34">
        <f t="shared" si="57"/>
        <v>6.0325954942748225E-5</v>
      </c>
      <c r="T155">
        <v>1</v>
      </c>
      <c r="U155" s="34">
        <f t="shared" si="58"/>
        <v>6.0325954942748225E-5</v>
      </c>
      <c r="V155" s="34">
        <f t="shared" si="59"/>
        <v>7.7669784950615273E-3</v>
      </c>
      <c r="W155" s="34">
        <f t="shared" si="60"/>
        <v>1.3747362354174399E-2</v>
      </c>
      <c r="X155">
        <f t="shared" si="61"/>
        <v>1.3144938133569569E-4</v>
      </c>
      <c r="Z155">
        <f t="shared" si="62"/>
        <v>0</v>
      </c>
    </row>
    <row r="156" spans="1:26">
      <c r="A156" s="129" t="s">
        <v>244</v>
      </c>
      <c r="B156" s="137" t="s">
        <v>122</v>
      </c>
      <c r="C156" s="131">
        <v>56154.370260000003</v>
      </c>
      <c r="D156" s="131">
        <v>2.0000000000000001E-4</v>
      </c>
      <c r="E156" s="34">
        <f t="shared" si="64"/>
        <v>17844.077117935605</v>
      </c>
      <c r="F156" s="35">
        <f t="shared" si="52"/>
        <v>17844</v>
      </c>
      <c r="G156" s="34">
        <f t="shared" si="53"/>
        <v>2.8557680001540575E-2</v>
      </c>
      <c r="H156" s="40"/>
      <c r="I156" s="41"/>
      <c r="J156" s="41"/>
      <c r="K156" s="34">
        <f>G156</f>
        <v>2.8557680001540575E-2</v>
      </c>
      <c r="L156" s="34"/>
      <c r="M156" s="34"/>
      <c r="N156" s="34"/>
      <c r="O156" s="34">
        <f t="shared" ca="1" si="54"/>
        <v>3.7513562825020046E-2</v>
      </c>
      <c r="P156" s="28">
        <f t="shared" si="55"/>
        <v>1.765647423201169E-2</v>
      </c>
      <c r="Q156" s="37">
        <f t="shared" si="56"/>
        <v>41135.870260000003</v>
      </c>
      <c r="S156" s="34">
        <f t="shared" si="57"/>
        <v>1.1883628722960986E-4</v>
      </c>
      <c r="T156" s="34">
        <v>1</v>
      </c>
      <c r="U156" s="34">
        <f t="shared" si="58"/>
        <v>1.1883628722960986E-4</v>
      </c>
      <c r="V156" s="34">
        <f t="shared" si="59"/>
        <v>1.0901205769528886E-2</v>
      </c>
      <c r="W156" s="34">
        <f t="shared" si="60"/>
        <v>1.5798864172952187E-2</v>
      </c>
      <c r="X156">
        <f t="shared" si="61"/>
        <v>1.627873813478376E-4</v>
      </c>
      <c r="Z156">
        <f t="shared" si="62"/>
        <v>0</v>
      </c>
    </row>
    <row r="157" spans="1:26">
      <c r="A157" s="131" t="s">
        <v>245</v>
      </c>
      <c r="B157" s="137" t="s">
        <v>122</v>
      </c>
      <c r="C157" s="131">
        <v>56489.502500000002</v>
      </c>
      <c r="D157" s="131">
        <v>1.9E-3</v>
      </c>
      <c r="E157" s="34">
        <f t="shared" si="64"/>
        <v>18749.077331539396</v>
      </c>
      <c r="F157" s="35">
        <f t="shared" si="52"/>
        <v>18749</v>
      </c>
      <c r="G157" s="34">
        <f t="shared" si="53"/>
        <v>2.8636779999942519E-2</v>
      </c>
      <c r="H157" s="40"/>
      <c r="I157" s="41"/>
      <c r="J157" s="41"/>
      <c r="K157" s="34">
        <f>G157</f>
        <v>2.8636779999942519E-2</v>
      </c>
      <c r="L157" s="34"/>
      <c r="M157" s="34"/>
      <c r="N157" s="34"/>
      <c r="O157" s="34">
        <f t="shared" ca="1" si="54"/>
        <v>3.9317947495330817E-2</v>
      </c>
      <c r="P157" s="28">
        <f t="shared" si="55"/>
        <v>1.7813517137219306E-2</v>
      </c>
      <c r="Q157" s="37">
        <f t="shared" si="56"/>
        <v>41471.002500000002</v>
      </c>
      <c r="S157" s="34">
        <f t="shared" si="57"/>
        <v>1.1714301899560347E-4</v>
      </c>
      <c r="T157">
        <v>1</v>
      </c>
      <c r="U157" s="34">
        <f t="shared" si="58"/>
        <v>1.1714301899560347E-4</v>
      </c>
      <c r="V157" s="34">
        <f t="shared" si="59"/>
        <v>1.0823262862723212E-2</v>
      </c>
      <c r="W157" s="34">
        <f t="shared" si="60"/>
        <v>1.7650183766597896E-2</v>
      </c>
      <c r="X157">
        <f t="shared" si="61"/>
        <v>1.2070529679454225E-4</v>
      </c>
      <c r="Z157">
        <f t="shared" si="62"/>
        <v>0</v>
      </c>
    </row>
    <row r="158" spans="1:26">
      <c r="A158" s="131" t="s">
        <v>245</v>
      </c>
      <c r="B158" s="137" t="s">
        <v>122</v>
      </c>
      <c r="C158" s="131">
        <v>56525.421399999999</v>
      </c>
      <c r="D158" s="131">
        <v>6.9999999999999999E-4</v>
      </c>
      <c r="E158" s="34">
        <f t="shared" si="64"/>
        <v>18846.073705783812</v>
      </c>
      <c r="F158" s="35">
        <f t="shared" si="52"/>
        <v>18846</v>
      </c>
      <c r="G158" s="34">
        <f t="shared" si="53"/>
        <v>2.7294120001897682E-2</v>
      </c>
      <c r="H158" s="40"/>
      <c r="I158" s="41"/>
      <c r="J158" s="41"/>
      <c r="K158" s="34">
        <f>G158</f>
        <v>2.7294120001897682E-2</v>
      </c>
      <c r="L158" s="34"/>
      <c r="M158" s="34"/>
      <c r="N158" s="34"/>
      <c r="O158" s="34">
        <f t="shared" ca="1" si="54"/>
        <v>3.9511345631264683E-2</v>
      </c>
      <c r="P158" s="28">
        <f t="shared" si="55"/>
        <v>1.7828058330818505E-2</v>
      </c>
      <c r="Q158" s="37">
        <f t="shared" si="56"/>
        <v>41506.921399999999</v>
      </c>
      <c r="S158" s="34">
        <f t="shared" si="57"/>
        <v>8.9606323560674289E-5</v>
      </c>
      <c r="T158" s="34">
        <v>1</v>
      </c>
      <c r="U158" s="34">
        <f t="shared" si="58"/>
        <v>8.9606323560674289E-5</v>
      </c>
      <c r="V158" s="34">
        <f t="shared" si="59"/>
        <v>9.4660616710791762E-3</v>
      </c>
      <c r="W158" s="34">
        <f t="shared" si="60"/>
        <v>1.7844031141334545E-2</v>
      </c>
      <c r="X158">
        <f t="shared" si="61"/>
        <v>8.9304179472539488E-5</v>
      </c>
      <c r="Z158">
        <f t="shared" si="62"/>
        <v>0</v>
      </c>
    </row>
    <row r="159" spans="1:26">
      <c r="A159" s="154" t="s">
        <v>316</v>
      </c>
      <c r="B159" s="155" t="s">
        <v>122</v>
      </c>
      <c r="C159" s="156">
        <v>56560.417600000001</v>
      </c>
      <c r="D159" s="157">
        <v>5.9999999999999995E-4</v>
      </c>
      <c r="E159" s="34">
        <f t="shared" si="64"/>
        <v>18940.57839585876</v>
      </c>
      <c r="F159" s="35">
        <f t="shared" si="52"/>
        <v>18940.5</v>
      </c>
      <c r="G159" s="34">
        <f t="shared" si="53"/>
        <v>2.9030910001893062E-2</v>
      </c>
      <c r="H159" s="40"/>
      <c r="I159" s="41"/>
      <c r="J159" s="41"/>
      <c r="K159" s="34">
        <f>G159</f>
        <v>2.9030910001893062E-2</v>
      </c>
      <c r="L159" s="34"/>
      <c r="M159" s="34"/>
      <c r="N159" s="34"/>
      <c r="O159" s="34">
        <f t="shared" ca="1" si="54"/>
        <v>3.969975927915901E-2</v>
      </c>
      <c r="P159" s="28">
        <f t="shared" si="55"/>
        <v>1.7841798179930621E-2</v>
      </c>
      <c r="Q159" s="37">
        <f t="shared" si="56"/>
        <v>41541.917600000001</v>
      </c>
      <c r="S159" s="34">
        <f t="shared" si="57"/>
        <v>1.2519622336437964E-4</v>
      </c>
      <c r="T159" s="34">
        <v>1</v>
      </c>
      <c r="U159" s="34">
        <f t="shared" si="58"/>
        <v>1.2519622336437964E-4</v>
      </c>
      <c r="V159" s="34">
        <f t="shared" si="59"/>
        <v>1.1189111821962441E-2</v>
      </c>
      <c r="W159" s="34">
        <f t="shared" si="60"/>
        <v>1.8031940872111091E-2</v>
      </c>
      <c r="X159">
        <f t="shared" si="61"/>
        <v>1.2097732191789676E-4</v>
      </c>
      <c r="Z159">
        <f t="shared" si="62"/>
        <v>0</v>
      </c>
    </row>
    <row r="160" spans="1:26">
      <c r="A160" s="156" t="s">
        <v>317</v>
      </c>
      <c r="B160" s="158" t="s">
        <v>111</v>
      </c>
      <c r="C160" s="156">
        <v>56891.477879999999</v>
      </c>
      <c r="D160" s="156">
        <v>9.0000000000000006E-5</v>
      </c>
      <c r="E160" s="34">
        <f t="shared" si="64"/>
        <v>19834.582577956335</v>
      </c>
      <c r="F160" s="35">
        <f t="shared" si="52"/>
        <v>19834.5</v>
      </c>
      <c r="G160" s="34">
        <f t="shared" si="53"/>
        <v>3.057958999852417E-2</v>
      </c>
      <c r="H160" s="40"/>
      <c r="I160" s="41"/>
      <c r="J160" s="41"/>
      <c r="K160" s="34">
        <f>G160</f>
        <v>3.057958999852417E-2</v>
      </c>
      <c r="L160" s="34"/>
      <c r="M160" s="34"/>
      <c r="N160" s="34"/>
      <c r="O160" s="34">
        <f t="shared" ca="1" si="54"/>
        <v>4.1482212202095838E-2</v>
      </c>
      <c r="P160" s="28">
        <f t="shared" si="55"/>
        <v>1.7950950740868964E-2</v>
      </c>
      <c r="Q160" s="37">
        <f t="shared" si="56"/>
        <v>41872.977879999999</v>
      </c>
      <c r="S160" s="34">
        <f t="shared" si="57"/>
        <v>1.5948252949999026E-4</v>
      </c>
      <c r="T160" s="34">
        <v>1</v>
      </c>
      <c r="U160" s="34">
        <f t="shared" si="58"/>
        <v>1.5948252949999026E-4</v>
      </c>
      <c r="V160" s="34">
        <f t="shared" si="59"/>
        <v>1.2628639257655207E-2</v>
      </c>
      <c r="W160" s="34">
        <f t="shared" si="60"/>
        <v>1.9759474698242852E-2</v>
      </c>
      <c r="X160">
        <f t="shared" si="61"/>
        <v>1.1707489511138189E-4</v>
      </c>
      <c r="Z160">
        <f t="shared" si="62"/>
        <v>0</v>
      </c>
    </row>
    <row r="161" spans="1:4">
      <c r="A161" s="62"/>
      <c r="B161" s="22"/>
      <c r="C161" s="13"/>
      <c r="D161" s="13"/>
    </row>
    <row r="162" spans="1:4">
      <c r="A162" s="62"/>
      <c r="B162" s="22"/>
      <c r="C162" s="13"/>
      <c r="D162" s="13"/>
    </row>
    <row r="163" spans="1:4">
      <c r="A163" s="62"/>
      <c r="B163" s="22"/>
      <c r="C163" s="13"/>
      <c r="D163" s="13"/>
    </row>
    <row r="164" spans="1:4">
      <c r="A164" s="62"/>
      <c r="B164" s="22"/>
      <c r="C164" s="13"/>
      <c r="D164" s="13"/>
    </row>
    <row r="165" spans="1:4">
      <c r="A165" s="62"/>
      <c r="B165" s="22"/>
      <c r="C165" s="13"/>
      <c r="D165" s="13"/>
    </row>
    <row r="166" spans="1:4">
      <c r="A166" s="62"/>
      <c r="B166" s="22"/>
      <c r="C166" s="13"/>
      <c r="D166" s="13"/>
    </row>
    <row r="167" spans="1:4">
      <c r="A167" s="62"/>
      <c r="B167" s="22"/>
      <c r="C167" s="13"/>
      <c r="D167" s="13"/>
    </row>
    <row r="168" spans="1:4">
      <c r="A168" s="62"/>
      <c r="B168" s="22"/>
      <c r="C168" s="13"/>
      <c r="D168" s="13"/>
    </row>
    <row r="169" spans="1:4">
      <c r="A169" s="62"/>
      <c r="B169" s="22"/>
      <c r="C169" s="13"/>
      <c r="D169" s="13"/>
    </row>
    <row r="170" spans="1:4">
      <c r="A170" s="62"/>
      <c r="B170" s="22"/>
      <c r="C170" s="13"/>
      <c r="D170" s="13"/>
    </row>
    <row r="171" spans="1:4">
      <c r="A171" s="62"/>
      <c r="B171" s="22"/>
      <c r="C171" s="13"/>
      <c r="D171" s="13"/>
    </row>
    <row r="172" spans="1:4">
      <c r="A172" s="62"/>
      <c r="B172" s="22"/>
      <c r="C172" s="13"/>
      <c r="D172" s="13"/>
    </row>
    <row r="173" spans="1:4">
      <c r="A173" s="62"/>
      <c r="B173" s="22"/>
      <c r="C173" s="13"/>
      <c r="D173" s="13"/>
    </row>
    <row r="174" spans="1:4">
      <c r="A174" s="62"/>
      <c r="B174" s="22"/>
      <c r="C174" s="13"/>
      <c r="D174" s="13"/>
    </row>
    <row r="175" spans="1:4">
      <c r="A175" s="62"/>
      <c r="B175" s="22"/>
      <c r="C175" s="13"/>
      <c r="D175" s="13"/>
    </row>
    <row r="176" spans="1:4">
      <c r="A176" s="62"/>
      <c r="B176" s="22"/>
      <c r="C176" s="13"/>
      <c r="D176" s="13"/>
    </row>
    <row r="177" spans="1:4">
      <c r="A177" s="62"/>
      <c r="B177" s="22"/>
      <c r="C177" s="13"/>
      <c r="D177" s="13"/>
    </row>
    <row r="178" spans="1:4">
      <c r="A178" s="62"/>
      <c r="B178" s="22"/>
      <c r="C178" s="13"/>
      <c r="D178" s="13"/>
    </row>
    <row r="179" spans="1:4">
      <c r="A179" s="62"/>
      <c r="B179" s="22"/>
      <c r="C179" s="13"/>
      <c r="D179" s="13"/>
    </row>
    <row r="180" spans="1:4">
      <c r="A180" s="62"/>
      <c r="B180" s="22"/>
      <c r="C180" s="13"/>
      <c r="D180" s="13"/>
    </row>
    <row r="181" spans="1:4">
      <c r="A181" s="62"/>
      <c r="B181" s="22"/>
      <c r="C181" s="13"/>
      <c r="D181" s="13"/>
    </row>
    <row r="182" spans="1:4">
      <c r="A182" s="62"/>
      <c r="B182" s="22"/>
      <c r="C182" s="13"/>
      <c r="D182" s="13"/>
    </row>
    <row r="183" spans="1:4">
      <c r="A183" s="62"/>
      <c r="B183" s="22"/>
      <c r="C183" s="13"/>
      <c r="D183" s="13"/>
    </row>
    <row r="184" spans="1:4">
      <c r="A184" s="62"/>
      <c r="B184" s="22"/>
      <c r="C184" s="13"/>
      <c r="D184" s="13"/>
    </row>
    <row r="185" spans="1:4">
      <c r="A185" s="62"/>
      <c r="B185" s="22"/>
      <c r="C185" s="13"/>
      <c r="D185" s="13"/>
    </row>
    <row r="186" spans="1:4">
      <c r="A186" s="62"/>
      <c r="B186" s="22"/>
      <c r="C186" s="13"/>
      <c r="D186" s="13"/>
    </row>
    <row r="187" spans="1:4">
      <c r="A187" s="62"/>
      <c r="B187" s="22"/>
      <c r="C187" s="13"/>
      <c r="D187" s="13"/>
    </row>
    <row r="188" spans="1:4">
      <c r="A188" s="62"/>
      <c r="B188" s="22"/>
      <c r="C188" s="13"/>
      <c r="D188" s="13"/>
    </row>
    <row r="189" spans="1:4">
      <c r="A189" s="62"/>
      <c r="B189" s="22"/>
      <c r="C189" s="13"/>
      <c r="D189" s="13"/>
    </row>
    <row r="190" spans="1:4">
      <c r="A190" s="62"/>
      <c r="B190" s="22"/>
      <c r="C190" s="13"/>
      <c r="D190" s="13"/>
    </row>
    <row r="191" spans="1:4">
      <c r="A191" s="62"/>
      <c r="B191" s="22"/>
      <c r="C191" s="13"/>
      <c r="D191" s="13"/>
    </row>
    <row r="192" spans="1:4">
      <c r="A192" s="62"/>
      <c r="B192" s="22"/>
      <c r="C192" s="13"/>
      <c r="D192" s="13"/>
    </row>
    <row r="193" spans="1:4">
      <c r="A193" s="62"/>
      <c r="B193" s="22"/>
      <c r="C193" s="13"/>
      <c r="D193" s="13"/>
    </row>
    <row r="194" spans="1:4">
      <c r="A194" s="62"/>
      <c r="B194" s="22"/>
      <c r="C194" s="13"/>
      <c r="D194" s="13"/>
    </row>
    <row r="195" spans="1:4">
      <c r="A195" s="62"/>
      <c r="B195" s="22"/>
      <c r="C195" s="13"/>
      <c r="D195" s="13"/>
    </row>
    <row r="196" spans="1:4">
      <c r="A196" s="62"/>
      <c r="B196" s="22"/>
      <c r="C196" s="13"/>
      <c r="D196" s="13"/>
    </row>
    <row r="197" spans="1:4">
      <c r="A197" s="62"/>
      <c r="B197" s="22"/>
      <c r="C197" s="13"/>
      <c r="D197" s="13"/>
    </row>
    <row r="198" spans="1:4">
      <c r="A198" s="62"/>
      <c r="B198" s="22"/>
      <c r="C198" s="13"/>
      <c r="D198" s="13"/>
    </row>
    <row r="199" spans="1:4">
      <c r="A199" s="62"/>
      <c r="B199" s="22"/>
      <c r="C199" s="13"/>
      <c r="D199" s="13"/>
    </row>
    <row r="200" spans="1:4">
      <c r="A200" s="62"/>
      <c r="B200" s="22"/>
      <c r="C200" s="13"/>
      <c r="D200" s="13"/>
    </row>
    <row r="201" spans="1:4">
      <c r="A201" s="62"/>
      <c r="B201" s="22"/>
      <c r="C201" s="13"/>
      <c r="D201" s="13"/>
    </row>
    <row r="202" spans="1:4">
      <c r="A202" s="62"/>
      <c r="B202" s="22"/>
      <c r="C202" s="13"/>
      <c r="D202" s="13"/>
    </row>
    <row r="203" spans="1:4">
      <c r="A203" s="62"/>
      <c r="B203" s="22"/>
      <c r="C203" s="13"/>
      <c r="D203" s="13"/>
    </row>
    <row r="204" spans="1:4">
      <c r="A204" s="62"/>
      <c r="B204" s="22"/>
      <c r="C204" s="13"/>
      <c r="D204" s="13"/>
    </row>
    <row r="205" spans="1:4">
      <c r="A205" s="62"/>
      <c r="B205" s="22"/>
      <c r="C205" s="13"/>
      <c r="D205" s="13"/>
    </row>
    <row r="206" spans="1:4">
      <c r="A206" s="62"/>
      <c r="B206" s="22"/>
      <c r="C206" s="13"/>
      <c r="D206" s="13"/>
    </row>
    <row r="207" spans="1:4">
      <c r="A207" s="62"/>
      <c r="B207" s="22"/>
      <c r="C207" s="13"/>
      <c r="D207" s="13"/>
    </row>
    <row r="208" spans="1:4">
      <c r="A208" s="62"/>
      <c r="B208" s="22"/>
      <c r="C208" s="13"/>
      <c r="D208" s="13"/>
    </row>
    <row r="209" spans="1:4">
      <c r="A209" s="62"/>
      <c r="B209" s="22"/>
      <c r="C209" s="13"/>
      <c r="D209" s="13"/>
    </row>
    <row r="210" spans="1:4">
      <c r="A210" s="62"/>
      <c r="B210" s="22"/>
      <c r="C210" s="13"/>
      <c r="D210" s="13"/>
    </row>
    <row r="211" spans="1:4">
      <c r="A211" s="62"/>
      <c r="B211" s="22"/>
      <c r="C211" s="13"/>
      <c r="D211" s="13"/>
    </row>
    <row r="212" spans="1:4">
      <c r="A212" s="62"/>
      <c r="B212" s="22"/>
      <c r="C212" s="13"/>
      <c r="D212" s="13"/>
    </row>
    <row r="213" spans="1:4">
      <c r="A213" s="62"/>
      <c r="B213" s="22"/>
      <c r="C213" s="13"/>
      <c r="D213" s="13"/>
    </row>
    <row r="214" spans="1:4">
      <c r="A214" s="62"/>
      <c r="B214" s="22"/>
      <c r="C214" s="13"/>
      <c r="D214" s="13"/>
    </row>
    <row r="215" spans="1:4">
      <c r="A215" s="62"/>
      <c r="B215" s="22"/>
      <c r="C215" s="13"/>
      <c r="D215" s="13"/>
    </row>
    <row r="216" spans="1:4">
      <c r="A216" s="62"/>
      <c r="B216" s="22"/>
      <c r="C216" s="13"/>
      <c r="D216" s="13"/>
    </row>
    <row r="217" spans="1:4">
      <c r="A217" s="62"/>
      <c r="B217" s="22"/>
      <c r="C217" s="13"/>
      <c r="D217" s="13"/>
    </row>
    <row r="218" spans="1:4">
      <c r="A218" s="62"/>
      <c r="B218" s="22"/>
      <c r="C218" s="13"/>
      <c r="D218" s="13"/>
    </row>
    <row r="219" spans="1:4">
      <c r="A219" s="62"/>
      <c r="B219" s="22"/>
      <c r="C219" s="13"/>
      <c r="D219" s="13"/>
    </row>
    <row r="220" spans="1:4">
      <c r="A220" s="62"/>
      <c r="B220" s="22"/>
      <c r="C220" s="13"/>
      <c r="D220" s="13"/>
    </row>
    <row r="221" spans="1:4">
      <c r="A221" s="62"/>
      <c r="B221" s="22"/>
      <c r="C221" s="13"/>
      <c r="D221" s="13"/>
    </row>
    <row r="222" spans="1:4">
      <c r="A222" s="62"/>
      <c r="B222" s="22"/>
      <c r="C222" s="13"/>
      <c r="D222" s="13"/>
    </row>
    <row r="223" spans="1:4">
      <c r="A223" s="62"/>
      <c r="B223" s="22"/>
      <c r="C223" s="13"/>
      <c r="D223" s="13"/>
    </row>
    <row r="224" spans="1:4">
      <c r="A224" s="62"/>
      <c r="B224" s="22"/>
      <c r="C224" s="13"/>
      <c r="D224" s="13"/>
    </row>
    <row r="225" spans="1:4">
      <c r="A225" s="62"/>
      <c r="B225" s="22"/>
      <c r="C225" s="13"/>
      <c r="D225" s="13"/>
    </row>
    <row r="226" spans="1:4">
      <c r="A226" s="62"/>
      <c r="B226" s="22"/>
      <c r="C226" s="13"/>
      <c r="D226" s="13"/>
    </row>
    <row r="227" spans="1:4">
      <c r="A227" s="62"/>
      <c r="B227" s="22"/>
      <c r="C227" s="13"/>
      <c r="D227" s="13"/>
    </row>
    <row r="228" spans="1:4">
      <c r="A228" s="62"/>
      <c r="B228" s="22"/>
      <c r="C228" s="13"/>
      <c r="D228" s="13"/>
    </row>
    <row r="229" spans="1:4">
      <c r="A229" s="62"/>
      <c r="B229" s="22"/>
      <c r="C229" s="13"/>
      <c r="D229" s="13"/>
    </row>
    <row r="230" spans="1:4">
      <c r="A230" s="62"/>
      <c r="B230" s="22"/>
      <c r="C230" s="13"/>
      <c r="D230" s="13"/>
    </row>
    <row r="231" spans="1:4">
      <c r="A231" s="62"/>
      <c r="B231" s="22"/>
      <c r="C231" s="13"/>
      <c r="D231" s="13"/>
    </row>
    <row r="232" spans="1:4">
      <c r="A232" s="62"/>
      <c r="B232" s="22"/>
      <c r="C232" s="13"/>
      <c r="D232" s="13"/>
    </row>
    <row r="233" spans="1:4">
      <c r="A233" s="62"/>
      <c r="B233" s="22"/>
      <c r="C233" s="13"/>
      <c r="D233" s="13"/>
    </row>
    <row r="234" spans="1:4">
      <c r="A234" s="62"/>
      <c r="B234" s="22"/>
      <c r="C234" s="13"/>
      <c r="D234" s="13"/>
    </row>
    <row r="235" spans="1:4">
      <c r="A235" s="62"/>
      <c r="B235" s="22"/>
      <c r="C235" s="13"/>
      <c r="D235" s="13"/>
    </row>
    <row r="236" spans="1:4">
      <c r="A236" s="62"/>
      <c r="B236" s="22"/>
      <c r="C236" s="13"/>
      <c r="D236" s="13"/>
    </row>
    <row r="237" spans="1:4">
      <c r="A237" s="62"/>
      <c r="B237" s="22"/>
      <c r="C237" s="13"/>
      <c r="D237" s="13"/>
    </row>
    <row r="238" spans="1:4">
      <c r="A238" s="62"/>
      <c r="B238" s="22"/>
      <c r="C238" s="13"/>
      <c r="D238" s="13"/>
    </row>
    <row r="239" spans="1:4">
      <c r="A239" s="62"/>
      <c r="B239" s="22"/>
      <c r="C239" s="13"/>
      <c r="D239" s="13"/>
    </row>
    <row r="240" spans="1:4">
      <c r="A240" s="62"/>
      <c r="B240" s="22"/>
      <c r="C240" s="13"/>
      <c r="D240" s="13"/>
    </row>
    <row r="241" spans="1:4">
      <c r="A241" s="62"/>
      <c r="B241" s="22"/>
      <c r="C241" s="13"/>
      <c r="D241" s="13"/>
    </row>
    <row r="242" spans="1:4">
      <c r="A242" s="62"/>
      <c r="B242" s="22"/>
      <c r="C242" s="13"/>
      <c r="D242" s="13"/>
    </row>
    <row r="243" spans="1:4">
      <c r="A243" s="62"/>
      <c r="B243" s="22"/>
      <c r="C243" s="13"/>
      <c r="D243" s="13"/>
    </row>
    <row r="244" spans="1:4">
      <c r="A244" s="62"/>
      <c r="B244" s="22"/>
      <c r="C244" s="13"/>
      <c r="D244" s="13"/>
    </row>
    <row r="245" spans="1:4">
      <c r="A245" s="62"/>
      <c r="B245" s="22"/>
      <c r="C245" s="13"/>
      <c r="D245" s="13"/>
    </row>
    <row r="246" spans="1:4">
      <c r="A246" s="62"/>
      <c r="B246" s="22"/>
      <c r="C246" s="13"/>
      <c r="D246" s="13"/>
    </row>
    <row r="247" spans="1:4">
      <c r="A247" s="62"/>
      <c r="B247" s="22"/>
      <c r="C247" s="13"/>
      <c r="D247" s="13"/>
    </row>
    <row r="248" spans="1:4">
      <c r="A248" s="62"/>
      <c r="B248" s="22"/>
      <c r="C248" s="13"/>
      <c r="D248" s="13"/>
    </row>
    <row r="249" spans="1:4">
      <c r="A249" s="62"/>
      <c r="B249" s="22"/>
      <c r="C249" s="13"/>
      <c r="D249" s="13"/>
    </row>
    <row r="250" spans="1:4">
      <c r="A250" s="62"/>
      <c r="B250" s="22"/>
      <c r="C250" s="13"/>
      <c r="D250" s="13"/>
    </row>
    <row r="251" spans="1:4">
      <c r="A251" s="62"/>
      <c r="B251" s="22"/>
      <c r="C251" s="13"/>
      <c r="D251" s="13"/>
    </row>
    <row r="252" spans="1:4">
      <c r="A252" s="62"/>
      <c r="B252" s="22"/>
      <c r="C252" s="13"/>
      <c r="D252" s="13"/>
    </row>
    <row r="253" spans="1:4">
      <c r="A253" s="62"/>
      <c r="B253" s="22"/>
      <c r="C253" s="13"/>
      <c r="D253" s="13"/>
    </row>
    <row r="254" spans="1:4">
      <c r="A254" s="62"/>
      <c r="B254" s="22"/>
      <c r="C254" s="13"/>
      <c r="D254" s="13"/>
    </row>
    <row r="255" spans="1:4">
      <c r="A255" s="62"/>
      <c r="B255" s="22"/>
      <c r="C255" s="13"/>
      <c r="D255" s="13"/>
    </row>
    <row r="256" spans="1:4">
      <c r="A256" s="62"/>
      <c r="B256" s="22"/>
      <c r="C256" s="13"/>
      <c r="D256" s="13"/>
    </row>
    <row r="257" spans="1:4">
      <c r="A257" s="62"/>
      <c r="B257" s="22"/>
      <c r="C257" s="13"/>
      <c r="D257" s="13"/>
    </row>
    <row r="258" spans="1:4">
      <c r="A258" s="62"/>
      <c r="B258" s="22"/>
      <c r="C258" s="13"/>
      <c r="D258" s="13"/>
    </row>
    <row r="259" spans="1:4">
      <c r="A259" s="62"/>
      <c r="B259" s="22"/>
      <c r="C259" s="13"/>
      <c r="D259" s="13"/>
    </row>
    <row r="260" spans="1:4">
      <c r="A260" s="62"/>
      <c r="B260" s="22"/>
      <c r="C260" s="13"/>
      <c r="D260" s="13"/>
    </row>
    <row r="261" spans="1:4">
      <c r="A261" s="62"/>
      <c r="B261" s="22"/>
      <c r="C261" s="13"/>
      <c r="D261" s="13"/>
    </row>
    <row r="262" spans="1:4">
      <c r="A262" s="62"/>
      <c r="B262" s="22"/>
      <c r="C262" s="13"/>
      <c r="D262" s="13"/>
    </row>
    <row r="263" spans="1:4">
      <c r="A263" s="62"/>
      <c r="B263" s="22"/>
      <c r="C263" s="13"/>
      <c r="D263" s="13"/>
    </row>
    <row r="264" spans="1:4">
      <c r="A264" s="62"/>
      <c r="B264" s="22"/>
      <c r="C264" s="13"/>
      <c r="D264" s="13"/>
    </row>
    <row r="265" spans="1:4">
      <c r="A265" s="62"/>
      <c r="B265" s="22"/>
      <c r="C265" s="13"/>
      <c r="D265" s="13"/>
    </row>
    <row r="266" spans="1:4">
      <c r="A266" s="62"/>
      <c r="B266" s="22"/>
      <c r="C266" s="13"/>
      <c r="D266" s="13"/>
    </row>
    <row r="267" spans="1:4">
      <c r="A267" s="62"/>
      <c r="B267" s="22"/>
      <c r="C267" s="13"/>
      <c r="D267" s="13"/>
    </row>
    <row r="268" spans="1:4">
      <c r="A268" s="62"/>
      <c r="B268" s="22"/>
      <c r="C268" s="13"/>
      <c r="D268" s="13"/>
    </row>
    <row r="269" spans="1:4">
      <c r="A269" s="62"/>
      <c r="B269" s="22"/>
      <c r="C269" s="13"/>
      <c r="D269" s="13"/>
    </row>
    <row r="270" spans="1:4">
      <c r="A270" s="62"/>
      <c r="B270" s="22"/>
      <c r="C270" s="13"/>
      <c r="D270" s="13"/>
    </row>
    <row r="271" spans="1:4">
      <c r="A271" s="62"/>
      <c r="B271" s="22"/>
      <c r="C271" s="13"/>
      <c r="D271" s="13"/>
    </row>
    <row r="272" spans="1:4">
      <c r="A272" s="62"/>
      <c r="B272" s="22"/>
      <c r="C272" s="13"/>
      <c r="D272" s="13"/>
    </row>
    <row r="273" spans="1:4">
      <c r="A273" s="62"/>
      <c r="B273" s="22"/>
      <c r="C273" s="13"/>
      <c r="D273" s="13"/>
    </row>
    <row r="274" spans="1:4">
      <c r="A274" s="62"/>
      <c r="B274" s="22"/>
      <c r="C274" s="13"/>
      <c r="D274" s="13"/>
    </row>
    <row r="275" spans="1:4">
      <c r="A275" s="62"/>
      <c r="B275" s="22"/>
      <c r="C275" s="13"/>
      <c r="D275" s="13"/>
    </row>
    <row r="276" spans="1:4">
      <c r="A276" s="62"/>
      <c r="B276" s="22"/>
      <c r="C276" s="62"/>
      <c r="D276" s="62"/>
    </row>
    <row r="277" spans="1:4">
      <c r="A277" s="62"/>
      <c r="B277" s="22"/>
      <c r="C277" s="62"/>
      <c r="D277" s="62"/>
    </row>
    <row r="278" spans="1:4">
      <c r="A278" s="62"/>
      <c r="B278" s="22"/>
      <c r="C278" s="62"/>
      <c r="D278" s="62"/>
    </row>
    <row r="279" spans="1:4">
      <c r="A279" s="62"/>
      <c r="B279" s="22"/>
      <c r="C279" s="62"/>
      <c r="D279" s="62"/>
    </row>
    <row r="280" spans="1:4">
      <c r="A280" s="62"/>
      <c r="B280" s="22"/>
      <c r="C280" s="62"/>
      <c r="D280" s="62"/>
    </row>
    <row r="281" spans="1:4">
      <c r="A281" s="62"/>
      <c r="B281" s="22"/>
      <c r="C281" s="62"/>
      <c r="D281" s="62"/>
    </row>
    <row r="282" spans="1:4">
      <c r="A282" s="62"/>
      <c r="B282" s="22"/>
      <c r="C282" s="62"/>
      <c r="D282" s="62"/>
    </row>
    <row r="283" spans="1:4">
      <c r="A283" s="62"/>
      <c r="B283" s="22"/>
      <c r="C283" s="62"/>
      <c r="D283" s="62"/>
    </row>
    <row r="284" spans="1:4">
      <c r="A284" s="62"/>
      <c r="B284" s="22"/>
      <c r="C284" s="62"/>
      <c r="D284" s="62"/>
    </row>
    <row r="285" spans="1:4">
      <c r="A285" s="62"/>
      <c r="B285" s="22"/>
      <c r="C285" s="62"/>
      <c r="D285" s="62"/>
    </row>
    <row r="286" spans="1:4">
      <c r="A286" s="28"/>
      <c r="B286" s="29"/>
      <c r="C286" s="28"/>
      <c r="D286" s="28"/>
    </row>
    <row r="287" spans="1:4">
      <c r="A287" s="28"/>
      <c r="B287" s="29"/>
      <c r="C287" s="28"/>
      <c r="D287" s="28"/>
    </row>
    <row r="288" spans="1:4">
      <c r="A288" s="28"/>
      <c r="B288" s="29"/>
      <c r="C288" s="28"/>
      <c r="D288" s="28"/>
    </row>
    <row r="289" spans="1:4">
      <c r="A289" s="28"/>
      <c r="B289" s="29"/>
      <c r="C289" s="28"/>
      <c r="D289" s="28"/>
    </row>
    <row r="290" spans="1:4">
      <c r="A290" s="28"/>
      <c r="B290" s="29"/>
      <c r="C290" s="28"/>
      <c r="D290" s="28"/>
    </row>
    <row r="291" spans="1:4">
      <c r="A291" s="28"/>
      <c r="B291" s="29"/>
      <c r="C291" s="28"/>
      <c r="D291" s="28"/>
    </row>
    <row r="292" spans="1:4">
      <c r="A292" s="28"/>
      <c r="B292" s="29"/>
      <c r="C292" s="28"/>
      <c r="D292" s="28"/>
    </row>
    <row r="293" spans="1:4">
      <c r="A293" s="28"/>
      <c r="B293" s="29"/>
      <c r="C293" s="28"/>
      <c r="D293" s="28"/>
    </row>
    <row r="294" spans="1:4">
      <c r="A294" s="28"/>
      <c r="B294" s="29"/>
      <c r="C294" s="28"/>
      <c r="D294" s="28"/>
    </row>
    <row r="295" spans="1:4">
      <c r="A295" s="28"/>
      <c r="B295" s="29"/>
      <c r="C295" s="28"/>
      <c r="D295" s="28"/>
    </row>
    <row r="296" spans="1:4">
      <c r="A296" s="28"/>
      <c r="B296" s="29"/>
      <c r="C296" s="28"/>
      <c r="D296" s="28"/>
    </row>
    <row r="297" spans="1:4">
      <c r="A297" s="28"/>
      <c r="B297" s="29"/>
      <c r="C297" s="28"/>
      <c r="D297" s="28"/>
    </row>
    <row r="298" spans="1:4">
      <c r="A298" s="28"/>
      <c r="B298" s="29"/>
      <c r="C298" s="28"/>
      <c r="D298" s="28"/>
    </row>
    <row r="299" spans="1:4">
      <c r="A299" s="28"/>
      <c r="B299" s="29"/>
      <c r="C299" s="28"/>
      <c r="D299" s="28"/>
    </row>
    <row r="300" spans="1:4">
      <c r="A300" s="28"/>
      <c r="B300" s="29"/>
      <c r="C300" s="28"/>
      <c r="D300" s="28"/>
    </row>
    <row r="301" spans="1:4">
      <c r="A301" s="28"/>
      <c r="B301" s="29"/>
      <c r="C301" s="28"/>
      <c r="D301" s="28"/>
    </row>
    <row r="302" spans="1:4">
      <c r="A302" s="28"/>
      <c r="B302" s="29"/>
      <c r="C302" s="28"/>
      <c r="D302" s="28"/>
    </row>
    <row r="303" spans="1:4">
      <c r="A303" s="28"/>
      <c r="B303" s="29"/>
      <c r="C303" s="28"/>
      <c r="D303" s="28"/>
    </row>
    <row r="304" spans="1:4">
      <c r="A304" s="28"/>
      <c r="B304" s="29"/>
      <c r="C304" s="28"/>
      <c r="D304" s="28"/>
    </row>
    <row r="305" spans="1:4">
      <c r="A305" s="28"/>
      <c r="B305" s="29"/>
      <c r="C305" s="28"/>
      <c r="D305" s="28"/>
    </row>
    <row r="306" spans="1:4">
      <c r="A306" s="28"/>
      <c r="B306" s="29"/>
      <c r="C306" s="28"/>
      <c r="D306" s="28"/>
    </row>
    <row r="307" spans="1:4">
      <c r="A307" s="28"/>
      <c r="B307" s="29"/>
      <c r="C307" s="28"/>
      <c r="D307" s="28"/>
    </row>
    <row r="308" spans="1:4">
      <c r="A308" s="28"/>
      <c r="B308" s="29"/>
      <c r="C308" s="28"/>
      <c r="D308" s="28"/>
    </row>
    <row r="309" spans="1:4">
      <c r="A309" s="28"/>
      <c r="B309" s="29"/>
      <c r="C309" s="28"/>
      <c r="D309" s="28"/>
    </row>
    <row r="310" spans="1:4">
      <c r="A310" s="28"/>
      <c r="B310" s="29"/>
      <c r="C310" s="28"/>
      <c r="D310" s="28"/>
    </row>
    <row r="311" spans="1:4">
      <c r="A311" s="28"/>
      <c r="B311" s="29"/>
      <c r="C311" s="28"/>
      <c r="D311" s="28"/>
    </row>
    <row r="312" spans="1:4">
      <c r="A312" s="28"/>
      <c r="B312" s="29"/>
      <c r="C312" s="28"/>
      <c r="D312" s="28"/>
    </row>
    <row r="313" spans="1:4">
      <c r="A313" s="28"/>
      <c r="B313" s="29"/>
      <c r="C313" s="28"/>
      <c r="D313" s="28"/>
    </row>
    <row r="314" spans="1:4">
      <c r="A314" s="28"/>
      <c r="B314" s="29"/>
      <c r="C314" s="28"/>
      <c r="D314" s="28"/>
    </row>
    <row r="315" spans="1:4">
      <c r="A315" s="28"/>
      <c r="B315" s="29"/>
      <c r="C315" s="28"/>
      <c r="D315" s="28"/>
    </row>
    <row r="316" spans="1:4">
      <c r="A316" s="28"/>
      <c r="B316" s="29"/>
      <c r="C316" s="28"/>
      <c r="D316" s="28"/>
    </row>
    <row r="317" spans="1:4">
      <c r="A317" s="28"/>
      <c r="B317" s="29"/>
      <c r="C317" s="28"/>
      <c r="D317" s="28"/>
    </row>
    <row r="318" spans="1:4">
      <c r="A318" s="28"/>
      <c r="B318" s="29"/>
      <c r="C318" s="28"/>
      <c r="D318" s="28"/>
    </row>
    <row r="319" spans="1:4">
      <c r="A319" s="28"/>
      <c r="B319" s="29"/>
      <c r="C319" s="28"/>
      <c r="D319" s="28"/>
    </row>
    <row r="320" spans="1:4">
      <c r="A320" s="28"/>
      <c r="B320" s="29"/>
      <c r="C320" s="28"/>
      <c r="D320" s="28"/>
    </row>
    <row r="321" spans="1:4">
      <c r="A321" s="28"/>
      <c r="B321" s="29"/>
      <c r="C321" s="28"/>
      <c r="D321" s="28"/>
    </row>
    <row r="322" spans="1:4">
      <c r="A322" s="28"/>
      <c r="B322" s="29"/>
      <c r="C322" s="28"/>
      <c r="D322" s="28"/>
    </row>
    <row r="323" spans="1:4">
      <c r="A323" s="28"/>
      <c r="B323" s="29"/>
      <c r="C323" s="28"/>
      <c r="D323" s="28"/>
    </row>
    <row r="324" spans="1:4">
      <c r="A324" s="28"/>
      <c r="B324" s="29"/>
      <c r="C324" s="28"/>
      <c r="D324" s="28"/>
    </row>
    <row r="325" spans="1:4">
      <c r="A325" s="28"/>
      <c r="B325" s="29"/>
      <c r="C325" s="28"/>
      <c r="D325" s="28"/>
    </row>
    <row r="326" spans="1:4">
      <c r="A326" s="28"/>
      <c r="B326" s="29"/>
      <c r="C326" s="28"/>
      <c r="D326" s="28"/>
    </row>
    <row r="327" spans="1:4">
      <c r="A327" s="28"/>
      <c r="B327" s="29"/>
      <c r="C327" s="28"/>
      <c r="D327" s="28"/>
    </row>
    <row r="328" spans="1:4">
      <c r="A328" s="28"/>
      <c r="B328" s="29"/>
      <c r="C328" s="28"/>
      <c r="D328" s="28"/>
    </row>
    <row r="329" spans="1:4">
      <c r="A329" s="28"/>
      <c r="B329" s="29"/>
      <c r="C329" s="28"/>
      <c r="D329" s="28"/>
    </row>
    <row r="330" spans="1:4">
      <c r="A330" s="28"/>
      <c r="B330" s="29"/>
      <c r="C330" s="28"/>
      <c r="D330" s="28"/>
    </row>
    <row r="331" spans="1:4">
      <c r="A331" s="28"/>
      <c r="B331" s="29"/>
      <c r="C331" s="28"/>
      <c r="D331" s="28"/>
    </row>
    <row r="332" spans="1:4">
      <c r="A332" s="28"/>
      <c r="B332" s="29"/>
      <c r="C332" s="28"/>
      <c r="D332" s="28"/>
    </row>
    <row r="333" spans="1:4">
      <c r="A333" s="28"/>
      <c r="B333" s="29"/>
      <c r="C333" s="28"/>
      <c r="D333" s="28"/>
    </row>
    <row r="334" spans="1:4">
      <c r="A334" s="28"/>
      <c r="B334" s="29"/>
      <c r="C334" s="28"/>
      <c r="D334" s="28"/>
    </row>
    <row r="335" spans="1:4">
      <c r="A335" s="28"/>
      <c r="B335" s="29"/>
      <c r="C335" s="28"/>
      <c r="D335" s="28"/>
    </row>
    <row r="336" spans="1:4">
      <c r="A336" s="28"/>
      <c r="B336" s="29"/>
      <c r="C336" s="28"/>
      <c r="D336" s="28"/>
    </row>
    <row r="337" spans="1:4">
      <c r="A337" s="28"/>
      <c r="B337" s="29"/>
      <c r="C337" s="28"/>
      <c r="D337" s="28"/>
    </row>
    <row r="338" spans="1:4">
      <c r="A338" s="28"/>
      <c r="B338" s="29"/>
      <c r="C338" s="28"/>
      <c r="D338" s="28"/>
    </row>
    <row r="339" spans="1:4">
      <c r="A339" s="28"/>
      <c r="B339" s="29"/>
      <c r="C339" s="28"/>
      <c r="D339" s="28"/>
    </row>
    <row r="340" spans="1:4">
      <c r="A340" s="28"/>
      <c r="B340" s="29"/>
      <c r="C340" s="28"/>
      <c r="D340" s="28"/>
    </row>
    <row r="341" spans="1:4">
      <c r="A341" s="28"/>
      <c r="B341" s="29"/>
      <c r="C341" s="28"/>
      <c r="D341" s="28"/>
    </row>
    <row r="342" spans="1:4">
      <c r="A342" s="28"/>
      <c r="B342" s="29"/>
      <c r="C342" s="28"/>
      <c r="D342" s="28"/>
    </row>
    <row r="343" spans="1:4">
      <c r="A343" s="28"/>
      <c r="B343" s="29"/>
      <c r="C343" s="28"/>
      <c r="D343" s="28"/>
    </row>
    <row r="344" spans="1:4">
      <c r="A344" s="28"/>
      <c r="B344" s="29"/>
      <c r="C344" s="28"/>
      <c r="D344" s="28"/>
    </row>
    <row r="345" spans="1:4">
      <c r="A345" s="28"/>
      <c r="B345" s="29"/>
      <c r="C345" s="28"/>
      <c r="D345" s="28"/>
    </row>
    <row r="346" spans="1:4">
      <c r="A346" s="28"/>
      <c r="B346" s="29"/>
      <c r="C346" s="28"/>
      <c r="D346" s="28"/>
    </row>
    <row r="347" spans="1:4">
      <c r="A347" s="28"/>
      <c r="B347" s="29"/>
      <c r="C347" s="28"/>
      <c r="D347" s="28"/>
    </row>
    <row r="348" spans="1:4">
      <c r="A348" s="28"/>
      <c r="B348" s="29"/>
      <c r="C348" s="28"/>
      <c r="D348" s="28"/>
    </row>
    <row r="349" spans="1:4">
      <c r="A349" s="28"/>
      <c r="B349" s="29"/>
      <c r="C349" s="28"/>
      <c r="D349" s="28"/>
    </row>
    <row r="350" spans="1:4">
      <c r="A350" s="28"/>
      <c r="B350" s="29"/>
      <c r="C350" s="28"/>
      <c r="D350" s="28"/>
    </row>
    <row r="351" spans="1:4">
      <c r="A351" s="28"/>
      <c r="B351" s="29"/>
      <c r="C351" s="28"/>
      <c r="D351" s="28"/>
    </row>
    <row r="352" spans="1:4">
      <c r="A352" s="28"/>
      <c r="B352" s="29"/>
      <c r="C352" s="28"/>
      <c r="D352" s="28"/>
    </row>
    <row r="353" spans="1:4">
      <c r="A353" s="28"/>
      <c r="B353" s="29"/>
      <c r="C353" s="28"/>
      <c r="D353" s="28"/>
    </row>
    <row r="354" spans="1:4">
      <c r="A354" s="28"/>
      <c r="B354" s="29"/>
      <c r="C354" s="28"/>
      <c r="D354" s="28"/>
    </row>
    <row r="355" spans="1:4">
      <c r="A355" s="28"/>
      <c r="B355" s="29"/>
      <c r="C355" s="28"/>
      <c r="D355" s="28"/>
    </row>
    <row r="356" spans="1:4">
      <c r="A356" s="28"/>
      <c r="B356" s="29"/>
      <c r="C356" s="28"/>
      <c r="D356" s="28"/>
    </row>
    <row r="357" spans="1:4">
      <c r="A357" s="28"/>
      <c r="B357" s="29"/>
      <c r="C357" s="28"/>
      <c r="D357" s="28"/>
    </row>
    <row r="358" spans="1:4">
      <c r="A358" s="28"/>
      <c r="B358" s="29"/>
      <c r="C358" s="28"/>
      <c r="D358" s="28"/>
    </row>
    <row r="359" spans="1:4">
      <c r="A359" s="28"/>
      <c r="B359" s="29"/>
      <c r="C359" s="28"/>
      <c r="D359" s="28"/>
    </row>
    <row r="360" spans="1:4">
      <c r="A360" s="28"/>
      <c r="B360" s="29"/>
      <c r="C360" s="28"/>
      <c r="D360" s="28"/>
    </row>
    <row r="361" spans="1:4">
      <c r="A361" s="28"/>
      <c r="B361" s="29"/>
      <c r="C361" s="28"/>
      <c r="D361" s="28"/>
    </row>
    <row r="362" spans="1:4">
      <c r="A362" s="28"/>
      <c r="B362" s="29"/>
      <c r="C362" s="28"/>
      <c r="D362" s="28"/>
    </row>
    <row r="363" spans="1:4">
      <c r="A363" s="28"/>
      <c r="B363" s="29"/>
      <c r="C363" s="28"/>
      <c r="D363" s="28"/>
    </row>
    <row r="364" spans="1:4">
      <c r="A364" s="28"/>
      <c r="B364" s="29"/>
      <c r="C364" s="28"/>
      <c r="D364" s="28"/>
    </row>
    <row r="365" spans="1:4">
      <c r="A365" s="28"/>
      <c r="B365" s="29"/>
      <c r="C365" s="28"/>
      <c r="D365" s="28"/>
    </row>
    <row r="366" spans="1:4">
      <c r="A366" s="28"/>
      <c r="B366" s="29"/>
      <c r="C366" s="28"/>
      <c r="D366" s="28"/>
    </row>
    <row r="367" spans="1:4">
      <c r="A367" s="28"/>
      <c r="B367" s="29"/>
      <c r="C367" s="28"/>
      <c r="D367" s="28"/>
    </row>
    <row r="368" spans="1:4">
      <c r="A368" s="28"/>
      <c r="B368" s="29"/>
      <c r="C368" s="28"/>
      <c r="D368" s="28"/>
    </row>
    <row r="369" spans="1:4">
      <c r="A369" s="28"/>
      <c r="B369" s="29"/>
      <c r="C369" s="28"/>
      <c r="D369" s="28"/>
    </row>
    <row r="370" spans="1:4">
      <c r="A370" s="28"/>
      <c r="B370" s="29"/>
      <c r="C370" s="28"/>
      <c r="D370" s="28"/>
    </row>
    <row r="371" spans="1:4">
      <c r="A371" s="28"/>
      <c r="B371" s="29"/>
      <c r="C371" s="28"/>
      <c r="D371" s="28"/>
    </row>
    <row r="372" spans="1:4">
      <c r="A372" s="28"/>
      <c r="B372" s="29"/>
      <c r="C372" s="28"/>
      <c r="D372" s="28"/>
    </row>
    <row r="373" spans="1:4">
      <c r="A373" s="28"/>
      <c r="B373" s="29"/>
      <c r="C373" s="28"/>
      <c r="D373" s="28"/>
    </row>
    <row r="374" spans="1:4">
      <c r="A374" s="28"/>
      <c r="B374" s="29"/>
      <c r="C374" s="28"/>
      <c r="D374" s="28"/>
    </row>
    <row r="375" spans="1:4">
      <c r="A375" s="28"/>
      <c r="B375" s="29"/>
      <c r="C375" s="28"/>
      <c r="D375" s="28"/>
    </row>
    <row r="376" spans="1:4">
      <c r="A376" s="28"/>
      <c r="B376" s="29"/>
      <c r="C376" s="28"/>
      <c r="D376" s="28"/>
    </row>
    <row r="377" spans="1:4">
      <c r="A377" s="28"/>
      <c r="B377" s="29"/>
      <c r="C377" s="28"/>
      <c r="D377" s="28"/>
    </row>
    <row r="378" spans="1:4">
      <c r="A378" s="28"/>
      <c r="B378" s="29"/>
      <c r="C378" s="28"/>
      <c r="D378" s="28"/>
    </row>
    <row r="379" spans="1:4">
      <c r="A379" s="28"/>
      <c r="B379" s="29"/>
      <c r="C379" s="28"/>
      <c r="D379" s="28"/>
    </row>
    <row r="380" spans="1:4">
      <c r="A380" s="28"/>
      <c r="B380" s="29"/>
      <c r="C380" s="28"/>
      <c r="D380" s="28"/>
    </row>
    <row r="381" spans="1:4">
      <c r="A381" s="28"/>
      <c r="B381" s="29"/>
      <c r="C381" s="28"/>
      <c r="D381" s="28"/>
    </row>
    <row r="382" spans="1:4">
      <c r="A382" s="28"/>
      <c r="B382" s="29"/>
      <c r="C382" s="28"/>
      <c r="D382" s="28"/>
    </row>
    <row r="383" spans="1:4">
      <c r="A383" s="28"/>
      <c r="B383" s="29"/>
      <c r="C383" s="28"/>
      <c r="D383" s="28"/>
    </row>
    <row r="384" spans="1:4">
      <c r="A384" s="28"/>
      <c r="B384" s="29"/>
      <c r="C384" s="28"/>
      <c r="D384" s="28"/>
    </row>
    <row r="385" spans="1:4">
      <c r="A385" s="28"/>
      <c r="B385" s="29"/>
      <c r="C385" s="28"/>
      <c r="D385" s="28"/>
    </row>
    <row r="386" spans="1:4">
      <c r="A386" s="28"/>
      <c r="B386" s="29"/>
      <c r="C386" s="28"/>
      <c r="D386" s="28"/>
    </row>
    <row r="387" spans="1:4">
      <c r="A387" s="28"/>
      <c r="B387" s="29"/>
      <c r="C387" s="28"/>
      <c r="D387" s="28"/>
    </row>
    <row r="388" spans="1:4">
      <c r="A388" s="28"/>
      <c r="B388" s="29"/>
      <c r="C388" s="28"/>
      <c r="D388" s="28"/>
    </row>
    <row r="389" spans="1:4">
      <c r="A389" s="28"/>
      <c r="B389" s="29"/>
      <c r="C389" s="28"/>
      <c r="D389" s="28"/>
    </row>
    <row r="390" spans="1:4">
      <c r="A390" s="28"/>
      <c r="B390" s="29"/>
      <c r="C390" s="28"/>
      <c r="D390" s="28"/>
    </row>
    <row r="391" spans="1:4">
      <c r="A391" s="28"/>
      <c r="B391" s="29"/>
      <c r="C391" s="28"/>
      <c r="D391" s="28"/>
    </row>
    <row r="392" spans="1:4">
      <c r="A392" s="28"/>
      <c r="B392" s="29"/>
      <c r="C392" s="28"/>
      <c r="D392" s="28"/>
    </row>
    <row r="393" spans="1:4">
      <c r="A393" s="28"/>
      <c r="B393" s="29"/>
      <c r="C393" s="28"/>
      <c r="D393" s="28"/>
    </row>
    <row r="394" spans="1:4">
      <c r="A394" s="28"/>
      <c r="B394" s="29"/>
      <c r="C394" s="28"/>
      <c r="D394" s="28"/>
    </row>
    <row r="395" spans="1:4">
      <c r="A395" s="28"/>
      <c r="B395" s="29"/>
      <c r="C395" s="28"/>
      <c r="D395" s="28"/>
    </row>
    <row r="396" spans="1:4">
      <c r="A396" s="28"/>
      <c r="B396" s="29"/>
      <c r="C396" s="28"/>
      <c r="D396" s="28"/>
    </row>
    <row r="397" spans="1:4">
      <c r="A397" s="28"/>
      <c r="B397" s="29"/>
      <c r="C397" s="28"/>
      <c r="D397" s="28"/>
    </row>
    <row r="398" spans="1:4">
      <c r="A398" s="28"/>
      <c r="B398" s="29"/>
      <c r="C398" s="28"/>
      <c r="D398" s="28"/>
    </row>
    <row r="399" spans="1:4">
      <c r="A399" s="28"/>
      <c r="B399" s="29"/>
      <c r="C399" s="28"/>
      <c r="D399" s="28"/>
    </row>
    <row r="400" spans="1:4">
      <c r="A400" s="28"/>
      <c r="B400" s="29"/>
      <c r="C400" s="28"/>
      <c r="D400" s="28"/>
    </row>
    <row r="401" spans="1:4">
      <c r="A401" s="28"/>
      <c r="B401" s="29"/>
      <c r="C401" s="28"/>
      <c r="D401" s="28"/>
    </row>
    <row r="402" spans="1:4">
      <c r="A402" s="28"/>
      <c r="B402" s="29"/>
      <c r="C402" s="28"/>
      <c r="D402" s="28"/>
    </row>
    <row r="403" spans="1:4">
      <c r="A403" s="28"/>
      <c r="B403" s="29"/>
      <c r="C403" s="28"/>
      <c r="D403" s="28"/>
    </row>
    <row r="404" spans="1:4">
      <c r="A404" s="28"/>
      <c r="B404" s="29"/>
      <c r="C404" s="28"/>
      <c r="D404" s="28"/>
    </row>
    <row r="405" spans="1:4">
      <c r="A405" s="28"/>
      <c r="B405" s="29"/>
      <c r="C405" s="28"/>
      <c r="D405" s="28"/>
    </row>
    <row r="406" spans="1:4">
      <c r="A406" s="28"/>
      <c r="B406" s="29"/>
      <c r="C406" s="28"/>
      <c r="D406" s="28"/>
    </row>
    <row r="407" spans="1:4">
      <c r="A407" s="28"/>
      <c r="B407" s="29"/>
      <c r="C407" s="28"/>
      <c r="D407" s="28"/>
    </row>
    <row r="408" spans="1:4">
      <c r="A408" s="28"/>
      <c r="B408" s="29"/>
      <c r="C408" s="28"/>
      <c r="D408" s="28"/>
    </row>
    <row r="409" spans="1:4">
      <c r="A409" s="28"/>
      <c r="B409" s="29"/>
      <c r="C409" s="28"/>
      <c r="D409" s="28"/>
    </row>
    <row r="410" spans="1:4">
      <c r="A410" s="28"/>
      <c r="B410" s="29"/>
      <c r="C410" s="28"/>
      <c r="D410" s="28"/>
    </row>
    <row r="411" spans="1:4">
      <c r="A411" s="28"/>
      <c r="B411" s="29"/>
      <c r="C411" s="28"/>
      <c r="D411" s="28"/>
    </row>
    <row r="412" spans="1:4">
      <c r="A412" s="28"/>
      <c r="B412" s="29"/>
      <c r="C412" s="28"/>
      <c r="D412" s="28"/>
    </row>
    <row r="413" spans="1:4">
      <c r="A413" s="28"/>
      <c r="B413" s="29"/>
      <c r="C413" s="28"/>
      <c r="D413" s="28"/>
    </row>
    <row r="414" spans="1:4">
      <c r="A414" s="28"/>
      <c r="B414" s="29"/>
      <c r="C414" s="28"/>
      <c r="D414" s="28"/>
    </row>
    <row r="415" spans="1:4">
      <c r="A415" s="28"/>
      <c r="B415" s="29"/>
      <c r="C415" s="28"/>
      <c r="D415" s="28"/>
    </row>
    <row r="416" spans="1:4">
      <c r="A416" s="28"/>
      <c r="B416" s="29"/>
      <c r="C416" s="28"/>
      <c r="D416" s="28"/>
    </row>
    <row r="417" spans="1:4">
      <c r="A417" s="28"/>
      <c r="B417" s="29"/>
      <c r="C417" s="28"/>
      <c r="D417" s="28"/>
    </row>
    <row r="418" spans="1:4">
      <c r="A418" s="28"/>
      <c r="B418" s="29"/>
      <c r="C418" s="28"/>
      <c r="D418" s="28"/>
    </row>
    <row r="419" spans="1:4">
      <c r="A419" s="28"/>
      <c r="B419" s="29"/>
      <c r="C419" s="28"/>
      <c r="D419" s="28"/>
    </row>
    <row r="420" spans="1:4">
      <c r="A420" s="28"/>
      <c r="B420" s="29"/>
      <c r="C420" s="28"/>
      <c r="D420" s="28"/>
    </row>
    <row r="421" spans="1:4">
      <c r="A421" s="28"/>
      <c r="B421" s="29"/>
      <c r="C421" s="28"/>
      <c r="D421" s="28"/>
    </row>
    <row r="422" spans="1:4">
      <c r="A422" s="28"/>
      <c r="B422" s="29"/>
      <c r="C422" s="28"/>
      <c r="D422" s="28"/>
    </row>
    <row r="423" spans="1:4">
      <c r="A423" s="28"/>
      <c r="B423" s="29"/>
      <c r="C423" s="28"/>
      <c r="D423" s="28"/>
    </row>
    <row r="424" spans="1:4">
      <c r="A424" s="28"/>
      <c r="B424" s="29"/>
      <c r="C424" s="28"/>
      <c r="D424" s="28"/>
    </row>
    <row r="425" spans="1:4">
      <c r="A425" s="28"/>
      <c r="B425" s="29"/>
      <c r="C425" s="28"/>
      <c r="D425" s="28"/>
    </row>
    <row r="426" spans="1:4">
      <c r="A426" s="28"/>
      <c r="B426" s="29"/>
      <c r="C426" s="28"/>
      <c r="D426" s="28"/>
    </row>
    <row r="427" spans="1:4">
      <c r="A427" s="28"/>
      <c r="B427" s="29"/>
      <c r="C427" s="28"/>
      <c r="D427" s="28"/>
    </row>
    <row r="428" spans="1:4">
      <c r="A428" s="28"/>
      <c r="B428" s="29"/>
      <c r="C428" s="28"/>
      <c r="D428" s="28"/>
    </row>
    <row r="429" spans="1:4">
      <c r="A429" s="28"/>
      <c r="B429" s="29"/>
      <c r="C429" s="28"/>
      <c r="D429" s="28"/>
    </row>
    <row r="430" spans="1:4">
      <c r="A430" s="28"/>
      <c r="B430" s="29"/>
      <c r="C430" s="28"/>
      <c r="D430" s="28"/>
    </row>
    <row r="431" spans="1:4">
      <c r="A431" s="28"/>
      <c r="B431" s="29"/>
      <c r="C431" s="28"/>
      <c r="D431" s="28"/>
    </row>
    <row r="432" spans="1:4">
      <c r="A432" s="28"/>
      <c r="B432" s="29"/>
      <c r="C432" s="28"/>
      <c r="D432" s="28"/>
    </row>
    <row r="433" spans="1:4">
      <c r="A433" s="28"/>
      <c r="B433" s="29"/>
      <c r="C433" s="28"/>
      <c r="D433" s="28"/>
    </row>
    <row r="434" spans="1:4">
      <c r="A434" s="28"/>
      <c r="B434" s="29"/>
      <c r="C434" s="28"/>
      <c r="D434" s="28"/>
    </row>
    <row r="435" spans="1:4">
      <c r="A435" s="28"/>
      <c r="B435" s="29"/>
      <c r="C435" s="28"/>
      <c r="D435" s="28"/>
    </row>
    <row r="436" spans="1:4">
      <c r="A436" s="28"/>
      <c r="B436" s="29"/>
      <c r="C436" s="28"/>
      <c r="D436" s="28"/>
    </row>
    <row r="437" spans="1:4">
      <c r="A437" s="28"/>
      <c r="B437" s="29"/>
      <c r="C437" s="28"/>
      <c r="D437" s="28"/>
    </row>
    <row r="438" spans="1:4">
      <c r="A438" s="28"/>
      <c r="B438" s="29"/>
      <c r="C438" s="28"/>
      <c r="D438" s="28"/>
    </row>
    <row r="439" spans="1:4">
      <c r="A439" s="28"/>
      <c r="B439" s="29"/>
      <c r="C439" s="28"/>
      <c r="D439" s="28"/>
    </row>
    <row r="440" spans="1:4">
      <c r="A440" s="28"/>
      <c r="B440" s="29"/>
      <c r="C440" s="28"/>
      <c r="D440" s="28"/>
    </row>
    <row r="441" spans="1:4">
      <c r="A441" s="28"/>
      <c r="B441" s="29"/>
      <c r="C441" s="28"/>
      <c r="D441" s="28"/>
    </row>
    <row r="442" spans="1:4">
      <c r="A442" s="28"/>
      <c r="B442" s="29"/>
      <c r="C442" s="28"/>
      <c r="D442" s="28"/>
    </row>
    <row r="443" spans="1:4">
      <c r="A443" s="28"/>
      <c r="B443" s="29"/>
      <c r="C443" s="28"/>
      <c r="D443" s="28"/>
    </row>
    <row r="444" spans="1:4">
      <c r="A444" s="28"/>
      <c r="B444" s="29"/>
      <c r="C444" s="28"/>
      <c r="D444" s="28"/>
    </row>
    <row r="445" spans="1:4">
      <c r="A445" s="28"/>
      <c r="B445" s="29"/>
      <c r="C445" s="28"/>
      <c r="D445" s="28"/>
    </row>
    <row r="446" spans="1:4">
      <c r="A446" s="28"/>
      <c r="B446" s="29"/>
      <c r="C446" s="28"/>
      <c r="D446" s="28"/>
    </row>
    <row r="447" spans="1:4">
      <c r="A447" s="28"/>
      <c r="B447" s="29"/>
      <c r="C447" s="28"/>
      <c r="D447" s="28"/>
    </row>
    <row r="448" spans="1:4">
      <c r="A448" s="28"/>
      <c r="B448" s="29"/>
      <c r="C448" s="28"/>
      <c r="D448" s="28"/>
    </row>
    <row r="449" spans="1:4">
      <c r="A449" s="28"/>
      <c r="B449" s="29"/>
      <c r="C449" s="28"/>
      <c r="D449" s="28"/>
    </row>
    <row r="450" spans="1:4">
      <c r="A450" s="28"/>
      <c r="B450" s="29"/>
      <c r="C450" s="28"/>
      <c r="D450" s="28"/>
    </row>
    <row r="451" spans="1:4">
      <c r="A451" s="28"/>
      <c r="B451" s="29"/>
      <c r="C451" s="28"/>
      <c r="D451" s="28"/>
    </row>
    <row r="452" spans="1:4">
      <c r="A452" s="28"/>
      <c r="B452" s="29"/>
      <c r="C452" s="28"/>
      <c r="D452" s="28"/>
    </row>
    <row r="453" spans="1:4">
      <c r="A453" s="28"/>
      <c r="B453" s="29"/>
      <c r="C453" s="28"/>
      <c r="D453" s="28"/>
    </row>
    <row r="454" spans="1:4">
      <c r="A454" s="28"/>
      <c r="B454" s="29"/>
      <c r="C454" s="28"/>
      <c r="D454" s="28"/>
    </row>
    <row r="455" spans="1:4">
      <c r="A455" s="28"/>
      <c r="B455" s="29"/>
      <c r="C455" s="28"/>
      <c r="D455" s="28"/>
    </row>
    <row r="456" spans="1:4">
      <c r="A456" s="28"/>
      <c r="B456" s="29"/>
      <c r="C456" s="28"/>
      <c r="D456" s="28"/>
    </row>
    <row r="457" spans="1:4">
      <c r="A457" s="28"/>
      <c r="B457" s="29"/>
      <c r="C457" s="28"/>
      <c r="D457" s="28"/>
    </row>
    <row r="458" spans="1:4">
      <c r="A458" s="28"/>
      <c r="B458" s="29"/>
      <c r="C458" s="28"/>
      <c r="D458" s="28"/>
    </row>
    <row r="459" spans="1:4">
      <c r="A459" s="28"/>
      <c r="B459" s="29"/>
      <c r="C459" s="28"/>
      <c r="D459" s="28"/>
    </row>
    <row r="460" spans="1:4">
      <c r="A460" s="28"/>
      <c r="B460" s="29"/>
      <c r="C460" s="28"/>
      <c r="D460" s="28"/>
    </row>
    <row r="461" spans="1:4">
      <c r="A461" s="28"/>
      <c r="B461" s="29"/>
      <c r="C461" s="28"/>
      <c r="D461" s="28"/>
    </row>
    <row r="462" spans="1:4">
      <c r="A462" s="28"/>
      <c r="B462" s="29"/>
      <c r="C462" s="28"/>
      <c r="D462" s="28"/>
    </row>
    <row r="463" spans="1:4">
      <c r="A463" s="28"/>
      <c r="B463" s="29"/>
      <c r="C463" s="28"/>
      <c r="D463" s="28"/>
    </row>
    <row r="464" spans="1:4">
      <c r="A464" s="28"/>
      <c r="B464" s="29"/>
      <c r="C464" s="28"/>
      <c r="D464" s="28"/>
    </row>
    <row r="465" spans="1:4">
      <c r="A465" s="28"/>
      <c r="B465" s="29"/>
      <c r="C465" s="28"/>
      <c r="D465" s="28"/>
    </row>
    <row r="466" spans="1:4">
      <c r="A466" s="28"/>
      <c r="B466" s="29"/>
      <c r="C466" s="28"/>
      <c r="D466" s="28"/>
    </row>
    <row r="467" spans="1:4">
      <c r="A467" s="28"/>
      <c r="B467" s="29"/>
      <c r="C467" s="28"/>
      <c r="D467" s="28"/>
    </row>
    <row r="468" spans="1:4">
      <c r="A468" s="28"/>
      <c r="B468" s="29"/>
      <c r="C468" s="28"/>
      <c r="D468" s="28"/>
    </row>
    <row r="469" spans="1:4">
      <c r="A469" s="28"/>
      <c r="B469" s="29"/>
      <c r="C469" s="28"/>
      <c r="D469" s="28"/>
    </row>
    <row r="470" spans="1:4">
      <c r="A470" s="28"/>
      <c r="B470" s="29"/>
      <c r="C470" s="28"/>
      <c r="D470" s="28"/>
    </row>
    <row r="471" spans="1:4">
      <c r="A471" s="28"/>
      <c r="B471" s="29"/>
      <c r="C471" s="28"/>
      <c r="D471" s="28"/>
    </row>
    <row r="472" spans="1:4">
      <c r="A472" s="28"/>
      <c r="B472" s="29"/>
      <c r="C472" s="28"/>
      <c r="D472" s="28"/>
    </row>
    <row r="473" spans="1:4">
      <c r="A473" s="28"/>
      <c r="B473" s="29"/>
      <c r="C473" s="28"/>
      <c r="D473" s="28"/>
    </row>
    <row r="474" spans="1:4">
      <c r="A474" s="28"/>
      <c r="B474" s="29"/>
      <c r="C474" s="28"/>
      <c r="D474" s="28"/>
    </row>
    <row r="475" spans="1:4">
      <c r="A475" s="28"/>
      <c r="B475" s="29"/>
      <c r="C475" s="28"/>
      <c r="D475" s="28"/>
    </row>
    <row r="476" spans="1:4">
      <c r="A476" s="28"/>
      <c r="B476" s="29"/>
      <c r="C476" s="28"/>
      <c r="D476" s="28"/>
    </row>
    <row r="477" spans="1:4">
      <c r="A477" s="28"/>
      <c r="B477" s="29"/>
      <c r="C477" s="28"/>
      <c r="D477" s="28"/>
    </row>
    <row r="478" spans="1:4">
      <c r="A478" s="28"/>
      <c r="B478" s="29"/>
      <c r="C478" s="28"/>
      <c r="D478" s="28"/>
    </row>
    <row r="479" spans="1:4">
      <c r="A479" s="28"/>
      <c r="B479" s="29"/>
      <c r="C479" s="28"/>
      <c r="D479" s="28"/>
    </row>
    <row r="480" spans="1:4">
      <c r="A480" s="28"/>
      <c r="B480" s="29"/>
      <c r="C480" s="28"/>
      <c r="D480" s="28"/>
    </row>
    <row r="481" spans="1:4">
      <c r="A481" s="28"/>
      <c r="B481" s="29"/>
      <c r="C481" s="28"/>
      <c r="D481" s="28"/>
    </row>
    <row r="482" spans="1:4">
      <c r="A482" s="28"/>
      <c r="B482" s="29"/>
      <c r="C482" s="28"/>
      <c r="D482" s="28"/>
    </row>
    <row r="483" spans="1:4">
      <c r="A483" s="28"/>
      <c r="B483" s="29"/>
      <c r="C483" s="28"/>
      <c r="D483" s="28"/>
    </row>
    <row r="484" spans="1:4">
      <c r="A484" s="28"/>
      <c r="B484" s="29"/>
      <c r="C484" s="28"/>
      <c r="D484" s="28"/>
    </row>
    <row r="485" spans="1:4">
      <c r="A485" s="28"/>
      <c r="B485" s="29"/>
      <c r="C485" s="28"/>
      <c r="D485" s="28"/>
    </row>
    <row r="486" spans="1:4">
      <c r="A486" s="28"/>
      <c r="B486" s="29"/>
      <c r="C486" s="28"/>
      <c r="D486" s="28"/>
    </row>
    <row r="487" spans="1:4">
      <c r="A487" s="28"/>
      <c r="B487" s="29"/>
      <c r="C487" s="28"/>
      <c r="D487" s="28"/>
    </row>
    <row r="488" spans="1:4">
      <c r="A488" s="28"/>
      <c r="B488" s="29"/>
      <c r="C488" s="28"/>
      <c r="D488" s="28"/>
    </row>
    <row r="489" spans="1:4">
      <c r="A489" s="28"/>
      <c r="B489" s="29"/>
      <c r="C489" s="28"/>
      <c r="D489" s="28"/>
    </row>
    <row r="490" spans="1:4">
      <c r="A490" s="28"/>
      <c r="B490" s="29"/>
      <c r="C490" s="28"/>
      <c r="D490" s="28"/>
    </row>
    <row r="491" spans="1:4">
      <c r="A491" s="28"/>
      <c r="B491" s="29"/>
      <c r="C491" s="28"/>
      <c r="D491" s="28"/>
    </row>
    <row r="492" spans="1:4">
      <c r="A492" s="28"/>
      <c r="B492" s="29"/>
      <c r="C492" s="28"/>
      <c r="D492" s="28"/>
    </row>
    <row r="493" spans="1:4">
      <c r="A493" s="28"/>
      <c r="B493" s="29"/>
      <c r="C493" s="28"/>
      <c r="D493" s="28"/>
    </row>
    <row r="494" spans="1:4">
      <c r="A494" s="28"/>
      <c r="B494" s="29"/>
      <c r="C494" s="28"/>
      <c r="D494" s="28"/>
    </row>
    <row r="495" spans="1:4">
      <c r="A495" s="28"/>
      <c r="B495" s="29"/>
      <c r="C495" s="28"/>
      <c r="D495" s="28"/>
    </row>
    <row r="496" spans="1:4">
      <c r="A496" s="28"/>
      <c r="B496" s="29"/>
      <c r="C496" s="28"/>
      <c r="D496" s="28"/>
    </row>
    <row r="497" spans="1:4">
      <c r="A497" s="28"/>
      <c r="B497" s="29"/>
      <c r="C497" s="28"/>
      <c r="D497" s="28"/>
    </row>
    <row r="498" spans="1:4">
      <c r="A498" s="28"/>
      <c r="B498" s="29"/>
      <c r="C498" s="28"/>
      <c r="D498" s="28"/>
    </row>
    <row r="499" spans="1:4">
      <c r="A499" s="28"/>
      <c r="B499" s="29"/>
      <c r="C499" s="28"/>
      <c r="D499" s="28"/>
    </row>
    <row r="500" spans="1:4">
      <c r="A500" s="28"/>
      <c r="B500" s="29"/>
      <c r="C500" s="28"/>
      <c r="D500" s="28"/>
    </row>
    <row r="501" spans="1:4">
      <c r="A501" s="28"/>
      <c r="B501" s="29"/>
      <c r="C501" s="28"/>
      <c r="D501" s="28"/>
    </row>
    <row r="502" spans="1:4">
      <c r="A502" s="28"/>
      <c r="B502" s="29"/>
      <c r="C502" s="28"/>
      <c r="D502" s="28"/>
    </row>
    <row r="503" spans="1:4">
      <c r="A503" s="28"/>
      <c r="B503" s="29"/>
      <c r="C503" s="28"/>
      <c r="D503" s="28"/>
    </row>
    <row r="504" spans="1:4">
      <c r="A504" s="28"/>
      <c r="B504" s="29"/>
      <c r="C504" s="28"/>
      <c r="D504" s="28"/>
    </row>
    <row r="505" spans="1:4">
      <c r="A505" s="28"/>
      <c r="B505" s="29"/>
      <c r="C505" s="28"/>
      <c r="D505" s="28"/>
    </row>
    <row r="506" spans="1:4">
      <c r="A506" s="28"/>
      <c r="B506" s="29"/>
      <c r="C506" s="28"/>
      <c r="D506" s="28"/>
    </row>
    <row r="507" spans="1:4">
      <c r="A507" s="28"/>
      <c r="B507" s="29"/>
      <c r="C507" s="28"/>
      <c r="D507" s="28"/>
    </row>
    <row r="508" spans="1:4">
      <c r="A508" s="28"/>
      <c r="B508" s="29"/>
      <c r="C508" s="28"/>
      <c r="D508" s="28"/>
    </row>
    <row r="509" spans="1:4">
      <c r="A509" s="28"/>
      <c r="B509" s="29"/>
      <c r="C509" s="28"/>
      <c r="D509" s="28"/>
    </row>
    <row r="510" spans="1:4">
      <c r="A510" s="28"/>
      <c r="B510" s="29"/>
      <c r="C510" s="28"/>
      <c r="D510" s="28"/>
    </row>
    <row r="511" spans="1:4">
      <c r="A511" s="28"/>
      <c r="B511" s="29"/>
      <c r="C511" s="28"/>
      <c r="D511" s="28"/>
    </row>
    <row r="512" spans="1:4">
      <c r="A512" s="28"/>
      <c r="B512" s="29"/>
      <c r="C512" s="28"/>
      <c r="D512" s="28"/>
    </row>
    <row r="513" spans="1:4">
      <c r="A513" s="28"/>
      <c r="B513" s="29"/>
      <c r="C513" s="28"/>
      <c r="D513" s="28"/>
    </row>
    <row r="514" spans="1:4">
      <c r="A514" s="28"/>
      <c r="B514" s="29"/>
      <c r="C514" s="28"/>
      <c r="D514" s="28"/>
    </row>
    <row r="515" spans="1:4">
      <c r="A515" s="28"/>
      <c r="B515" s="29"/>
      <c r="C515" s="28"/>
      <c r="D515" s="28"/>
    </row>
    <row r="516" spans="1:4">
      <c r="A516" s="28"/>
      <c r="B516" s="29"/>
      <c r="C516" s="28"/>
      <c r="D516" s="28"/>
    </row>
    <row r="517" spans="1:4">
      <c r="A517" s="28"/>
      <c r="B517" s="29"/>
      <c r="C517" s="28"/>
      <c r="D517" s="28"/>
    </row>
    <row r="518" spans="1:4">
      <c r="A518" s="28"/>
      <c r="B518" s="29"/>
      <c r="C518" s="28"/>
      <c r="D518" s="28"/>
    </row>
    <row r="519" spans="1:4">
      <c r="A519" s="28"/>
      <c r="B519" s="29"/>
      <c r="C519" s="28"/>
      <c r="D519" s="28"/>
    </row>
    <row r="520" spans="1:4">
      <c r="A520" s="28"/>
      <c r="B520" s="29"/>
      <c r="C520" s="28"/>
      <c r="D520" s="28"/>
    </row>
    <row r="521" spans="1:4">
      <c r="A521" s="28"/>
      <c r="B521" s="29"/>
      <c r="C521" s="28"/>
      <c r="D521" s="28"/>
    </row>
    <row r="522" spans="1:4">
      <c r="A522" s="28"/>
      <c r="B522" s="29"/>
      <c r="C522" s="28"/>
      <c r="D522" s="28"/>
    </row>
    <row r="523" spans="1:4">
      <c r="A523" s="28"/>
      <c r="B523" s="29"/>
      <c r="C523" s="28"/>
      <c r="D523" s="28"/>
    </row>
    <row r="524" spans="1:4">
      <c r="A524" s="28"/>
      <c r="B524" s="29"/>
      <c r="C524" s="28"/>
      <c r="D524" s="28"/>
    </row>
    <row r="525" spans="1:4">
      <c r="A525" s="28"/>
      <c r="B525" s="29"/>
      <c r="C525" s="28"/>
      <c r="D525" s="28"/>
    </row>
    <row r="526" spans="1:4">
      <c r="A526" s="28"/>
      <c r="B526" s="29"/>
      <c r="C526" s="28"/>
      <c r="D526" s="28"/>
    </row>
    <row r="527" spans="1:4">
      <c r="A527" s="28"/>
      <c r="B527" s="29"/>
      <c r="C527" s="28"/>
      <c r="D527" s="28"/>
    </row>
    <row r="528" spans="1:4">
      <c r="A528" s="28"/>
      <c r="B528" s="29"/>
      <c r="C528" s="28"/>
      <c r="D528" s="28"/>
    </row>
    <row r="529" spans="1:4">
      <c r="A529" s="28"/>
      <c r="B529" s="29"/>
      <c r="C529" s="28"/>
      <c r="D529" s="28"/>
    </row>
    <row r="530" spans="1:4">
      <c r="A530" s="28"/>
      <c r="B530" s="29"/>
      <c r="C530" s="28"/>
      <c r="D530" s="28"/>
    </row>
    <row r="531" spans="1:4">
      <c r="A531" s="28"/>
      <c r="B531" s="29"/>
      <c r="C531" s="28"/>
      <c r="D531" s="28"/>
    </row>
    <row r="532" spans="1:4">
      <c r="A532" s="28"/>
      <c r="B532" s="29"/>
      <c r="C532" s="28"/>
      <c r="D532" s="28"/>
    </row>
    <row r="533" spans="1:4">
      <c r="A533" s="28"/>
      <c r="B533" s="29"/>
      <c r="C533" s="28"/>
      <c r="D533" s="28"/>
    </row>
    <row r="534" spans="1:4">
      <c r="A534" s="28"/>
      <c r="B534" s="29"/>
      <c r="C534" s="28"/>
      <c r="D534" s="28"/>
    </row>
    <row r="535" spans="1:4">
      <c r="A535" s="28"/>
      <c r="B535" s="29"/>
      <c r="C535" s="28"/>
      <c r="D535" s="28"/>
    </row>
    <row r="536" spans="1:4">
      <c r="A536" s="28"/>
      <c r="B536" s="29"/>
      <c r="C536" s="28"/>
      <c r="D536" s="28"/>
    </row>
    <row r="537" spans="1:4">
      <c r="A537" s="28"/>
      <c r="B537" s="29"/>
      <c r="C537" s="28"/>
      <c r="D537" s="28"/>
    </row>
    <row r="538" spans="1:4">
      <c r="A538" s="28"/>
      <c r="B538" s="29"/>
      <c r="C538" s="28"/>
      <c r="D538" s="28"/>
    </row>
    <row r="539" spans="1:4">
      <c r="A539" s="28"/>
      <c r="B539" s="29"/>
      <c r="C539" s="28"/>
      <c r="D539" s="28"/>
    </row>
    <row r="540" spans="1:4">
      <c r="A540" s="28"/>
      <c r="B540" s="29"/>
      <c r="C540" s="28"/>
      <c r="D540" s="28"/>
    </row>
    <row r="541" spans="1:4">
      <c r="A541" s="28"/>
      <c r="B541" s="29"/>
      <c r="C541" s="28"/>
      <c r="D541" s="28"/>
    </row>
    <row r="542" spans="1:4">
      <c r="A542" s="28"/>
      <c r="B542" s="29"/>
      <c r="C542" s="28"/>
      <c r="D542" s="28"/>
    </row>
    <row r="543" spans="1:4">
      <c r="A543" s="28"/>
      <c r="B543" s="29"/>
      <c r="C543" s="28"/>
      <c r="D543" s="28"/>
    </row>
    <row r="544" spans="1:4">
      <c r="A544" s="28"/>
      <c r="B544" s="29"/>
      <c r="C544" s="28"/>
      <c r="D544" s="28"/>
    </row>
    <row r="545" spans="1:4">
      <c r="A545" s="28"/>
      <c r="B545" s="29"/>
      <c r="C545" s="28"/>
      <c r="D545" s="28"/>
    </row>
    <row r="546" spans="1:4">
      <c r="A546" s="28"/>
      <c r="B546" s="29"/>
      <c r="C546" s="28"/>
      <c r="D546" s="28"/>
    </row>
    <row r="547" spans="1:4">
      <c r="A547" s="28"/>
      <c r="B547" s="29"/>
      <c r="C547" s="28"/>
      <c r="D547" s="28"/>
    </row>
    <row r="548" spans="1:4">
      <c r="A548" s="28"/>
      <c r="B548" s="29"/>
      <c r="C548" s="28"/>
      <c r="D548" s="28"/>
    </row>
    <row r="549" spans="1:4">
      <c r="A549" s="28"/>
      <c r="B549" s="29"/>
      <c r="C549" s="28"/>
      <c r="D549" s="28"/>
    </row>
    <row r="550" spans="1:4">
      <c r="A550" s="28"/>
      <c r="B550" s="29"/>
      <c r="C550" s="28"/>
      <c r="D550" s="28"/>
    </row>
    <row r="551" spans="1:4">
      <c r="A551" s="28"/>
      <c r="B551" s="29"/>
      <c r="C551" s="28"/>
      <c r="D551" s="28"/>
    </row>
    <row r="552" spans="1:4">
      <c r="A552" s="28"/>
      <c r="B552" s="29"/>
      <c r="C552" s="28"/>
      <c r="D552" s="28"/>
    </row>
    <row r="553" spans="1:4">
      <c r="A553" s="28"/>
      <c r="B553" s="29"/>
      <c r="C553" s="28"/>
      <c r="D553" s="28"/>
    </row>
    <row r="554" spans="1:4">
      <c r="A554" s="28"/>
      <c r="B554" s="29"/>
      <c r="C554" s="28"/>
      <c r="D554" s="28"/>
    </row>
    <row r="555" spans="1:4">
      <c r="A555" s="28"/>
      <c r="B555" s="29"/>
      <c r="C555" s="28"/>
      <c r="D555" s="28"/>
    </row>
    <row r="556" spans="1:4">
      <c r="A556" s="28"/>
      <c r="B556" s="29"/>
      <c r="C556" s="28"/>
      <c r="D556" s="28"/>
    </row>
    <row r="557" spans="1:4">
      <c r="A557" s="28"/>
      <c r="B557" s="29"/>
      <c r="C557" s="28"/>
      <c r="D557" s="28"/>
    </row>
    <row r="558" spans="1:4">
      <c r="A558" s="28"/>
      <c r="B558" s="29"/>
      <c r="C558" s="28"/>
      <c r="D558" s="28"/>
    </row>
    <row r="559" spans="1:4">
      <c r="A559" s="28"/>
      <c r="B559" s="29"/>
      <c r="C559" s="28"/>
      <c r="D559" s="28"/>
    </row>
    <row r="560" spans="1:4">
      <c r="A560" s="28"/>
      <c r="B560" s="29"/>
      <c r="C560" s="28"/>
      <c r="D560" s="28"/>
    </row>
    <row r="561" spans="1:4">
      <c r="A561" s="28"/>
      <c r="B561" s="29"/>
      <c r="C561" s="28"/>
      <c r="D561" s="28"/>
    </row>
    <row r="562" spans="1:4">
      <c r="A562" s="28"/>
      <c r="B562" s="29"/>
      <c r="C562" s="28"/>
      <c r="D562" s="28"/>
    </row>
    <row r="563" spans="1:4">
      <c r="A563" s="28"/>
      <c r="B563" s="29"/>
      <c r="C563" s="28"/>
      <c r="D563" s="28"/>
    </row>
    <row r="564" spans="1:4">
      <c r="A564" s="28"/>
      <c r="B564" s="29"/>
      <c r="C564" s="28"/>
      <c r="D564" s="28"/>
    </row>
    <row r="565" spans="1:4">
      <c r="A565" s="28"/>
      <c r="B565" s="29"/>
      <c r="C565" s="28"/>
      <c r="D565" s="28"/>
    </row>
    <row r="566" spans="1:4">
      <c r="A566" s="28"/>
      <c r="B566" s="29"/>
      <c r="C566" s="28"/>
      <c r="D566" s="28"/>
    </row>
    <row r="567" spans="1:4">
      <c r="A567" s="28"/>
      <c r="B567" s="29"/>
      <c r="C567" s="28"/>
      <c r="D567" s="28"/>
    </row>
    <row r="568" spans="1:4">
      <c r="A568" s="28"/>
      <c r="B568" s="29"/>
      <c r="C568" s="28"/>
      <c r="D568" s="28"/>
    </row>
    <row r="569" spans="1:4">
      <c r="A569" s="28"/>
      <c r="B569" s="29"/>
      <c r="C569" s="28"/>
      <c r="D569" s="28"/>
    </row>
    <row r="570" spans="1:4">
      <c r="A570" s="28"/>
      <c r="B570" s="29"/>
      <c r="C570" s="28"/>
      <c r="D570" s="28"/>
    </row>
    <row r="571" spans="1:4">
      <c r="A571" s="28"/>
      <c r="B571" s="29"/>
      <c r="C571" s="28"/>
      <c r="D571" s="28"/>
    </row>
    <row r="572" spans="1:4">
      <c r="A572" s="28"/>
      <c r="B572" s="29"/>
      <c r="C572" s="28"/>
      <c r="D572" s="28"/>
    </row>
    <row r="573" spans="1:4">
      <c r="A573" s="28"/>
      <c r="B573" s="29"/>
      <c r="C573" s="28"/>
      <c r="D573" s="28"/>
    </row>
    <row r="574" spans="1:4">
      <c r="A574" s="28"/>
      <c r="B574" s="29"/>
      <c r="C574" s="28"/>
      <c r="D574" s="28"/>
    </row>
    <row r="575" spans="1:4">
      <c r="A575" s="28"/>
      <c r="B575" s="29"/>
      <c r="C575" s="28"/>
      <c r="D575" s="28"/>
    </row>
    <row r="576" spans="1:4">
      <c r="A576" s="28"/>
      <c r="B576" s="29"/>
      <c r="C576" s="28"/>
      <c r="D576" s="28"/>
    </row>
    <row r="577" spans="1:4">
      <c r="A577" s="28"/>
      <c r="B577" s="29"/>
      <c r="C577" s="28"/>
      <c r="D577" s="28"/>
    </row>
    <row r="578" spans="1:4">
      <c r="A578" s="28"/>
      <c r="B578" s="29"/>
      <c r="C578" s="28"/>
      <c r="D578" s="28"/>
    </row>
    <row r="579" spans="1:4">
      <c r="A579" s="28"/>
      <c r="B579" s="29"/>
      <c r="C579" s="28"/>
      <c r="D579" s="28"/>
    </row>
    <row r="580" spans="1:4">
      <c r="A580" s="28"/>
      <c r="B580" s="29"/>
      <c r="C580" s="28"/>
      <c r="D580" s="28"/>
    </row>
    <row r="581" spans="1:4">
      <c r="A581" s="28"/>
      <c r="B581" s="29"/>
      <c r="C581" s="28"/>
      <c r="D581" s="28"/>
    </row>
    <row r="582" spans="1:4">
      <c r="A582" s="28"/>
      <c r="B582" s="29"/>
      <c r="C582" s="28"/>
      <c r="D582" s="28"/>
    </row>
    <row r="583" spans="1:4">
      <c r="A583" s="28"/>
      <c r="B583" s="29"/>
      <c r="C583" s="28"/>
      <c r="D583" s="28"/>
    </row>
    <row r="584" spans="1:4">
      <c r="A584" s="28"/>
      <c r="B584" s="29"/>
      <c r="C584" s="28"/>
      <c r="D584" s="28"/>
    </row>
    <row r="585" spans="1:4">
      <c r="A585" s="28"/>
      <c r="B585" s="29"/>
      <c r="C585" s="28"/>
      <c r="D585" s="28"/>
    </row>
    <row r="586" spans="1:4">
      <c r="A586" s="28"/>
      <c r="B586" s="29"/>
      <c r="C586" s="28"/>
      <c r="D586" s="28"/>
    </row>
    <row r="587" spans="1:4">
      <c r="A587" s="28"/>
      <c r="B587" s="29"/>
      <c r="C587" s="28"/>
      <c r="D587" s="28"/>
    </row>
    <row r="588" spans="1:4">
      <c r="A588" s="28"/>
      <c r="B588" s="29"/>
      <c r="C588" s="28"/>
      <c r="D588" s="28"/>
    </row>
    <row r="589" spans="1:4">
      <c r="A589" s="28"/>
      <c r="B589" s="29"/>
      <c r="C589" s="28"/>
      <c r="D589" s="28"/>
    </row>
    <row r="590" spans="1:4">
      <c r="A590" s="28"/>
      <c r="B590" s="29"/>
      <c r="C590" s="28"/>
      <c r="D590" s="28"/>
    </row>
    <row r="591" spans="1:4">
      <c r="A591" s="28"/>
      <c r="B591" s="29"/>
      <c r="C591" s="28"/>
      <c r="D591" s="28"/>
    </row>
    <row r="592" spans="1:4">
      <c r="A592" s="28"/>
      <c r="B592" s="29"/>
      <c r="C592" s="28"/>
      <c r="D592" s="28"/>
    </row>
    <row r="593" spans="1:4">
      <c r="A593" s="28"/>
      <c r="B593" s="29"/>
      <c r="C593" s="28"/>
      <c r="D593" s="28"/>
    </row>
    <row r="594" spans="1:4">
      <c r="A594" s="28"/>
      <c r="B594" s="29"/>
      <c r="C594" s="28"/>
      <c r="D594" s="28"/>
    </row>
    <row r="595" spans="1:4">
      <c r="A595" s="28"/>
      <c r="B595" s="29"/>
      <c r="C595" s="28"/>
      <c r="D595" s="28"/>
    </row>
    <row r="596" spans="1:4">
      <c r="A596" s="28"/>
      <c r="B596" s="29"/>
      <c r="C596" s="28"/>
      <c r="D596" s="28"/>
    </row>
    <row r="597" spans="1:4">
      <c r="A597" s="28"/>
      <c r="B597" s="29"/>
      <c r="C597" s="28"/>
      <c r="D597" s="28"/>
    </row>
    <row r="598" spans="1:4">
      <c r="A598" s="28"/>
      <c r="B598" s="29"/>
      <c r="C598" s="28"/>
      <c r="D598" s="28"/>
    </row>
    <row r="599" spans="1:4">
      <c r="A599" s="28"/>
      <c r="B599" s="29"/>
      <c r="C599" s="28"/>
      <c r="D599" s="28"/>
    </row>
    <row r="600" spans="1:4">
      <c r="A600" s="28"/>
      <c r="B600" s="29"/>
      <c r="C600" s="28"/>
      <c r="D600" s="28"/>
    </row>
    <row r="601" spans="1:4">
      <c r="A601" s="28"/>
      <c r="B601" s="29"/>
      <c r="C601" s="28"/>
      <c r="D601" s="28"/>
    </row>
    <row r="602" spans="1:4">
      <c r="A602" s="28"/>
      <c r="B602" s="29"/>
      <c r="C602" s="28"/>
      <c r="D602" s="28"/>
    </row>
    <row r="603" spans="1:4">
      <c r="A603" s="28"/>
      <c r="B603" s="29"/>
      <c r="C603" s="28"/>
      <c r="D603" s="28"/>
    </row>
    <row r="604" spans="1:4">
      <c r="A604" s="28"/>
      <c r="B604" s="29"/>
      <c r="C604" s="28"/>
      <c r="D604" s="28"/>
    </row>
    <row r="605" spans="1:4">
      <c r="A605" s="28"/>
      <c r="B605" s="29"/>
      <c r="C605" s="28"/>
      <c r="D605" s="28"/>
    </row>
    <row r="606" spans="1:4">
      <c r="A606" s="28"/>
      <c r="B606" s="29"/>
      <c r="C606" s="28"/>
      <c r="D606" s="28"/>
    </row>
    <row r="607" spans="1:4">
      <c r="A607" s="28"/>
      <c r="B607" s="29"/>
      <c r="C607" s="28"/>
      <c r="D607" s="28"/>
    </row>
    <row r="608" spans="1:4">
      <c r="A608" s="28"/>
      <c r="B608" s="29"/>
      <c r="C608" s="28"/>
      <c r="D608" s="28"/>
    </row>
    <row r="609" spans="1:4">
      <c r="A609" s="28"/>
      <c r="B609" s="29"/>
      <c r="C609" s="28"/>
      <c r="D609" s="28"/>
    </row>
    <row r="610" spans="1:4">
      <c r="A610" s="28"/>
      <c r="B610" s="29"/>
      <c r="C610" s="28"/>
      <c r="D610" s="28"/>
    </row>
    <row r="611" spans="1:4">
      <c r="A611" s="28"/>
      <c r="B611" s="29"/>
      <c r="C611" s="28"/>
      <c r="D611" s="28"/>
    </row>
    <row r="612" spans="1:4">
      <c r="A612" s="28"/>
      <c r="B612" s="29"/>
      <c r="C612" s="28"/>
      <c r="D612" s="28"/>
    </row>
    <row r="613" spans="1:4">
      <c r="A613" s="28"/>
      <c r="B613" s="29"/>
      <c r="C613" s="28"/>
      <c r="D613" s="28"/>
    </row>
    <row r="614" spans="1:4">
      <c r="A614" s="28"/>
      <c r="B614" s="29"/>
      <c r="C614" s="28"/>
      <c r="D614" s="28"/>
    </row>
    <row r="615" spans="1:4">
      <c r="A615" s="28"/>
      <c r="B615" s="29"/>
      <c r="C615" s="28"/>
      <c r="D615" s="28"/>
    </row>
    <row r="616" spans="1:4">
      <c r="A616" s="28"/>
      <c r="B616" s="29"/>
      <c r="C616" s="28"/>
      <c r="D616" s="28"/>
    </row>
    <row r="617" spans="1:4">
      <c r="A617" s="28"/>
      <c r="B617" s="29"/>
      <c r="C617" s="28"/>
      <c r="D617" s="28"/>
    </row>
    <row r="618" spans="1:4">
      <c r="A618" s="28"/>
      <c r="B618" s="29"/>
      <c r="C618" s="28"/>
      <c r="D618" s="28"/>
    </row>
    <row r="619" spans="1:4">
      <c r="A619" s="28"/>
      <c r="B619" s="29"/>
      <c r="C619" s="28"/>
      <c r="D619" s="28"/>
    </row>
    <row r="620" spans="1:4">
      <c r="A620" s="28"/>
      <c r="B620" s="29"/>
      <c r="C620" s="28"/>
      <c r="D620" s="28"/>
    </row>
    <row r="621" spans="1:4">
      <c r="A621" s="28"/>
      <c r="B621" s="29"/>
      <c r="C621" s="28"/>
      <c r="D621" s="28"/>
    </row>
    <row r="622" spans="1:4">
      <c r="A622" s="28"/>
      <c r="B622" s="29"/>
      <c r="C622" s="28"/>
      <c r="D622" s="28"/>
    </row>
    <row r="623" spans="1:4">
      <c r="A623" s="28"/>
      <c r="B623" s="29"/>
      <c r="C623" s="28"/>
      <c r="D623" s="28"/>
    </row>
    <row r="624" spans="1:4">
      <c r="A624" s="28"/>
      <c r="B624" s="29"/>
      <c r="C624" s="28"/>
      <c r="D624" s="28"/>
    </row>
    <row r="625" spans="1:4">
      <c r="A625" s="28"/>
      <c r="B625" s="29"/>
      <c r="C625" s="28"/>
      <c r="D625" s="28"/>
    </row>
    <row r="626" spans="1:4">
      <c r="A626" s="28"/>
      <c r="B626" s="29"/>
      <c r="C626" s="28"/>
      <c r="D626" s="28"/>
    </row>
    <row r="627" spans="1:4">
      <c r="A627" s="28"/>
      <c r="B627" s="29"/>
      <c r="C627" s="28"/>
      <c r="D627" s="28"/>
    </row>
    <row r="628" spans="1:4">
      <c r="A628" s="28"/>
      <c r="B628" s="29"/>
      <c r="C628" s="28"/>
      <c r="D628" s="28"/>
    </row>
    <row r="629" spans="1:4">
      <c r="A629" s="28"/>
      <c r="B629" s="29"/>
      <c r="C629" s="28"/>
      <c r="D629" s="28"/>
    </row>
    <row r="630" spans="1:4">
      <c r="A630" s="28"/>
      <c r="B630" s="29"/>
      <c r="C630" s="28"/>
      <c r="D630" s="28"/>
    </row>
    <row r="631" spans="1:4">
      <c r="A631" s="28"/>
      <c r="B631" s="29"/>
      <c r="C631" s="28"/>
      <c r="D631" s="28"/>
    </row>
    <row r="632" spans="1:4">
      <c r="A632" s="28"/>
      <c r="B632" s="29"/>
      <c r="C632" s="28"/>
      <c r="D632" s="28"/>
    </row>
    <row r="633" spans="1:4">
      <c r="A633" s="28"/>
      <c r="B633" s="29"/>
      <c r="C633" s="28"/>
      <c r="D633" s="28"/>
    </row>
    <row r="634" spans="1:4">
      <c r="A634" s="28"/>
      <c r="B634" s="29"/>
      <c r="C634" s="28"/>
      <c r="D634" s="28"/>
    </row>
    <row r="635" spans="1:4">
      <c r="A635" s="28"/>
      <c r="B635" s="29"/>
      <c r="C635" s="28"/>
      <c r="D635" s="28"/>
    </row>
    <row r="636" spans="1:4">
      <c r="A636" s="28"/>
      <c r="B636" s="29"/>
      <c r="C636" s="28"/>
      <c r="D636" s="28"/>
    </row>
    <row r="637" spans="1:4">
      <c r="A637" s="28"/>
      <c r="B637" s="29"/>
      <c r="C637" s="28"/>
      <c r="D637" s="28"/>
    </row>
    <row r="638" spans="1:4">
      <c r="A638" s="28"/>
      <c r="B638" s="29"/>
      <c r="C638" s="28"/>
      <c r="D638" s="28"/>
    </row>
    <row r="639" spans="1:4">
      <c r="A639" s="28"/>
      <c r="B639" s="29"/>
      <c r="C639" s="28"/>
      <c r="D639" s="28"/>
    </row>
    <row r="640" spans="1:4">
      <c r="A640" s="28"/>
      <c r="B640" s="29"/>
      <c r="C640" s="28"/>
      <c r="D640" s="28"/>
    </row>
    <row r="641" spans="1:4">
      <c r="A641" s="28"/>
      <c r="B641" s="29"/>
      <c r="C641" s="28"/>
      <c r="D641" s="28"/>
    </row>
    <row r="642" spans="1:4">
      <c r="A642" s="28"/>
      <c r="B642" s="29"/>
      <c r="C642" s="28"/>
      <c r="D642" s="28"/>
    </row>
    <row r="643" spans="1:4">
      <c r="A643" s="28"/>
      <c r="B643" s="29"/>
      <c r="C643" s="28"/>
      <c r="D643" s="28"/>
    </row>
    <row r="644" spans="1:4">
      <c r="A644" s="28"/>
      <c r="B644" s="29"/>
      <c r="C644" s="28"/>
      <c r="D644" s="28"/>
    </row>
    <row r="645" spans="1:4">
      <c r="A645" s="28"/>
      <c r="B645" s="29"/>
      <c r="C645" s="28"/>
      <c r="D645" s="28"/>
    </row>
    <row r="646" spans="1:4">
      <c r="A646" s="28"/>
      <c r="B646" s="29"/>
      <c r="C646" s="28"/>
      <c r="D646" s="28"/>
    </row>
    <row r="647" spans="1:4">
      <c r="A647" s="28"/>
      <c r="B647" s="29"/>
      <c r="C647" s="28"/>
      <c r="D647" s="28"/>
    </row>
    <row r="648" spans="1:4">
      <c r="A648" s="28"/>
      <c r="B648" s="29"/>
      <c r="C648" s="28"/>
      <c r="D648" s="28"/>
    </row>
    <row r="649" spans="1:4">
      <c r="A649" s="28"/>
      <c r="B649" s="29"/>
      <c r="C649" s="28"/>
      <c r="D649" s="28"/>
    </row>
    <row r="650" spans="1:4">
      <c r="A650" s="28"/>
      <c r="B650" s="29"/>
      <c r="C650" s="28"/>
      <c r="D650" s="28"/>
    </row>
    <row r="651" spans="1:4">
      <c r="A651" s="28"/>
      <c r="B651" s="29"/>
      <c r="C651" s="28"/>
      <c r="D651" s="28"/>
    </row>
    <row r="652" spans="1:4">
      <c r="A652" s="28"/>
      <c r="B652" s="29"/>
      <c r="C652" s="28"/>
      <c r="D652" s="28"/>
    </row>
    <row r="653" spans="1:4">
      <c r="A653" s="28"/>
      <c r="B653" s="29"/>
      <c r="C653" s="28"/>
      <c r="D653" s="28"/>
    </row>
    <row r="654" spans="1:4">
      <c r="A654" s="28"/>
      <c r="B654" s="29"/>
      <c r="C654" s="28"/>
      <c r="D654" s="28"/>
    </row>
    <row r="655" spans="1:4">
      <c r="A655" s="28"/>
      <c r="B655" s="29"/>
      <c r="C655" s="28"/>
      <c r="D655" s="28"/>
    </row>
    <row r="656" spans="1:4">
      <c r="A656" s="28"/>
      <c r="B656" s="29"/>
      <c r="C656" s="28"/>
      <c r="D656" s="28"/>
    </row>
    <row r="657" spans="1:4">
      <c r="A657" s="28"/>
      <c r="B657" s="29"/>
      <c r="C657" s="28"/>
      <c r="D657" s="28"/>
    </row>
    <row r="658" spans="1:4">
      <c r="A658" s="28"/>
      <c r="B658" s="29"/>
      <c r="C658" s="28"/>
      <c r="D658" s="28"/>
    </row>
    <row r="659" spans="1:4">
      <c r="A659" s="28"/>
      <c r="B659" s="29"/>
      <c r="C659" s="28"/>
      <c r="D659" s="28"/>
    </row>
    <row r="660" spans="1:4">
      <c r="A660" s="28"/>
      <c r="B660" s="29"/>
      <c r="C660" s="28"/>
      <c r="D660" s="28"/>
    </row>
    <row r="661" spans="1:4">
      <c r="A661" s="28"/>
      <c r="B661" s="29"/>
      <c r="C661" s="28"/>
      <c r="D661" s="28"/>
    </row>
    <row r="662" spans="1:4">
      <c r="A662" s="28"/>
      <c r="B662" s="29"/>
      <c r="C662" s="28"/>
      <c r="D662" s="28"/>
    </row>
    <row r="663" spans="1:4">
      <c r="A663" s="28"/>
      <c r="B663" s="29"/>
      <c r="C663" s="28"/>
      <c r="D663" s="28"/>
    </row>
    <row r="664" spans="1:4">
      <c r="A664" s="28"/>
      <c r="B664" s="29"/>
      <c r="C664" s="28"/>
      <c r="D664" s="28"/>
    </row>
    <row r="665" spans="1:4">
      <c r="A665" s="28"/>
      <c r="B665" s="29"/>
      <c r="C665" s="28"/>
      <c r="D665" s="28"/>
    </row>
    <row r="666" spans="1:4">
      <c r="A666" s="28"/>
      <c r="B666" s="29"/>
      <c r="C666" s="28"/>
      <c r="D666" s="28"/>
    </row>
    <row r="667" spans="1:4">
      <c r="A667" s="28"/>
      <c r="B667" s="29"/>
      <c r="C667" s="28"/>
      <c r="D667" s="28"/>
    </row>
    <row r="668" spans="1:4">
      <c r="A668" s="28"/>
      <c r="B668" s="29"/>
      <c r="C668" s="28"/>
      <c r="D668" s="28"/>
    </row>
    <row r="669" spans="1:4">
      <c r="A669" s="28"/>
      <c r="B669" s="29"/>
      <c r="C669" s="28"/>
      <c r="D669" s="28"/>
    </row>
    <row r="670" spans="1:4">
      <c r="A670" s="28"/>
      <c r="B670" s="29"/>
      <c r="C670" s="28"/>
      <c r="D670" s="28"/>
    </row>
    <row r="671" spans="1:4">
      <c r="A671" s="28"/>
      <c r="B671" s="29"/>
      <c r="C671" s="28"/>
      <c r="D671" s="28"/>
    </row>
    <row r="672" spans="1:4">
      <c r="A672" s="28"/>
      <c r="B672" s="29"/>
      <c r="C672" s="28"/>
      <c r="D672" s="28"/>
    </row>
    <row r="673" spans="1:4">
      <c r="A673" s="28"/>
      <c r="B673" s="29"/>
      <c r="C673" s="28"/>
      <c r="D673" s="28"/>
    </row>
    <row r="674" spans="1:4">
      <c r="A674" s="28"/>
      <c r="B674" s="29"/>
      <c r="C674" s="28"/>
      <c r="D674" s="28"/>
    </row>
    <row r="675" spans="1:4">
      <c r="A675" s="28"/>
      <c r="B675" s="29"/>
      <c r="C675" s="28"/>
      <c r="D675" s="28"/>
    </row>
    <row r="676" spans="1:4">
      <c r="A676" s="28"/>
      <c r="B676" s="29"/>
      <c r="C676" s="28"/>
      <c r="D676" s="28"/>
    </row>
    <row r="677" spans="1:4">
      <c r="A677" s="28"/>
      <c r="B677" s="29"/>
      <c r="C677" s="28"/>
      <c r="D677" s="28"/>
    </row>
    <row r="678" spans="1:4">
      <c r="A678" s="28"/>
      <c r="B678" s="29"/>
      <c r="C678" s="28"/>
      <c r="D678" s="28"/>
    </row>
    <row r="679" spans="1:4">
      <c r="A679" s="28"/>
      <c r="B679" s="29"/>
      <c r="C679" s="28"/>
      <c r="D679" s="28"/>
    </row>
    <row r="680" spans="1:4">
      <c r="A680" s="28"/>
      <c r="B680" s="29"/>
      <c r="C680" s="28"/>
      <c r="D680" s="28"/>
    </row>
    <row r="681" spans="1:4">
      <c r="A681" s="28"/>
      <c r="B681" s="29"/>
      <c r="C681" s="28"/>
      <c r="D681" s="28"/>
    </row>
    <row r="682" spans="1:4">
      <c r="A682" s="28"/>
      <c r="B682" s="29"/>
      <c r="C682" s="28"/>
      <c r="D682" s="28"/>
    </row>
    <row r="683" spans="1:4">
      <c r="A683" s="28"/>
      <c r="B683" s="29"/>
      <c r="C683" s="28"/>
      <c r="D683" s="28"/>
    </row>
    <row r="684" spans="1:4">
      <c r="A684" s="28"/>
      <c r="B684" s="29"/>
      <c r="C684" s="28"/>
      <c r="D684" s="28"/>
    </row>
    <row r="685" spans="1:4">
      <c r="A685" s="28"/>
      <c r="B685" s="29"/>
      <c r="C685" s="28"/>
      <c r="D685" s="28"/>
    </row>
    <row r="686" spans="1:4">
      <c r="A686" s="28"/>
      <c r="B686" s="29"/>
      <c r="C686" s="28"/>
      <c r="D686" s="28"/>
    </row>
    <row r="687" spans="1:4">
      <c r="A687" s="28"/>
      <c r="B687" s="29"/>
      <c r="C687" s="28"/>
      <c r="D687" s="28"/>
    </row>
    <row r="688" spans="1:4">
      <c r="A688" s="28"/>
      <c r="B688" s="29"/>
      <c r="C688" s="28"/>
      <c r="D688" s="28"/>
    </row>
    <row r="689" spans="1:4">
      <c r="A689" s="28"/>
      <c r="B689" s="29"/>
      <c r="C689" s="28"/>
      <c r="D689" s="28"/>
    </row>
    <row r="690" spans="1:4">
      <c r="A690" s="28"/>
      <c r="B690" s="29"/>
      <c r="C690" s="28"/>
      <c r="D690" s="28"/>
    </row>
    <row r="691" spans="1:4">
      <c r="A691" s="28"/>
      <c r="B691" s="29"/>
      <c r="C691" s="28"/>
      <c r="D691" s="28"/>
    </row>
    <row r="692" spans="1:4">
      <c r="A692" s="28"/>
      <c r="B692" s="29"/>
      <c r="C692" s="28"/>
      <c r="D692" s="28"/>
    </row>
    <row r="693" spans="1:4">
      <c r="A693" s="28"/>
      <c r="B693" s="29"/>
      <c r="C693" s="28"/>
      <c r="D693" s="28"/>
    </row>
    <row r="694" spans="1:4">
      <c r="A694" s="28"/>
      <c r="B694" s="29"/>
      <c r="C694" s="28"/>
      <c r="D694" s="28"/>
    </row>
    <row r="695" spans="1:4">
      <c r="A695" s="28"/>
      <c r="B695" s="29"/>
      <c r="C695" s="28"/>
      <c r="D695" s="28"/>
    </row>
    <row r="696" spans="1:4">
      <c r="A696" s="28"/>
      <c r="B696" s="29"/>
      <c r="C696" s="28"/>
      <c r="D696" s="28"/>
    </row>
    <row r="697" spans="1:4">
      <c r="A697" s="28"/>
      <c r="B697" s="29"/>
      <c r="C697" s="28"/>
      <c r="D697" s="28"/>
    </row>
    <row r="698" spans="1:4">
      <c r="A698" s="28"/>
      <c r="B698" s="29"/>
      <c r="C698" s="28"/>
      <c r="D698" s="28"/>
    </row>
    <row r="699" spans="1:4">
      <c r="A699" s="28"/>
      <c r="B699" s="29"/>
      <c r="C699" s="28"/>
      <c r="D699" s="28"/>
    </row>
    <row r="700" spans="1:4">
      <c r="A700" s="28"/>
      <c r="B700" s="29"/>
      <c r="C700" s="28"/>
      <c r="D700" s="28"/>
    </row>
    <row r="701" spans="1:4">
      <c r="A701" s="28"/>
      <c r="B701" s="29"/>
      <c r="C701" s="28"/>
      <c r="D701" s="28"/>
    </row>
    <row r="702" spans="1:4">
      <c r="A702" s="28"/>
      <c r="B702" s="29"/>
      <c r="C702" s="28"/>
      <c r="D702" s="28"/>
    </row>
    <row r="703" spans="1:4">
      <c r="A703" s="28"/>
      <c r="B703" s="29"/>
      <c r="C703" s="28"/>
      <c r="D703" s="28"/>
    </row>
    <row r="704" spans="1:4">
      <c r="A704" s="28"/>
      <c r="B704" s="29"/>
      <c r="C704" s="28"/>
      <c r="D704" s="28"/>
    </row>
    <row r="705" spans="1:4">
      <c r="A705" s="28"/>
      <c r="B705" s="29"/>
      <c r="C705" s="28"/>
      <c r="D705" s="28"/>
    </row>
    <row r="706" spans="1:4">
      <c r="A706" s="28"/>
      <c r="B706" s="29"/>
      <c r="C706" s="28"/>
      <c r="D706" s="28"/>
    </row>
    <row r="707" spans="1:4">
      <c r="A707" s="28"/>
      <c r="B707" s="29"/>
      <c r="C707" s="28"/>
      <c r="D707" s="28"/>
    </row>
    <row r="708" spans="1:4">
      <c r="A708" s="28"/>
      <c r="B708" s="29"/>
      <c r="C708" s="28"/>
      <c r="D708" s="28"/>
    </row>
    <row r="709" spans="1:4">
      <c r="A709" s="28"/>
      <c r="B709" s="29"/>
      <c r="C709" s="28"/>
      <c r="D709" s="28"/>
    </row>
    <row r="710" spans="1:4">
      <c r="A710" s="28"/>
      <c r="B710" s="29"/>
      <c r="C710" s="28"/>
      <c r="D710" s="28"/>
    </row>
    <row r="711" spans="1:4">
      <c r="A711" s="28"/>
      <c r="B711" s="29"/>
      <c r="C711" s="28"/>
      <c r="D711" s="28"/>
    </row>
    <row r="712" spans="1:4">
      <c r="A712" s="28"/>
      <c r="B712" s="29"/>
      <c r="C712" s="28"/>
      <c r="D712" s="28"/>
    </row>
    <row r="713" spans="1:4">
      <c r="A713" s="28"/>
      <c r="B713" s="29"/>
      <c r="C713" s="28"/>
      <c r="D713" s="28"/>
    </row>
    <row r="714" spans="1:4">
      <c r="A714" s="28"/>
      <c r="B714" s="29"/>
      <c r="C714" s="28"/>
      <c r="D714" s="28"/>
    </row>
    <row r="715" spans="1:4">
      <c r="A715" s="28"/>
      <c r="B715" s="29"/>
      <c r="C715" s="28"/>
      <c r="D715" s="28"/>
    </row>
    <row r="716" spans="1:4">
      <c r="A716" s="28"/>
      <c r="B716" s="29"/>
      <c r="C716" s="28"/>
      <c r="D716" s="28"/>
    </row>
    <row r="717" spans="1:4">
      <c r="A717" s="28"/>
      <c r="B717" s="29"/>
      <c r="C717" s="28"/>
      <c r="D717" s="28"/>
    </row>
    <row r="718" spans="1:4">
      <c r="A718" s="28"/>
      <c r="B718" s="29"/>
      <c r="C718" s="28"/>
      <c r="D718" s="28"/>
    </row>
    <row r="719" spans="1:4">
      <c r="A719" s="28"/>
      <c r="B719" s="29"/>
      <c r="C719" s="28"/>
      <c r="D719" s="28"/>
    </row>
    <row r="720" spans="1:4">
      <c r="A720" s="28"/>
      <c r="B720" s="29"/>
      <c r="C720" s="28"/>
      <c r="D720" s="28"/>
    </row>
    <row r="721" spans="1:4">
      <c r="A721" s="28"/>
      <c r="B721" s="29"/>
      <c r="C721" s="28"/>
      <c r="D721" s="28"/>
    </row>
    <row r="722" spans="1:4">
      <c r="A722" s="28"/>
      <c r="B722" s="29"/>
      <c r="C722" s="28"/>
      <c r="D722" s="28"/>
    </row>
    <row r="723" spans="1:4">
      <c r="A723" s="28"/>
      <c r="B723" s="29"/>
      <c r="C723" s="28"/>
      <c r="D723" s="28"/>
    </row>
    <row r="724" spans="1:4">
      <c r="A724" s="28"/>
      <c r="B724" s="29"/>
      <c r="C724" s="28"/>
      <c r="D724" s="28"/>
    </row>
    <row r="725" spans="1:4">
      <c r="A725" s="28"/>
      <c r="B725" s="29"/>
      <c r="C725" s="28"/>
      <c r="D725" s="28"/>
    </row>
    <row r="726" spans="1:4">
      <c r="A726" s="28"/>
      <c r="B726" s="29"/>
      <c r="C726" s="28"/>
      <c r="D726" s="28"/>
    </row>
    <row r="727" spans="1:4">
      <c r="A727" s="28"/>
      <c r="B727" s="29"/>
      <c r="C727" s="28"/>
      <c r="D727" s="28"/>
    </row>
    <row r="728" spans="1:4">
      <c r="A728" s="28"/>
      <c r="B728" s="29"/>
      <c r="C728" s="28"/>
      <c r="D728" s="28"/>
    </row>
    <row r="729" spans="1:4">
      <c r="A729" s="28"/>
      <c r="B729" s="29"/>
      <c r="C729" s="28"/>
      <c r="D729" s="28"/>
    </row>
    <row r="730" spans="1:4">
      <c r="A730" s="28"/>
      <c r="B730" s="29"/>
      <c r="C730" s="28"/>
      <c r="D730" s="28"/>
    </row>
    <row r="731" spans="1:4">
      <c r="A731" s="28"/>
      <c r="B731" s="29"/>
      <c r="C731" s="28"/>
      <c r="D731" s="28"/>
    </row>
    <row r="732" spans="1:4">
      <c r="A732" s="28"/>
      <c r="B732" s="29"/>
      <c r="C732" s="28"/>
      <c r="D732" s="28"/>
    </row>
    <row r="733" spans="1:4">
      <c r="A733" s="28"/>
      <c r="B733" s="29"/>
      <c r="C733" s="28"/>
      <c r="D733" s="28"/>
    </row>
    <row r="734" spans="1:4">
      <c r="A734" s="28"/>
      <c r="B734" s="29"/>
      <c r="C734" s="28"/>
      <c r="D734" s="28"/>
    </row>
    <row r="735" spans="1:4">
      <c r="A735" s="28"/>
      <c r="B735" s="29"/>
      <c r="C735" s="28"/>
      <c r="D735" s="28"/>
    </row>
    <row r="736" spans="1:4">
      <c r="A736" s="28"/>
      <c r="B736" s="29"/>
      <c r="C736" s="28"/>
      <c r="D736" s="28"/>
    </row>
    <row r="737" spans="1:4">
      <c r="A737" s="28"/>
      <c r="B737" s="29"/>
      <c r="C737" s="28"/>
      <c r="D737" s="28"/>
    </row>
    <row r="738" spans="1:4">
      <c r="A738" s="28"/>
      <c r="B738" s="29"/>
      <c r="C738" s="28"/>
      <c r="D738" s="28"/>
    </row>
    <row r="739" spans="1:4">
      <c r="A739" s="28"/>
      <c r="B739" s="29"/>
      <c r="C739" s="28"/>
      <c r="D739" s="28"/>
    </row>
    <row r="740" spans="1:4">
      <c r="A740" s="28"/>
      <c r="B740" s="29"/>
      <c r="C740" s="28"/>
      <c r="D740" s="28"/>
    </row>
    <row r="741" spans="1:4">
      <c r="A741" s="28"/>
      <c r="B741" s="29"/>
      <c r="C741" s="28"/>
      <c r="D741" s="28"/>
    </row>
    <row r="742" spans="1:4">
      <c r="A742" s="28"/>
      <c r="B742" s="29"/>
      <c r="C742" s="28"/>
      <c r="D742" s="28"/>
    </row>
    <row r="743" spans="1:4">
      <c r="A743" s="28"/>
      <c r="B743" s="29"/>
      <c r="C743" s="28"/>
      <c r="D743" s="28"/>
    </row>
    <row r="744" spans="1:4">
      <c r="A744" s="28"/>
      <c r="B744" s="29"/>
      <c r="C744" s="28"/>
      <c r="D744" s="28"/>
    </row>
    <row r="745" spans="1:4">
      <c r="A745" s="28"/>
      <c r="B745" s="29"/>
      <c r="C745" s="28"/>
      <c r="D745" s="28"/>
    </row>
    <row r="746" spans="1:4">
      <c r="A746" s="28"/>
      <c r="B746" s="29"/>
      <c r="C746" s="28"/>
      <c r="D746" s="28"/>
    </row>
    <row r="747" spans="1:4">
      <c r="A747" s="28"/>
      <c r="B747" s="29"/>
      <c r="C747" s="28"/>
      <c r="D747" s="28"/>
    </row>
    <row r="748" spans="1:4">
      <c r="A748" s="28"/>
      <c r="B748" s="29"/>
      <c r="C748" s="28"/>
      <c r="D748" s="28"/>
    </row>
    <row r="749" spans="1:4">
      <c r="A749" s="28"/>
      <c r="B749" s="29"/>
      <c r="C749" s="28"/>
      <c r="D749" s="28"/>
    </row>
    <row r="750" spans="1:4">
      <c r="A750" s="28"/>
      <c r="B750" s="29"/>
      <c r="C750" s="28"/>
      <c r="D750" s="28"/>
    </row>
    <row r="751" spans="1:4">
      <c r="A751" s="28"/>
      <c r="B751" s="29"/>
      <c r="C751" s="28"/>
      <c r="D751" s="28"/>
    </row>
    <row r="752" spans="1:4">
      <c r="A752" s="28"/>
      <c r="B752" s="29"/>
      <c r="C752" s="28"/>
      <c r="D752" s="28"/>
    </row>
    <row r="753" spans="1:4">
      <c r="A753" s="28"/>
      <c r="B753" s="29"/>
      <c r="C753" s="28"/>
      <c r="D753" s="28"/>
    </row>
    <row r="754" spans="1:4">
      <c r="A754" s="28"/>
      <c r="B754" s="29"/>
      <c r="C754" s="28"/>
      <c r="D754" s="28"/>
    </row>
    <row r="755" spans="1:4">
      <c r="A755" s="28"/>
      <c r="B755" s="29"/>
      <c r="C755" s="28"/>
      <c r="D755" s="28"/>
    </row>
    <row r="756" spans="1:4">
      <c r="A756" s="28"/>
      <c r="B756" s="29"/>
      <c r="C756" s="28"/>
      <c r="D756" s="28"/>
    </row>
    <row r="757" spans="1:4">
      <c r="A757" s="28"/>
      <c r="B757" s="29"/>
      <c r="C757" s="28"/>
      <c r="D757" s="28"/>
    </row>
    <row r="758" spans="1:4">
      <c r="A758" s="28"/>
      <c r="B758" s="29"/>
      <c r="C758" s="28"/>
      <c r="D758" s="28"/>
    </row>
    <row r="759" spans="1:4">
      <c r="A759" s="28"/>
      <c r="B759" s="29"/>
      <c r="C759" s="28"/>
      <c r="D759" s="28"/>
    </row>
    <row r="760" spans="1:4">
      <c r="A760" s="28"/>
      <c r="B760" s="29"/>
      <c r="C760" s="28"/>
      <c r="D760" s="28"/>
    </row>
    <row r="761" spans="1:4">
      <c r="A761" s="28"/>
      <c r="B761" s="29"/>
      <c r="C761" s="28"/>
      <c r="D761" s="28"/>
    </row>
    <row r="762" spans="1:4">
      <c r="A762" s="28"/>
      <c r="B762" s="29"/>
      <c r="C762" s="28"/>
      <c r="D762" s="28"/>
    </row>
    <row r="763" spans="1:4">
      <c r="A763" s="28"/>
      <c r="B763" s="29"/>
      <c r="C763" s="28"/>
      <c r="D763" s="28"/>
    </row>
    <row r="764" spans="1:4">
      <c r="A764" s="28"/>
      <c r="B764" s="29"/>
      <c r="C764" s="28"/>
      <c r="D764" s="28"/>
    </row>
    <row r="765" spans="1:4">
      <c r="A765" s="28"/>
      <c r="B765" s="29"/>
      <c r="C765" s="28"/>
      <c r="D765" s="28"/>
    </row>
    <row r="766" spans="1:4">
      <c r="A766" s="28"/>
      <c r="B766" s="29"/>
      <c r="C766" s="28"/>
      <c r="D766" s="28"/>
    </row>
    <row r="767" spans="1:4">
      <c r="A767" s="28"/>
      <c r="B767" s="29"/>
      <c r="C767" s="28"/>
      <c r="D767" s="28"/>
    </row>
    <row r="768" spans="1:4">
      <c r="A768" s="28"/>
      <c r="B768" s="29"/>
      <c r="C768" s="28"/>
      <c r="D768" s="28"/>
    </row>
    <row r="769" spans="1:4">
      <c r="A769" s="28"/>
      <c r="B769" s="29"/>
      <c r="C769" s="28"/>
      <c r="D769" s="28"/>
    </row>
    <row r="770" spans="1:4">
      <c r="A770" s="28"/>
      <c r="B770" s="29"/>
      <c r="C770" s="28"/>
      <c r="D770" s="28"/>
    </row>
    <row r="771" spans="1:4">
      <c r="A771" s="28"/>
      <c r="B771" s="29"/>
      <c r="C771" s="28"/>
      <c r="D771" s="28"/>
    </row>
    <row r="772" spans="1:4">
      <c r="A772" s="28"/>
      <c r="B772" s="29"/>
      <c r="C772" s="28"/>
      <c r="D772" s="28"/>
    </row>
    <row r="773" spans="1:4">
      <c r="A773" s="28"/>
      <c r="B773" s="29"/>
      <c r="C773" s="28"/>
      <c r="D773" s="28"/>
    </row>
    <row r="774" spans="1:4">
      <c r="A774" s="28"/>
      <c r="B774" s="29"/>
      <c r="C774" s="28"/>
      <c r="D774" s="28"/>
    </row>
    <row r="775" spans="1:4">
      <c r="A775" s="28"/>
      <c r="B775" s="29"/>
      <c r="C775" s="28"/>
      <c r="D775" s="28"/>
    </row>
    <row r="776" spans="1:4">
      <c r="A776" s="28"/>
      <c r="B776" s="29"/>
      <c r="C776" s="28"/>
      <c r="D776" s="28"/>
    </row>
    <row r="777" spans="1:4">
      <c r="A777" s="28"/>
      <c r="B777" s="29"/>
      <c r="C777" s="28"/>
      <c r="D777" s="28"/>
    </row>
    <row r="778" spans="1:4">
      <c r="A778" s="28"/>
      <c r="B778" s="29"/>
      <c r="C778" s="28"/>
      <c r="D778" s="28"/>
    </row>
    <row r="779" spans="1:4">
      <c r="A779" s="28"/>
      <c r="B779" s="29"/>
      <c r="C779" s="28"/>
      <c r="D779" s="28"/>
    </row>
    <row r="780" spans="1:4">
      <c r="A780" s="28"/>
      <c r="B780" s="29"/>
      <c r="C780" s="28"/>
      <c r="D780" s="28"/>
    </row>
    <row r="781" spans="1:4">
      <c r="A781" s="28"/>
      <c r="B781" s="29"/>
      <c r="C781" s="28"/>
      <c r="D781" s="28"/>
    </row>
    <row r="782" spans="1:4">
      <c r="A782" s="28"/>
      <c r="B782" s="29"/>
      <c r="C782" s="28"/>
      <c r="D782" s="28"/>
    </row>
    <row r="783" spans="1:4">
      <c r="A783" s="28"/>
      <c r="B783" s="29"/>
      <c r="C783" s="28"/>
      <c r="D783" s="28"/>
    </row>
    <row r="784" spans="1:4">
      <c r="A784" s="28"/>
      <c r="B784" s="29"/>
      <c r="C784" s="28"/>
      <c r="D784" s="28"/>
    </row>
    <row r="785" spans="1:4">
      <c r="A785" s="28"/>
      <c r="B785" s="29"/>
      <c r="C785" s="28"/>
      <c r="D785" s="28"/>
    </row>
    <row r="786" spans="1:4">
      <c r="A786" s="28"/>
      <c r="B786" s="29"/>
      <c r="C786" s="28"/>
      <c r="D786" s="28"/>
    </row>
    <row r="787" spans="1:4">
      <c r="A787" s="28"/>
      <c r="B787" s="29"/>
      <c r="C787" s="28"/>
      <c r="D787" s="28"/>
    </row>
    <row r="788" spans="1:4">
      <c r="A788" s="28"/>
      <c r="B788" s="29"/>
      <c r="C788" s="28"/>
      <c r="D788" s="28"/>
    </row>
    <row r="789" spans="1:4">
      <c r="A789" s="28"/>
      <c r="B789" s="29"/>
      <c r="C789" s="28"/>
      <c r="D789" s="28"/>
    </row>
    <row r="790" spans="1:4">
      <c r="A790" s="28"/>
      <c r="B790" s="29"/>
      <c r="C790" s="28"/>
      <c r="D790" s="28"/>
    </row>
    <row r="791" spans="1:4">
      <c r="A791" s="28"/>
      <c r="B791" s="29"/>
      <c r="C791" s="28"/>
      <c r="D791" s="28"/>
    </row>
    <row r="792" spans="1:4">
      <c r="A792" s="28"/>
      <c r="B792" s="29"/>
      <c r="C792" s="28"/>
      <c r="D792" s="28"/>
    </row>
    <row r="793" spans="1:4">
      <c r="A793" s="28"/>
      <c r="B793" s="29"/>
      <c r="C793" s="28"/>
      <c r="D793" s="28"/>
    </row>
    <row r="794" spans="1:4">
      <c r="A794" s="28"/>
      <c r="B794" s="29"/>
      <c r="C794" s="28"/>
      <c r="D794" s="28"/>
    </row>
    <row r="795" spans="1:4">
      <c r="A795" s="28"/>
      <c r="B795" s="29"/>
      <c r="C795" s="28"/>
      <c r="D795" s="28"/>
    </row>
    <row r="796" spans="1:4">
      <c r="A796" s="28"/>
      <c r="B796" s="29"/>
      <c r="C796" s="28"/>
      <c r="D796" s="28"/>
    </row>
    <row r="797" spans="1:4">
      <c r="A797" s="28"/>
      <c r="B797" s="29"/>
      <c r="C797" s="28"/>
      <c r="D797" s="28"/>
    </row>
    <row r="798" spans="1:4">
      <c r="A798" s="28"/>
      <c r="B798" s="29"/>
      <c r="C798" s="28"/>
      <c r="D798" s="28"/>
    </row>
    <row r="799" spans="1:4">
      <c r="A799" s="28"/>
      <c r="B799" s="29"/>
      <c r="C799" s="28"/>
      <c r="D799" s="28"/>
    </row>
    <row r="800" spans="1:4">
      <c r="A800" s="28"/>
      <c r="B800" s="29"/>
      <c r="C800" s="28"/>
      <c r="D800" s="28"/>
    </row>
    <row r="801" spans="1:4">
      <c r="A801" s="28"/>
      <c r="B801" s="29"/>
      <c r="C801" s="28"/>
      <c r="D801" s="28"/>
    </row>
    <row r="802" spans="1:4">
      <c r="A802" s="28"/>
      <c r="B802" s="29"/>
      <c r="C802" s="28"/>
      <c r="D802" s="28"/>
    </row>
    <row r="803" spans="1:4">
      <c r="A803" s="28"/>
      <c r="B803" s="29"/>
      <c r="C803" s="28"/>
      <c r="D803" s="28"/>
    </row>
    <row r="804" spans="1:4">
      <c r="A804" s="28"/>
      <c r="B804" s="29"/>
      <c r="C804" s="28"/>
      <c r="D804" s="28"/>
    </row>
    <row r="805" spans="1:4">
      <c r="A805" s="28"/>
      <c r="B805" s="29"/>
      <c r="C805" s="28"/>
      <c r="D805" s="28"/>
    </row>
    <row r="806" spans="1:4">
      <c r="A806" s="28"/>
      <c r="B806" s="29"/>
      <c r="C806" s="28"/>
      <c r="D806" s="28"/>
    </row>
    <row r="807" spans="1:4">
      <c r="A807" s="28"/>
      <c r="B807" s="29"/>
      <c r="C807" s="28"/>
      <c r="D807" s="28"/>
    </row>
    <row r="808" spans="1:4">
      <c r="A808" s="28"/>
      <c r="B808" s="29"/>
      <c r="C808" s="28"/>
      <c r="D808" s="28"/>
    </row>
    <row r="809" spans="1:4">
      <c r="A809" s="28"/>
      <c r="B809" s="29"/>
      <c r="C809" s="28"/>
      <c r="D809" s="28"/>
    </row>
    <row r="810" spans="1:4">
      <c r="A810" s="28"/>
      <c r="B810" s="29"/>
      <c r="C810" s="28"/>
      <c r="D810" s="28"/>
    </row>
    <row r="811" spans="1:4">
      <c r="A811" s="28"/>
      <c r="B811" s="29"/>
      <c r="C811" s="28"/>
      <c r="D811" s="28"/>
    </row>
    <row r="812" spans="1:4">
      <c r="A812" s="28"/>
      <c r="B812" s="29"/>
      <c r="C812" s="28"/>
      <c r="D812" s="28"/>
    </row>
    <row r="813" spans="1:4">
      <c r="A813" s="28"/>
      <c r="B813" s="29"/>
      <c r="C813" s="28"/>
      <c r="D813" s="28"/>
    </row>
    <row r="814" spans="1:4">
      <c r="A814" s="28"/>
      <c r="B814" s="29"/>
      <c r="C814" s="28"/>
      <c r="D814" s="28"/>
    </row>
    <row r="815" spans="1:4">
      <c r="A815" s="28"/>
      <c r="B815" s="29"/>
      <c r="C815" s="28"/>
      <c r="D815" s="28"/>
    </row>
    <row r="816" spans="1:4">
      <c r="A816" s="28"/>
      <c r="B816" s="29"/>
      <c r="C816" s="28"/>
      <c r="D816" s="28"/>
    </row>
    <row r="817" spans="1:4">
      <c r="A817" s="28"/>
      <c r="B817" s="29"/>
      <c r="C817" s="28"/>
      <c r="D817" s="28"/>
    </row>
    <row r="818" spans="1:4">
      <c r="A818" s="28"/>
      <c r="B818" s="29"/>
      <c r="C818" s="28"/>
      <c r="D818" s="28"/>
    </row>
    <row r="819" spans="1:4">
      <c r="A819" s="28"/>
      <c r="B819" s="29"/>
      <c r="C819" s="28"/>
      <c r="D819" s="28"/>
    </row>
    <row r="820" spans="1:4">
      <c r="A820" s="28"/>
      <c r="B820" s="29"/>
      <c r="C820" s="28"/>
      <c r="D820" s="28"/>
    </row>
    <row r="821" spans="1:4">
      <c r="A821" s="28"/>
      <c r="B821" s="29"/>
      <c r="C821" s="28"/>
      <c r="D821" s="28"/>
    </row>
    <row r="822" spans="1:4">
      <c r="A822" s="28"/>
      <c r="B822" s="29"/>
      <c r="C822" s="28"/>
      <c r="D822" s="28"/>
    </row>
    <row r="823" spans="1:4">
      <c r="A823" s="28"/>
      <c r="B823" s="29"/>
      <c r="C823" s="28"/>
      <c r="D823" s="28"/>
    </row>
    <row r="824" spans="1:4">
      <c r="A824" s="28"/>
      <c r="B824" s="29"/>
      <c r="C824" s="28"/>
      <c r="D824" s="28"/>
    </row>
    <row r="825" spans="1:4">
      <c r="A825" s="28"/>
      <c r="B825" s="29"/>
      <c r="C825" s="28"/>
      <c r="D825" s="28"/>
    </row>
    <row r="826" spans="1:4">
      <c r="A826" s="28"/>
      <c r="B826" s="29"/>
      <c r="C826" s="28"/>
      <c r="D826" s="28"/>
    </row>
    <row r="827" spans="1:4">
      <c r="A827" s="28"/>
      <c r="B827" s="29"/>
      <c r="C827" s="28"/>
      <c r="D827" s="28"/>
    </row>
    <row r="828" spans="1:4">
      <c r="A828" s="28"/>
      <c r="B828" s="29"/>
      <c r="C828" s="28"/>
      <c r="D828" s="28"/>
    </row>
    <row r="829" spans="1:4">
      <c r="A829" s="28"/>
      <c r="B829" s="29"/>
      <c r="C829" s="28"/>
      <c r="D829" s="28"/>
    </row>
    <row r="830" spans="1:4">
      <c r="A830" s="28"/>
      <c r="B830" s="29"/>
      <c r="C830" s="28"/>
      <c r="D830" s="28"/>
    </row>
    <row r="831" spans="1:4">
      <c r="A831" s="28"/>
      <c r="B831" s="29"/>
      <c r="C831" s="28"/>
      <c r="D831" s="28"/>
    </row>
    <row r="832" spans="1:4">
      <c r="A832" s="28"/>
      <c r="B832" s="29"/>
      <c r="C832" s="28"/>
      <c r="D832" s="28"/>
    </row>
    <row r="833" spans="1:4">
      <c r="A833" s="28"/>
      <c r="B833" s="29"/>
      <c r="C833" s="28"/>
      <c r="D833" s="28"/>
    </row>
    <row r="834" spans="1:4">
      <c r="A834" s="28"/>
      <c r="B834" s="29"/>
      <c r="C834" s="28"/>
      <c r="D834" s="28"/>
    </row>
    <row r="835" spans="1:4">
      <c r="A835" s="28"/>
      <c r="B835" s="29"/>
      <c r="C835" s="28"/>
      <c r="D835" s="28"/>
    </row>
    <row r="836" spans="1:4">
      <c r="A836" s="28"/>
      <c r="B836" s="29"/>
      <c r="C836" s="28"/>
      <c r="D836" s="28"/>
    </row>
    <row r="837" spans="1:4">
      <c r="A837" s="28"/>
      <c r="B837" s="29"/>
      <c r="C837" s="28"/>
      <c r="D837" s="28"/>
    </row>
    <row r="838" spans="1:4">
      <c r="A838" s="28"/>
      <c r="B838" s="29"/>
      <c r="C838" s="28"/>
      <c r="D838" s="28"/>
    </row>
    <row r="839" spans="1:4">
      <c r="A839" s="28"/>
      <c r="B839" s="29"/>
      <c r="C839" s="28"/>
      <c r="D839" s="28"/>
    </row>
    <row r="840" spans="1:4">
      <c r="A840" s="28"/>
      <c r="B840" s="29"/>
      <c r="C840" s="28"/>
      <c r="D840" s="28"/>
    </row>
    <row r="841" spans="1:4">
      <c r="A841" s="28"/>
      <c r="B841" s="29"/>
      <c r="C841" s="28"/>
      <c r="D841" s="28"/>
    </row>
    <row r="842" spans="1:4">
      <c r="A842" s="28"/>
      <c r="B842" s="29"/>
      <c r="C842" s="28"/>
      <c r="D842" s="28"/>
    </row>
    <row r="843" spans="1:4">
      <c r="A843" s="28"/>
      <c r="B843" s="29"/>
      <c r="C843" s="28"/>
      <c r="D843" s="28"/>
    </row>
    <row r="844" spans="1:4">
      <c r="A844" s="28"/>
      <c r="B844" s="29"/>
      <c r="C844" s="28"/>
      <c r="D844" s="28"/>
    </row>
    <row r="845" spans="1:4">
      <c r="A845" s="28"/>
      <c r="B845" s="29"/>
      <c r="C845" s="28"/>
      <c r="D845" s="28"/>
    </row>
    <row r="846" spans="1:4">
      <c r="A846" s="28"/>
      <c r="B846" s="29"/>
      <c r="C846" s="28"/>
      <c r="D846" s="28"/>
    </row>
    <row r="847" spans="1:4">
      <c r="A847" s="28"/>
      <c r="B847" s="29"/>
      <c r="C847" s="28"/>
      <c r="D847" s="28"/>
    </row>
    <row r="848" spans="1:4">
      <c r="A848" s="28"/>
      <c r="B848" s="29"/>
      <c r="C848" s="28"/>
      <c r="D848" s="28"/>
    </row>
    <row r="849" spans="1:4">
      <c r="A849" s="28"/>
      <c r="B849" s="29"/>
      <c r="C849" s="28"/>
      <c r="D849" s="28"/>
    </row>
    <row r="850" spans="1:4">
      <c r="A850" s="28"/>
      <c r="B850" s="29"/>
      <c r="C850" s="28"/>
      <c r="D850" s="28"/>
    </row>
    <row r="851" spans="1:4">
      <c r="A851" s="28"/>
      <c r="B851" s="29"/>
      <c r="C851" s="28"/>
      <c r="D851" s="28"/>
    </row>
    <row r="852" spans="1:4">
      <c r="A852" s="28"/>
      <c r="B852" s="29"/>
      <c r="C852" s="28"/>
      <c r="D852" s="28"/>
    </row>
    <row r="853" spans="1:4">
      <c r="A853" s="28"/>
      <c r="B853" s="29"/>
      <c r="C853" s="28"/>
      <c r="D853" s="28"/>
    </row>
    <row r="854" spans="1:4">
      <c r="A854" s="28"/>
      <c r="B854" s="29"/>
      <c r="C854" s="28"/>
      <c r="D854" s="28"/>
    </row>
    <row r="855" spans="1:4">
      <c r="A855" s="28"/>
      <c r="B855" s="29"/>
      <c r="C855" s="28"/>
      <c r="D855" s="28"/>
    </row>
    <row r="856" spans="1:4">
      <c r="A856" s="28"/>
      <c r="B856" s="29"/>
      <c r="C856" s="28"/>
      <c r="D856" s="28"/>
    </row>
    <row r="857" spans="1:4">
      <c r="A857" s="28"/>
      <c r="B857" s="29"/>
      <c r="C857" s="28"/>
      <c r="D857" s="28"/>
    </row>
    <row r="858" spans="1:4">
      <c r="A858" s="28"/>
      <c r="B858" s="29"/>
      <c r="C858" s="28"/>
      <c r="D858" s="28"/>
    </row>
    <row r="859" spans="1:4">
      <c r="A859" s="28"/>
      <c r="B859" s="29"/>
      <c r="C859" s="28"/>
      <c r="D859" s="28"/>
    </row>
    <row r="860" spans="1:4">
      <c r="A860" s="28"/>
      <c r="B860" s="29"/>
      <c r="C860" s="28"/>
      <c r="D860" s="28"/>
    </row>
    <row r="861" spans="1:4">
      <c r="A861" s="28"/>
      <c r="B861" s="29"/>
      <c r="C861" s="28"/>
      <c r="D861" s="28"/>
    </row>
    <row r="862" spans="1:4">
      <c r="A862" s="28"/>
      <c r="B862" s="29"/>
      <c r="C862" s="28"/>
      <c r="D862" s="28"/>
    </row>
    <row r="863" spans="1:4">
      <c r="A863" s="28"/>
      <c r="B863" s="29"/>
      <c r="C863" s="28"/>
      <c r="D863" s="28"/>
    </row>
    <row r="864" spans="1:4">
      <c r="A864" s="28"/>
      <c r="B864" s="29"/>
      <c r="C864" s="28"/>
      <c r="D864" s="28"/>
    </row>
    <row r="865" spans="1:4">
      <c r="A865" s="28"/>
      <c r="B865" s="29"/>
      <c r="C865" s="28"/>
      <c r="D865" s="28"/>
    </row>
    <row r="866" spans="1:4">
      <c r="A866" s="28"/>
      <c r="B866" s="29"/>
      <c r="C866" s="28"/>
      <c r="D866" s="28"/>
    </row>
    <row r="867" spans="1:4">
      <c r="A867" s="28"/>
      <c r="B867" s="29"/>
      <c r="C867" s="28"/>
      <c r="D867" s="28"/>
    </row>
    <row r="868" spans="1:4">
      <c r="A868" s="28"/>
      <c r="B868" s="29"/>
      <c r="C868" s="28"/>
      <c r="D868" s="28"/>
    </row>
    <row r="869" spans="1:4">
      <c r="A869" s="28"/>
      <c r="B869" s="29"/>
      <c r="C869" s="28"/>
      <c r="D869" s="28"/>
    </row>
    <row r="870" spans="1:4">
      <c r="A870" s="28"/>
      <c r="B870" s="29"/>
      <c r="C870" s="28"/>
      <c r="D870" s="28"/>
    </row>
    <row r="871" spans="1:4">
      <c r="A871" s="28"/>
      <c r="B871" s="29"/>
      <c r="C871" s="28"/>
      <c r="D871" s="28"/>
    </row>
    <row r="872" spans="1:4">
      <c r="A872" s="28"/>
      <c r="B872" s="29"/>
      <c r="C872" s="28"/>
      <c r="D872" s="28"/>
    </row>
    <row r="873" spans="1:4">
      <c r="A873" s="28"/>
      <c r="B873" s="29"/>
      <c r="C873" s="28"/>
      <c r="D873" s="28"/>
    </row>
    <row r="874" spans="1:4">
      <c r="A874" s="28"/>
      <c r="B874" s="29"/>
      <c r="C874" s="28"/>
      <c r="D874" s="28"/>
    </row>
    <row r="875" spans="1:4">
      <c r="A875" s="28"/>
      <c r="B875" s="29"/>
      <c r="C875" s="28"/>
      <c r="D875" s="28"/>
    </row>
    <row r="876" spans="1:4">
      <c r="A876" s="28"/>
      <c r="B876" s="29"/>
      <c r="C876" s="28"/>
      <c r="D876" s="28"/>
    </row>
    <row r="877" spans="1:4">
      <c r="A877" s="28"/>
      <c r="B877" s="29"/>
      <c r="C877" s="28"/>
      <c r="D877" s="28"/>
    </row>
    <row r="878" spans="1:4">
      <c r="A878" s="28"/>
      <c r="B878" s="29"/>
      <c r="C878" s="28"/>
      <c r="D878" s="28"/>
    </row>
    <row r="879" spans="1:4">
      <c r="A879" s="28"/>
      <c r="B879" s="29"/>
      <c r="C879" s="28"/>
      <c r="D879" s="28"/>
    </row>
    <row r="880" spans="1:4">
      <c r="A880" s="28"/>
      <c r="B880" s="29"/>
      <c r="C880" s="28"/>
      <c r="D880" s="28"/>
    </row>
    <row r="881" spans="1:4">
      <c r="A881" s="28"/>
      <c r="B881" s="29"/>
      <c r="C881" s="28"/>
      <c r="D881" s="28"/>
    </row>
    <row r="882" spans="1:4">
      <c r="A882" s="28"/>
      <c r="B882" s="29"/>
      <c r="C882" s="28"/>
      <c r="D882" s="28"/>
    </row>
    <row r="883" spans="1:4">
      <c r="A883" s="28"/>
      <c r="B883" s="29"/>
      <c r="C883" s="28"/>
      <c r="D883" s="28"/>
    </row>
    <row r="884" spans="1:4">
      <c r="A884" s="28"/>
      <c r="B884" s="29"/>
      <c r="C884" s="28"/>
      <c r="D884" s="28"/>
    </row>
    <row r="885" spans="1:4">
      <c r="A885" s="28"/>
      <c r="B885" s="29"/>
      <c r="C885" s="28"/>
      <c r="D885" s="28"/>
    </row>
    <row r="886" spans="1:4">
      <c r="A886" s="28"/>
      <c r="B886" s="29"/>
      <c r="C886" s="28"/>
      <c r="D886" s="28"/>
    </row>
    <row r="887" spans="1:4">
      <c r="A887" s="28"/>
      <c r="B887" s="29"/>
      <c r="C887" s="28"/>
      <c r="D887" s="28"/>
    </row>
    <row r="888" spans="1:4">
      <c r="A888" s="28"/>
      <c r="B888" s="29"/>
      <c r="C888" s="28"/>
      <c r="D888" s="28"/>
    </row>
    <row r="889" spans="1:4">
      <c r="A889" s="28"/>
      <c r="B889" s="29"/>
      <c r="C889" s="28"/>
      <c r="D889" s="28"/>
    </row>
    <row r="890" spans="1:4">
      <c r="A890" s="28"/>
      <c r="B890" s="29"/>
      <c r="C890" s="28"/>
      <c r="D890" s="28"/>
    </row>
    <row r="891" spans="1:4">
      <c r="A891" s="28"/>
      <c r="B891" s="29"/>
      <c r="C891" s="28"/>
      <c r="D891" s="28"/>
    </row>
    <row r="892" spans="1:4">
      <c r="A892" s="28"/>
      <c r="B892" s="29"/>
      <c r="C892" s="28"/>
      <c r="D892" s="28"/>
    </row>
    <row r="893" spans="1:4">
      <c r="A893" s="28"/>
      <c r="B893" s="29"/>
      <c r="C893" s="28"/>
      <c r="D893" s="28"/>
    </row>
    <row r="894" spans="1:4">
      <c r="A894" s="28"/>
      <c r="B894" s="29"/>
      <c r="C894" s="28"/>
      <c r="D894" s="28"/>
    </row>
    <row r="895" spans="1:4">
      <c r="A895" s="28"/>
      <c r="B895" s="29"/>
      <c r="C895" s="28"/>
      <c r="D895" s="28"/>
    </row>
    <row r="896" spans="1:4">
      <c r="A896" s="28"/>
      <c r="B896" s="29"/>
      <c r="C896" s="28"/>
      <c r="D896" s="28"/>
    </row>
    <row r="897" spans="1:4">
      <c r="A897" s="28"/>
      <c r="B897" s="29"/>
      <c r="C897" s="28"/>
      <c r="D897" s="28"/>
    </row>
    <row r="898" spans="1:4">
      <c r="A898" s="28"/>
      <c r="B898" s="29"/>
      <c r="C898" s="28"/>
      <c r="D898" s="28"/>
    </row>
    <row r="899" spans="1:4">
      <c r="A899" s="28"/>
      <c r="B899" s="29"/>
      <c r="C899" s="28"/>
      <c r="D899" s="28"/>
    </row>
    <row r="900" spans="1:4">
      <c r="A900" s="28"/>
      <c r="B900" s="29"/>
      <c r="C900" s="28"/>
      <c r="D900" s="28"/>
    </row>
    <row r="901" spans="1:4">
      <c r="A901" s="28"/>
      <c r="B901" s="29"/>
      <c r="C901" s="28"/>
      <c r="D901" s="28"/>
    </row>
    <row r="902" spans="1:4">
      <c r="A902" s="28"/>
      <c r="B902" s="29"/>
      <c r="C902" s="28"/>
      <c r="D902" s="28"/>
    </row>
    <row r="903" spans="1:4">
      <c r="A903" s="28"/>
      <c r="B903" s="29"/>
      <c r="C903" s="28"/>
      <c r="D903" s="28"/>
    </row>
    <row r="904" spans="1:4">
      <c r="A904" s="28"/>
      <c r="B904" s="29"/>
      <c r="C904" s="28"/>
      <c r="D904" s="28"/>
    </row>
    <row r="905" spans="1:4">
      <c r="A905" s="28"/>
      <c r="B905" s="29"/>
      <c r="C905" s="28"/>
      <c r="D905" s="28"/>
    </row>
    <row r="906" spans="1:4">
      <c r="A906" s="28"/>
      <c r="B906" s="29"/>
      <c r="C906" s="28"/>
      <c r="D906" s="28"/>
    </row>
    <row r="907" spans="1:4">
      <c r="A907" s="28"/>
      <c r="B907" s="29"/>
      <c r="C907" s="28"/>
      <c r="D907" s="28"/>
    </row>
    <row r="908" spans="1:4">
      <c r="A908" s="28"/>
      <c r="B908" s="29"/>
      <c r="C908" s="28"/>
      <c r="D908" s="28"/>
    </row>
    <row r="909" spans="1:4">
      <c r="A909" s="28"/>
      <c r="B909" s="29"/>
      <c r="C909" s="28"/>
      <c r="D909" s="28"/>
    </row>
    <row r="910" spans="1:4">
      <c r="A910" s="28"/>
      <c r="B910" s="29"/>
      <c r="C910" s="28"/>
      <c r="D910" s="28"/>
    </row>
    <row r="911" spans="1:4">
      <c r="A911" s="28"/>
      <c r="B911" s="29"/>
      <c r="C911" s="28"/>
      <c r="D911" s="28"/>
    </row>
    <row r="912" spans="1:4">
      <c r="A912" s="28"/>
      <c r="B912" s="29"/>
      <c r="C912" s="28"/>
      <c r="D912" s="28"/>
    </row>
    <row r="913" spans="1:4">
      <c r="A913" s="28"/>
      <c r="B913" s="29"/>
      <c r="C913" s="28"/>
      <c r="D913" s="28"/>
    </row>
    <row r="914" spans="1:4">
      <c r="A914" s="28"/>
      <c r="B914" s="29"/>
      <c r="C914" s="28"/>
      <c r="D914" s="28"/>
    </row>
    <row r="915" spans="1:4">
      <c r="A915" s="28"/>
      <c r="B915" s="29"/>
      <c r="C915" s="28"/>
      <c r="D915" s="28"/>
    </row>
    <row r="916" spans="1:4">
      <c r="A916" s="28"/>
      <c r="B916" s="29"/>
      <c r="C916" s="28"/>
      <c r="D916" s="28"/>
    </row>
    <row r="917" spans="1:4">
      <c r="A917" s="28"/>
      <c r="B917" s="29"/>
      <c r="C917" s="28"/>
      <c r="D917" s="28"/>
    </row>
    <row r="918" spans="1:4">
      <c r="A918" s="28"/>
      <c r="B918" s="29"/>
      <c r="C918" s="28"/>
      <c r="D918" s="28"/>
    </row>
    <row r="919" spans="1:4">
      <c r="A919" s="28"/>
      <c r="B919" s="29"/>
      <c r="C919" s="28"/>
      <c r="D919" s="28"/>
    </row>
    <row r="920" spans="1:4">
      <c r="A920" s="28"/>
      <c r="B920" s="29"/>
      <c r="C920" s="28"/>
      <c r="D920" s="28"/>
    </row>
    <row r="921" spans="1:4">
      <c r="A921" s="28"/>
      <c r="B921" s="29"/>
      <c r="C921" s="28"/>
      <c r="D921" s="28"/>
    </row>
    <row r="922" spans="1:4">
      <c r="A922" s="28"/>
      <c r="B922" s="29"/>
      <c r="C922" s="28"/>
      <c r="D922" s="28"/>
    </row>
    <row r="923" spans="1:4">
      <c r="A923" s="28"/>
      <c r="B923" s="29"/>
      <c r="C923" s="28"/>
      <c r="D923" s="28"/>
    </row>
    <row r="924" spans="1:4">
      <c r="A924" s="28"/>
      <c r="B924" s="29"/>
      <c r="C924" s="28"/>
      <c r="D924" s="28"/>
    </row>
    <row r="925" spans="1:4">
      <c r="A925" s="28"/>
      <c r="B925" s="29"/>
      <c r="C925" s="28"/>
      <c r="D925" s="28"/>
    </row>
    <row r="926" spans="1:4">
      <c r="A926" s="28"/>
      <c r="B926" s="29"/>
      <c r="C926" s="28"/>
      <c r="D926" s="28"/>
    </row>
    <row r="927" spans="1:4">
      <c r="A927" s="28"/>
      <c r="B927" s="29"/>
      <c r="C927" s="28"/>
      <c r="D927" s="28"/>
    </row>
    <row r="928" spans="1:4">
      <c r="A928" s="28"/>
      <c r="B928" s="29"/>
      <c r="C928" s="28"/>
      <c r="D928" s="28"/>
    </row>
    <row r="929" spans="1:4">
      <c r="A929" s="28"/>
      <c r="B929" s="29"/>
      <c r="C929" s="28"/>
      <c r="D929" s="28"/>
    </row>
    <row r="930" spans="1:4">
      <c r="A930" s="28"/>
      <c r="B930" s="29"/>
      <c r="C930" s="28"/>
      <c r="D930" s="28"/>
    </row>
    <row r="931" spans="1:4">
      <c r="A931" s="28"/>
      <c r="B931" s="29"/>
      <c r="C931" s="28"/>
      <c r="D931" s="28"/>
    </row>
    <row r="932" spans="1:4">
      <c r="A932" s="28"/>
      <c r="B932" s="29"/>
      <c r="C932" s="28"/>
      <c r="D932" s="28"/>
    </row>
    <row r="933" spans="1:4">
      <c r="A933" s="28"/>
      <c r="B933" s="29"/>
      <c r="C933" s="28"/>
      <c r="D933" s="28"/>
    </row>
    <row r="934" spans="1:4">
      <c r="A934" s="28"/>
      <c r="B934" s="29"/>
      <c r="C934" s="28"/>
      <c r="D934" s="28"/>
    </row>
    <row r="935" spans="1:4">
      <c r="A935" s="28"/>
      <c r="B935" s="29"/>
      <c r="C935" s="28"/>
      <c r="D935" s="28"/>
    </row>
    <row r="936" spans="1:4">
      <c r="A936" s="28"/>
      <c r="B936" s="29"/>
      <c r="C936" s="28"/>
      <c r="D936" s="28"/>
    </row>
    <row r="937" spans="1:4">
      <c r="A937" s="28"/>
      <c r="B937" s="29"/>
      <c r="C937" s="28"/>
      <c r="D937" s="28"/>
    </row>
    <row r="938" spans="1:4">
      <c r="A938" s="28"/>
      <c r="B938" s="29"/>
      <c r="C938" s="28"/>
      <c r="D938" s="28"/>
    </row>
    <row r="939" spans="1:4">
      <c r="A939" s="28"/>
      <c r="B939" s="29"/>
      <c r="C939" s="28"/>
      <c r="D939" s="28"/>
    </row>
    <row r="940" spans="1:4">
      <c r="A940" s="28"/>
      <c r="B940" s="29"/>
      <c r="C940" s="28"/>
      <c r="D940" s="28"/>
    </row>
    <row r="941" spans="1:4">
      <c r="A941" s="28"/>
      <c r="B941" s="29"/>
      <c r="C941" s="28"/>
      <c r="D941" s="28"/>
    </row>
    <row r="942" spans="1:4">
      <c r="A942" s="28"/>
      <c r="B942" s="29"/>
      <c r="C942" s="28"/>
      <c r="D942" s="28"/>
    </row>
    <row r="943" spans="1:4">
      <c r="A943" s="28"/>
      <c r="B943" s="29"/>
      <c r="C943" s="28"/>
      <c r="D943" s="28"/>
    </row>
    <row r="944" spans="1:4">
      <c r="A944" s="28"/>
      <c r="B944" s="29"/>
      <c r="C944" s="28"/>
      <c r="D944" s="28"/>
    </row>
    <row r="945" spans="1:4">
      <c r="A945" s="28"/>
      <c r="B945" s="29"/>
      <c r="C945" s="28"/>
      <c r="D945" s="28"/>
    </row>
    <row r="946" spans="1:4">
      <c r="A946" s="28"/>
      <c r="B946" s="29"/>
      <c r="C946" s="28"/>
      <c r="D946" s="28"/>
    </row>
    <row r="947" spans="1:4">
      <c r="A947" s="28"/>
      <c r="B947" s="29"/>
      <c r="C947" s="28"/>
      <c r="D947" s="28"/>
    </row>
    <row r="948" spans="1:4">
      <c r="A948" s="28"/>
      <c r="B948" s="29"/>
      <c r="C948" s="28"/>
      <c r="D948" s="28"/>
    </row>
    <row r="949" spans="1:4">
      <c r="A949" s="28"/>
      <c r="B949" s="29"/>
      <c r="C949" s="28"/>
      <c r="D949" s="28"/>
    </row>
    <row r="950" spans="1:4">
      <c r="A950" s="28"/>
      <c r="B950" s="29"/>
      <c r="C950" s="28"/>
      <c r="D950" s="28"/>
    </row>
    <row r="951" spans="1:4">
      <c r="A951" s="28"/>
      <c r="B951" s="29"/>
      <c r="C951" s="28"/>
      <c r="D951" s="28"/>
    </row>
    <row r="952" spans="1:4">
      <c r="A952" s="28"/>
      <c r="B952" s="29"/>
      <c r="C952" s="28"/>
      <c r="D952" s="28"/>
    </row>
    <row r="953" spans="1:4">
      <c r="A953" s="28"/>
      <c r="B953" s="29"/>
      <c r="C953" s="28"/>
      <c r="D953" s="28"/>
    </row>
    <row r="954" spans="1:4">
      <c r="A954" s="28"/>
      <c r="B954" s="29"/>
      <c r="C954" s="28"/>
      <c r="D954" s="28"/>
    </row>
    <row r="955" spans="1:4">
      <c r="A955" s="28"/>
      <c r="B955" s="29"/>
      <c r="C955" s="28"/>
      <c r="D955" s="28"/>
    </row>
    <row r="956" spans="1:4">
      <c r="A956" s="28"/>
      <c r="B956" s="29"/>
      <c r="C956" s="28"/>
      <c r="D956" s="28"/>
    </row>
    <row r="957" spans="1:4">
      <c r="A957" s="28"/>
      <c r="B957" s="29"/>
      <c r="C957" s="28"/>
      <c r="D957" s="28"/>
    </row>
    <row r="958" spans="1:4">
      <c r="A958" s="28"/>
      <c r="B958" s="29"/>
      <c r="C958" s="28"/>
      <c r="D958" s="28"/>
    </row>
    <row r="959" spans="1:4">
      <c r="A959" s="28"/>
      <c r="B959" s="29"/>
      <c r="C959" s="28"/>
      <c r="D959" s="28"/>
    </row>
    <row r="960" spans="1:4">
      <c r="A960" s="28"/>
      <c r="B960" s="29"/>
      <c r="C960" s="28"/>
      <c r="D960" s="28"/>
    </row>
    <row r="961" spans="1:4">
      <c r="A961" s="28"/>
      <c r="B961" s="29"/>
      <c r="C961" s="28"/>
      <c r="D961" s="28"/>
    </row>
    <row r="962" spans="1:4">
      <c r="A962" s="28"/>
      <c r="B962" s="29"/>
      <c r="C962" s="28"/>
      <c r="D962" s="28"/>
    </row>
    <row r="963" spans="1:4">
      <c r="A963" s="28"/>
      <c r="B963" s="29"/>
      <c r="C963" s="28"/>
      <c r="D963" s="28"/>
    </row>
    <row r="964" spans="1:4">
      <c r="A964" s="28"/>
      <c r="B964" s="29"/>
      <c r="C964" s="28"/>
      <c r="D964" s="28"/>
    </row>
    <row r="965" spans="1:4">
      <c r="A965" s="28"/>
      <c r="B965" s="29"/>
      <c r="C965" s="28"/>
      <c r="D965" s="28"/>
    </row>
    <row r="966" spans="1:4">
      <c r="A966" s="28"/>
      <c r="B966" s="29"/>
      <c r="C966" s="28"/>
      <c r="D966" s="28"/>
    </row>
    <row r="967" spans="1:4">
      <c r="A967" s="28"/>
      <c r="B967" s="29"/>
      <c r="C967" s="28"/>
      <c r="D967" s="28"/>
    </row>
    <row r="968" spans="1:4">
      <c r="A968" s="28"/>
      <c r="B968" s="29"/>
      <c r="C968" s="28"/>
      <c r="D968" s="28"/>
    </row>
    <row r="969" spans="1:4">
      <c r="A969" s="28"/>
      <c r="B969" s="29"/>
      <c r="C969" s="28"/>
      <c r="D969" s="28"/>
    </row>
    <row r="970" spans="1:4">
      <c r="A970" s="28"/>
      <c r="B970" s="29"/>
      <c r="C970" s="28"/>
      <c r="D970" s="28"/>
    </row>
    <row r="971" spans="1:4">
      <c r="A971" s="28"/>
      <c r="B971" s="29"/>
      <c r="C971" s="28"/>
      <c r="D971" s="28"/>
    </row>
    <row r="972" spans="1:4">
      <c r="A972" s="28"/>
      <c r="B972" s="29"/>
      <c r="C972" s="28"/>
      <c r="D972" s="28"/>
    </row>
    <row r="973" spans="1:4">
      <c r="A973" s="28"/>
      <c r="B973" s="29"/>
      <c r="C973" s="28"/>
      <c r="D973" s="28"/>
    </row>
    <row r="974" spans="1:4">
      <c r="A974" s="28"/>
      <c r="B974" s="29"/>
      <c r="C974" s="28"/>
      <c r="D974" s="28"/>
    </row>
    <row r="975" spans="1:4">
      <c r="A975" s="28"/>
      <c r="B975" s="29"/>
      <c r="C975" s="28"/>
      <c r="D975" s="28"/>
    </row>
    <row r="976" spans="1:4">
      <c r="A976" s="28"/>
      <c r="B976" s="29"/>
      <c r="C976" s="28"/>
      <c r="D976" s="28"/>
    </row>
    <row r="977" spans="1:4">
      <c r="A977" s="28"/>
      <c r="B977" s="29"/>
      <c r="C977" s="28"/>
      <c r="D977" s="28"/>
    </row>
    <row r="978" spans="1:4">
      <c r="A978" s="28"/>
      <c r="B978" s="29"/>
      <c r="C978" s="28"/>
      <c r="D978" s="28"/>
    </row>
    <row r="979" spans="1:4">
      <c r="A979" s="28"/>
      <c r="B979" s="29"/>
      <c r="C979" s="28"/>
      <c r="D979" s="28"/>
    </row>
    <row r="980" spans="1:4">
      <c r="A980" s="28"/>
      <c r="B980" s="29"/>
      <c r="C980" s="28"/>
      <c r="D980" s="28"/>
    </row>
    <row r="981" spans="1:4">
      <c r="A981" s="28"/>
      <c r="B981" s="29"/>
      <c r="C981" s="28"/>
      <c r="D981" s="28"/>
    </row>
    <row r="982" spans="1:4">
      <c r="A982" s="28"/>
      <c r="B982" s="29"/>
      <c r="C982" s="28"/>
      <c r="D982" s="28"/>
    </row>
    <row r="983" spans="1:4">
      <c r="A983" s="28"/>
      <c r="B983" s="29"/>
      <c r="C983" s="28"/>
      <c r="D983" s="28"/>
    </row>
    <row r="984" spans="1:4">
      <c r="A984" s="28"/>
      <c r="B984" s="29"/>
      <c r="C984" s="28"/>
      <c r="D984" s="28"/>
    </row>
    <row r="985" spans="1:4">
      <c r="A985" s="28"/>
      <c r="B985" s="29"/>
      <c r="C985" s="28"/>
      <c r="D985" s="28"/>
    </row>
    <row r="986" spans="1:4">
      <c r="A986" s="28"/>
      <c r="B986" s="29"/>
      <c r="C986" s="28"/>
      <c r="D986" s="28"/>
    </row>
    <row r="987" spans="1:4">
      <c r="A987" s="28"/>
      <c r="B987" s="29"/>
      <c r="C987" s="28"/>
      <c r="D987" s="28"/>
    </row>
    <row r="988" spans="1:4">
      <c r="A988" s="28"/>
      <c r="B988" s="29"/>
      <c r="C988" s="28"/>
      <c r="D988" s="28"/>
    </row>
    <row r="989" spans="1:4">
      <c r="A989" s="28"/>
      <c r="B989" s="29"/>
      <c r="C989" s="28"/>
      <c r="D989" s="28"/>
    </row>
    <row r="990" spans="1:4">
      <c r="A990" s="28"/>
      <c r="B990" s="29"/>
      <c r="C990" s="28"/>
      <c r="D990" s="28"/>
    </row>
    <row r="991" spans="1:4">
      <c r="A991" s="28"/>
      <c r="B991" s="29"/>
      <c r="C991" s="28"/>
      <c r="D991" s="28"/>
    </row>
    <row r="992" spans="1:4">
      <c r="A992" s="28"/>
      <c r="B992" s="29"/>
      <c r="C992" s="28"/>
      <c r="D992" s="28"/>
    </row>
    <row r="993" spans="1:4">
      <c r="A993" s="28"/>
      <c r="B993" s="29"/>
      <c r="C993" s="28"/>
      <c r="D993" s="28"/>
    </row>
    <row r="994" spans="1:4">
      <c r="A994" s="28"/>
      <c r="B994" s="29"/>
      <c r="C994" s="28"/>
      <c r="D994" s="28"/>
    </row>
    <row r="995" spans="1:4">
      <c r="A995" s="28"/>
      <c r="B995" s="29"/>
      <c r="C995" s="28"/>
      <c r="D995" s="28"/>
    </row>
    <row r="996" spans="1:4">
      <c r="A996" s="28"/>
      <c r="B996" s="29"/>
      <c r="C996" s="28"/>
      <c r="D996" s="28"/>
    </row>
    <row r="997" spans="1:4">
      <c r="A997" s="28"/>
      <c r="B997" s="29"/>
      <c r="C997" s="28"/>
      <c r="D997" s="28"/>
    </row>
    <row r="998" spans="1:4">
      <c r="A998" s="28"/>
      <c r="B998" s="29"/>
      <c r="C998" s="28"/>
      <c r="D998" s="28"/>
    </row>
    <row r="999" spans="1:4">
      <c r="A999" s="28"/>
      <c r="B999" s="29"/>
      <c r="C999" s="28"/>
      <c r="D999" s="28"/>
    </row>
    <row r="1000" spans="1:4">
      <c r="A1000" s="28"/>
      <c r="B1000" s="29"/>
      <c r="C1000" s="28"/>
      <c r="D1000" s="28"/>
    </row>
    <row r="1001" spans="1:4">
      <c r="A1001" s="28"/>
      <c r="B1001" s="29"/>
      <c r="C1001" s="28"/>
      <c r="D1001" s="28"/>
    </row>
    <row r="1002" spans="1:4">
      <c r="A1002" s="28"/>
      <c r="B1002" s="29"/>
      <c r="C1002" s="28"/>
      <c r="D1002" s="28"/>
    </row>
    <row r="1003" spans="1:4">
      <c r="A1003" s="28"/>
      <c r="B1003" s="29"/>
      <c r="C1003" s="28"/>
      <c r="D1003" s="28"/>
    </row>
    <row r="1004" spans="1:4">
      <c r="A1004" s="28"/>
      <c r="B1004" s="29"/>
      <c r="C1004" s="28"/>
      <c r="D1004" s="28"/>
    </row>
    <row r="1005" spans="1:4">
      <c r="A1005" s="28"/>
      <c r="B1005" s="29"/>
      <c r="C1005" s="28"/>
      <c r="D1005" s="28"/>
    </row>
    <row r="1006" spans="1:4">
      <c r="A1006" s="28"/>
      <c r="B1006" s="29"/>
      <c r="C1006" s="28"/>
      <c r="D1006" s="28"/>
    </row>
    <row r="1007" spans="1:4">
      <c r="A1007" s="28"/>
      <c r="B1007" s="29"/>
      <c r="C1007" s="28"/>
      <c r="D1007" s="28"/>
    </row>
    <row r="1008" spans="1:4">
      <c r="A1008" s="28"/>
      <c r="B1008" s="29"/>
      <c r="C1008" s="28"/>
      <c r="D1008" s="28"/>
    </row>
    <row r="1009" spans="1:4">
      <c r="A1009" s="28"/>
      <c r="B1009" s="29"/>
      <c r="C1009" s="28"/>
      <c r="D1009" s="28"/>
    </row>
    <row r="1010" spans="1:4">
      <c r="A1010" s="28"/>
      <c r="B1010" s="29"/>
      <c r="C1010" s="28"/>
      <c r="D1010" s="28"/>
    </row>
    <row r="1011" spans="1:4">
      <c r="A1011" s="28"/>
      <c r="B1011" s="29"/>
      <c r="C1011" s="28"/>
      <c r="D1011" s="28"/>
    </row>
    <row r="1012" spans="1:4">
      <c r="A1012" s="28"/>
      <c r="B1012" s="29"/>
      <c r="C1012" s="28"/>
      <c r="D1012" s="28"/>
    </row>
    <row r="1013" spans="1:4">
      <c r="A1013" s="28"/>
      <c r="B1013" s="29"/>
      <c r="C1013" s="28"/>
      <c r="D1013" s="28"/>
    </row>
    <row r="1014" spans="1:4">
      <c r="A1014" s="28"/>
      <c r="B1014" s="29"/>
      <c r="C1014" s="28"/>
      <c r="D1014" s="28"/>
    </row>
    <row r="1015" spans="1:4">
      <c r="A1015" s="28"/>
      <c r="B1015" s="29"/>
      <c r="C1015" s="28"/>
      <c r="D1015" s="28"/>
    </row>
    <row r="1016" spans="1:4">
      <c r="A1016" s="28"/>
      <c r="B1016" s="29"/>
      <c r="C1016" s="28"/>
      <c r="D1016" s="28"/>
    </row>
    <row r="1017" spans="1:4">
      <c r="A1017" s="28"/>
      <c r="B1017" s="29"/>
      <c r="C1017" s="28"/>
      <c r="D1017" s="28"/>
    </row>
    <row r="1018" spans="1:4">
      <c r="A1018" s="28"/>
      <c r="B1018" s="29"/>
      <c r="C1018" s="28"/>
      <c r="D1018" s="28"/>
    </row>
    <row r="1019" spans="1:4">
      <c r="A1019" s="28"/>
      <c r="B1019" s="29"/>
      <c r="C1019" s="28"/>
      <c r="D1019" s="28"/>
    </row>
    <row r="1020" spans="1:4">
      <c r="A1020" s="28"/>
      <c r="B1020" s="29"/>
      <c r="C1020" s="28"/>
      <c r="D1020" s="28"/>
    </row>
    <row r="1021" spans="1:4">
      <c r="A1021" s="28"/>
      <c r="B1021" s="29"/>
      <c r="C1021" s="28"/>
      <c r="D1021" s="28"/>
    </row>
    <row r="1022" spans="1:4">
      <c r="A1022" s="28"/>
      <c r="B1022" s="29"/>
      <c r="C1022" s="28"/>
      <c r="D1022" s="28"/>
    </row>
    <row r="1023" spans="1:4">
      <c r="A1023" s="28"/>
      <c r="B1023" s="29"/>
      <c r="C1023" s="28"/>
      <c r="D1023" s="28"/>
    </row>
    <row r="1024" spans="1:4">
      <c r="A1024" s="28"/>
      <c r="B1024" s="29"/>
      <c r="C1024" s="28"/>
      <c r="D1024" s="28"/>
    </row>
    <row r="1025" spans="1:4">
      <c r="A1025" s="28"/>
      <c r="B1025" s="29"/>
      <c r="C1025" s="28"/>
      <c r="D1025" s="28"/>
    </row>
    <row r="1026" spans="1:4">
      <c r="A1026" s="28"/>
      <c r="B1026" s="29"/>
      <c r="C1026" s="28"/>
      <c r="D1026" s="28"/>
    </row>
    <row r="1027" spans="1:4">
      <c r="A1027" s="28"/>
      <c r="B1027" s="29"/>
      <c r="C1027" s="28"/>
      <c r="D1027" s="28"/>
    </row>
    <row r="1028" spans="1:4">
      <c r="A1028" s="28"/>
      <c r="B1028" s="29"/>
      <c r="C1028" s="28"/>
      <c r="D1028" s="28"/>
    </row>
    <row r="1029" spans="1:4">
      <c r="A1029" s="28"/>
      <c r="B1029" s="29"/>
      <c r="C1029" s="28"/>
      <c r="D1029" s="28"/>
    </row>
    <row r="1030" spans="1:4">
      <c r="A1030" s="28"/>
      <c r="B1030" s="29"/>
      <c r="C1030" s="28"/>
      <c r="D1030" s="28"/>
    </row>
    <row r="1031" spans="1:4">
      <c r="A1031" s="28"/>
      <c r="B1031" s="29"/>
      <c r="C1031" s="28"/>
      <c r="D1031" s="28"/>
    </row>
    <row r="1032" spans="1:4">
      <c r="A1032" s="28"/>
      <c r="B1032" s="29"/>
      <c r="C1032" s="28"/>
      <c r="D1032" s="28"/>
    </row>
    <row r="1033" spans="1:4">
      <c r="A1033" s="28"/>
      <c r="B1033" s="29"/>
      <c r="C1033" s="28"/>
      <c r="D1033" s="28"/>
    </row>
    <row r="1034" spans="1:4">
      <c r="A1034" s="28"/>
      <c r="B1034" s="29"/>
      <c r="C1034" s="28"/>
      <c r="D1034" s="28"/>
    </row>
    <row r="1035" spans="1:4">
      <c r="A1035" s="28"/>
      <c r="B1035" s="29"/>
      <c r="C1035" s="28"/>
      <c r="D1035" s="28"/>
    </row>
    <row r="1036" spans="1:4">
      <c r="A1036" s="28"/>
      <c r="B1036" s="29"/>
      <c r="C1036" s="28"/>
      <c r="D1036" s="28"/>
    </row>
    <row r="1037" spans="1:4">
      <c r="A1037" s="28"/>
      <c r="B1037" s="29"/>
      <c r="C1037" s="28"/>
      <c r="D1037" s="28"/>
    </row>
    <row r="1038" spans="1:4">
      <c r="A1038" s="28"/>
      <c r="B1038" s="29"/>
      <c r="C1038" s="28"/>
      <c r="D1038" s="28"/>
    </row>
    <row r="1039" spans="1:4">
      <c r="A1039" s="28"/>
      <c r="B1039" s="29"/>
      <c r="C1039" s="28"/>
      <c r="D1039" s="28"/>
    </row>
    <row r="1040" spans="1:4">
      <c r="A1040" s="28"/>
      <c r="B1040" s="29"/>
      <c r="C1040" s="28"/>
      <c r="D1040" s="28"/>
    </row>
    <row r="1041" spans="1:4">
      <c r="A1041" s="28"/>
      <c r="B1041" s="29"/>
      <c r="C1041" s="28"/>
      <c r="D1041" s="28"/>
    </row>
    <row r="1042" spans="1:4">
      <c r="A1042" s="28"/>
      <c r="B1042" s="29"/>
      <c r="C1042" s="28"/>
      <c r="D1042" s="28"/>
    </row>
    <row r="1043" spans="1:4">
      <c r="A1043" s="28"/>
      <c r="B1043" s="29"/>
      <c r="C1043" s="28"/>
      <c r="D1043" s="28"/>
    </row>
    <row r="1044" spans="1:4">
      <c r="A1044" s="28"/>
      <c r="B1044" s="29"/>
      <c r="C1044" s="28"/>
      <c r="D1044" s="28"/>
    </row>
    <row r="1045" spans="1:4">
      <c r="A1045" s="28"/>
      <c r="B1045" s="29"/>
      <c r="C1045" s="28"/>
      <c r="D1045" s="28"/>
    </row>
    <row r="1046" spans="1:4">
      <c r="A1046" s="28"/>
      <c r="B1046" s="29"/>
      <c r="C1046" s="28"/>
      <c r="D1046" s="28"/>
    </row>
    <row r="1047" spans="1:4">
      <c r="A1047" s="28"/>
      <c r="B1047" s="29"/>
      <c r="C1047" s="28"/>
      <c r="D1047" s="28"/>
    </row>
    <row r="1048" spans="1:4">
      <c r="A1048" s="28"/>
      <c r="B1048" s="29"/>
      <c r="C1048" s="28"/>
      <c r="D1048" s="28"/>
    </row>
    <row r="1049" spans="1:4">
      <c r="A1049" s="28"/>
      <c r="B1049" s="29"/>
      <c r="C1049" s="28"/>
      <c r="D1049" s="28"/>
    </row>
    <row r="1050" spans="1:4">
      <c r="A1050" s="28"/>
      <c r="B1050" s="29"/>
      <c r="C1050" s="28"/>
      <c r="D1050" s="28"/>
    </row>
    <row r="1051" spans="1:4">
      <c r="A1051" s="28"/>
      <c r="B1051" s="29"/>
      <c r="C1051" s="28"/>
      <c r="D1051" s="28"/>
    </row>
    <row r="1052" spans="1:4">
      <c r="A1052" s="28"/>
      <c r="B1052" s="29"/>
      <c r="C1052" s="28"/>
      <c r="D1052" s="28"/>
    </row>
    <row r="1053" spans="1:4">
      <c r="A1053" s="28"/>
      <c r="B1053" s="29"/>
      <c r="C1053" s="28"/>
      <c r="D1053" s="28"/>
    </row>
    <row r="1054" spans="1:4">
      <c r="A1054" s="28"/>
      <c r="B1054" s="29"/>
      <c r="C1054" s="28"/>
      <c r="D1054" s="28"/>
    </row>
    <row r="1055" spans="1:4">
      <c r="A1055" s="28"/>
      <c r="B1055" s="29"/>
      <c r="C1055" s="28"/>
      <c r="D1055" s="28"/>
    </row>
    <row r="1056" spans="1:4">
      <c r="A1056" s="28"/>
      <c r="B1056" s="29"/>
      <c r="C1056" s="28"/>
      <c r="D1056" s="28"/>
    </row>
    <row r="1057" spans="1:4">
      <c r="A1057" s="28"/>
      <c r="B1057" s="29"/>
      <c r="C1057" s="28"/>
      <c r="D1057" s="28"/>
    </row>
    <row r="1058" spans="1:4">
      <c r="A1058" s="28"/>
      <c r="B1058" s="29"/>
      <c r="C1058" s="28"/>
      <c r="D1058" s="28"/>
    </row>
    <row r="1059" spans="1:4">
      <c r="A1059" s="28"/>
      <c r="B1059" s="29"/>
      <c r="C1059" s="28"/>
      <c r="D1059" s="28"/>
    </row>
    <row r="1060" spans="1:4">
      <c r="A1060" s="28"/>
      <c r="B1060" s="29"/>
      <c r="C1060" s="28"/>
      <c r="D1060" s="28"/>
    </row>
    <row r="1061" spans="1:4">
      <c r="A1061" s="28"/>
      <c r="B1061" s="29"/>
      <c r="C1061" s="28"/>
      <c r="D1061" s="28"/>
    </row>
    <row r="1062" spans="1:4">
      <c r="A1062" s="28"/>
      <c r="B1062" s="29"/>
      <c r="C1062" s="28"/>
      <c r="D1062" s="28"/>
    </row>
    <row r="1063" spans="1:4">
      <c r="A1063" s="28"/>
      <c r="B1063" s="29"/>
      <c r="C1063" s="28"/>
      <c r="D1063" s="28"/>
    </row>
    <row r="1064" spans="1:4">
      <c r="A1064" s="28"/>
      <c r="B1064" s="29"/>
      <c r="C1064" s="28"/>
      <c r="D1064" s="28"/>
    </row>
    <row r="1065" spans="1:4">
      <c r="A1065" s="28"/>
      <c r="B1065" s="29"/>
      <c r="C1065" s="28"/>
      <c r="D1065" s="28"/>
    </row>
    <row r="1066" spans="1:4">
      <c r="A1066" s="28"/>
      <c r="B1066" s="29"/>
      <c r="C1066" s="28"/>
      <c r="D1066" s="28"/>
    </row>
    <row r="1067" spans="1:4">
      <c r="A1067" s="28"/>
      <c r="B1067" s="29"/>
      <c r="C1067" s="28"/>
      <c r="D1067" s="28"/>
    </row>
    <row r="1068" spans="1:4">
      <c r="A1068" s="28"/>
      <c r="B1068" s="29"/>
      <c r="C1068" s="28"/>
      <c r="D1068" s="28"/>
    </row>
    <row r="1069" spans="1:4">
      <c r="A1069" s="28"/>
      <c r="B1069" s="29"/>
      <c r="C1069" s="28"/>
      <c r="D1069" s="28"/>
    </row>
    <row r="1070" spans="1:4">
      <c r="A1070" s="28"/>
      <c r="B1070" s="29"/>
      <c r="C1070" s="28"/>
      <c r="D1070" s="28"/>
    </row>
    <row r="1071" spans="1:4">
      <c r="A1071" s="28"/>
      <c r="B1071" s="29"/>
      <c r="C1071" s="28"/>
      <c r="D1071" s="28"/>
    </row>
    <row r="1072" spans="1:4">
      <c r="A1072" s="28"/>
      <c r="B1072" s="29"/>
      <c r="C1072" s="28"/>
      <c r="D1072" s="28"/>
    </row>
    <row r="1073" spans="1:4">
      <c r="A1073" s="28"/>
      <c r="B1073" s="29"/>
      <c r="C1073" s="28"/>
      <c r="D1073" s="28"/>
    </row>
    <row r="1074" spans="1:4">
      <c r="A1074" s="28"/>
      <c r="B1074" s="29"/>
      <c r="C1074" s="28"/>
      <c r="D1074" s="28"/>
    </row>
    <row r="1075" spans="1:4">
      <c r="A1075" s="28"/>
      <c r="B1075" s="29"/>
      <c r="C1075" s="28"/>
      <c r="D1075" s="28"/>
    </row>
    <row r="1076" spans="1:4">
      <c r="A1076" s="28"/>
      <c r="B1076" s="29"/>
      <c r="C1076" s="28"/>
      <c r="D1076" s="28"/>
    </row>
    <row r="1077" spans="1:4">
      <c r="A1077" s="28"/>
      <c r="B1077" s="29"/>
      <c r="C1077" s="28"/>
      <c r="D1077" s="28"/>
    </row>
    <row r="1078" spans="1:4">
      <c r="A1078" s="28"/>
      <c r="B1078" s="29"/>
      <c r="C1078" s="28"/>
      <c r="D1078" s="28"/>
    </row>
    <row r="1079" spans="1:4">
      <c r="A1079" s="28"/>
      <c r="B1079" s="29"/>
      <c r="C1079" s="28"/>
      <c r="D1079" s="28"/>
    </row>
    <row r="1080" spans="1:4">
      <c r="A1080" s="28"/>
      <c r="B1080" s="29"/>
      <c r="C1080" s="28"/>
      <c r="D1080" s="28"/>
    </row>
    <row r="1081" spans="1:4">
      <c r="A1081" s="28"/>
      <c r="B1081" s="29"/>
      <c r="C1081" s="28"/>
      <c r="D1081" s="28"/>
    </row>
    <row r="1082" spans="1:4">
      <c r="A1082" s="28"/>
      <c r="B1082" s="29"/>
      <c r="C1082" s="28"/>
      <c r="D1082" s="28"/>
    </row>
    <row r="1083" spans="1:4">
      <c r="A1083" s="28"/>
      <c r="B1083" s="29"/>
      <c r="C1083" s="28"/>
      <c r="D1083" s="28"/>
    </row>
    <row r="1084" spans="1:4">
      <c r="A1084" s="28"/>
      <c r="B1084" s="29"/>
      <c r="C1084" s="28"/>
      <c r="D1084" s="28"/>
    </row>
    <row r="1085" spans="1:4">
      <c r="A1085" s="28"/>
      <c r="B1085" s="29"/>
      <c r="C1085" s="28"/>
      <c r="D1085" s="28"/>
    </row>
    <row r="1086" spans="1:4">
      <c r="A1086" s="28"/>
      <c r="B1086" s="29"/>
      <c r="C1086" s="28"/>
      <c r="D1086" s="28"/>
    </row>
    <row r="1087" spans="1:4">
      <c r="A1087" s="28"/>
      <c r="B1087" s="29"/>
      <c r="C1087" s="28"/>
      <c r="D1087" s="28"/>
    </row>
    <row r="1088" spans="1:4">
      <c r="A1088" s="28"/>
      <c r="B1088" s="29"/>
      <c r="C1088" s="28"/>
      <c r="D1088" s="28"/>
    </row>
    <row r="1089" spans="1:4">
      <c r="A1089" s="28"/>
      <c r="B1089" s="29"/>
      <c r="C1089" s="28"/>
      <c r="D1089" s="28"/>
    </row>
    <row r="1090" spans="1:4">
      <c r="A1090" s="28"/>
      <c r="B1090" s="29"/>
      <c r="C1090" s="28"/>
      <c r="D1090" s="28"/>
    </row>
    <row r="1091" spans="1:4">
      <c r="A1091" s="28"/>
      <c r="B1091" s="29"/>
      <c r="C1091" s="28"/>
      <c r="D1091" s="28"/>
    </row>
    <row r="1092" spans="1:4">
      <c r="A1092" s="28"/>
      <c r="B1092" s="29"/>
      <c r="C1092" s="28"/>
      <c r="D1092" s="28"/>
    </row>
    <row r="1093" spans="1:4">
      <c r="A1093" s="28"/>
      <c r="B1093" s="29"/>
      <c r="C1093" s="28"/>
      <c r="D1093" s="28"/>
    </row>
    <row r="1094" spans="1:4">
      <c r="A1094" s="28"/>
      <c r="B1094" s="29"/>
      <c r="C1094" s="28"/>
      <c r="D1094" s="28"/>
    </row>
    <row r="1095" spans="1:4">
      <c r="A1095" s="28"/>
      <c r="B1095" s="29"/>
      <c r="C1095" s="28"/>
      <c r="D1095" s="28"/>
    </row>
    <row r="1096" spans="1:4">
      <c r="A1096" s="28"/>
      <c r="B1096" s="29"/>
      <c r="C1096" s="28"/>
      <c r="D1096" s="28"/>
    </row>
    <row r="1097" spans="1:4">
      <c r="A1097" s="28"/>
      <c r="B1097" s="29"/>
      <c r="C1097" s="28"/>
      <c r="D1097" s="28"/>
    </row>
    <row r="1098" spans="1:4">
      <c r="A1098" s="28"/>
      <c r="B1098" s="29"/>
      <c r="C1098" s="28"/>
      <c r="D1098" s="28"/>
    </row>
    <row r="1099" spans="1:4">
      <c r="A1099" s="28"/>
      <c r="B1099" s="29"/>
      <c r="C1099" s="28"/>
      <c r="D1099" s="28"/>
    </row>
    <row r="1100" spans="1:4">
      <c r="A1100" s="28"/>
      <c r="B1100" s="29"/>
      <c r="C1100" s="28"/>
      <c r="D1100" s="28"/>
    </row>
    <row r="1101" spans="1:4">
      <c r="A1101" s="28"/>
      <c r="B1101" s="29"/>
      <c r="C1101" s="28"/>
      <c r="D1101" s="28"/>
    </row>
    <row r="1102" spans="1:4">
      <c r="A1102" s="28"/>
      <c r="B1102" s="29"/>
      <c r="C1102" s="28"/>
      <c r="D1102" s="28"/>
    </row>
    <row r="1103" spans="1:4">
      <c r="A1103" s="28"/>
      <c r="B1103" s="29"/>
      <c r="C1103" s="28"/>
      <c r="D1103" s="28"/>
    </row>
    <row r="1104" spans="1:4">
      <c r="A1104" s="28"/>
      <c r="B1104" s="29"/>
      <c r="C1104" s="28"/>
      <c r="D1104" s="28"/>
    </row>
    <row r="1105" spans="1:4">
      <c r="A1105" s="28"/>
      <c r="B1105" s="29"/>
      <c r="C1105" s="28"/>
      <c r="D1105" s="28"/>
    </row>
    <row r="1106" spans="1:4">
      <c r="A1106" s="28"/>
      <c r="B1106" s="29"/>
      <c r="C1106" s="28"/>
      <c r="D1106" s="28"/>
    </row>
    <row r="1107" spans="1:4">
      <c r="A1107" s="28"/>
      <c r="B1107" s="29"/>
      <c r="C1107" s="28"/>
      <c r="D1107" s="28"/>
    </row>
    <row r="1108" spans="1:4">
      <c r="A1108" s="28"/>
      <c r="B1108" s="29"/>
      <c r="C1108" s="28"/>
      <c r="D1108" s="28"/>
    </row>
    <row r="1109" spans="1:4">
      <c r="A1109" s="28"/>
      <c r="B1109" s="29"/>
      <c r="C1109" s="28"/>
      <c r="D1109" s="28"/>
    </row>
    <row r="1110" spans="1:4">
      <c r="A1110" s="28"/>
      <c r="B1110" s="29"/>
      <c r="C1110" s="28"/>
      <c r="D1110" s="28"/>
    </row>
    <row r="1111" spans="1:4">
      <c r="A1111" s="28"/>
      <c r="B1111" s="29"/>
      <c r="C1111" s="28"/>
      <c r="D1111" s="28"/>
    </row>
    <row r="1112" spans="1:4">
      <c r="A1112" s="28"/>
      <c r="B1112" s="29"/>
      <c r="C1112" s="28"/>
      <c r="D1112" s="28"/>
    </row>
    <row r="1113" spans="1:4">
      <c r="A1113" s="28"/>
      <c r="B1113" s="29"/>
      <c r="C1113" s="28"/>
      <c r="D1113" s="28"/>
    </row>
    <row r="1114" spans="1:4">
      <c r="A1114" s="28"/>
      <c r="B1114" s="29"/>
      <c r="C1114" s="28"/>
      <c r="D1114" s="28"/>
    </row>
    <row r="1115" spans="1:4">
      <c r="A1115" s="28"/>
      <c r="B1115" s="29"/>
      <c r="C1115" s="28"/>
      <c r="D1115" s="28"/>
    </row>
    <row r="1116" spans="1:4">
      <c r="A1116" s="28"/>
      <c r="B1116" s="29"/>
      <c r="C1116" s="28"/>
      <c r="D1116" s="28"/>
    </row>
    <row r="1117" spans="1:4">
      <c r="A1117" s="28"/>
      <c r="B1117" s="29"/>
      <c r="C1117" s="28"/>
      <c r="D1117" s="28"/>
    </row>
    <row r="1118" spans="1:4">
      <c r="A1118" s="28"/>
      <c r="B1118" s="29"/>
      <c r="C1118" s="28"/>
      <c r="D1118" s="28"/>
    </row>
    <row r="1119" spans="1:4">
      <c r="A1119" s="28"/>
      <c r="B1119" s="29"/>
      <c r="C1119" s="28"/>
      <c r="D1119" s="28"/>
    </row>
    <row r="1120" spans="1:4">
      <c r="A1120" s="28"/>
      <c r="B1120" s="29"/>
      <c r="C1120" s="28"/>
      <c r="D1120" s="28"/>
    </row>
    <row r="1121" spans="1:4">
      <c r="A1121" s="28"/>
      <c r="B1121" s="28"/>
      <c r="C1121" s="28"/>
      <c r="D1121" s="28"/>
    </row>
    <row r="1122" spans="1:4">
      <c r="A1122" s="28"/>
      <c r="B1122" s="28"/>
      <c r="C1122" s="28"/>
      <c r="D1122" s="28"/>
    </row>
    <row r="1123" spans="1:4">
      <c r="A1123" s="28"/>
      <c r="B1123" s="28"/>
      <c r="C1123" s="28"/>
      <c r="D1123" s="28"/>
    </row>
    <row r="1124" spans="1:4">
      <c r="A1124" s="28"/>
      <c r="B1124" s="28"/>
      <c r="C1124" s="28"/>
      <c r="D1124" s="28"/>
    </row>
    <row r="1125" spans="1:4">
      <c r="A1125" s="28"/>
      <c r="B1125" s="28"/>
      <c r="C1125" s="28"/>
      <c r="D1125" s="28"/>
    </row>
    <row r="1126" spans="1:4">
      <c r="A1126" s="28"/>
      <c r="B1126" s="28"/>
      <c r="C1126" s="28"/>
      <c r="D1126" s="28"/>
    </row>
    <row r="1127" spans="1:4">
      <c r="A1127" s="28"/>
      <c r="B1127" s="28"/>
      <c r="C1127" s="28"/>
      <c r="D1127" s="28"/>
    </row>
    <row r="1128" spans="1:4">
      <c r="A1128" s="28"/>
      <c r="B1128" s="28"/>
      <c r="C1128" s="28"/>
      <c r="D1128" s="28"/>
    </row>
    <row r="1129" spans="1:4">
      <c r="A1129" s="28"/>
      <c r="B1129" s="28"/>
      <c r="C1129" s="28"/>
      <c r="D1129" s="28"/>
    </row>
    <row r="1130" spans="1:4">
      <c r="A1130" s="28"/>
      <c r="B1130" s="28"/>
      <c r="C1130" s="28"/>
      <c r="D1130" s="28"/>
    </row>
    <row r="1131" spans="1:4">
      <c r="A1131" s="28"/>
      <c r="B1131" s="28"/>
      <c r="C1131" s="28"/>
      <c r="D1131" s="28"/>
    </row>
    <row r="1132" spans="1:4">
      <c r="A1132" s="28"/>
      <c r="B1132" s="28"/>
      <c r="C1132" s="28"/>
      <c r="D1132" s="28"/>
    </row>
    <row r="1133" spans="1:4">
      <c r="A1133" s="28"/>
      <c r="B1133" s="28"/>
      <c r="C1133" s="28"/>
      <c r="D1133" s="28"/>
    </row>
    <row r="1134" spans="1:4">
      <c r="A1134" s="28"/>
      <c r="B1134" s="28"/>
      <c r="C1134" s="28"/>
      <c r="D1134" s="28"/>
    </row>
    <row r="1135" spans="1:4">
      <c r="A1135" s="28"/>
      <c r="B1135" s="28"/>
      <c r="C1135" s="28"/>
      <c r="D1135" s="28"/>
    </row>
    <row r="1136" spans="1:4">
      <c r="A1136" s="28"/>
      <c r="B1136" s="28"/>
      <c r="C1136" s="28"/>
      <c r="D1136" s="28"/>
    </row>
    <row r="1137" spans="1:4">
      <c r="A1137" s="28"/>
      <c r="B1137" s="28"/>
      <c r="C1137" s="28"/>
      <c r="D1137" s="28"/>
    </row>
    <row r="1138" spans="1:4">
      <c r="A1138" s="28"/>
      <c r="B1138" s="28"/>
      <c r="C1138" s="28"/>
      <c r="D1138" s="28"/>
    </row>
    <row r="1139" spans="1:4">
      <c r="A1139" s="28"/>
      <c r="B1139" s="28"/>
      <c r="C1139" s="28"/>
      <c r="D1139" s="28"/>
    </row>
    <row r="1140" spans="1:4">
      <c r="A1140" s="28"/>
      <c r="B1140" s="28"/>
      <c r="C1140" s="28"/>
      <c r="D1140" s="28"/>
    </row>
    <row r="1141" spans="1:4">
      <c r="A1141" s="28"/>
      <c r="B1141" s="28"/>
      <c r="C1141" s="28"/>
      <c r="D1141" s="28"/>
    </row>
    <row r="1142" spans="1:4">
      <c r="A1142" s="28"/>
      <c r="B1142" s="28"/>
      <c r="C1142" s="28"/>
      <c r="D1142" s="28"/>
    </row>
    <row r="1143" spans="1:4">
      <c r="A1143" s="28"/>
      <c r="B1143" s="28"/>
      <c r="C1143" s="28"/>
      <c r="D1143" s="28"/>
    </row>
    <row r="1144" spans="1:4">
      <c r="A1144" s="28"/>
      <c r="B1144" s="28"/>
      <c r="C1144" s="28"/>
      <c r="D1144" s="28"/>
    </row>
    <row r="1145" spans="1:4">
      <c r="A1145" s="28"/>
      <c r="B1145" s="28"/>
      <c r="C1145" s="28"/>
      <c r="D1145" s="28"/>
    </row>
    <row r="1146" spans="1:4">
      <c r="A1146" s="28"/>
      <c r="B1146" s="28"/>
      <c r="C1146" s="28"/>
      <c r="D1146" s="28"/>
    </row>
    <row r="1147" spans="1:4">
      <c r="A1147" s="28"/>
      <c r="B1147" s="28"/>
      <c r="C1147" s="28"/>
      <c r="D1147" s="28"/>
    </row>
    <row r="1148" spans="1:4">
      <c r="A1148" s="28"/>
      <c r="B1148" s="28"/>
      <c r="C1148" s="28"/>
      <c r="D1148" s="28"/>
    </row>
    <row r="1149" spans="1:4">
      <c r="A1149" s="28"/>
      <c r="B1149" s="28"/>
      <c r="C1149" s="28"/>
      <c r="D1149" s="28"/>
    </row>
    <row r="1150" spans="1:4">
      <c r="A1150" s="28"/>
      <c r="B1150" s="28"/>
      <c r="C1150" s="28"/>
      <c r="D1150" s="28"/>
    </row>
    <row r="1151" spans="1:4">
      <c r="A1151" s="28"/>
      <c r="B1151" s="28"/>
      <c r="C1151" s="28"/>
      <c r="D1151" s="28"/>
    </row>
    <row r="1152" spans="1:4">
      <c r="A1152" s="28"/>
      <c r="B1152" s="28"/>
      <c r="C1152" s="28"/>
      <c r="D1152" s="28"/>
    </row>
    <row r="1153" spans="1:4">
      <c r="A1153" s="28"/>
      <c r="B1153" s="28"/>
      <c r="C1153" s="28"/>
      <c r="D1153" s="28"/>
    </row>
    <row r="1154" spans="1:4">
      <c r="A1154" s="28"/>
      <c r="B1154" s="28"/>
      <c r="C1154" s="28"/>
      <c r="D1154" s="28"/>
    </row>
    <row r="1155" spans="1:4">
      <c r="A1155" s="28"/>
      <c r="B1155" s="28"/>
      <c r="C1155" s="28"/>
      <c r="D1155" s="28"/>
    </row>
    <row r="1156" spans="1:4">
      <c r="A1156" s="28"/>
      <c r="B1156" s="28"/>
      <c r="C1156" s="28"/>
      <c r="D1156" s="28"/>
    </row>
    <row r="1157" spans="1:4">
      <c r="A1157" s="28"/>
      <c r="B1157" s="28"/>
      <c r="C1157" s="28"/>
      <c r="D1157" s="28"/>
    </row>
    <row r="1158" spans="1:4">
      <c r="A1158" s="28"/>
      <c r="B1158" s="28"/>
      <c r="C1158" s="28"/>
      <c r="D1158" s="28"/>
    </row>
    <row r="1159" spans="1:4">
      <c r="A1159" s="28"/>
      <c r="B1159" s="28"/>
      <c r="C1159" s="28"/>
      <c r="D1159" s="28"/>
    </row>
    <row r="1160" spans="1:4">
      <c r="A1160" s="28"/>
      <c r="B1160" s="28"/>
      <c r="C1160" s="28"/>
      <c r="D1160" s="28"/>
    </row>
    <row r="1161" spans="1:4">
      <c r="A1161" s="28"/>
      <c r="B1161" s="28"/>
      <c r="C1161" s="28"/>
      <c r="D1161" s="28"/>
    </row>
    <row r="1162" spans="1:4">
      <c r="A1162" s="28"/>
      <c r="B1162" s="28"/>
      <c r="C1162" s="28"/>
      <c r="D1162" s="28"/>
    </row>
    <row r="1163" spans="1:4">
      <c r="A1163" s="28"/>
      <c r="B1163" s="28"/>
      <c r="C1163" s="28"/>
      <c r="D1163" s="28"/>
    </row>
    <row r="1164" spans="1:4">
      <c r="A1164" s="28"/>
      <c r="B1164" s="28"/>
      <c r="C1164" s="28"/>
      <c r="D1164" s="28"/>
    </row>
    <row r="1165" spans="1:4">
      <c r="A1165" s="28"/>
      <c r="B1165" s="28"/>
      <c r="C1165" s="28"/>
      <c r="D1165" s="28"/>
    </row>
    <row r="1166" spans="1:4">
      <c r="A1166" s="28"/>
      <c r="B1166" s="28"/>
      <c r="C1166" s="28"/>
      <c r="D1166" s="28"/>
    </row>
    <row r="1167" spans="1:4">
      <c r="A1167" s="28"/>
      <c r="B1167" s="28"/>
      <c r="C1167" s="28"/>
      <c r="D1167" s="28"/>
    </row>
    <row r="1168" spans="1:4">
      <c r="A1168" s="28"/>
      <c r="B1168" s="28"/>
      <c r="C1168" s="28"/>
      <c r="D1168" s="28"/>
    </row>
    <row r="1169" spans="1:4">
      <c r="A1169" s="28"/>
      <c r="B1169" s="28"/>
      <c r="C1169" s="28"/>
      <c r="D1169" s="28"/>
    </row>
    <row r="1170" spans="1:4">
      <c r="A1170" s="28"/>
      <c r="B1170" s="28"/>
      <c r="C1170" s="28"/>
      <c r="D1170" s="28"/>
    </row>
    <row r="1171" spans="1:4">
      <c r="A1171" s="28"/>
      <c r="B1171" s="28"/>
      <c r="C1171" s="28"/>
      <c r="D1171" s="28"/>
    </row>
    <row r="1172" spans="1:4">
      <c r="A1172" s="28"/>
      <c r="B1172" s="28"/>
      <c r="C1172" s="28"/>
      <c r="D1172" s="28"/>
    </row>
    <row r="1173" spans="1:4">
      <c r="A1173" s="28"/>
      <c r="B1173" s="28"/>
      <c r="C1173" s="28"/>
      <c r="D1173" s="28"/>
    </row>
    <row r="1174" spans="1:4">
      <c r="A1174" s="28"/>
      <c r="B1174" s="28"/>
      <c r="C1174" s="28"/>
      <c r="D1174" s="28"/>
    </row>
    <row r="1175" spans="1:4">
      <c r="A1175" s="28"/>
      <c r="B1175" s="28"/>
      <c r="C1175" s="28"/>
      <c r="D1175" s="28"/>
    </row>
    <row r="1176" spans="1:4">
      <c r="A1176" s="28"/>
      <c r="B1176" s="28"/>
      <c r="C1176" s="28"/>
      <c r="D1176" s="28"/>
    </row>
    <row r="1177" spans="1:4">
      <c r="A1177" s="28"/>
      <c r="B1177" s="28"/>
      <c r="C1177" s="28"/>
      <c r="D1177" s="28"/>
    </row>
    <row r="1178" spans="1:4">
      <c r="A1178" s="28"/>
      <c r="B1178" s="28"/>
      <c r="C1178" s="28"/>
      <c r="D1178" s="28"/>
    </row>
    <row r="1179" spans="1:4">
      <c r="A1179" s="28"/>
      <c r="B1179" s="28"/>
      <c r="C1179" s="28"/>
      <c r="D1179" s="28"/>
    </row>
    <row r="1180" spans="1:4">
      <c r="A1180" s="28"/>
      <c r="B1180" s="28"/>
      <c r="C1180" s="28"/>
      <c r="D1180" s="28"/>
    </row>
    <row r="1181" spans="1:4">
      <c r="A1181" s="28"/>
      <c r="B1181" s="28"/>
      <c r="C1181" s="28"/>
      <c r="D1181" s="28"/>
    </row>
    <row r="1182" spans="1:4">
      <c r="A1182" s="28"/>
      <c r="B1182" s="28"/>
      <c r="C1182" s="28"/>
      <c r="D1182" s="28"/>
    </row>
    <row r="1183" spans="1:4">
      <c r="A1183" s="28"/>
      <c r="B1183" s="28"/>
      <c r="C1183" s="28"/>
      <c r="D1183" s="28"/>
    </row>
    <row r="1184" spans="1:4">
      <c r="A1184" s="28"/>
      <c r="B1184" s="28"/>
      <c r="C1184" s="28"/>
      <c r="D1184" s="28"/>
    </row>
    <row r="1185" spans="1:4">
      <c r="A1185" s="28"/>
      <c r="B1185" s="28"/>
      <c r="C1185" s="28"/>
      <c r="D1185" s="28"/>
    </row>
    <row r="1186" spans="1:4">
      <c r="A1186" s="28"/>
      <c r="B1186" s="28"/>
      <c r="C1186" s="28"/>
      <c r="D1186" s="28"/>
    </row>
    <row r="1187" spans="1:4">
      <c r="A1187" s="28"/>
      <c r="B1187" s="28"/>
      <c r="C1187" s="28"/>
      <c r="D1187" s="28"/>
    </row>
    <row r="1188" spans="1:4">
      <c r="A1188" s="28"/>
      <c r="B1188" s="28"/>
      <c r="C1188" s="28"/>
      <c r="D1188" s="28"/>
    </row>
  </sheetData>
  <sheetProtection sheet="1" objects="1" scenarios="1"/>
  <phoneticPr fontId="8" type="noConversion"/>
  <hyperlinks>
    <hyperlink ref="A54" r:id="rId1" display="http://www.bav-astro.de/sfs/BAVM_link.php?BAVMnr=34" xr:uid="{00000000-0004-0000-0A00-000000000000}"/>
    <hyperlink ref="A55" r:id="rId2" display="http://www.bav-astro.de/sfs/BAVM_link.php?BAVMnr=34" xr:uid="{00000000-0004-0000-0A00-000001000000}"/>
    <hyperlink ref="A56" r:id="rId3" display="http://www.bav-astro.de/sfs/BAVM_link.php?BAVMnr=34" xr:uid="{00000000-0004-0000-0A00-000002000000}"/>
    <hyperlink ref="A57" r:id="rId4" display="http://www.bav-astro.de/sfs/BAVM_link.php?BAVMnr=34" xr:uid="{00000000-0004-0000-0A00-000003000000}"/>
    <hyperlink ref="A64" r:id="rId5" display="http://www.bav-astro.de/sfs/BAVM_link.php?BAVMnr=38" xr:uid="{00000000-0004-0000-0A00-000004000000}"/>
    <hyperlink ref="A69" r:id="rId6" display="http://www.bav-astro.de/sfs/BAVM_link.php?BAVMnr=39" xr:uid="{00000000-0004-0000-0A00-000005000000}"/>
    <hyperlink ref="A71" r:id="rId7" display="http://www.bav-astro.de/sfs/BAVM_link.php?BAVMnr=39" xr:uid="{00000000-0004-0000-0A00-000006000000}"/>
    <hyperlink ref="A73" r:id="rId8" display="http://vsolj.cetus-net.org/no47.pdf" xr:uid="{00000000-0004-0000-0A00-000007000000}"/>
    <hyperlink ref="A75" r:id="rId9" display="http://www.bav-astro.de/sfs/BAVM_link.php?BAVMnr=46" xr:uid="{00000000-0004-0000-0A00-000008000000}"/>
    <hyperlink ref="A79" r:id="rId10" display="http://www.bav-astro.de/sfs/BAVM_link.php?BAVMnr=50" xr:uid="{00000000-0004-0000-0A00-000009000000}"/>
    <hyperlink ref="A85" r:id="rId11" display="http://www.bav-astro.de/sfs/BAVM_link.php?BAVMnr=60" xr:uid="{00000000-0004-0000-0A00-00000A000000}"/>
    <hyperlink ref="A87" r:id="rId12" display="http://www.bav-astro.de/sfs/BAVM_link.php?BAVMnr=60" xr:uid="{00000000-0004-0000-0A00-00000B000000}"/>
    <hyperlink ref="A89" r:id="rId13" display="http://www.bav-astro.de/sfs/BAVM_link.php?BAVMnr=60" xr:uid="{00000000-0004-0000-0A00-00000C000000}"/>
    <hyperlink ref="A113" r:id="rId14" display="http://www.bav-astro.de/sfs/BAVM_link.php?BAVMnr=132" xr:uid="{00000000-0004-0000-0A00-00000D000000}"/>
    <hyperlink ref="A115" r:id="rId15" display="http://www.bav-astro.de/sfs/BAVM_link.php?BAVMnr=132" xr:uid="{00000000-0004-0000-0A00-00000E000000}"/>
    <hyperlink ref="A120" r:id="rId16" display="http://www.konkoly.hu/cgi-bin/IBVS?5594" xr:uid="{00000000-0004-0000-0A00-00000F000000}"/>
    <hyperlink ref="A121" r:id="rId17" display="http://vsolj.cetus-net.org/no40.pdf" xr:uid="{00000000-0004-0000-0A00-000010000000}"/>
    <hyperlink ref="A128" r:id="rId18" display="http://vsolj.cetus-net.org/no43.pdf" xr:uid="{00000000-0004-0000-0A00-000011000000}"/>
    <hyperlink ref="A130" r:id="rId19" display="http://vsolj.cetus-net.org/no44.pdf" xr:uid="{00000000-0004-0000-0A00-000012000000}"/>
    <hyperlink ref="A131" r:id="rId20" display="http://vsolj.cetus-net.org/no44.pdf" xr:uid="{00000000-0004-0000-0A00-000013000000}"/>
    <hyperlink ref="A132" r:id="rId21" display="http://vsolj.cetus-net.org/no44.pdf" xr:uid="{00000000-0004-0000-0A00-000014000000}"/>
    <hyperlink ref="A137" r:id="rId22" display="http://vsolj.cetus-net.org/no45.pdf" xr:uid="{00000000-0004-0000-0A00-000015000000}"/>
    <hyperlink ref="A138" r:id="rId23" display="http://vsolj.cetus-net.org/no45.pdf" xr:uid="{00000000-0004-0000-0A00-000016000000}"/>
    <hyperlink ref="A140" r:id="rId24" display="http://www.konkoly.hu/cgi-bin/IBVS?5801" xr:uid="{00000000-0004-0000-0A00-000017000000}"/>
    <hyperlink ref="A141" r:id="rId25" display="http://www.konkoly.hu/cgi-bin/IBVS?5801" xr:uid="{00000000-0004-0000-0A00-000018000000}"/>
    <hyperlink ref="A143" r:id="rId26" display="http://vsolj.cetus-net.org/no46.pdf" xr:uid="{00000000-0004-0000-0A00-000019000000}"/>
    <hyperlink ref="A144" r:id="rId27" display="http://www.bav-astro.de/sfs/BAVM_link.php?BAVMnr=193" xr:uid="{00000000-0004-0000-0A00-00001A000000}"/>
    <hyperlink ref="A145" r:id="rId28" display="http://www.bav-astro.de/sfs/BAVM_link.php?BAVMnr=193" xr:uid="{00000000-0004-0000-0A00-00001B000000}"/>
    <hyperlink ref="A146" r:id="rId29" display="http://vsolj.cetus-net.org/no48.pdf" xr:uid="{00000000-0004-0000-0A00-00001C000000}"/>
    <hyperlink ref="A147" r:id="rId30" display="http://www.bav-astro.de/sfs/BAVM_link.php?BAVMnr=203" xr:uid="{00000000-0004-0000-0A00-00001D000000}"/>
    <hyperlink ref="A148" r:id="rId31" display="http://www.bav-astro.de/sfs/BAVM_link.php?BAVMnr=203" xr:uid="{00000000-0004-0000-0A00-00001E000000}"/>
    <hyperlink ref="A149" r:id="rId32" display="http://vsolj.cetus-net.org/vsoljno50.pdf" xr:uid="{00000000-0004-0000-0A00-00001F000000}"/>
    <hyperlink ref="A152" r:id="rId33" display="http://www.bav-astro.de/sfs/BAVM_link.php?BAVMnr=215" xr:uid="{00000000-0004-0000-0A00-000020000000}"/>
    <hyperlink ref="A153" r:id="rId34" display="http://www.bav-astro.de/sfs/BAVM_link.php?BAVMnr=215" xr:uid="{00000000-0004-0000-0A00-000021000000}"/>
    <hyperlink ref="A154" r:id="rId35" display="http://www.bav-astro.de/sfs/BAVM_link.php?BAVMnr=215" xr:uid="{00000000-0004-0000-0A00-000022000000}"/>
    <hyperlink ref="A155" r:id="rId36" display="http://www.bav-astro.de/sfs/BAVM_link.php?BAVMnr=225" xr:uid="{00000000-0004-0000-0A00-000023000000}"/>
  </hyperlinks>
  <pageMargins left="0.75" right="0.75" top="1" bottom="1" header="0.5" footer="0.5"/>
  <pageSetup orientation="portrait" horizontalDpi="300" verticalDpi="300" r:id="rId37"/>
  <headerFooter alignWithMargins="0"/>
  <drawing r:id="rId3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9FF9B-8A45-40AA-9A40-BC2A2C9EE81A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1"/>
  </sheetPr>
  <dimension ref="A1:BZ2539"/>
  <sheetViews>
    <sheetView workbookViewId="0">
      <selection activeCell="E2" sqref="E2"/>
    </sheetView>
  </sheetViews>
  <sheetFormatPr defaultColWidth="10.28515625" defaultRowHeight="12.75"/>
  <cols>
    <col min="1" max="1" width="14.42578125" customWidth="1"/>
    <col min="2" max="2" width="5.5703125" customWidth="1"/>
    <col min="3" max="3" width="13.7109375" customWidth="1"/>
    <col min="4" max="4" width="10.28515625" customWidth="1"/>
    <col min="5" max="5" width="13.28515625" customWidth="1"/>
    <col min="6" max="6" width="16.5703125" customWidth="1"/>
    <col min="7" max="7" width="12" customWidth="1"/>
    <col min="8" max="9" width="11.140625" customWidth="1"/>
    <col min="10" max="13" width="8.5703125" customWidth="1"/>
    <col min="14" max="14" width="8" customWidth="1"/>
    <col min="15" max="15" width="7.7109375" customWidth="1"/>
    <col min="16" max="16" width="9.85546875" customWidth="1"/>
    <col min="17" max="25" width="10.28515625" customWidth="1"/>
    <col min="26" max="26" width="12.140625" customWidth="1"/>
    <col min="27" max="27" width="9.42578125" customWidth="1"/>
    <col min="28" max="30" width="10.42578125" customWidth="1"/>
    <col min="31" max="31" width="10.5703125" customWidth="1"/>
    <col min="32" max="32" width="10.28515625" customWidth="1"/>
    <col min="33" max="36" width="9.42578125" customWidth="1"/>
    <col min="37" max="51" width="10.28515625" customWidth="1"/>
    <col min="52" max="52" width="11.85546875" customWidth="1"/>
    <col min="53" max="53" width="14.7109375" customWidth="1"/>
  </cols>
  <sheetData>
    <row r="1" spans="1:63" ht="21" thickBot="1">
      <c r="A1" s="1" t="s">
        <v>246</v>
      </c>
      <c r="E1" s="227" t="s">
        <v>777</v>
      </c>
      <c r="F1" s="244"/>
      <c r="R1" s="6" t="s">
        <v>71</v>
      </c>
      <c r="S1" s="9" t="s">
        <v>83</v>
      </c>
      <c r="Z1" s="178" t="s">
        <v>30</v>
      </c>
      <c r="AA1" s="179"/>
      <c r="AB1" s="179" t="s">
        <v>31</v>
      </c>
      <c r="AC1" s="179" t="s">
        <v>32</v>
      </c>
      <c r="AD1" s="180"/>
      <c r="AV1" s="181" t="s">
        <v>71</v>
      </c>
      <c r="AW1" s="182" t="s">
        <v>59</v>
      </c>
      <c r="AX1" s="8" t="s">
        <v>33</v>
      </c>
      <c r="AY1" s="183" t="s">
        <v>34</v>
      </c>
      <c r="AZ1" s="56" t="s">
        <v>35</v>
      </c>
      <c r="BA1" s="183" t="s">
        <v>36</v>
      </c>
      <c r="BB1" s="56" t="s">
        <v>37</v>
      </c>
      <c r="BC1" s="183" t="s">
        <v>38</v>
      </c>
      <c r="BD1" s="184" t="s">
        <v>39</v>
      </c>
      <c r="BE1" s="56" t="s">
        <v>40</v>
      </c>
      <c r="BF1" s="183" t="s">
        <v>41</v>
      </c>
      <c r="BG1" s="184" t="s">
        <v>42</v>
      </c>
      <c r="BH1" s="56" t="s">
        <v>43</v>
      </c>
      <c r="BI1" s="183" t="s">
        <v>44</v>
      </c>
      <c r="BJ1" s="184" t="s">
        <v>45</v>
      </c>
      <c r="BK1" s="56" t="s">
        <v>195</v>
      </c>
    </row>
    <row r="2" spans="1:63" ht="16.5" thickBot="1">
      <c r="A2" t="s">
        <v>86</v>
      </c>
      <c r="B2" s="27" t="s">
        <v>133</v>
      </c>
      <c r="E2" s="10" t="s">
        <v>778</v>
      </c>
      <c r="R2" s="28">
        <v>-40000</v>
      </c>
      <c r="S2" s="28">
        <f t="shared" ref="S2:S17" si="0">+$D$11+$D$12*R2+$D$13*R2^2</f>
        <v>5.5612111243575943E-2</v>
      </c>
      <c r="Z2" s="185" t="s">
        <v>9</v>
      </c>
      <c r="AA2" s="186">
        <f>C7</f>
        <v>49546.498299999999</v>
      </c>
      <c r="AB2" s="187" t="s">
        <v>10</v>
      </c>
      <c r="AC2" s="186">
        <f>C8</f>
        <v>0.37031177999999998</v>
      </c>
      <c r="AD2" s="188" t="s">
        <v>308</v>
      </c>
      <c r="AV2">
        <v>-54000</v>
      </c>
      <c r="AW2">
        <f t="shared" ref="AW2:AW33" si="1">AA$3+AA$4*AV2+AA$5*AV2^2+AY2</f>
        <v>6.7899794798459229E-2</v>
      </c>
      <c r="AX2">
        <f t="shared" ref="AX2:AX33" si="2">AA$3+AA$4*AV2+AA$5*AV2^2</f>
        <v>6.2797252714589011E-2</v>
      </c>
      <c r="AY2" s="28">
        <f t="shared" ref="AY2:AY33" si="3">$AA$6*($AA$11/AZ2*BA2+$AA$12)</f>
        <v>5.1025420838702118E-3</v>
      </c>
      <c r="AZ2">
        <f t="shared" ref="AZ2:AZ33" si="4">1+$AA$7*COS(BB2)</f>
        <v>3.0497313710395213E-2</v>
      </c>
      <c r="BA2">
        <f t="shared" ref="BA2:BA33" si="5">SIN(BB2+RADIANS($AA$9))</f>
        <v>-0.10011518730569104</v>
      </c>
      <c r="BB2">
        <f t="shared" ref="BB2:BB33" si="6">2*ATAN(BC2)</f>
        <v>-3.0368288756681436</v>
      </c>
      <c r="BC2">
        <f t="shared" ref="BC2:BC33" si="7">SQRT((1+$AA$7)/(1-$AA$7))*TAN(BD2/2)</f>
        <v>-19.073103924021002</v>
      </c>
      <c r="BD2">
        <f t="shared" ref="BD2:BJ11" si="8">$BK2+$AA$7*SIN(BE2)</f>
        <v>16.577777684908455</v>
      </c>
      <c r="BE2">
        <f t="shared" si="8"/>
        <v>16.611657320430051</v>
      </c>
      <c r="BF2">
        <f t="shared" si="8"/>
        <v>16.557332620779921</v>
      </c>
      <c r="BG2">
        <f t="shared" si="8"/>
        <v>16.646324340885052</v>
      </c>
      <c r="BH2">
        <f t="shared" si="8"/>
        <v>16.505020237724398</v>
      </c>
      <c r="BI2">
        <f t="shared" si="8"/>
        <v>16.743727992616165</v>
      </c>
      <c r="BJ2">
        <f t="shared" si="8"/>
        <v>16.370838528463942</v>
      </c>
      <c r="BK2">
        <f t="shared" ref="BK2:BK33" si="9">RADIANS($AA$9)+$AA$18*(AV2-AA$15)</f>
        <v>17.34363524419366</v>
      </c>
    </row>
    <row r="3" spans="1:63" ht="13.5" thickBot="1">
      <c r="R3" s="28">
        <v>-35000</v>
      </c>
      <c r="S3" s="28">
        <f t="shared" si="0"/>
        <v>5.2574948038621158E-2</v>
      </c>
      <c r="Y3">
        <v>0.03</v>
      </c>
      <c r="Z3" s="189" t="s">
        <v>301</v>
      </c>
      <c r="AA3" s="190">
        <f t="shared" ref="AA3:AA10" si="10">AB3*AC3</f>
        <v>2.4373145062567221E-2</v>
      </c>
      <c r="AB3" s="191">
        <v>2.4373145062567221</v>
      </c>
      <c r="AC3">
        <v>0.01</v>
      </c>
      <c r="AD3" s="192"/>
      <c r="AV3">
        <v>-53000</v>
      </c>
      <c r="AW3">
        <f t="shared" si="1"/>
        <v>7.0265767276709926E-2</v>
      </c>
      <c r="AX3">
        <f t="shared" si="2"/>
        <v>6.2348486600257949E-2</v>
      </c>
      <c r="AY3" s="28">
        <f t="shared" si="3"/>
        <v>7.91728067645198E-3</v>
      </c>
      <c r="AZ3">
        <f t="shared" si="4"/>
        <v>3.1477321366745192E-2</v>
      </c>
      <c r="BA3">
        <f t="shared" si="5"/>
        <v>-9.0947191444368886E-2</v>
      </c>
      <c r="BB3">
        <f t="shared" si="6"/>
        <v>-3.0276187232971585</v>
      </c>
      <c r="BC3">
        <f t="shared" si="7"/>
        <v>-17.528872756554343</v>
      </c>
      <c r="BD3">
        <f t="shared" si="8"/>
        <v>16.644040900766456</v>
      </c>
      <c r="BE3">
        <f t="shared" si="8"/>
        <v>16.661799585964893</v>
      </c>
      <c r="BF3">
        <f t="shared" si="8"/>
        <v>16.630977605784075</v>
      </c>
      <c r="BG3">
        <f t="shared" si="8"/>
        <v>16.685354462110077</v>
      </c>
      <c r="BH3">
        <f t="shared" si="8"/>
        <v>16.591932059880289</v>
      </c>
      <c r="BI3">
        <f t="shared" si="8"/>
        <v>16.761331751658641</v>
      </c>
      <c r="BJ3">
        <f t="shared" si="8"/>
        <v>16.476833756295825</v>
      </c>
      <c r="BK3">
        <f t="shared" si="9"/>
        <v>17.439166516193037</v>
      </c>
    </row>
    <row r="4" spans="1:63" ht="14.25" thickTop="1" thickBot="1">
      <c r="A4" s="7" t="s">
        <v>61</v>
      </c>
      <c r="C4" s="2">
        <v>43016.404000000002</v>
      </c>
      <c r="D4" s="3">
        <v>0.37012879999999998</v>
      </c>
      <c r="R4" s="28">
        <v>-30000</v>
      </c>
      <c r="S4" s="28">
        <f t="shared" si="0"/>
        <v>4.9289868385760278E-2</v>
      </c>
      <c r="Y4">
        <v>-2.5000000000000002E-6</v>
      </c>
      <c r="Z4" s="193" t="s">
        <v>46</v>
      </c>
      <c r="AA4" s="194">
        <f t="shared" si="10"/>
        <v>-9.7930731285008623E-7</v>
      </c>
      <c r="AB4" s="195">
        <v>-0.97930731285008632</v>
      </c>
      <c r="AC4" s="196">
        <v>9.9999999999999995E-7</v>
      </c>
      <c r="AD4" s="192"/>
      <c r="AV4">
        <v>-52000</v>
      </c>
      <c r="AW4">
        <f t="shared" si="1"/>
        <v>7.2557151952023155E-2</v>
      </c>
      <c r="AX4">
        <f t="shared" si="2"/>
        <v>6.1889803828010639E-2</v>
      </c>
      <c r="AY4" s="28">
        <f t="shared" si="3"/>
        <v>1.066734812401251E-2</v>
      </c>
      <c r="AZ4">
        <f t="shared" si="4"/>
        <v>3.2563912254828686E-2</v>
      </c>
      <c r="BA4">
        <f t="shared" si="5"/>
        <v>-8.1568400539658928E-2</v>
      </c>
      <c r="BB4">
        <f t="shared" si="6"/>
        <v>-3.0182048099190486</v>
      </c>
      <c r="BC4">
        <f t="shared" si="7"/>
        <v>-16.188482348247408</v>
      </c>
      <c r="BD4">
        <f t="shared" si="8"/>
        <v>16.709585455046881</v>
      </c>
      <c r="BE4">
        <f t="shared" si="8"/>
        <v>16.717154572614508</v>
      </c>
      <c r="BF4">
        <f t="shared" si="8"/>
        <v>16.702739389064199</v>
      </c>
      <c r="BG4">
        <f t="shared" si="8"/>
        <v>16.730483194979026</v>
      </c>
      <c r="BH4">
        <f t="shared" si="8"/>
        <v>16.678102692353466</v>
      </c>
      <c r="BI4">
        <f t="shared" si="8"/>
        <v>16.781088084167092</v>
      </c>
      <c r="BJ4">
        <f t="shared" si="8"/>
        <v>16.591604771193118</v>
      </c>
      <c r="BK4">
        <f t="shared" si="9"/>
        <v>17.534697788192418</v>
      </c>
    </row>
    <row r="5" spans="1:63" ht="13.5" thickTop="1">
      <c r="A5" s="45" t="s">
        <v>136</v>
      </c>
      <c r="B5" s="46"/>
      <c r="C5" s="47">
        <v>8</v>
      </c>
      <c r="D5" s="46" t="s">
        <v>137</v>
      </c>
      <c r="R5" s="28">
        <v>-25000</v>
      </c>
      <c r="S5" s="28">
        <f t="shared" si="0"/>
        <v>4.5756872284993318E-2</v>
      </c>
      <c r="Y5">
        <v>3E-11</v>
      </c>
      <c r="Z5" s="193" t="s">
        <v>29</v>
      </c>
      <c r="AA5" s="194">
        <f t="shared" si="10"/>
        <v>-4.9583289581216984E-12</v>
      </c>
      <c r="AB5" s="195">
        <v>-0.49583289581216988</v>
      </c>
      <c r="AC5">
        <v>9.9999999999999994E-12</v>
      </c>
      <c r="AD5" s="192"/>
      <c r="AV5">
        <v>-51000</v>
      </c>
      <c r="AW5">
        <f t="shared" si="1"/>
        <v>7.4801021332745257E-2</v>
      </c>
      <c r="AX5">
        <f t="shared" si="2"/>
        <v>6.1421204397847082E-2</v>
      </c>
      <c r="AY5" s="28">
        <f t="shared" si="3"/>
        <v>1.3379816934898179E-2</v>
      </c>
      <c r="AZ5">
        <f t="shared" si="4"/>
        <v>3.3783899608173518E-2</v>
      </c>
      <c r="BA5">
        <f t="shared" si="5"/>
        <v>-7.1814612635443337E-2</v>
      </c>
      <c r="BB5">
        <f t="shared" si="6"/>
        <v>-3.0084221712838528</v>
      </c>
      <c r="BC5">
        <f t="shared" si="7"/>
        <v>-14.996141501160132</v>
      </c>
      <c r="BD5">
        <f t="shared" si="8"/>
        <v>16.775331067073459</v>
      </c>
      <c r="BE5">
        <f t="shared" si="8"/>
        <v>16.777453479732671</v>
      </c>
      <c r="BF5">
        <f t="shared" si="8"/>
        <v>16.772941651273015</v>
      </c>
      <c r="BG5">
        <f t="shared" si="8"/>
        <v>16.782577777601695</v>
      </c>
      <c r="BH5">
        <f t="shared" si="8"/>
        <v>16.762196826837812</v>
      </c>
      <c r="BI5">
        <f t="shared" si="8"/>
        <v>16.806249628580979</v>
      </c>
      <c r="BJ5">
        <f t="shared" si="8"/>
        <v>16.714976120449737</v>
      </c>
      <c r="BK5">
        <f t="shared" si="9"/>
        <v>17.630229060191795</v>
      </c>
    </row>
    <row r="6" spans="1:63">
      <c r="A6" s="7" t="s">
        <v>62</v>
      </c>
      <c r="R6" s="28">
        <v>-20000</v>
      </c>
      <c r="S6" s="28">
        <f t="shared" si="0"/>
        <v>4.1975959736320269E-2</v>
      </c>
      <c r="Z6" s="193" t="s">
        <v>47</v>
      </c>
      <c r="AA6" s="194">
        <f t="shared" si="10"/>
        <v>0.14401930530617799</v>
      </c>
      <c r="AB6" s="195">
        <v>14.401930530617799</v>
      </c>
      <c r="AC6">
        <v>0.01</v>
      </c>
      <c r="AD6" s="192" t="s">
        <v>308</v>
      </c>
      <c r="AV6">
        <v>-50000</v>
      </c>
      <c r="AW6">
        <f t="shared" si="1"/>
        <v>7.7026814680010533E-2</v>
      </c>
      <c r="AX6">
        <f t="shared" si="2"/>
        <v>6.0942688309767276E-2</v>
      </c>
      <c r="AY6">
        <f t="shared" si="3"/>
        <v>1.6084126370243257E-2</v>
      </c>
      <c r="AZ6">
        <f t="shared" si="4"/>
        <v>3.5176708509544352E-2</v>
      </c>
      <c r="BA6">
        <f t="shared" si="5"/>
        <v>-6.1477630894080433E-2</v>
      </c>
      <c r="BB6">
        <f t="shared" si="6"/>
        <v>-2.9980621089163382</v>
      </c>
      <c r="BC6">
        <f t="shared" si="7"/>
        <v>-13.910386267911914</v>
      </c>
      <c r="BD6">
        <f t="shared" si="8"/>
        <v>16.842322088601211</v>
      </c>
      <c r="BE6">
        <f t="shared" si="8"/>
        <v>16.842248603468864</v>
      </c>
      <c r="BF6">
        <f t="shared" si="8"/>
        <v>16.842426936251936</v>
      </c>
      <c r="BG6">
        <f t="shared" si="8"/>
        <v>16.841994278477987</v>
      </c>
      <c r="BH6">
        <f t="shared" si="8"/>
        <v>16.843044656101977</v>
      </c>
      <c r="BI6">
        <f t="shared" si="8"/>
        <v>16.84049870200101</v>
      </c>
      <c r="BJ6">
        <f t="shared" si="8"/>
        <v>16.846693922456254</v>
      </c>
      <c r="BK6">
        <f t="shared" si="9"/>
        <v>17.725760332191172</v>
      </c>
    </row>
    <row r="7" spans="1:63">
      <c r="A7" t="s">
        <v>63</v>
      </c>
      <c r="C7">
        <v>49546.498299999999</v>
      </c>
      <c r="D7" s="10" t="s">
        <v>248</v>
      </c>
      <c r="R7" s="28">
        <v>-15000</v>
      </c>
      <c r="S7" s="28">
        <f t="shared" si="0"/>
        <v>3.7947130739741132E-2</v>
      </c>
      <c r="Z7" s="197" t="s">
        <v>53</v>
      </c>
      <c r="AA7" s="198">
        <f t="shared" si="10"/>
        <v>0.97484748967059864</v>
      </c>
      <c r="AB7" s="195">
        <v>0.97484748967059864</v>
      </c>
      <c r="AC7">
        <v>1</v>
      </c>
      <c r="AD7" s="192"/>
      <c r="AV7">
        <v>-49000</v>
      </c>
      <c r="AW7">
        <f t="shared" si="1"/>
        <v>7.9258649664951386E-2</v>
      </c>
      <c r="AX7">
        <f t="shared" si="2"/>
        <v>6.045425556377125E-2</v>
      </c>
      <c r="AY7">
        <f t="shared" si="3"/>
        <v>1.8804394101180139E-2</v>
      </c>
      <c r="AZ7">
        <f t="shared" si="4"/>
        <v>3.6795860953405701E-2</v>
      </c>
      <c r="BA7">
        <f t="shared" si="5"/>
        <v>-5.0315545529218991E-2</v>
      </c>
      <c r="BB7">
        <f t="shared" si="6"/>
        <v>-2.9868824862466665</v>
      </c>
      <c r="BC7">
        <f t="shared" si="7"/>
        <v>-12.901603275428847</v>
      </c>
      <c r="BD7">
        <f t="shared" si="8"/>
        <v>16.911591592865431</v>
      </c>
      <c r="BE7">
        <f t="shared" si="8"/>
        <v>16.911101396809059</v>
      </c>
      <c r="BF7">
        <f t="shared" si="8"/>
        <v>16.912502946416179</v>
      </c>
      <c r="BG7">
        <f t="shared" si="8"/>
        <v>16.9085091517485</v>
      </c>
      <c r="BH7">
        <f t="shared" si="8"/>
        <v>16.920001499287014</v>
      </c>
      <c r="BI7">
        <f t="shared" si="8"/>
        <v>16.887802410015038</v>
      </c>
      <c r="BJ7">
        <f t="shared" si="8"/>
        <v>16.986428181918722</v>
      </c>
      <c r="BK7">
        <f t="shared" si="9"/>
        <v>17.821291604190549</v>
      </c>
    </row>
    <row r="8" spans="1:63" ht="15.75">
      <c r="A8" t="s">
        <v>64</v>
      </c>
      <c r="C8">
        <v>0.37031177999999998</v>
      </c>
      <c r="D8" s="10" t="s">
        <v>248</v>
      </c>
      <c r="R8" s="28">
        <v>-10000</v>
      </c>
      <c r="S8" s="28">
        <f t="shared" si="0"/>
        <v>3.3670385295255914E-2</v>
      </c>
      <c r="Z8" s="193" t="s">
        <v>11</v>
      </c>
      <c r="AA8" s="198">
        <f t="shared" si="10"/>
        <v>66.683883717957102</v>
      </c>
      <c r="AB8" s="195">
        <v>6.66838837179571</v>
      </c>
      <c r="AC8">
        <v>10</v>
      </c>
      <c r="AD8" s="192" t="s">
        <v>309</v>
      </c>
      <c r="AV8">
        <v>-48000</v>
      </c>
      <c r="AW8">
        <f t="shared" si="1"/>
        <v>8.1509992613707519E-2</v>
      </c>
      <c r="AX8">
        <f t="shared" si="2"/>
        <v>5.9955906159858977E-2</v>
      </c>
      <c r="AY8">
        <f t="shared" si="3"/>
        <v>2.1554086453848546E-2</v>
      </c>
      <c r="AZ8">
        <f t="shared" si="4"/>
        <v>3.8711785068736071E-2</v>
      </c>
      <c r="BA8">
        <f t="shared" si="5"/>
        <v>-3.8055811279656536E-2</v>
      </c>
      <c r="BB8">
        <f t="shared" si="6"/>
        <v>-2.9746106891942956</v>
      </c>
      <c r="BC8">
        <f t="shared" si="7"/>
        <v>-11.949498159503182</v>
      </c>
      <c r="BD8">
        <f t="shared" si="8"/>
        <v>16.984074712997622</v>
      </c>
      <c r="BE8">
        <f t="shared" si="8"/>
        <v>16.983801924777055</v>
      </c>
      <c r="BF8">
        <f t="shared" si="8"/>
        <v>16.984766052511471</v>
      </c>
      <c r="BG8">
        <f t="shared" si="8"/>
        <v>16.981372083701846</v>
      </c>
      <c r="BH8">
        <f t="shared" si="8"/>
        <v>16.993493519423563</v>
      </c>
      <c r="BI8">
        <f t="shared" si="8"/>
        <v>16.952203245436845</v>
      </c>
      <c r="BJ8">
        <f t="shared" si="8"/>
        <v>17.133775799179933</v>
      </c>
      <c r="BK8">
        <f t="shared" si="9"/>
        <v>17.916822876189926</v>
      </c>
    </row>
    <row r="9" spans="1:63" ht="15.75">
      <c r="A9" s="54" t="s">
        <v>143</v>
      </c>
      <c r="B9" s="55">
        <v>133</v>
      </c>
      <c r="C9" s="48" t="str">
        <f>"F"&amp;B9</f>
        <v>F133</v>
      </c>
      <c r="D9" s="10" t="str">
        <f>"G"&amp;B9</f>
        <v>G133</v>
      </c>
      <c r="R9" s="28">
        <v>-5000</v>
      </c>
      <c r="S9" s="28">
        <f t="shared" si="0"/>
        <v>2.9145723402864608E-2</v>
      </c>
      <c r="Z9" s="199" t="s">
        <v>12</v>
      </c>
      <c r="AA9" s="198">
        <f t="shared" si="10"/>
        <v>528.25167416860086</v>
      </c>
      <c r="AB9" s="195">
        <v>52.825167416860083</v>
      </c>
      <c r="AC9">
        <v>10</v>
      </c>
      <c r="AD9" s="192" t="s">
        <v>58</v>
      </c>
      <c r="AV9">
        <v>-47000</v>
      </c>
      <c r="AW9">
        <f t="shared" si="1"/>
        <v>8.378238050214884E-2</v>
      </c>
      <c r="AX9">
        <f t="shared" si="2"/>
        <v>5.9447640098030441E-2</v>
      </c>
      <c r="AY9">
        <f t="shared" si="3"/>
        <v>2.4334740404118406E-2</v>
      </c>
      <c r="AZ9">
        <f t="shared" si="4"/>
        <v>4.1018679424386084E-2</v>
      </c>
      <c r="BA9">
        <f t="shared" si="5"/>
        <v>-2.4379772161146278E-2</v>
      </c>
      <c r="BB9">
        <f t="shared" si="6"/>
        <v>-2.9609278741563521</v>
      </c>
      <c r="BC9">
        <f t="shared" si="7"/>
        <v>-11.040099150564728</v>
      </c>
      <c r="BD9">
        <f t="shared" si="8"/>
        <v>17.060620821086161</v>
      </c>
      <c r="BE9">
        <f t="shared" si="8"/>
        <v>17.060563180850309</v>
      </c>
      <c r="BF9">
        <f t="shared" si="8"/>
        <v>17.060836494177021</v>
      </c>
      <c r="BG9">
        <f t="shared" si="8"/>
        <v>17.059543496249649</v>
      </c>
      <c r="BH9">
        <f t="shared" si="8"/>
        <v>17.065728585359505</v>
      </c>
      <c r="BI9">
        <f t="shared" si="8"/>
        <v>17.037550691268109</v>
      </c>
      <c r="BJ9">
        <f t="shared" si="8"/>
        <v>17.288264246200242</v>
      </c>
      <c r="BK9">
        <f t="shared" si="9"/>
        <v>18.012354148189303</v>
      </c>
    </row>
    <row r="10" spans="1:63" ht="13.5" thickBot="1">
      <c r="A10" s="46"/>
      <c r="B10" s="46"/>
      <c r="C10" s="6" t="s">
        <v>81</v>
      </c>
      <c r="D10" s="6" t="s">
        <v>82</v>
      </c>
      <c r="E10" s="46"/>
      <c r="R10" s="28">
        <v>0</v>
      </c>
      <c r="S10" s="28">
        <f t="shared" si="0"/>
        <v>2.4373145062567221E-2</v>
      </c>
      <c r="Y10">
        <f>X10/AC10</f>
        <v>0</v>
      </c>
      <c r="Z10" s="200" t="s">
        <v>55</v>
      </c>
      <c r="AA10" s="201">
        <f t="shared" si="10"/>
        <v>-1941.3604002839963</v>
      </c>
      <c r="AB10" s="202">
        <v>-0.19413604002839963</v>
      </c>
      <c r="AC10">
        <v>10000</v>
      </c>
      <c r="AD10" s="192" t="s">
        <v>54</v>
      </c>
      <c r="AV10">
        <v>-46000</v>
      </c>
      <c r="AW10">
        <f t="shared" si="1"/>
        <v>8.6067878036515E-2</v>
      </c>
      <c r="AX10">
        <f t="shared" si="2"/>
        <v>5.8929457378285671E-2</v>
      </c>
      <c r="AY10">
        <f t="shared" si="3"/>
        <v>2.7138420658229325E-2</v>
      </c>
      <c r="AZ10">
        <f t="shared" si="4"/>
        <v>4.3849767047020705E-2</v>
      </c>
      <c r="BA10">
        <f t="shared" si="5"/>
        <v>-8.8770306641770338E-3</v>
      </c>
      <c r="BB10">
        <f t="shared" si="6"/>
        <v>-2.9454228334905683</v>
      </c>
      <c r="BC10">
        <f t="shared" si="7"/>
        <v>-10.162532214143051</v>
      </c>
      <c r="BD10">
        <f t="shared" si="8"/>
        <v>17.142123472263833</v>
      </c>
      <c r="BE10">
        <f t="shared" si="8"/>
        <v>17.142125226971473</v>
      </c>
      <c r="BF10">
        <f t="shared" si="8"/>
        <v>17.14211201281595</v>
      </c>
      <c r="BG10">
        <f t="shared" si="8"/>
        <v>17.142211555745977</v>
      </c>
      <c r="BH10">
        <f t="shared" si="8"/>
        <v>17.141463458441361</v>
      </c>
      <c r="BI10">
        <f t="shared" si="8"/>
        <v>17.14718909792748</v>
      </c>
      <c r="BJ10">
        <f t="shared" si="8"/>
        <v>17.44935587567559</v>
      </c>
      <c r="BK10">
        <f t="shared" si="9"/>
        <v>18.10788542018868</v>
      </c>
    </row>
    <row r="11" spans="1:63" ht="15" thickTop="1">
      <c r="A11" s="46" t="s">
        <v>77</v>
      </c>
      <c r="B11" s="46"/>
      <c r="C11" s="23">
        <f ca="1">INTERCEPT(INDIRECT($D$9):G922,INDIRECT($C$9):F922)</f>
        <v>-2.8726822293695491E-3</v>
      </c>
      <c r="D11" s="70">
        <f>AA3</f>
        <v>2.4373145062567221E-2</v>
      </c>
      <c r="E11" s="66">
        <v>6.6739529612493687E-3</v>
      </c>
      <c r="F11" s="67">
        <v>1</v>
      </c>
      <c r="R11" s="28">
        <v>5000</v>
      </c>
      <c r="S11" s="28">
        <f t="shared" si="0"/>
        <v>1.9352650274363746E-2</v>
      </c>
      <c r="Z11" s="203" t="s">
        <v>13</v>
      </c>
      <c r="AA11" s="10">
        <f>1-AA7^2</f>
        <v>4.9672371882932054E-2</v>
      </c>
      <c r="AB11" s="10">
        <f>SUM(AD21:AD247)</f>
        <v>9.9285781554899074E-4</v>
      </c>
      <c r="AC11" s="203" t="s">
        <v>14</v>
      </c>
      <c r="AD11" s="192"/>
      <c r="AV11">
        <v>-45000</v>
      </c>
      <c r="AW11">
        <f t="shared" si="1"/>
        <v>8.8352335125700968E-2</v>
      </c>
      <c r="AX11">
        <f t="shared" si="2"/>
        <v>5.8401358000624654E-2</v>
      </c>
      <c r="AY11">
        <f t="shared" si="3"/>
        <v>2.9950977125076314E-2</v>
      </c>
      <c r="AZ11">
        <f t="shared" si="4"/>
        <v>4.7407827700387428E-2</v>
      </c>
      <c r="BA11">
        <f t="shared" si="5"/>
        <v>9.0413720808159258E-3</v>
      </c>
      <c r="BB11">
        <f t="shared" si="6"/>
        <v>-2.9275041909661468</v>
      </c>
      <c r="BC11">
        <f t="shared" si="7"/>
        <v>-9.3062239576326125</v>
      </c>
      <c r="BD11">
        <f t="shared" si="8"/>
        <v>17.229740192979932</v>
      </c>
      <c r="BE11">
        <f t="shared" si="8"/>
        <v>17.229740326877803</v>
      </c>
      <c r="BF11">
        <f t="shared" si="8"/>
        <v>17.229737523822237</v>
      </c>
      <c r="BG11">
        <f t="shared" si="8"/>
        <v>17.229796237229156</v>
      </c>
      <c r="BH11">
        <f t="shared" si="8"/>
        <v>17.228580751261134</v>
      </c>
      <c r="BI11">
        <f t="shared" si="8"/>
        <v>17.283627189996594</v>
      </c>
      <c r="BJ11">
        <f t="shared" si="8"/>
        <v>17.61645282399672</v>
      </c>
      <c r="BK11">
        <f t="shared" si="9"/>
        <v>18.203416692188057</v>
      </c>
    </row>
    <row r="12" spans="1:63">
      <c r="A12" s="46" t="s">
        <v>78</v>
      </c>
      <c r="B12" s="46"/>
      <c r="C12" s="23">
        <f ca="1">SLOPE(INDIRECT($D$9):G922,INDIRECT($C$9):F922)</f>
        <v>1.6819520830781721E-6</v>
      </c>
      <c r="D12" s="70">
        <f>AA4</f>
        <v>-9.7930731285008623E-7</v>
      </c>
      <c r="E12" s="68">
        <v>1.0360878850531708E-2</v>
      </c>
      <c r="F12" s="67">
        <v>1E-4</v>
      </c>
      <c r="R12" s="28">
        <v>10000</v>
      </c>
      <c r="S12" s="28">
        <f t="shared" si="0"/>
        <v>1.408423903825419E-2</v>
      </c>
      <c r="Z12" s="204" t="s">
        <v>49</v>
      </c>
      <c r="AA12" s="10">
        <f>AA7*SIN(RADIANS(AA9))</f>
        <v>0.19849176188784956</v>
      </c>
      <c r="AD12" s="192"/>
      <c r="AV12">
        <v>-44000</v>
      </c>
      <c r="AW12">
        <f t="shared" si="1"/>
        <v>9.0614993925957066E-2</v>
      </c>
      <c r="AX12">
        <f t="shared" si="2"/>
        <v>5.7863341965047409E-2</v>
      </c>
      <c r="AY12">
        <f t="shared" si="3"/>
        <v>3.2751651960909657E-2</v>
      </c>
      <c r="AZ12">
        <f t="shared" si="4"/>
        <v>5.2024212395134661E-2</v>
      </c>
      <c r="BA12">
        <f t="shared" si="5"/>
        <v>3.0289044077730438E-2</v>
      </c>
      <c r="BB12">
        <f t="shared" si="6"/>
        <v>-2.9062520089169408</v>
      </c>
      <c r="BC12">
        <f t="shared" si="7"/>
        <v>-8.459059848248236</v>
      </c>
      <c r="BD12">
        <f t="shared" ref="BD12:BJ21" si="11">$BK12+$AA$7*SIN(BE12)</f>
        <v>17.325149282972543</v>
      </c>
      <c r="BE12">
        <f t="shared" si="11"/>
        <v>17.325150590416406</v>
      </c>
      <c r="BF12">
        <f t="shared" si="11"/>
        <v>17.325179502091572</v>
      </c>
      <c r="BG12">
        <f t="shared" si="11"/>
        <v>17.325814293527582</v>
      </c>
      <c r="BH12">
        <f t="shared" si="11"/>
        <v>17.3380647958598</v>
      </c>
      <c r="BI12">
        <f t="shared" si="11"/>
        <v>17.448223171398073</v>
      </c>
      <c r="BJ12">
        <f t="shared" si="11"/>
        <v>17.78890246333804</v>
      </c>
      <c r="BK12">
        <f t="shared" si="9"/>
        <v>18.298947964187434</v>
      </c>
    </row>
    <row r="13" spans="1:63" ht="16.5" thickBot="1">
      <c r="A13" s="46" t="s">
        <v>80</v>
      </c>
      <c r="B13" s="46"/>
      <c r="C13" s="5" t="s">
        <v>75</v>
      </c>
      <c r="D13" s="70">
        <f>AA5</f>
        <v>-4.9583289581216984E-12</v>
      </c>
      <c r="E13" s="69">
        <v>-2.3571716257222803E-3</v>
      </c>
      <c r="F13" s="67">
        <v>1E-8</v>
      </c>
      <c r="R13" s="28">
        <v>15000</v>
      </c>
      <c r="S13" s="28">
        <f t="shared" si="0"/>
        <v>8.5679113542385457E-3</v>
      </c>
      <c r="Z13" s="205" t="s">
        <v>15</v>
      </c>
      <c r="AA13" s="206">
        <f>AA6*86400*300000/149600000</f>
        <v>24.953077496899287</v>
      </c>
      <c r="AB13" t="s">
        <v>8</v>
      </c>
      <c r="AD13" s="192"/>
      <c r="AV13">
        <v>-43000</v>
      </c>
      <c r="AW13">
        <f t="shared" si="1"/>
        <v>9.2822730021050182E-2</v>
      </c>
      <c r="AX13">
        <f t="shared" si="2"/>
        <v>5.7315409271553916E-2</v>
      </c>
      <c r="AY13">
        <f t="shared" si="3"/>
        <v>3.5507320749496266E-2</v>
      </c>
      <c r="AZ13">
        <f t="shared" si="4"/>
        <v>5.8284644145685904E-2</v>
      </c>
      <c r="BA13">
        <f t="shared" si="5"/>
        <v>5.638544340954936E-2</v>
      </c>
      <c r="BB13">
        <f t="shared" si="6"/>
        <v>-2.8801303221200718</v>
      </c>
      <c r="BC13">
        <f t="shared" si="7"/>
        <v>-7.6056586331932996</v>
      </c>
      <c r="BD13">
        <f t="shared" si="11"/>
        <v>17.43092085366602</v>
      </c>
      <c r="BE13">
        <f t="shared" si="11"/>
        <v>17.431093458389686</v>
      </c>
      <c r="BF13">
        <f t="shared" si="11"/>
        <v>17.432255869036617</v>
      </c>
      <c r="BG13">
        <f t="shared" si="11"/>
        <v>17.439867572565813</v>
      </c>
      <c r="BH13">
        <f t="shared" si="11"/>
        <v>17.482868173247272</v>
      </c>
      <c r="BI13">
        <f t="shared" si="11"/>
        <v>17.640924531129031</v>
      </c>
      <c r="BJ13">
        <f t="shared" si="11"/>
        <v>17.966003353156996</v>
      </c>
      <c r="BK13">
        <f t="shared" si="9"/>
        <v>18.394479236186811</v>
      </c>
    </row>
    <row r="14" spans="1:63" ht="13.5" thickTop="1">
      <c r="A14" s="46"/>
      <c r="B14" s="46"/>
      <c r="C14" s="46"/>
      <c r="D14" s="21"/>
      <c r="E14">
        <f>SUM(T21:T929)</f>
        <v>3.7319365460567355E-2</v>
      </c>
      <c r="R14" s="28">
        <v>20000</v>
      </c>
      <c r="S14" s="28">
        <f t="shared" si="0"/>
        <v>2.8036672223168174E-3</v>
      </c>
      <c r="Z14" s="205" t="s">
        <v>50</v>
      </c>
      <c r="AA14" s="10">
        <f>2*AA5*365.24/C8</f>
        <v>-9.7808396409337524E-9</v>
      </c>
      <c r="AB14" t="s">
        <v>226</v>
      </c>
      <c r="AD14" s="192"/>
      <c r="AV14">
        <v>-42000</v>
      </c>
      <c r="AW14">
        <f t="shared" si="1"/>
        <v>9.4928093917519926E-2</v>
      </c>
      <c r="AX14">
        <f t="shared" si="2"/>
        <v>5.6757559920144168E-2</v>
      </c>
      <c r="AY14">
        <f t="shared" si="3"/>
        <v>3.8170533997375758E-2</v>
      </c>
      <c r="AZ14">
        <f t="shared" si="4"/>
        <v>6.7393366577237268E-2</v>
      </c>
      <c r="BA14">
        <f t="shared" si="5"/>
        <v>9.0286597553293185E-2</v>
      </c>
      <c r="BB14">
        <f t="shared" si="6"/>
        <v>-2.8461359721018331</v>
      </c>
      <c r="BC14">
        <f t="shared" si="7"/>
        <v>-6.7198672570684126</v>
      </c>
      <c r="BD14">
        <f t="shared" si="11"/>
        <v>17.551875456540319</v>
      </c>
      <c r="BE14">
        <f t="shared" si="11"/>
        <v>17.554071968077352</v>
      </c>
      <c r="BF14">
        <f t="shared" si="11"/>
        <v>17.56224231679224</v>
      </c>
      <c r="BG14">
        <f t="shared" si="11"/>
        <v>17.590810288499956</v>
      </c>
      <c r="BH14">
        <f t="shared" si="11"/>
        <v>17.675304636242807</v>
      </c>
      <c r="BI14">
        <f t="shared" si="11"/>
        <v>17.860101517622056</v>
      </c>
      <c r="BJ14">
        <f t="shared" si="11"/>
        <v>18.147011636830584</v>
      </c>
      <c r="BK14">
        <f t="shared" si="9"/>
        <v>18.490010508186188</v>
      </c>
    </row>
    <row r="15" spans="1:63" ht="15.75">
      <c r="A15" s="49" t="s">
        <v>79</v>
      </c>
      <c r="B15" s="46"/>
      <c r="C15" s="18">
        <f ca="1">(C7+C11)+(C8+C12)*INT(MAX(F21:F3463))</f>
        <v>58001.492390607731</v>
      </c>
      <c r="D15" s="70">
        <f>+C7+INT(MAX(F21:F1529))*C8+D11+D12*INT(MAX(F21:F3964))+D13*INT(MAX(F21:F3991)^2)</f>
        <v>58001.456289782494</v>
      </c>
      <c r="E15" s="50" t="s">
        <v>147</v>
      </c>
      <c r="F15" s="237">
        <v>1</v>
      </c>
      <c r="R15" s="28">
        <v>25000</v>
      </c>
      <c r="S15" s="28">
        <f t="shared" si="0"/>
        <v>-3.2084933575109958E-3</v>
      </c>
      <c r="Z15" s="204" t="s">
        <v>16</v>
      </c>
      <c r="AA15" s="207">
        <f>(AA10-AA2)/AC2</f>
        <v>-139039.21366013255</v>
      </c>
      <c r="AB15" t="s">
        <v>56</v>
      </c>
      <c r="AD15" s="192"/>
      <c r="AV15">
        <v>-41000</v>
      </c>
      <c r="AW15">
        <f t="shared" si="1"/>
        <v>9.6880337733710006E-2</v>
      </c>
      <c r="AX15">
        <f t="shared" si="2"/>
        <v>5.618979391081818E-2</v>
      </c>
      <c r="AY15">
        <f t="shared" si="3"/>
        <v>4.0690543822891827E-2</v>
      </c>
      <c r="AZ15">
        <f t="shared" si="4"/>
        <v>8.2786414761322313E-2</v>
      </c>
      <c r="BA15">
        <f t="shared" si="5"/>
        <v>0.14007116028481531</v>
      </c>
      <c r="BB15">
        <f t="shared" si="6"/>
        <v>-2.7960124030823903</v>
      </c>
      <c r="BC15">
        <f t="shared" si="7"/>
        <v>-5.7296560816869073</v>
      </c>
      <c r="BD15">
        <f t="shared" si="11"/>
        <v>17.701558072539971</v>
      </c>
      <c r="BE15">
        <f t="shared" si="11"/>
        <v>17.713945230812318</v>
      </c>
      <c r="BF15">
        <f t="shared" si="11"/>
        <v>17.74317170927096</v>
      </c>
      <c r="BG15">
        <f t="shared" si="11"/>
        <v>17.80618755414201</v>
      </c>
      <c r="BH15">
        <f t="shared" si="11"/>
        <v>17.923155635761223</v>
      </c>
      <c r="BI15">
        <f t="shared" si="11"/>
        <v>18.102506774960602</v>
      </c>
      <c r="BJ15">
        <f t="shared" si="11"/>
        <v>18.331147825096146</v>
      </c>
      <c r="BK15">
        <f t="shared" si="9"/>
        <v>18.585541780185565</v>
      </c>
    </row>
    <row r="16" spans="1:63" ht="15.75">
      <c r="A16" s="52" t="s">
        <v>65</v>
      </c>
      <c r="B16" s="46"/>
      <c r="C16" s="19">
        <f ca="1">+C8+C12</f>
        <v>0.37031346195208303</v>
      </c>
      <c r="D16" s="70">
        <f>+C8+D12+2*D13*MAX(F21:F100)</f>
        <v>0.37031079069173761</v>
      </c>
      <c r="E16" s="50" t="s">
        <v>138</v>
      </c>
      <c r="F16" s="51">
        <f ca="1">NOW()+15018.5+$C$5/24</f>
        <v>60369.375816435189</v>
      </c>
      <c r="R16" s="28">
        <v>30000</v>
      </c>
      <c r="S16" s="28">
        <f t="shared" si="0"/>
        <v>-9.4685703852448941E-3</v>
      </c>
      <c r="Z16" s="203" t="s">
        <v>17</v>
      </c>
      <c r="AA16" s="207">
        <f>365.24*AA8</f>
        <v>24355.621689146654</v>
      </c>
      <c r="AB16" t="s">
        <v>308</v>
      </c>
      <c r="AC16" s="10"/>
      <c r="AD16" s="192"/>
      <c r="AV16">
        <v>-40000</v>
      </c>
      <c r="AW16">
        <f t="shared" si="1"/>
        <v>9.8369086891342522E-2</v>
      </c>
      <c r="AX16">
        <f t="shared" si="2"/>
        <v>5.5612111243575943E-2</v>
      </c>
      <c r="AY16">
        <f t="shared" si="3"/>
        <v>4.2756975647766579E-2</v>
      </c>
      <c r="AZ16">
        <f t="shared" si="4"/>
        <v>0.12077124320011012</v>
      </c>
      <c r="BA16">
        <f t="shared" si="5"/>
        <v>0.23922573130203145</v>
      </c>
      <c r="BB16">
        <f t="shared" si="6"/>
        <v>-2.6949773363092837</v>
      </c>
      <c r="BC16">
        <f t="shared" si="7"/>
        <v>-4.4034422281103947</v>
      </c>
      <c r="BD16">
        <f t="shared" si="11"/>
        <v>17.927140240607645</v>
      </c>
      <c r="BE16">
        <f t="shared" si="11"/>
        <v>17.965391749586793</v>
      </c>
      <c r="BF16">
        <f t="shared" si="11"/>
        <v>18.025146458651093</v>
      </c>
      <c r="BG16">
        <f t="shared" si="11"/>
        <v>18.111500710371427</v>
      </c>
      <c r="BH16">
        <f t="shared" si="11"/>
        <v>18.225577934672032</v>
      </c>
      <c r="BI16">
        <f t="shared" si="11"/>
        <v>18.363380880462032</v>
      </c>
      <c r="BJ16">
        <f t="shared" si="11"/>
        <v>18.51760390443642</v>
      </c>
      <c r="BK16">
        <f t="shared" si="9"/>
        <v>18.681073052184942</v>
      </c>
    </row>
    <row r="17" spans="1:78" ht="16.5" thickBot="1">
      <c r="A17" s="50" t="s">
        <v>131</v>
      </c>
      <c r="B17" s="46"/>
      <c r="C17" s="46">
        <f>COUNT(C21:C2121)</f>
        <v>158</v>
      </c>
      <c r="E17" s="50" t="s">
        <v>148</v>
      </c>
      <c r="F17" s="51">
        <f ca="1">ROUND(2*(F16-$C$7)/$C$8,0)/2+F15</f>
        <v>29227.5</v>
      </c>
      <c r="N17" t="s">
        <v>2</v>
      </c>
      <c r="P17">
        <f>MAX(P21:P508)-MIN(P21:P675)</f>
        <v>29574.363799999999</v>
      </c>
      <c r="R17" s="28">
        <v>35000</v>
      </c>
      <c r="S17" s="28">
        <f t="shared" si="0"/>
        <v>-1.5976563860884876E-2</v>
      </c>
      <c r="Z17" s="203" t="s">
        <v>18</v>
      </c>
      <c r="AA17" s="208">
        <f>AA13^3/AA8^2</f>
        <v>3.4940617435588517</v>
      </c>
      <c r="AD17" s="192"/>
      <c r="AV17">
        <v>-39000</v>
      </c>
      <c r="AW17">
        <f t="shared" si="1"/>
        <v>9.5806878705461285E-2</v>
      </c>
      <c r="AX17">
        <f t="shared" si="2"/>
        <v>5.5024511918417479E-2</v>
      </c>
      <c r="AY17">
        <f t="shared" si="3"/>
        <v>4.0782366787043799E-2</v>
      </c>
      <c r="AZ17">
        <f t="shared" si="4"/>
        <v>0.34528189056957104</v>
      </c>
      <c r="BA17">
        <f t="shared" si="5"/>
        <v>0.58863445054893326</v>
      </c>
      <c r="BB17">
        <f t="shared" si="6"/>
        <v>-2.3071770879944413</v>
      </c>
      <c r="BC17">
        <f t="shared" si="7"/>
        <v>-2.2561769450865579</v>
      </c>
      <c r="BD17">
        <f t="shared" si="11"/>
        <v>18.350906634151983</v>
      </c>
      <c r="BE17">
        <f t="shared" si="11"/>
        <v>18.397649558815942</v>
      </c>
      <c r="BF17">
        <f t="shared" si="11"/>
        <v>18.450300578339096</v>
      </c>
      <c r="BG17">
        <f t="shared" si="11"/>
        <v>18.508244805201024</v>
      </c>
      <c r="BH17">
        <f t="shared" si="11"/>
        <v>18.570671241711331</v>
      </c>
      <c r="BI17">
        <f t="shared" si="11"/>
        <v>18.636705897291833</v>
      </c>
      <c r="BJ17">
        <f t="shared" si="11"/>
        <v>18.705550705585395</v>
      </c>
      <c r="BK17">
        <f t="shared" si="9"/>
        <v>18.776604324184319</v>
      </c>
    </row>
    <row r="18" spans="1:78" ht="17.25" thickTop="1" thickBot="1">
      <c r="A18" s="7" t="s">
        <v>151</v>
      </c>
      <c r="C18" s="71">
        <f ca="1">+C15</f>
        <v>58001.492390607731</v>
      </c>
      <c r="D18" s="72">
        <f ca="1">C16</f>
        <v>0.37031346195208303</v>
      </c>
      <c r="E18" s="50" t="s">
        <v>139</v>
      </c>
      <c r="F18" s="10">
        <f ca="1">ROUND(2*(F16-$C$15)/$C$16,0)/2+F15</f>
        <v>6395.5</v>
      </c>
      <c r="N18" t="s">
        <v>3</v>
      </c>
      <c r="P18">
        <f>P17/365.24</f>
        <v>80.972412112583498</v>
      </c>
      <c r="Z18" s="209" t="s">
        <v>19</v>
      </c>
      <c r="AA18" s="210">
        <f>2*PI()/(AA8*365.2422)*AC2</f>
        <v>9.5531271999377439E-5</v>
      </c>
      <c r="AB18" s="211" t="s">
        <v>48</v>
      </c>
      <c r="AC18" s="211"/>
      <c r="AD18" s="212"/>
      <c r="AV18">
        <v>-38000</v>
      </c>
      <c r="AW18">
        <f t="shared" si="1"/>
        <v>7.8214940694744273E-2</v>
      </c>
      <c r="AX18">
        <f t="shared" si="2"/>
        <v>5.4426995935342767E-2</v>
      </c>
      <c r="AY18">
        <f t="shared" si="3"/>
        <v>2.3787944759401502E-2</v>
      </c>
      <c r="AZ18">
        <f t="shared" si="4"/>
        <v>1.2973800539120619</v>
      </c>
      <c r="BA18">
        <f t="shared" si="5"/>
        <v>-0.8702725552532975</v>
      </c>
      <c r="BB18">
        <f t="shared" si="6"/>
        <v>1.2608023502140038</v>
      </c>
      <c r="BC18">
        <f t="shared" si="7"/>
        <v>0.72972935217177826</v>
      </c>
      <c r="BD18">
        <f t="shared" si="11"/>
        <v>19.013893447933199</v>
      </c>
      <c r="BE18">
        <f t="shared" si="11"/>
        <v>18.995488758573167</v>
      </c>
      <c r="BF18">
        <f t="shared" si="11"/>
        <v>18.976431902492653</v>
      </c>
      <c r="BG18">
        <f t="shared" si="11"/>
        <v>18.956748386839312</v>
      </c>
      <c r="BH18">
        <f t="shared" si="11"/>
        <v>18.936461198731386</v>
      </c>
      <c r="BI18">
        <f t="shared" si="11"/>
        <v>18.915589198038671</v>
      </c>
      <c r="BJ18">
        <f t="shared" si="11"/>
        <v>18.894145464959468</v>
      </c>
      <c r="BK18">
        <f t="shared" si="9"/>
        <v>18.8721355961837</v>
      </c>
    </row>
    <row r="19" spans="1:78" ht="13.5" thickBot="1">
      <c r="A19" s="7" t="s">
        <v>152</v>
      </c>
      <c r="C19" s="73">
        <f>+D15</f>
        <v>58001.456289782494</v>
      </c>
      <c r="D19" s="74">
        <f>+D16</f>
        <v>0.37031079069173761</v>
      </c>
      <c r="E19" s="50" t="s">
        <v>140</v>
      </c>
      <c r="F19" s="53">
        <f ca="1">+$C$15+$C$16*F18-15018.5-$C$5/24</f>
        <v>45350.998803188944</v>
      </c>
      <c r="N19" t="s">
        <v>4</v>
      </c>
      <c r="P19">
        <f>P18/AA8</f>
        <v>1.2142725887871266</v>
      </c>
      <c r="Z19" s="213"/>
      <c r="AB19" s="213"/>
      <c r="AV19">
        <v>-37000</v>
      </c>
      <c r="AW19">
        <f t="shared" si="1"/>
        <v>5.4565138342417677E-2</v>
      </c>
      <c r="AX19">
        <f t="shared" si="2"/>
        <v>5.3819563294351801E-2</v>
      </c>
      <c r="AY19">
        <f t="shared" si="3"/>
        <v>7.4557504806587913E-4</v>
      </c>
      <c r="AZ19">
        <f t="shared" si="4"/>
        <v>0.18008225929379129</v>
      </c>
      <c r="BA19">
        <f t="shared" si="5"/>
        <v>-0.7008438268709335</v>
      </c>
      <c r="BB19">
        <f t="shared" si="6"/>
        <v>2.5700598450456318</v>
      </c>
      <c r="BC19">
        <f t="shared" si="7"/>
        <v>3.4035835433189439</v>
      </c>
      <c r="BD19">
        <f t="shared" si="11"/>
        <v>19.583030151340253</v>
      </c>
      <c r="BE19">
        <f t="shared" si="11"/>
        <v>19.532707615261852</v>
      </c>
      <c r="BF19">
        <f t="shared" si="11"/>
        <v>19.467817765710524</v>
      </c>
      <c r="BG19">
        <f t="shared" si="11"/>
        <v>19.388296691870583</v>
      </c>
      <c r="BH19">
        <f t="shared" si="11"/>
        <v>19.295691620723634</v>
      </c>
      <c r="BI19">
        <f t="shared" si="11"/>
        <v>19.192741142655233</v>
      </c>
      <c r="BJ19">
        <f t="shared" si="11"/>
        <v>19.082539510059053</v>
      </c>
      <c r="BK19">
        <f t="shared" si="9"/>
        <v>18.967666868183077</v>
      </c>
    </row>
    <row r="20" spans="1:78" ht="15" thickBot="1">
      <c r="A20" s="6" t="s">
        <v>67</v>
      </c>
      <c r="B20" s="6" t="s">
        <v>68</v>
      </c>
      <c r="C20" s="6" t="s">
        <v>69</v>
      </c>
      <c r="D20" s="6" t="s">
        <v>74</v>
      </c>
      <c r="E20" s="6" t="s">
        <v>70</v>
      </c>
      <c r="F20" s="6" t="s">
        <v>71</v>
      </c>
      <c r="G20" s="6" t="s">
        <v>72</v>
      </c>
      <c r="H20" s="9" t="s">
        <v>313</v>
      </c>
      <c r="I20" s="9" t="s">
        <v>314</v>
      </c>
      <c r="J20" s="9" t="s">
        <v>320</v>
      </c>
      <c r="K20" s="9" t="s">
        <v>319</v>
      </c>
      <c r="L20" s="9" t="s">
        <v>769</v>
      </c>
      <c r="M20" s="9" t="s">
        <v>89</v>
      </c>
      <c r="N20" s="9" t="s">
        <v>84</v>
      </c>
      <c r="O20" s="8" t="s">
        <v>83</v>
      </c>
      <c r="P20" s="6" t="s">
        <v>76</v>
      </c>
      <c r="Q20" s="216" t="s">
        <v>146</v>
      </c>
      <c r="R20" s="110" t="s">
        <v>153</v>
      </c>
      <c r="S20" s="8" t="s">
        <v>237</v>
      </c>
      <c r="T20" s="6" t="s">
        <v>224</v>
      </c>
      <c r="Y20" s="6" t="s">
        <v>71</v>
      </c>
      <c r="Z20" s="8" t="s">
        <v>57</v>
      </c>
      <c r="AA20" s="8" t="s">
        <v>770</v>
      </c>
      <c r="AB20" s="8" t="s">
        <v>7</v>
      </c>
      <c r="AC20" s="8" t="s">
        <v>51</v>
      </c>
      <c r="AD20" s="8" t="s">
        <v>20</v>
      </c>
      <c r="AE20" s="8" t="s">
        <v>60</v>
      </c>
      <c r="AF20" s="56"/>
      <c r="AG20" s="8" t="s">
        <v>34</v>
      </c>
      <c r="AH20" s="8" t="s">
        <v>35</v>
      </c>
      <c r="AI20" s="8" t="s">
        <v>36</v>
      </c>
      <c r="AJ20" s="8" t="s">
        <v>52</v>
      </c>
      <c r="AK20" s="8" t="s">
        <v>37</v>
      </c>
      <c r="AL20" s="8" t="s">
        <v>38</v>
      </c>
      <c r="AM20" s="6" t="s">
        <v>39</v>
      </c>
      <c r="AN20" s="6" t="s">
        <v>40</v>
      </c>
      <c r="AO20" s="6" t="s">
        <v>41</v>
      </c>
      <c r="AP20" s="6" t="s">
        <v>42</v>
      </c>
      <c r="AQ20" s="6" t="s">
        <v>43</v>
      </c>
      <c r="AR20" s="6" t="s">
        <v>44</v>
      </c>
      <c r="AS20" s="6" t="s">
        <v>45</v>
      </c>
      <c r="AT20" s="6" t="s">
        <v>195</v>
      </c>
      <c r="AU20" s="214"/>
      <c r="AV20">
        <v>-36000</v>
      </c>
      <c r="AW20">
        <f t="shared" si="1"/>
        <v>4.0768478768737106E-2</v>
      </c>
      <c r="AX20">
        <f t="shared" si="2"/>
        <v>5.32022139954446E-2</v>
      </c>
      <c r="AY20">
        <f t="shared" si="3"/>
        <v>-1.2433735226707493E-2</v>
      </c>
      <c r="AZ20">
        <f t="shared" si="4"/>
        <v>9.7373001269288051E-2</v>
      </c>
      <c r="BA20">
        <f t="shared" si="5"/>
        <v>-0.55834500436777168</v>
      </c>
      <c r="BB20">
        <f t="shared" si="6"/>
        <v>2.7542500740297982</v>
      </c>
      <c r="BC20">
        <f t="shared" si="7"/>
        <v>5.0986688247567846</v>
      </c>
      <c r="BD20">
        <f t="shared" si="11"/>
        <v>19.893847164772833</v>
      </c>
      <c r="BE20">
        <f t="shared" si="11"/>
        <v>19.869504294087381</v>
      </c>
      <c r="BF20">
        <f t="shared" si="11"/>
        <v>19.823502082620294</v>
      </c>
      <c r="BG20">
        <f t="shared" si="11"/>
        <v>19.744095364296506</v>
      </c>
      <c r="BH20">
        <f t="shared" si="11"/>
        <v>19.622806779661445</v>
      </c>
      <c r="BI20">
        <f t="shared" si="11"/>
        <v>19.460996181719384</v>
      </c>
      <c r="BJ20">
        <f t="shared" si="11"/>
        <v>19.269885998755328</v>
      </c>
      <c r="BK20">
        <f t="shared" si="9"/>
        <v>19.063198140182454</v>
      </c>
    </row>
    <row r="21" spans="1:78" s="34" customFormat="1" ht="13.7" customHeight="1">
      <c r="A21" s="150" t="s">
        <v>249</v>
      </c>
      <c r="B21" s="124" t="s">
        <v>122</v>
      </c>
      <c r="C21" s="150">
        <v>28427.127</v>
      </c>
      <c r="D21" s="124" t="s">
        <v>299</v>
      </c>
      <c r="E21" s="34">
        <f t="shared" ref="E21:E52" si="12">+(C21-C$7)/C$8</f>
        <v>-57031.32452335165</v>
      </c>
      <c r="F21" s="38">
        <f t="shared" ref="F21:F43" si="13">ROUND(2*E21,0)/2</f>
        <v>-57031.5</v>
      </c>
      <c r="G21" s="34">
        <f t="shared" ref="G21:G52" si="14">+C21-(C$7+F21*C$8)</f>
        <v>6.4981070001522312E-2</v>
      </c>
      <c r="H21"/>
      <c r="I21">
        <f>G21</f>
        <v>6.4981070001522312E-2</v>
      </c>
      <c r="J21"/>
      <c r="K21"/>
      <c r="L21"/>
      <c r="N21" s="34">
        <f t="shared" ref="N21:N52" ca="1" si="15">+C$11+C$12*F21</f>
        <v>-9.8796932455442327E-2</v>
      </c>
      <c r="O21" s="28">
        <f t="shared" ref="O21:O52" si="16">+D$11+D$12*F21+D$13*F21^2</f>
        <v>6.4097089011248998E-2</v>
      </c>
      <c r="P21" s="37">
        <f t="shared" ref="P21:P52" si="17">+C21-15018.5</f>
        <v>13408.627</v>
      </c>
      <c r="Q21" s="217"/>
      <c r="R21" s="34">
        <f t="shared" ref="R21:R52" si="18">(O21-G21)^2</f>
        <v>7.8142239116458926E-7</v>
      </c>
      <c r="S21">
        <v>0.1</v>
      </c>
      <c r="T21" s="34">
        <f t="shared" ref="T21:T52" si="19">R21*S21</f>
        <v>7.8142239116458936E-8</v>
      </c>
      <c r="Y21">
        <f t="shared" ref="Y21:Y52" si="20">F21</f>
        <v>-57031.5</v>
      </c>
      <c r="Z21" s="28">
        <f t="shared" ref="Z21:Z52" si="21">AA$3+AA$4*Y21+AA$5*Y21^2+AG21</f>
        <v>6.0181666374248183E-2</v>
      </c>
      <c r="AA21" s="28">
        <f t="shared" ref="AA21:AA52" si="22">IF(R21&lt;&gt;0,G21-AG21, -9999)</f>
        <v>6.8896492638523127E-2</v>
      </c>
      <c r="AB21" s="28">
        <f t="shared" ref="AB21:AB52" si="23">+G21-O21</f>
        <v>8.8398099027331423E-4</v>
      </c>
      <c r="AC21" s="28">
        <f t="shared" ref="AC21:AC52" si="24">IF(S21&lt;&gt;0,G21-Z21, -9999)</f>
        <v>4.7994036272741292E-3</v>
      </c>
      <c r="AD21" s="28">
        <f t="shared" ref="AD21:AD52" si="25">+(G21-Z21)^2*S21</f>
        <v>2.303427517749207E-6</v>
      </c>
      <c r="AE21">
        <f t="shared" ref="AE21:AE52" si="26">IF(R21&lt;&gt;0,G21-O21, -9999)</f>
        <v>8.8398099027331423E-4</v>
      </c>
      <c r="AF21" s="29"/>
      <c r="AG21">
        <f t="shared" ref="AG21:AG52" si="27">$AA$6*($AA$11/AH21*AI21+$AA$12)</f>
        <v>-3.9154226370008184E-3</v>
      </c>
      <c r="AH21">
        <f t="shared" ref="AH21:AH52" si="28">1+$AA$7*COS(AK21)</f>
        <v>2.8057773710413958E-2</v>
      </c>
      <c r="AI21">
        <f t="shared" ref="AI21:AI52" si="29">SIN(AK21+RADIANS($AA$9))</f>
        <v>-0.12747604967369494</v>
      </c>
      <c r="AJ21">
        <f t="shared" ref="AJ21:AJ52" si="30">$AA$7*SIN(AK21)</f>
        <v>-7.5205963010329002E-2</v>
      </c>
      <c r="AK21">
        <f t="shared" ref="AK21:AK52" si="31">2*ATAN(AL21)</f>
        <v>-3.0643695359478347</v>
      </c>
      <c r="AL21">
        <f t="shared" ref="AL21:AL52" si="32">SQRT((1+$AA$7)/(1-$AA$7))*TAN(AM21/2)</f>
        <v>-25.886108468457611</v>
      </c>
      <c r="AM21" s="28">
        <f t="shared" ref="AM21:AS30" si="33">$AT21+$AA$7*SIN(AN21)</f>
        <v>16.367564182347973</v>
      </c>
      <c r="AN21" s="28">
        <f t="shared" si="33"/>
        <v>16.489230720239863</v>
      </c>
      <c r="AO21" s="28">
        <f t="shared" si="33"/>
        <v>16.325923939701259</v>
      </c>
      <c r="AP21" s="28">
        <f t="shared" si="33"/>
        <v>16.551342725373637</v>
      </c>
      <c r="AQ21" s="28">
        <f t="shared" si="33"/>
        <v>16.249740587480559</v>
      </c>
      <c r="AR21" s="28">
        <f t="shared" si="33"/>
        <v>16.678242483035966</v>
      </c>
      <c r="AS21" s="28">
        <f t="shared" si="33"/>
        <v>16.103697351516438</v>
      </c>
      <c r="AT21" s="28">
        <f t="shared" ref="AT21:AT52" si="34">RADIANS($AA$9)+$AA$18*(F21-AA$15)</f>
        <v>17.054032193127547</v>
      </c>
      <c r="AU21"/>
      <c r="AV21">
        <v>-35000</v>
      </c>
      <c r="AW21">
        <f t="shared" si="1"/>
        <v>3.2986319220938282E-2</v>
      </c>
      <c r="AX21">
        <f t="shared" si="2"/>
        <v>5.2574948038621158E-2</v>
      </c>
      <c r="AY21">
        <f t="shared" si="3"/>
        <v>-1.9588628817682873E-2</v>
      </c>
      <c r="AZ21">
        <f t="shared" si="4"/>
        <v>7.4284013186718068E-2</v>
      </c>
      <c r="BA21">
        <f t="shared" si="5"/>
        <v>-0.50024637022905682</v>
      </c>
      <c r="BB21">
        <f t="shared" si="6"/>
        <v>2.8227563381399183</v>
      </c>
      <c r="BC21">
        <f t="shared" si="7"/>
        <v>6.2195815298061197</v>
      </c>
      <c r="BD21">
        <f t="shared" si="11"/>
        <v>20.073577152958318</v>
      </c>
      <c r="BE21">
        <f t="shared" si="11"/>
        <v>20.06767744298093</v>
      </c>
      <c r="BF21">
        <f t="shared" si="11"/>
        <v>20.050553873431181</v>
      </c>
      <c r="BG21">
        <f t="shared" si="11"/>
        <v>20.004654702367528</v>
      </c>
      <c r="BH21">
        <f t="shared" si="11"/>
        <v>19.900215887573843</v>
      </c>
      <c r="BI21">
        <f t="shared" si="11"/>
        <v>19.713820333145033</v>
      </c>
      <c r="BJ21">
        <f t="shared" si="11"/>
        <v>19.455347641885258</v>
      </c>
      <c r="BK21">
        <f t="shared" si="9"/>
        <v>19.158729412181831</v>
      </c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</row>
    <row r="22" spans="1:78" s="34" customFormat="1" ht="13.7" customHeight="1">
      <c r="A22" s="220" t="s">
        <v>27</v>
      </c>
      <c r="B22" s="42"/>
      <c r="C22" s="32">
        <v>28427.132000000001</v>
      </c>
      <c r="D22" s="32"/>
      <c r="E22" s="34">
        <f t="shared" si="12"/>
        <v>-57031.31102121569</v>
      </c>
      <c r="F22" s="38">
        <f t="shared" si="13"/>
        <v>-57031.5</v>
      </c>
      <c r="G22" s="34">
        <f t="shared" si="14"/>
        <v>6.9981070002540946E-2</v>
      </c>
      <c r="H22" s="34">
        <f>G22</f>
        <v>6.9981070002540946E-2</v>
      </c>
      <c r="J22"/>
      <c r="N22" s="34">
        <f t="shared" ca="1" si="15"/>
        <v>-9.8796932455442327E-2</v>
      </c>
      <c r="O22" s="28">
        <f t="shared" si="16"/>
        <v>6.4097089011248998E-2</v>
      </c>
      <c r="P22" s="37">
        <f t="shared" si="17"/>
        <v>13408.632000000001</v>
      </c>
      <c r="R22" s="34">
        <f t="shared" si="18"/>
        <v>3.4621232305884977E-5</v>
      </c>
      <c r="S22" s="34">
        <v>0.2</v>
      </c>
      <c r="T22" s="34">
        <f t="shared" si="19"/>
        <v>6.9242464611769956E-6</v>
      </c>
      <c r="Y22">
        <f t="shared" si="20"/>
        <v>-57031.5</v>
      </c>
      <c r="Z22" s="28">
        <f t="shared" si="21"/>
        <v>6.0181666374248183E-2</v>
      </c>
      <c r="AA22" s="28">
        <f t="shared" si="22"/>
        <v>7.3896492639541761E-2</v>
      </c>
      <c r="AB22" s="28">
        <f t="shared" si="23"/>
        <v>5.8839809912919483E-3</v>
      </c>
      <c r="AC22" s="28">
        <f t="shared" si="24"/>
        <v>9.7994036282927632E-3</v>
      </c>
      <c r="AD22" s="28">
        <f t="shared" si="25"/>
        <v>1.9205662294039476E-5</v>
      </c>
      <c r="AE22">
        <f t="shared" si="26"/>
        <v>5.8839809912919483E-3</v>
      </c>
      <c r="AF22" s="29"/>
      <c r="AG22">
        <f t="shared" si="27"/>
        <v>-3.9154226370008184E-3</v>
      </c>
      <c r="AH22">
        <f t="shared" si="28"/>
        <v>2.8057773710413958E-2</v>
      </c>
      <c r="AI22">
        <f t="shared" si="29"/>
        <v>-0.12747604967369494</v>
      </c>
      <c r="AJ22">
        <f t="shared" si="30"/>
        <v>-7.5205963010329002E-2</v>
      </c>
      <c r="AK22">
        <f t="shared" si="31"/>
        <v>-3.0643695359478347</v>
      </c>
      <c r="AL22">
        <f t="shared" si="32"/>
        <v>-25.886108468457611</v>
      </c>
      <c r="AM22" s="28">
        <f t="shared" si="33"/>
        <v>16.367564182347973</v>
      </c>
      <c r="AN22" s="28">
        <f t="shared" si="33"/>
        <v>16.489230720239863</v>
      </c>
      <c r="AO22" s="28">
        <f t="shared" si="33"/>
        <v>16.325923939701259</v>
      </c>
      <c r="AP22" s="28">
        <f t="shared" si="33"/>
        <v>16.551342725373637</v>
      </c>
      <c r="AQ22" s="28">
        <f t="shared" si="33"/>
        <v>16.249740587480559</v>
      </c>
      <c r="AR22" s="28">
        <f t="shared" si="33"/>
        <v>16.678242483035966</v>
      </c>
      <c r="AS22" s="28">
        <f t="shared" si="33"/>
        <v>16.103697351516438</v>
      </c>
      <c r="AT22" s="28">
        <f t="shared" si="34"/>
        <v>17.054032193127547</v>
      </c>
      <c r="AU22"/>
      <c r="AV22">
        <v>-34000</v>
      </c>
      <c r="AW22">
        <f t="shared" si="1"/>
        <v>2.744046643353646E-2</v>
      </c>
      <c r="AX22">
        <f t="shared" si="2"/>
        <v>5.1937765423881468E-2</v>
      </c>
      <c r="AY22">
        <f t="shared" si="3"/>
        <v>-2.4497298990345008E-2</v>
      </c>
      <c r="AZ22">
        <f t="shared" si="4"/>
        <v>6.260647408758524E-2</v>
      </c>
      <c r="BA22">
        <f t="shared" si="5"/>
        <v>-0.46456535938265503</v>
      </c>
      <c r="BB22">
        <f t="shared" si="6"/>
        <v>2.8634958934580355</v>
      </c>
      <c r="BC22">
        <f t="shared" si="7"/>
        <v>7.1453321479617911</v>
      </c>
      <c r="BD22">
        <f t="shared" ref="BD22:BJ31" si="35">$BK22+$AA$7*SIN(BE22)</f>
        <v>20.206808879072959</v>
      </c>
      <c r="BE22">
        <f t="shared" si="35"/>
        <v>20.206051553925626</v>
      </c>
      <c r="BF22">
        <f t="shared" si="35"/>
        <v>20.202428684716466</v>
      </c>
      <c r="BG22">
        <f t="shared" si="35"/>
        <v>20.185858700739725</v>
      </c>
      <c r="BH22">
        <f t="shared" si="35"/>
        <v>20.121362754708329</v>
      </c>
      <c r="BI22">
        <f t="shared" si="35"/>
        <v>19.945750067662832</v>
      </c>
      <c r="BJ22">
        <f t="shared" si="35"/>
        <v>19.638104338730422</v>
      </c>
      <c r="BK22">
        <f t="shared" si="9"/>
        <v>19.254260684181208</v>
      </c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</row>
    <row r="23" spans="1:78" s="34" customFormat="1" ht="13.7" customHeight="1">
      <c r="A23" s="150" t="s">
        <v>249</v>
      </c>
      <c r="B23" s="124" t="s">
        <v>122</v>
      </c>
      <c r="C23" s="150">
        <v>28428.241000000002</v>
      </c>
      <c r="D23" s="124" t="s">
        <v>299</v>
      </c>
      <c r="E23" s="34">
        <f t="shared" si="12"/>
        <v>-57028.316247460447</v>
      </c>
      <c r="F23" s="38">
        <f t="shared" si="13"/>
        <v>-57028.5</v>
      </c>
      <c r="G23" s="34">
        <f t="shared" si="14"/>
        <v>6.8045730000449112E-2</v>
      </c>
      <c r="H23"/>
      <c r="I23">
        <f>G23</f>
        <v>6.8045730000449112E-2</v>
      </c>
      <c r="J23"/>
      <c r="K23"/>
      <c r="L23"/>
      <c r="N23" s="34">
        <f t="shared" ca="1" si="15"/>
        <v>-9.8791886599193093E-2</v>
      </c>
      <c r="O23" s="28">
        <f t="shared" si="16"/>
        <v>6.4095847730313335E-2</v>
      </c>
      <c r="P23" s="37">
        <f t="shared" si="17"/>
        <v>13409.741000000002</v>
      </c>
      <c r="Q23" s="217"/>
      <c r="R23" s="34">
        <f t="shared" si="18"/>
        <v>1.5601569947932957E-5</v>
      </c>
      <c r="S23">
        <v>0.1</v>
      </c>
      <c r="T23" s="34">
        <f t="shared" si="19"/>
        <v>1.5601569947932959E-6</v>
      </c>
      <c r="Y23">
        <f t="shared" si="20"/>
        <v>-57028.5</v>
      </c>
      <c r="Z23" s="28">
        <f t="shared" si="21"/>
        <v>6.018963192510738E-2</v>
      </c>
      <c r="AA23" s="28">
        <f t="shared" si="22"/>
        <v>7.1951945805655074E-2</v>
      </c>
      <c r="AB23" s="28">
        <f t="shared" si="23"/>
        <v>3.9498822701357766E-3</v>
      </c>
      <c r="AC23" s="28">
        <f t="shared" si="24"/>
        <v>7.8560980753417317E-3</v>
      </c>
      <c r="AD23" s="28">
        <f t="shared" si="25"/>
        <v>6.1718276969388069E-6</v>
      </c>
      <c r="AE23">
        <f t="shared" si="26"/>
        <v>3.9498822701357766E-3</v>
      </c>
      <c r="AF23" s="29"/>
      <c r="AG23">
        <f t="shared" si="27"/>
        <v>-3.9062158052059577E-3</v>
      </c>
      <c r="AH23">
        <f t="shared" si="28"/>
        <v>2.8059810590287393E-2</v>
      </c>
      <c r="AI23">
        <f t="shared" si="29"/>
        <v>-0.12744919126676202</v>
      </c>
      <c r="AJ23">
        <f t="shared" si="30"/>
        <v>-7.523228248086003E-2</v>
      </c>
      <c r="AK23">
        <f t="shared" si="31"/>
        <v>-3.0643424566653463</v>
      </c>
      <c r="AL23">
        <f t="shared" si="32"/>
        <v>-25.87702532587123</v>
      </c>
      <c r="AM23" s="28">
        <f t="shared" si="33"/>
        <v>16.367779275028109</v>
      </c>
      <c r="AN23" s="28">
        <f t="shared" si="33"/>
        <v>16.489334026575154</v>
      </c>
      <c r="AO23" s="28">
        <f t="shared" si="33"/>
        <v>16.326154636336856</v>
      </c>
      <c r="AP23" s="28">
        <f t="shared" si="33"/>
        <v>16.551428961680184</v>
      </c>
      <c r="AQ23" s="28">
        <f t="shared" si="33"/>
        <v>16.249980484095104</v>
      </c>
      <c r="AR23" s="28">
        <f t="shared" si="33"/>
        <v>16.678327260306379</v>
      </c>
      <c r="AS23" s="28">
        <f t="shared" si="33"/>
        <v>16.103921725974796</v>
      </c>
      <c r="AT23" s="28">
        <f t="shared" si="34"/>
        <v>17.054318786943547</v>
      </c>
      <c r="AU23"/>
      <c r="AV23">
        <v>-33000</v>
      </c>
      <c r="AW23">
        <f t="shared" si="1"/>
        <v>2.2970581358950824E-2</v>
      </c>
      <c r="AX23">
        <f t="shared" si="2"/>
        <v>5.1290666151225538E-2</v>
      </c>
      <c r="AY23">
        <f t="shared" si="3"/>
        <v>-2.8320084792274713E-2</v>
      </c>
      <c r="AZ23">
        <f t="shared" si="4"/>
        <v>5.5066224300960975E-2</v>
      </c>
      <c r="BA23">
        <f t="shared" si="5"/>
        <v>-0.43803954941468343</v>
      </c>
      <c r="BB23">
        <f t="shared" si="6"/>
        <v>2.8932229181292883</v>
      </c>
      <c r="BC23">
        <f t="shared" si="7"/>
        <v>8.011073314121349</v>
      </c>
      <c r="BD23">
        <f t="shared" si="35"/>
        <v>20.319702988893557</v>
      </c>
      <c r="BE23">
        <f t="shared" si="35"/>
        <v>20.319673508118353</v>
      </c>
      <c r="BF23">
        <f t="shared" si="35"/>
        <v>20.319373071361401</v>
      </c>
      <c r="BG23">
        <f t="shared" si="35"/>
        <v>20.316360654085145</v>
      </c>
      <c r="BH23">
        <f t="shared" si="35"/>
        <v>20.289934118491054</v>
      </c>
      <c r="BI23">
        <f t="shared" si="35"/>
        <v>20.152718017528361</v>
      </c>
      <c r="BJ23">
        <f t="shared" si="35"/>
        <v>19.817360655749503</v>
      </c>
      <c r="BK23">
        <f t="shared" si="9"/>
        <v>19.349791956180589</v>
      </c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</row>
    <row r="24" spans="1:78" s="34" customFormat="1" ht="13.7" customHeight="1">
      <c r="A24" s="33" t="s">
        <v>113</v>
      </c>
      <c r="B24" s="42"/>
      <c r="C24" s="32">
        <v>28429.165000000001</v>
      </c>
      <c r="D24" s="32"/>
      <c r="E24" s="34">
        <f t="shared" si="12"/>
        <v>-57025.821052735613</v>
      </c>
      <c r="F24" s="38">
        <f t="shared" si="13"/>
        <v>-57026</v>
      </c>
      <c r="G24" s="34">
        <f t="shared" si="14"/>
        <v>6.6266279998671962E-2</v>
      </c>
      <c r="H24" s="34">
        <f>G24</f>
        <v>6.6266279998671962E-2</v>
      </c>
      <c r="J24"/>
      <c r="N24" s="34">
        <f t="shared" ca="1" si="15"/>
        <v>-9.8787681718985401E-2</v>
      </c>
      <c r="O24" s="28">
        <f t="shared" si="16"/>
        <v>6.4094813261356576E-2</v>
      </c>
      <c r="P24" s="37">
        <f t="shared" si="17"/>
        <v>13410.665000000001</v>
      </c>
      <c r="R24" s="34">
        <f t="shared" si="18"/>
        <v>4.7152677912671281E-6</v>
      </c>
      <c r="S24" s="34">
        <v>0.2</v>
      </c>
      <c r="T24" s="34">
        <f t="shared" si="19"/>
        <v>9.430535582534257E-7</v>
      </c>
      <c r="Y24">
        <f t="shared" si="20"/>
        <v>-57026</v>
      </c>
      <c r="Z24" s="28">
        <f t="shared" si="21"/>
        <v>6.0196269604346389E-2</v>
      </c>
      <c r="AA24" s="28">
        <f t="shared" si="22"/>
        <v>7.0164823655682149E-2</v>
      </c>
      <c r="AB24" s="28">
        <f t="shared" si="23"/>
        <v>2.1714667373153862E-3</v>
      </c>
      <c r="AC24" s="28">
        <f t="shared" si="24"/>
        <v>6.0700103943255729E-3</v>
      </c>
      <c r="AD24" s="28">
        <f t="shared" si="25"/>
        <v>7.3690052374440989E-6</v>
      </c>
      <c r="AE24">
        <f t="shared" si="26"/>
        <v>2.1714667373153862E-3</v>
      </c>
      <c r="AF24" s="29"/>
      <c r="AG24">
        <f t="shared" si="27"/>
        <v>-3.8985436570101862E-3</v>
      </c>
      <c r="AH24">
        <f t="shared" si="28"/>
        <v>2.8061508570231819E-2</v>
      </c>
      <c r="AI24">
        <f t="shared" si="29"/>
        <v>-0.12742680872015749</v>
      </c>
      <c r="AJ24">
        <f t="shared" si="30"/>
        <v>-7.5254215790841184E-2</v>
      </c>
      <c r="AK24">
        <f t="shared" si="31"/>
        <v>-3.0643198901233122</v>
      </c>
      <c r="AL24">
        <f t="shared" si="32"/>
        <v>-25.869460742388004</v>
      </c>
      <c r="AM24" s="28">
        <f t="shared" si="33"/>
        <v>16.367958510758605</v>
      </c>
      <c r="AN24" s="28">
        <f t="shared" si="33"/>
        <v>16.489420135080753</v>
      </c>
      <c r="AO24" s="28">
        <f t="shared" si="33"/>
        <v>16.326346887405819</v>
      </c>
      <c r="AP24" s="28">
        <f t="shared" si="33"/>
        <v>16.551500825676172</v>
      </c>
      <c r="AQ24" s="28">
        <f t="shared" si="33"/>
        <v>16.250180423928377</v>
      </c>
      <c r="AR24" s="28">
        <f t="shared" si="33"/>
        <v>16.678397868862259</v>
      </c>
      <c r="AS24" s="28">
        <f t="shared" si="33"/>
        <v>16.104108764320436</v>
      </c>
      <c r="AT24" s="28">
        <f t="shared" si="34"/>
        <v>17.054557615123542</v>
      </c>
      <c r="AU24"/>
      <c r="AV24">
        <v>-32000</v>
      </c>
      <c r="AW24">
        <f t="shared" si="1"/>
        <v>1.9213368278446288E-2</v>
      </c>
      <c r="AX24">
        <f t="shared" si="2"/>
        <v>5.0633650220653359E-2</v>
      </c>
      <c r="AY24">
        <f t="shared" si="3"/>
        <v>-3.1420281942207071E-2</v>
      </c>
      <c r="AZ24">
        <f t="shared" si="4"/>
        <v>4.9681164465144922E-2</v>
      </c>
      <c r="BA24">
        <f t="shared" si="5"/>
        <v>-0.41673266919572172</v>
      </c>
      <c r="BB24">
        <f t="shared" si="6"/>
        <v>2.9167915831290538</v>
      </c>
      <c r="BC24">
        <f t="shared" si="7"/>
        <v>8.8592563482668591</v>
      </c>
      <c r="BD24">
        <f t="shared" si="35"/>
        <v>20.420170701785491</v>
      </c>
      <c r="BE24">
        <f t="shared" si="35"/>
        <v>20.420170701785249</v>
      </c>
      <c r="BF24">
        <f t="shared" si="35"/>
        <v>20.420170700404697</v>
      </c>
      <c r="BG24">
        <f t="shared" si="35"/>
        <v>20.420163060609717</v>
      </c>
      <c r="BH24">
        <f t="shared" si="35"/>
        <v>20.416388709688629</v>
      </c>
      <c r="BI24">
        <f t="shared" si="35"/>
        <v>20.332237542259804</v>
      </c>
      <c r="BJ24">
        <f t="shared" si="35"/>
        <v>19.992353080363724</v>
      </c>
      <c r="BK24">
        <f t="shared" si="9"/>
        <v>19.445323228179966</v>
      </c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</row>
    <row r="25" spans="1:78" s="34" customFormat="1" ht="13.7" customHeight="1">
      <c r="A25" s="150" t="s">
        <v>249</v>
      </c>
      <c r="B25" s="124" t="s">
        <v>122</v>
      </c>
      <c r="C25" s="150">
        <v>28429.344000000001</v>
      </c>
      <c r="D25" s="124" t="s">
        <v>299</v>
      </c>
      <c r="E25" s="34">
        <f t="shared" si="12"/>
        <v>-57025.337676268355</v>
      </c>
      <c r="F25" s="38">
        <f t="shared" si="13"/>
        <v>-57025.5</v>
      </c>
      <c r="G25" s="34">
        <f t="shared" si="14"/>
        <v>6.0110390000772895E-2</v>
      </c>
      <c r="H25"/>
      <c r="I25">
        <f>G25</f>
        <v>6.0110390000772895E-2</v>
      </c>
      <c r="J25"/>
      <c r="K25"/>
      <c r="L25"/>
      <c r="N25" s="34">
        <f t="shared" ca="1" si="15"/>
        <v>-9.878684074294386E-2</v>
      </c>
      <c r="O25" s="28">
        <f t="shared" si="16"/>
        <v>6.4094606360127759E-2</v>
      </c>
      <c r="P25" s="37">
        <f t="shared" si="17"/>
        <v>13410.844000000001</v>
      </c>
      <c r="Q25" s="217"/>
      <c r="R25" s="34">
        <f t="shared" si="18"/>
        <v>1.5873979998150926E-5</v>
      </c>
      <c r="S25">
        <v>0.1</v>
      </c>
      <c r="T25" s="34">
        <f t="shared" si="19"/>
        <v>1.5873979998150927E-6</v>
      </c>
      <c r="Y25">
        <f t="shared" si="20"/>
        <v>-57025.5</v>
      </c>
      <c r="Z25" s="28">
        <f t="shared" si="21"/>
        <v>6.01975971096037E-2</v>
      </c>
      <c r="AA25" s="28">
        <f t="shared" si="22"/>
        <v>6.4007399251296948E-2</v>
      </c>
      <c r="AB25" s="28">
        <f t="shared" si="23"/>
        <v>-3.9842163593548641E-3</v>
      </c>
      <c r="AC25" s="28">
        <f t="shared" si="24"/>
        <v>-8.7207108830804347E-5</v>
      </c>
      <c r="AD25" s="28">
        <f t="shared" si="25"/>
        <v>7.6050798306277538E-10</v>
      </c>
      <c r="AE25">
        <f t="shared" si="26"/>
        <v>-3.9842163593548641E-3</v>
      </c>
      <c r="AF25" s="29"/>
      <c r="AG25">
        <f t="shared" si="27"/>
        <v>-3.897009250524058E-3</v>
      </c>
      <c r="AH25">
        <f t="shared" si="28"/>
        <v>2.8061848229494868E-2</v>
      </c>
      <c r="AI25">
        <f t="shared" si="29"/>
        <v>-0.12742233215192728</v>
      </c>
      <c r="AJ25">
        <f t="shared" si="30"/>
        <v>-7.5258602498334687E-2</v>
      </c>
      <c r="AK25">
        <f t="shared" si="31"/>
        <v>-3.0643153767633633</v>
      </c>
      <c r="AL25">
        <f t="shared" si="32"/>
        <v>-25.867948338320218</v>
      </c>
      <c r="AM25" s="28">
        <f t="shared" si="33"/>
        <v>16.36799435701252</v>
      </c>
      <c r="AN25" s="28">
        <f t="shared" si="33"/>
        <v>16.489437358953889</v>
      </c>
      <c r="AO25" s="28">
        <f t="shared" si="33"/>
        <v>16.326385338040527</v>
      </c>
      <c r="AP25" s="28">
        <f t="shared" si="33"/>
        <v>16.551515198522239</v>
      </c>
      <c r="AQ25" s="28">
        <f t="shared" si="33"/>
        <v>16.250220414728727</v>
      </c>
      <c r="AR25" s="28">
        <f t="shared" si="33"/>
        <v>16.678411986301814</v>
      </c>
      <c r="AS25" s="28">
        <f t="shared" si="33"/>
        <v>16.104146178494979</v>
      </c>
      <c r="AT25" s="28">
        <f t="shared" si="34"/>
        <v>17.054605380759543</v>
      </c>
      <c r="AU25"/>
      <c r="AV25">
        <v>-31000</v>
      </c>
      <c r="AW25">
        <f t="shared" si="1"/>
        <v>1.599866317329865E-2</v>
      </c>
      <c r="AX25">
        <f t="shared" si="2"/>
        <v>4.9966717632164939E-2</v>
      </c>
      <c r="AY25">
        <f t="shared" si="3"/>
        <v>-3.396805445886629E-2</v>
      </c>
      <c r="AZ25">
        <f t="shared" si="4"/>
        <v>4.5618242656614072E-2</v>
      </c>
      <c r="BA25">
        <f t="shared" si="5"/>
        <v>-0.39889894476777837</v>
      </c>
      <c r="BB25">
        <f t="shared" si="6"/>
        <v>2.9363238101389624</v>
      </c>
      <c r="BC25">
        <f t="shared" si="7"/>
        <v>9.7090843414934529</v>
      </c>
      <c r="BD25">
        <f t="shared" si="35"/>
        <v>20.511642784774306</v>
      </c>
      <c r="BE25">
        <f t="shared" si="35"/>
        <v>20.511641147194819</v>
      </c>
      <c r="BF25">
        <f t="shared" si="35"/>
        <v>20.51165957219153</v>
      </c>
      <c r="BG25">
        <f t="shared" si="35"/>
        <v>20.51145205160562</v>
      </c>
      <c r="BH25">
        <f t="shared" si="35"/>
        <v>20.513762786432391</v>
      </c>
      <c r="BI25">
        <f t="shared" si="35"/>
        <v>20.483437866370778</v>
      </c>
      <c r="BJ25">
        <f t="shared" si="35"/>
        <v>20.162356983645996</v>
      </c>
      <c r="BK25">
        <f t="shared" si="9"/>
        <v>19.540854500179343</v>
      </c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</row>
    <row r="26" spans="1:78" s="34" customFormat="1" ht="13.7" customHeight="1">
      <c r="A26" s="33" t="s">
        <v>113</v>
      </c>
      <c r="B26" s="42"/>
      <c r="C26" s="32">
        <v>28430.266</v>
      </c>
      <c r="D26" s="32"/>
      <c r="E26" s="34">
        <f t="shared" si="12"/>
        <v>-57022.847882397909</v>
      </c>
      <c r="F26" s="38">
        <f t="shared" si="13"/>
        <v>-57023</v>
      </c>
      <c r="G26" s="34">
        <f t="shared" si="14"/>
        <v>5.6330939998588292E-2</v>
      </c>
      <c r="H26" s="34">
        <f>G26</f>
        <v>5.6330939998588292E-2</v>
      </c>
      <c r="J26"/>
      <c r="N26" s="34">
        <f t="shared" ca="1" si="15"/>
        <v>-9.8782635862736168E-2</v>
      </c>
      <c r="O26" s="28">
        <f t="shared" si="16"/>
        <v>6.4093571816796091E-2</v>
      </c>
      <c r="P26" s="37">
        <f t="shared" si="17"/>
        <v>13411.766</v>
      </c>
      <c r="R26" s="34">
        <f t="shared" si="18"/>
        <v>6.025845274505212E-5</v>
      </c>
      <c r="S26" s="34">
        <v>0.2</v>
      </c>
      <c r="T26" s="34">
        <f t="shared" si="19"/>
        <v>1.2051690549010425E-5</v>
      </c>
      <c r="Y26">
        <f t="shared" si="20"/>
        <v>-57023</v>
      </c>
      <c r="Z26" s="28">
        <f t="shared" si="21"/>
        <v>6.0204234482632672E-2</v>
      </c>
      <c r="AA26" s="28">
        <f t="shared" si="22"/>
        <v>6.0220277332751711E-2</v>
      </c>
      <c r="AB26" s="28">
        <f t="shared" si="23"/>
        <v>-7.7626318182077991E-3</v>
      </c>
      <c r="AC26" s="28">
        <f t="shared" si="24"/>
        <v>-3.8732944840443803E-3</v>
      </c>
      <c r="AD26" s="28">
        <f t="shared" si="25"/>
        <v>3.0004820320257248E-6</v>
      </c>
      <c r="AE26">
        <f t="shared" si="26"/>
        <v>-7.7626318182077991E-3</v>
      </c>
      <c r="AF26" s="29"/>
      <c r="AG26">
        <f t="shared" si="27"/>
        <v>-3.8893373341634188E-3</v>
      </c>
      <c r="AH26">
        <f t="shared" si="28"/>
        <v>2.8063546842160281E-2</v>
      </c>
      <c r="AI26">
        <f t="shared" si="29"/>
        <v>-0.12739994901664614</v>
      </c>
      <c r="AJ26">
        <f t="shared" si="30"/>
        <v>-7.5280536262877437E-2</v>
      </c>
      <c r="AK26">
        <f t="shared" si="31"/>
        <v>-3.0642928097063256</v>
      </c>
      <c r="AL26">
        <f t="shared" si="32"/>
        <v>-25.860388879674339</v>
      </c>
      <c r="AM26" s="28">
        <f t="shared" si="33"/>
        <v>16.368173583816784</v>
      </c>
      <c r="AN26" s="28">
        <f t="shared" si="33"/>
        <v>16.489523489188297</v>
      </c>
      <c r="AO26" s="28">
        <f t="shared" si="33"/>
        <v>16.326577593311516</v>
      </c>
      <c r="AP26" s="28">
        <f t="shared" si="33"/>
        <v>16.551587062998085</v>
      </c>
      <c r="AQ26" s="28">
        <f t="shared" si="33"/>
        <v>16.25042038289282</v>
      </c>
      <c r="AR26" s="28">
        <f t="shared" si="33"/>
        <v>16.678482552147912</v>
      </c>
      <c r="AS26" s="28">
        <f t="shared" si="33"/>
        <v>16.104333281896047</v>
      </c>
      <c r="AT26" s="28">
        <f t="shared" si="34"/>
        <v>17.054844208939542</v>
      </c>
      <c r="AU26"/>
      <c r="AV26">
        <v>-30000</v>
      </c>
      <c r="AW26">
        <f t="shared" si="1"/>
        <v>1.3218868005333215E-2</v>
      </c>
      <c r="AX26">
        <f t="shared" si="2"/>
        <v>4.9289868385760278E-2</v>
      </c>
      <c r="AY26">
        <f t="shared" si="3"/>
        <v>-3.6071000380427064E-2</v>
      </c>
      <c r="AZ26">
        <f t="shared" si="4"/>
        <v>4.2435401235147219E-2</v>
      </c>
      <c r="BA26">
        <f t="shared" si="5"/>
        <v>-0.3835417029839755</v>
      </c>
      <c r="BB26">
        <f t="shared" si="6"/>
        <v>2.9530113748838809</v>
      </c>
      <c r="BC26">
        <f t="shared" si="7"/>
        <v>10.57405776340185</v>
      </c>
      <c r="BD26">
        <f t="shared" si="35"/>
        <v>20.596198180424867</v>
      </c>
      <c r="BE26">
        <f t="shared" si="35"/>
        <v>20.596209107989498</v>
      </c>
      <c r="BF26">
        <f t="shared" si="35"/>
        <v>20.596145024449122</v>
      </c>
      <c r="BG26">
        <f t="shared" si="35"/>
        <v>20.596520506492006</v>
      </c>
      <c r="BH26">
        <f t="shared" si="35"/>
        <v>20.594309042060857</v>
      </c>
      <c r="BI26">
        <f t="shared" si="35"/>
        <v>20.606960699522652</v>
      </c>
      <c r="BJ26">
        <f t="shared" si="35"/>
        <v>20.326693228418847</v>
      </c>
      <c r="BK26">
        <f t="shared" si="9"/>
        <v>19.63638577217872</v>
      </c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</row>
    <row r="27" spans="1:78" s="34" customFormat="1" ht="13.7" customHeight="1">
      <c r="A27" s="150" t="s">
        <v>249</v>
      </c>
      <c r="B27" s="124" t="s">
        <v>122</v>
      </c>
      <c r="C27" s="150">
        <v>28431.196</v>
      </c>
      <c r="D27" s="124" t="s">
        <v>299</v>
      </c>
      <c r="E27" s="34">
        <f t="shared" si="12"/>
        <v>-57020.336485109925</v>
      </c>
      <c r="F27" s="38">
        <f t="shared" si="13"/>
        <v>-57020.5</v>
      </c>
      <c r="G27" s="34">
        <f t="shared" si="14"/>
        <v>6.0551489998033503E-2</v>
      </c>
      <c r="H27"/>
      <c r="I27">
        <f>G27</f>
        <v>6.0551489998033503E-2</v>
      </c>
      <c r="J27"/>
      <c r="K27"/>
      <c r="L27"/>
      <c r="N27" s="34">
        <f t="shared" ca="1" si="15"/>
        <v>-9.8778430982528462E-2</v>
      </c>
      <c r="O27" s="28">
        <f t="shared" si="16"/>
        <v>6.4092537211485293E-2</v>
      </c>
      <c r="P27" s="37">
        <f t="shared" si="17"/>
        <v>13412.696</v>
      </c>
      <c r="Q27" s="217"/>
      <c r="R27" s="34">
        <f t="shared" si="18"/>
        <v>1.2539015367894684E-5</v>
      </c>
      <c r="S27">
        <v>0.1</v>
      </c>
      <c r="T27" s="34">
        <f t="shared" si="19"/>
        <v>1.2539015367894684E-6</v>
      </c>
      <c r="Y27">
        <f t="shared" si="20"/>
        <v>-57020.5</v>
      </c>
      <c r="Z27" s="28">
        <f t="shared" si="21"/>
        <v>6.0210871599730272E-2</v>
      </c>
      <c r="AA27" s="28">
        <f t="shared" si="22"/>
        <v>6.4433155609788531E-2</v>
      </c>
      <c r="AB27" s="28">
        <f t="shared" si="23"/>
        <v>-3.5410472134517895E-3</v>
      </c>
      <c r="AC27" s="28">
        <f t="shared" si="24"/>
        <v>3.4061839830323154E-4</v>
      </c>
      <c r="AD27" s="28">
        <f t="shared" si="25"/>
        <v>1.1602089326265888E-8</v>
      </c>
      <c r="AE27">
        <f t="shared" si="26"/>
        <v>-3.5410472134517895E-3</v>
      </c>
      <c r="AF27" s="29"/>
      <c r="AG27">
        <f t="shared" si="27"/>
        <v>-3.8816656117550215E-3</v>
      </c>
      <c r="AH27">
        <f t="shared" si="28"/>
        <v>2.8065245982045517E-2</v>
      </c>
      <c r="AI27">
        <f t="shared" si="29"/>
        <v>-0.12737756539183726</v>
      </c>
      <c r="AJ27">
        <f t="shared" si="30"/>
        <v>-7.5302470405201063E-2</v>
      </c>
      <c r="AK27">
        <f t="shared" si="31"/>
        <v>-3.064270242221153</v>
      </c>
      <c r="AL27">
        <f t="shared" si="32"/>
        <v>-25.852833688097562</v>
      </c>
      <c r="AM27" s="28">
        <f t="shared" si="33"/>
        <v>16.368352803171593</v>
      </c>
      <c r="AN27" s="28">
        <f t="shared" si="33"/>
        <v>16.489609637551656</v>
      </c>
      <c r="AO27" s="28">
        <f t="shared" si="33"/>
        <v>16.326769852066381</v>
      </c>
      <c r="AP27" s="28">
        <f t="shared" si="33"/>
        <v>16.551658927901805</v>
      </c>
      <c r="AQ27" s="28">
        <f t="shared" si="33"/>
        <v>16.250620374650577</v>
      </c>
      <c r="AR27" s="28">
        <f t="shared" si="33"/>
        <v>16.678553082418681</v>
      </c>
      <c r="AS27" s="28">
        <f t="shared" si="33"/>
        <v>16.104520439513209</v>
      </c>
      <c r="AT27" s="28">
        <f t="shared" si="34"/>
        <v>17.055083037119541</v>
      </c>
      <c r="AU27"/>
      <c r="AV27">
        <v>-29000</v>
      </c>
      <c r="AW27">
        <f t="shared" si="1"/>
        <v>1.0799184275541676E-2</v>
      </c>
      <c r="AX27">
        <f t="shared" si="2"/>
        <v>4.8603102481439377E-2</v>
      </c>
      <c r="AY27">
        <f t="shared" si="3"/>
        <v>-3.7803918205897701E-2</v>
      </c>
      <c r="AZ27">
        <f t="shared" si="4"/>
        <v>3.9872166354258054E-2</v>
      </c>
      <c r="BA27">
        <f t="shared" si="5"/>
        <v>-0.37003310484673707</v>
      </c>
      <c r="BB27">
        <f t="shared" si="6"/>
        <v>2.9675949662874683</v>
      </c>
      <c r="BC27">
        <f t="shared" si="7"/>
        <v>11.465391391992304</v>
      </c>
      <c r="BD27">
        <f t="shared" si="35"/>
        <v>20.675235474436423</v>
      </c>
      <c r="BE27">
        <f t="shared" si="35"/>
        <v>20.675375445233303</v>
      </c>
      <c r="BF27">
        <f t="shared" si="35"/>
        <v>20.674805656673239</v>
      </c>
      <c r="BG27">
        <f t="shared" si="35"/>
        <v>20.677117402343526</v>
      </c>
      <c r="BH27">
        <f t="shared" si="35"/>
        <v>20.667607108533801</v>
      </c>
      <c r="BI27">
        <f t="shared" si="35"/>
        <v>20.704744832618811</v>
      </c>
      <c r="BJ27">
        <f t="shared" si="35"/>
        <v>20.484734362500184</v>
      </c>
      <c r="BK27">
        <f t="shared" si="9"/>
        <v>19.731917044178097</v>
      </c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</row>
    <row r="28" spans="1:78" s="34" customFormat="1" ht="13.7" customHeight="1">
      <c r="A28" s="33" t="s">
        <v>113</v>
      </c>
      <c r="B28" s="42"/>
      <c r="C28" s="32">
        <v>28460.253000000001</v>
      </c>
      <c r="D28" s="32"/>
      <c r="E28" s="34">
        <f t="shared" si="12"/>
        <v>-56941.870172210023</v>
      </c>
      <c r="F28" s="38">
        <f t="shared" si="13"/>
        <v>-56942</v>
      </c>
      <c r="G28" s="34">
        <f t="shared" si="14"/>
        <v>4.807675999836647E-2</v>
      </c>
      <c r="H28" s="34">
        <f>G28</f>
        <v>4.807675999836647E-2</v>
      </c>
      <c r="J28"/>
      <c r="N28" s="34">
        <f t="shared" ca="1" si="15"/>
        <v>-9.8646397744006825E-2</v>
      </c>
      <c r="O28" s="28">
        <f t="shared" si="16"/>
        <v>6.4060019077191915E-2</v>
      </c>
      <c r="P28" s="37">
        <f t="shared" si="17"/>
        <v>13441.753000000001</v>
      </c>
      <c r="R28" s="34">
        <f t="shared" si="18"/>
        <v>2.5546457078085602E-4</v>
      </c>
      <c r="S28" s="34">
        <v>0.2</v>
      </c>
      <c r="T28" s="34">
        <f t="shared" si="19"/>
        <v>5.1092914156171203E-5</v>
      </c>
      <c r="Y28">
        <f t="shared" si="20"/>
        <v>-56942</v>
      </c>
      <c r="Z28" s="28">
        <f t="shared" si="21"/>
        <v>6.0419143026064874E-2</v>
      </c>
      <c r="AA28" s="28">
        <f t="shared" si="22"/>
        <v>5.1717636049493511E-2</v>
      </c>
      <c r="AB28" s="28">
        <f t="shared" si="23"/>
        <v>-1.5983259078825446E-2</v>
      </c>
      <c r="AC28" s="28">
        <f t="shared" si="24"/>
        <v>-1.2342383027698405E-2</v>
      </c>
      <c r="AD28" s="28">
        <f t="shared" si="25"/>
        <v>3.0466883760483529E-5</v>
      </c>
      <c r="AE28">
        <f t="shared" si="26"/>
        <v>-1.5983259078825446E-2</v>
      </c>
      <c r="AF28" s="29"/>
      <c r="AG28">
        <f t="shared" si="27"/>
        <v>-3.6408760511270435E-3</v>
      </c>
      <c r="AH28">
        <f t="shared" si="28"/>
        <v>2.8118866915453067E-2</v>
      </c>
      <c r="AI28">
        <f t="shared" si="29"/>
        <v>-0.12667447582128596</v>
      </c>
      <c r="AJ28">
        <f t="shared" si="30"/>
        <v>-7.5991389455417821E-2</v>
      </c>
      <c r="AK28">
        <f t="shared" si="31"/>
        <v>-3.0635614106636555</v>
      </c>
      <c r="AL28">
        <f t="shared" si="32"/>
        <v>-25.617752704696056</v>
      </c>
      <c r="AM28" s="28">
        <f t="shared" si="33"/>
        <v>16.373976445899341</v>
      </c>
      <c r="AN28" s="28">
        <f t="shared" si="33"/>
        <v>16.492324028715426</v>
      </c>
      <c r="AO28" s="28">
        <f t="shared" si="33"/>
        <v>16.332808457664317</v>
      </c>
      <c r="AP28" s="28">
        <f t="shared" si="33"/>
        <v>16.553915847766046</v>
      </c>
      <c r="AQ28" s="28">
        <f t="shared" si="33"/>
        <v>16.256912038274802</v>
      </c>
      <c r="AR28" s="28">
        <f t="shared" si="33"/>
        <v>16.680749720459584</v>
      </c>
      <c r="AS28" s="28">
        <f t="shared" si="33"/>
        <v>16.110424783894295</v>
      </c>
      <c r="AT28" s="28">
        <f t="shared" si="34"/>
        <v>17.062582241971491</v>
      </c>
      <c r="AU28"/>
      <c r="AV28">
        <v>-28000</v>
      </c>
      <c r="AW28">
        <f t="shared" si="1"/>
        <v>8.6846209481037523E-3</v>
      </c>
      <c r="AX28">
        <f t="shared" si="2"/>
        <v>4.790641991920222E-2</v>
      </c>
      <c r="AY28">
        <f t="shared" si="3"/>
        <v>-3.9221798971098468E-2</v>
      </c>
      <c r="AZ28">
        <f t="shared" si="4"/>
        <v>3.776381189634137E-2</v>
      </c>
      <c r="BA28">
        <f t="shared" si="5"/>
        <v>-0.35795134487711661</v>
      </c>
      <c r="BB28">
        <f t="shared" si="6"/>
        <v>2.980566683831865</v>
      </c>
      <c r="BC28">
        <f t="shared" si="7"/>
        <v>12.39350754271789</v>
      </c>
      <c r="BD28">
        <f t="shared" si="35"/>
        <v>20.749756625660766</v>
      </c>
      <c r="BE28">
        <f t="shared" si="35"/>
        <v>20.750158121711209</v>
      </c>
      <c r="BF28">
        <f t="shared" si="35"/>
        <v>20.748884040144418</v>
      </c>
      <c r="BG28">
        <f t="shared" si="35"/>
        <v>20.752910908909644</v>
      </c>
      <c r="BH28">
        <f t="shared" si="35"/>
        <v>20.740016755414555</v>
      </c>
      <c r="BI28">
        <f t="shared" si="35"/>
        <v>20.779735080516534</v>
      </c>
      <c r="BJ28">
        <f t="shared" si="35"/>
        <v>20.635910340618789</v>
      </c>
      <c r="BK28">
        <f t="shared" si="9"/>
        <v>19.827448316177474</v>
      </c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</row>
    <row r="29" spans="1:78" s="34" customFormat="1" ht="13.7" customHeight="1">
      <c r="A29" s="150" t="s">
        <v>250</v>
      </c>
      <c r="B29" s="124" t="s">
        <v>111</v>
      </c>
      <c r="C29" s="150">
        <v>28775.223000000002</v>
      </c>
      <c r="D29" s="124" t="s">
        <v>299</v>
      </c>
      <c r="E29" s="34">
        <f t="shared" si="12"/>
        <v>-56091.316619741337</v>
      </c>
      <c r="F29" s="38">
        <f t="shared" si="13"/>
        <v>-56091.5</v>
      </c>
      <c r="G29" s="34">
        <f t="shared" si="14"/>
        <v>6.7907870001363335E-2</v>
      </c>
      <c r="H29"/>
      <c r="I29">
        <f t="shared" ref="I29:I57" si="36">G29</f>
        <v>6.7907870001363335E-2</v>
      </c>
      <c r="J29"/>
      <c r="K29"/>
      <c r="L29"/>
      <c r="N29" s="34">
        <f t="shared" ca="1" si="15"/>
        <v>-9.7215897497348838E-2</v>
      </c>
      <c r="O29" s="28">
        <f t="shared" si="16"/>
        <v>6.3703787121095728E-2</v>
      </c>
      <c r="P29" s="37">
        <f t="shared" si="17"/>
        <v>13756.723000000002</v>
      </c>
      <c r="Q29" s="217"/>
      <c r="R29" s="34">
        <f t="shared" si="18"/>
        <v>1.7674312864159175E-5</v>
      </c>
      <c r="S29">
        <v>0.1</v>
      </c>
      <c r="T29" s="34">
        <f t="shared" si="19"/>
        <v>1.7674312864159175E-6</v>
      </c>
      <c r="Y29">
        <f t="shared" si="20"/>
        <v>-56091.5</v>
      </c>
      <c r="Z29" s="28">
        <f t="shared" si="21"/>
        <v>6.2654080311937185E-2</v>
      </c>
      <c r="AA29" s="28">
        <f t="shared" si="22"/>
        <v>6.8957576810521878E-2</v>
      </c>
      <c r="AB29" s="28">
        <f t="shared" si="23"/>
        <v>4.2040828802676067E-3</v>
      </c>
      <c r="AC29" s="28">
        <f t="shared" si="24"/>
        <v>5.2537896894261499E-3</v>
      </c>
      <c r="AD29" s="28">
        <f t="shared" si="25"/>
        <v>2.7602306100720521E-6</v>
      </c>
      <c r="AE29">
        <f t="shared" si="26"/>
        <v>4.2040828802676067E-3</v>
      </c>
      <c r="AF29" s="29"/>
      <c r="AG29">
        <f t="shared" si="27"/>
        <v>-1.0497068091585367E-3</v>
      </c>
      <c r="AH29">
        <f t="shared" si="28"/>
        <v>2.8732798518878888E-2</v>
      </c>
      <c r="AI29">
        <f t="shared" si="29"/>
        <v>-0.11903291486667233</v>
      </c>
      <c r="AJ29">
        <f t="shared" si="30"/>
        <v>-8.3472459195229304E-2</v>
      </c>
      <c r="AK29">
        <f t="shared" si="31"/>
        <v>-3.0558615015575388</v>
      </c>
      <c r="AL29">
        <f t="shared" si="32"/>
        <v>-23.314452574112558</v>
      </c>
      <c r="AM29" s="28">
        <f t="shared" si="33"/>
        <v>16.434360196549409</v>
      </c>
      <c r="AN29" s="28">
        <f t="shared" si="33"/>
        <v>16.523037931418607</v>
      </c>
      <c r="AO29" s="28">
        <f t="shared" si="33"/>
        <v>16.398318423016647</v>
      </c>
      <c r="AP29" s="28">
        <f t="shared" si="33"/>
        <v>16.57861419575945</v>
      </c>
      <c r="AQ29" s="28">
        <f t="shared" si="33"/>
        <v>16.326447496323414</v>
      </c>
      <c r="AR29" s="28">
        <f t="shared" si="33"/>
        <v>16.702439785853205</v>
      </c>
      <c r="AS29" s="28">
        <f t="shared" si="33"/>
        <v>16.177844470091383</v>
      </c>
      <c r="AT29" s="28">
        <f t="shared" si="34"/>
        <v>17.143831588806961</v>
      </c>
      <c r="AU29"/>
      <c r="AV29">
        <v>-27000</v>
      </c>
      <c r="AW29">
        <f t="shared" si="1"/>
        <v>6.8317063159857583E-3</v>
      </c>
      <c r="AX29">
        <f t="shared" si="2"/>
        <v>4.7199820699048836E-2</v>
      </c>
      <c r="AY29">
        <f t="shared" si="3"/>
        <v>-4.0368114383063078E-2</v>
      </c>
      <c r="AZ29">
        <f t="shared" si="4"/>
        <v>3.5998228890785633E-2</v>
      </c>
      <c r="BA29">
        <f t="shared" si="5"/>
        <v>-0.34698426069284238</v>
      </c>
      <c r="BB29">
        <f t="shared" si="6"/>
        <v>2.9922859540671909</v>
      </c>
      <c r="BC29">
        <f t="shared" si="7"/>
        <v>13.370352503483698</v>
      </c>
      <c r="BD29">
        <f t="shared" si="35"/>
        <v>20.820611201611431</v>
      </c>
      <c r="BE29">
        <f t="shared" si="35"/>
        <v>20.821042854443867</v>
      </c>
      <c r="BF29">
        <f t="shared" si="35"/>
        <v>20.819906127929336</v>
      </c>
      <c r="BG29">
        <f t="shared" si="35"/>
        <v>20.822893083684761</v>
      </c>
      <c r="BH29">
        <f t="shared" si="35"/>
        <v>20.814998588841114</v>
      </c>
      <c r="BI29">
        <f t="shared" si="35"/>
        <v>20.835555349702997</v>
      </c>
      <c r="BJ29">
        <f t="shared" si="35"/>
        <v>20.779713722819821</v>
      </c>
      <c r="BK29">
        <f t="shared" si="9"/>
        <v>19.922979588176851</v>
      </c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</row>
    <row r="30" spans="1:78" s="34" customFormat="1" ht="13.7" customHeight="1">
      <c r="A30" s="150" t="s">
        <v>250</v>
      </c>
      <c r="B30" s="124" t="s">
        <v>122</v>
      </c>
      <c r="C30" s="150">
        <v>28776.146000000001</v>
      </c>
      <c r="D30" s="124" t="s">
        <v>299</v>
      </c>
      <c r="E30" s="34">
        <f t="shared" si="12"/>
        <v>-56088.824125443702</v>
      </c>
      <c r="F30" s="38">
        <f t="shared" si="13"/>
        <v>-56089</v>
      </c>
      <c r="G30" s="34">
        <f t="shared" si="14"/>
        <v>6.5128419999382459E-2</v>
      </c>
      <c r="H30"/>
      <c r="I30">
        <f t="shared" si="36"/>
        <v>6.5128419999382459E-2</v>
      </c>
      <c r="J30"/>
      <c r="K30"/>
      <c r="L30"/>
      <c r="N30" s="34">
        <f t="shared" ca="1" si="15"/>
        <v>-9.7211692617141146E-2</v>
      </c>
      <c r="O30" s="28">
        <f t="shared" si="16"/>
        <v>6.3702729422367835E-2</v>
      </c>
      <c r="P30" s="37">
        <f t="shared" si="17"/>
        <v>13757.646000000001</v>
      </c>
      <c r="Q30" s="217"/>
      <c r="R30" s="34">
        <f t="shared" si="18"/>
        <v>2.0325936213882912E-6</v>
      </c>
      <c r="S30">
        <v>0.1</v>
      </c>
      <c r="T30" s="34">
        <f t="shared" si="19"/>
        <v>2.0325936213882912E-7</v>
      </c>
      <c r="Y30">
        <f t="shared" si="20"/>
        <v>-56089</v>
      </c>
      <c r="Z30" s="28">
        <f t="shared" si="21"/>
        <v>6.2660579666686922E-2</v>
      </c>
      <c r="AA30" s="28">
        <f t="shared" si="22"/>
        <v>6.6170569755063371E-2</v>
      </c>
      <c r="AB30" s="28">
        <f t="shared" si="23"/>
        <v>1.4256905770146239E-3</v>
      </c>
      <c r="AC30" s="28">
        <f t="shared" si="24"/>
        <v>2.4678403326955367E-3</v>
      </c>
      <c r="AD30" s="28">
        <f t="shared" si="25"/>
        <v>6.0902359076788178E-7</v>
      </c>
      <c r="AE30">
        <f t="shared" si="26"/>
        <v>1.4256905770146239E-3</v>
      </c>
      <c r="AF30" s="29"/>
      <c r="AG30">
        <f t="shared" si="27"/>
        <v>-1.0421497556809083E-3</v>
      </c>
      <c r="AH30">
        <f t="shared" si="28"/>
        <v>2.8734691414472824E-2</v>
      </c>
      <c r="AI30">
        <f t="shared" si="29"/>
        <v>-0.11901040214366217</v>
      </c>
      <c r="AJ30">
        <f t="shared" si="30"/>
        <v>-8.349448158608215E-2</v>
      </c>
      <c r="AK30">
        <f t="shared" si="31"/>
        <v>-3.0558388276607182</v>
      </c>
      <c r="AL30">
        <f t="shared" si="32"/>
        <v>-23.308280514918813</v>
      </c>
      <c r="AM30" s="28">
        <f t="shared" si="33"/>
        <v>16.434536066395363</v>
      </c>
      <c r="AN30" s="28">
        <f t="shared" si="33"/>
        <v>16.523132105603388</v>
      </c>
      <c r="AO30" s="28">
        <f t="shared" si="33"/>
        <v>16.398510892860095</v>
      </c>
      <c r="AP30" s="28">
        <f t="shared" si="33"/>
        <v>16.578688003614921</v>
      </c>
      <c r="AQ30" s="28">
        <f t="shared" si="33"/>
        <v>16.326655276499924</v>
      </c>
      <c r="AR30" s="28">
        <f t="shared" si="33"/>
        <v>16.70249823340653</v>
      </c>
      <c r="AS30" s="28">
        <f t="shared" si="33"/>
        <v>16.178052006972642</v>
      </c>
      <c r="AT30" s="28">
        <f t="shared" si="34"/>
        <v>17.14407041698696</v>
      </c>
      <c r="AU30"/>
      <c r="AV30">
        <v>-26000</v>
      </c>
      <c r="AW30">
        <f t="shared" si="1"/>
        <v>5.204669895284092E-3</v>
      </c>
      <c r="AX30">
        <f t="shared" si="2"/>
        <v>4.648330482097919E-2</v>
      </c>
      <c r="AY30">
        <f t="shared" si="3"/>
        <v>-4.1278634925695099E-2</v>
      </c>
      <c r="AZ30">
        <f t="shared" si="4"/>
        <v>3.4493719314778737E-2</v>
      </c>
      <c r="BA30">
        <f t="shared" si="5"/>
        <v>-0.33687270403432873</v>
      </c>
      <c r="BB30">
        <f t="shared" si="6"/>
        <v>3.0030461384779743</v>
      </c>
      <c r="BC30">
        <f t="shared" si="7"/>
        <v>14.412486557053846</v>
      </c>
      <c r="BD30">
        <f t="shared" si="35"/>
        <v>20.888680039430959</v>
      </c>
      <c r="BE30">
        <f t="shared" si="35"/>
        <v>20.888022821009486</v>
      </c>
      <c r="BF30">
        <f t="shared" si="35"/>
        <v>20.889516096075418</v>
      </c>
      <c r="BG30">
        <f t="shared" si="35"/>
        <v>20.886116799678735</v>
      </c>
      <c r="BH30">
        <f t="shared" si="35"/>
        <v>20.893822137444811</v>
      </c>
      <c r="BI30">
        <f t="shared" si="35"/>
        <v>20.876183064599033</v>
      </c>
      <c r="BJ30">
        <f t="shared" si="35"/>
        <v>20.915704301954595</v>
      </c>
      <c r="BK30">
        <f t="shared" si="9"/>
        <v>20.018510860176228</v>
      </c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</row>
    <row r="31" spans="1:78" s="34" customFormat="1" ht="13.7" customHeight="1">
      <c r="A31" s="150" t="s">
        <v>250</v>
      </c>
      <c r="B31" s="124" t="s">
        <v>111</v>
      </c>
      <c r="C31" s="150">
        <v>30583.266</v>
      </c>
      <c r="D31" s="124" t="s">
        <v>299</v>
      </c>
      <c r="E31" s="34">
        <f t="shared" si="12"/>
        <v>-51208.82813935868</v>
      </c>
      <c r="F31" s="38">
        <f t="shared" si="13"/>
        <v>-51209</v>
      </c>
      <c r="G31" s="34">
        <f t="shared" si="14"/>
        <v>6.3642019998951582E-2</v>
      </c>
      <c r="H31"/>
      <c r="I31">
        <f t="shared" si="36"/>
        <v>6.3642019998951582E-2</v>
      </c>
      <c r="J31"/>
      <c r="K31"/>
      <c r="L31"/>
      <c r="N31" s="34">
        <f t="shared" ca="1" si="15"/>
        <v>-8.9003766451719674E-2</v>
      </c>
      <c r="O31" s="28">
        <f t="shared" si="16"/>
        <v>6.1519961384736296E-2</v>
      </c>
      <c r="P31" s="37">
        <f t="shared" si="17"/>
        <v>15564.766</v>
      </c>
      <c r="Q31" s="217"/>
      <c r="R31" s="34">
        <f t="shared" si="18"/>
        <v>4.5031327621652995E-6</v>
      </c>
      <c r="S31">
        <v>0.1</v>
      </c>
      <c r="T31" s="34">
        <f t="shared" si="19"/>
        <v>4.5031327621652998E-7</v>
      </c>
      <c r="Y31">
        <f t="shared" si="20"/>
        <v>-51209</v>
      </c>
      <c r="Z31" s="28">
        <f t="shared" si="21"/>
        <v>7.433449484581256E-2</v>
      </c>
      <c r="AA31" s="28">
        <f t="shared" si="22"/>
        <v>5.0827486537875326E-2</v>
      </c>
      <c r="AB31" s="28">
        <f t="shared" si="23"/>
        <v>2.1220586142152859E-3</v>
      </c>
      <c r="AC31" s="28">
        <f t="shared" si="24"/>
        <v>-1.0692474846860978E-2</v>
      </c>
      <c r="AD31" s="28">
        <f t="shared" si="25"/>
        <v>1.1432901835075469E-5</v>
      </c>
      <c r="AE31">
        <f t="shared" si="26"/>
        <v>2.1220586142152859E-3</v>
      </c>
      <c r="AF31" s="29"/>
      <c r="AG31">
        <f t="shared" si="27"/>
        <v>1.2814533461076258E-2</v>
      </c>
      <c r="AH31">
        <f t="shared" si="28"/>
        <v>3.351614947224868E-2</v>
      </c>
      <c r="AI31">
        <f t="shared" si="29"/>
        <v>-7.3893862196345819E-2</v>
      </c>
      <c r="AJ31">
        <f t="shared" si="30"/>
        <v>-0.12742289741690538</v>
      </c>
      <c r="AK31">
        <f t="shared" si="31"/>
        <v>-3.0105069613502127</v>
      </c>
      <c r="AL31">
        <f t="shared" si="32"/>
        <v>-15.23534136762451</v>
      </c>
      <c r="AM31" s="28">
        <f t="shared" ref="AM31:AS40" si="37">$AT31+$AA$7*SIN(AN31)</f>
        <v>16.761522735672269</v>
      </c>
      <c r="AN31" s="28">
        <f t="shared" si="37"/>
        <v>16.764463178293159</v>
      </c>
      <c r="AO31" s="28">
        <f t="shared" si="37"/>
        <v>16.758364376631196</v>
      </c>
      <c r="AP31" s="28">
        <f t="shared" si="37"/>
        <v>16.771088165290088</v>
      </c>
      <c r="AQ31" s="28">
        <f t="shared" si="37"/>
        <v>16.744855429950103</v>
      </c>
      <c r="AR31" s="28">
        <f t="shared" si="37"/>
        <v>16.800367761040469</v>
      </c>
      <c r="AS31" s="28">
        <f t="shared" si="37"/>
        <v>16.688491984915999</v>
      </c>
      <c r="AT31" s="28">
        <f t="shared" si="34"/>
        <v>17.610263024343922</v>
      </c>
      <c r="AU31"/>
      <c r="AV31">
        <v>-25000</v>
      </c>
      <c r="AW31">
        <f t="shared" si="1"/>
        <v>3.7754223082590577E-3</v>
      </c>
      <c r="AX31">
        <f t="shared" si="2"/>
        <v>4.5756872284993318E-2</v>
      </c>
      <c r="AY31">
        <f t="shared" si="3"/>
        <v>-4.198144997673426E-2</v>
      </c>
      <c r="AZ31">
        <f t="shared" si="4"/>
        <v>3.3188373794989179E-2</v>
      </c>
      <c r="BA31">
        <f t="shared" si="5"/>
        <v>-0.32738498737117722</v>
      </c>
      <c r="BB31">
        <f t="shared" si="6"/>
        <v>3.0131049057266299</v>
      </c>
      <c r="BC31">
        <f t="shared" si="7"/>
        <v>15.544265962642369</v>
      </c>
      <c r="BD31">
        <f t="shared" si="35"/>
        <v>20.954950021322951</v>
      </c>
      <c r="BE31">
        <f t="shared" si="35"/>
        <v>20.950752700864044</v>
      </c>
      <c r="BF31">
        <f t="shared" si="35"/>
        <v>20.959203083916847</v>
      </c>
      <c r="BG31">
        <f t="shared" si="35"/>
        <v>20.942064032398886</v>
      </c>
      <c r="BH31">
        <f t="shared" si="35"/>
        <v>20.976327577968259</v>
      </c>
      <c r="BI31">
        <f t="shared" si="35"/>
        <v>20.905655160091467</v>
      </c>
      <c r="BJ31">
        <f t="shared" si="35"/>
        <v>21.04351311805517</v>
      </c>
      <c r="BK31">
        <f t="shared" si="9"/>
        <v>20.114042132175605</v>
      </c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</row>
    <row r="32" spans="1:78" s="34" customFormat="1" ht="13.7" customHeight="1">
      <c r="A32" s="150" t="s">
        <v>250</v>
      </c>
      <c r="B32" s="124" t="s">
        <v>122</v>
      </c>
      <c r="C32" s="150">
        <v>30583.46</v>
      </c>
      <c r="D32" s="124" t="s">
        <v>299</v>
      </c>
      <c r="E32" s="34">
        <f t="shared" si="12"/>
        <v>-51208.304256483556</v>
      </c>
      <c r="F32" s="38">
        <f t="shared" si="13"/>
        <v>-51208.5</v>
      </c>
      <c r="G32" s="34">
        <f t="shared" si="14"/>
        <v>7.2486130000470439E-2</v>
      </c>
      <c r="H32"/>
      <c r="I32">
        <f t="shared" si="36"/>
        <v>7.2486130000470439E-2</v>
      </c>
      <c r="J32"/>
      <c r="K32"/>
      <c r="L32"/>
      <c r="N32" s="34">
        <f t="shared" ca="1" si="15"/>
        <v>-8.9002925475678132E-2</v>
      </c>
      <c r="O32" s="28">
        <f t="shared" si="16"/>
        <v>6.15197256409079E-2</v>
      </c>
      <c r="P32" s="37">
        <f t="shared" si="17"/>
        <v>15564.96</v>
      </c>
      <c r="Q32" s="217"/>
      <c r="R32" s="34">
        <f t="shared" si="18"/>
        <v>1.2026202457743225E-4</v>
      </c>
      <c r="S32">
        <v>0.1</v>
      </c>
      <c r="T32" s="34">
        <f t="shared" si="19"/>
        <v>1.2026202457743226E-5</v>
      </c>
      <c r="Y32">
        <f t="shared" si="20"/>
        <v>-51208.5</v>
      </c>
      <c r="Z32" s="28">
        <f t="shared" si="21"/>
        <v>7.4335612065637519E-2</v>
      </c>
      <c r="AA32" s="28">
        <f t="shared" si="22"/>
        <v>5.9670243575740814E-2</v>
      </c>
      <c r="AB32" s="28">
        <f t="shared" si="23"/>
        <v>1.0966404359562539E-2</v>
      </c>
      <c r="AC32" s="28">
        <f t="shared" si="24"/>
        <v>-1.8494820651670796E-3</v>
      </c>
      <c r="AD32" s="28">
        <f t="shared" si="25"/>
        <v>3.4205839093746861E-7</v>
      </c>
      <c r="AE32">
        <f t="shared" si="26"/>
        <v>1.0966404359562539E-2</v>
      </c>
      <c r="AF32" s="29"/>
      <c r="AG32">
        <f t="shared" si="27"/>
        <v>1.2815886424729625E-2</v>
      </c>
      <c r="AH32">
        <f t="shared" si="28"/>
        <v>3.3516781401310758E-2</v>
      </c>
      <c r="AI32">
        <f t="shared" si="29"/>
        <v>-7.3888916541249253E-2</v>
      </c>
      <c r="AJ32">
        <f t="shared" si="30"/>
        <v>-0.12742769041376426</v>
      </c>
      <c r="AK32">
        <f t="shared" si="31"/>
        <v>-3.0105020021380922</v>
      </c>
      <c r="AL32">
        <f t="shared" si="32"/>
        <v>-15.234763354540044</v>
      </c>
      <c r="AM32" s="28">
        <f t="shared" si="37"/>
        <v>16.761555712731266</v>
      </c>
      <c r="AN32" s="28">
        <f t="shared" si="37"/>
        <v>16.764494017624973</v>
      </c>
      <c r="AO32" s="28">
        <f t="shared" si="37"/>
        <v>16.758399297691298</v>
      </c>
      <c r="AP32" s="28">
        <f t="shared" si="37"/>
        <v>16.771115269018001</v>
      </c>
      <c r="AQ32" s="28">
        <f t="shared" si="37"/>
        <v>16.744897080264582</v>
      </c>
      <c r="AR32" s="28">
        <f t="shared" si="37"/>
        <v>16.800381387974522</v>
      </c>
      <c r="AS32" s="28">
        <f t="shared" si="37"/>
        <v>16.688554906622837</v>
      </c>
      <c r="AT32" s="28">
        <f t="shared" si="34"/>
        <v>17.61031078997992</v>
      </c>
      <c r="AU32"/>
      <c r="AV32">
        <v>-24000</v>
      </c>
      <c r="AW32">
        <f t="shared" si="1"/>
        <v>2.5253585409577978E-3</v>
      </c>
      <c r="AX32">
        <f t="shared" si="2"/>
        <v>4.502052309109119E-2</v>
      </c>
      <c r="AY32">
        <f t="shared" si="3"/>
        <v>-4.2495164550133392E-2</v>
      </c>
      <c r="AZ32">
        <f t="shared" si="4"/>
        <v>3.2035555276776373E-2</v>
      </c>
      <c r="BA32">
        <f t="shared" si="5"/>
        <v>-0.31831354942237328</v>
      </c>
      <c r="BB32">
        <f t="shared" si="6"/>
        <v>3.022689649780459</v>
      </c>
      <c r="BC32">
        <f t="shared" si="7"/>
        <v>16.800611085254452</v>
      </c>
      <c r="BD32">
        <f t="shared" ref="BD32:BJ41" si="38">$BK32+$AA$7*SIN(BE32)</f>
        <v>21.02047469826816</v>
      </c>
      <c r="BE32">
        <f t="shared" si="38"/>
        <v>21.008763136302267</v>
      </c>
      <c r="BF32">
        <f t="shared" si="38"/>
        <v>21.030069413520526</v>
      </c>
      <c r="BG32">
        <f t="shared" si="38"/>
        <v>20.990787494444309</v>
      </c>
      <c r="BH32">
        <f t="shared" si="38"/>
        <v>21.061565579422229</v>
      </c>
      <c r="BI32">
        <f t="shared" si="38"/>
        <v>20.927826292298079</v>
      </c>
      <c r="BJ32">
        <f t="shared" si="38"/>
        <v>21.162845822985613</v>
      </c>
      <c r="BK32">
        <f t="shared" si="9"/>
        <v>20.209573404174982</v>
      </c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</row>
    <row r="33" spans="1:78" s="34" customFormat="1" ht="13.7" customHeight="1">
      <c r="A33" s="150" t="s">
        <v>251</v>
      </c>
      <c r="B33" s="124" t="s">
        <v>111</v>
      </c>
      <c r="C33" s="150">
        <v>31328.351999999999</v>
      </c>
      <c r="D33" s="124" t="s">
        <v>299</v>
      </c>
      <c r="E33" s="34">
        <f t="shared" si="12"/>
        <v>-49196.777645042785</v>
      </c>
      <c r="F33" s="38">
        <f t="shared" si="13"/>
        <v>-49197</v>
      </c>
      <c r="G33" s="34">
        <f t="shared" si="14"/>
        <v>8.2340659999317722E-2</v>
      </c>
      <c r="H33"/>
      <c r="I33">
        <f t="shared" si="36"/>
        <v>8.2340659999317722E-2</v>
      </c>
      <c r="J33"/>
      <c r="K33"/>
      <c r="L33"/>
      <c r="N33" s="34">
        <f t="shared" ca="1" si="15"/>
        <v>-8.5619678860566387E-2</v>
      </c>
      <c r="O33" s="28">
        <f t="shared" si="16"/>
        <v>6.0551261177748686E-2</v>
      </c>
      <c r="P33" s="37">
        <f t="shared" si="17"/>
        <v>16309.851999999999</v>
      </c>
      <c r="Q33" s="217"/>
      <c r="R33" s="34">
        <f t="shared" si="18"/>
        <v>4.7477790100539411E-4</v>
      </c>
      <c r="S33">
        <v>0.1</v>
      </c>
      <c r="T33" s="34">
        <f t="shared" si="19"/>
        <v>4.7477790100539417E-5</v>
      </c>
      <c r="Y33">
        <f t="shared" si="20"/>
        <v>-49197</v>
      </c>
      <c r="Z33" s="28">
        <f t="shared" si="21"/>
        <v>7.8817685471620769E-2</v>
      </c>
      <c r="AA33" s="28">
        <f t="shared" si="22"/>
        <v>6.407423570544564E-2</v>
      </c>
      <c r="AB33" s="28">
        <f t="shared" si="23"/>
        <v>2.1789398821569037E-2</v>
      </c>
      <c r="AC33" s="28">
        <f t="shared" si="24"/>
        <v>3.5229745276969537E-3</v>
      </c>
      <c r="AD33" s="28">
        <f t="shared" si="25"/>
        <v>1.2411349522801574E-6</v>
      </c>
      <c r="AE33">
        <f t="shared" si="26"/>
        <v>2.1789398821569037E-2</v>
      </c>
      <c r="AF33" s="29"/>
      <c r="AG33">
        <f t="shared" si="27"/>
        <v>1.8266424293872083E-2</v>
      </c>
      <c r="AH33">
        <f t="shared" si="28"/>
        <v>3.6455914968663183E-2</v>
      </c>
      <c r="AI33">
        <f t="shared" si="29"/>
        <v>-5.2592208117968123E-2</v>
      </c>
      <c r="AJ33">
        <f t="shared" si="30"/>
        <v>-0.14802170218650987</v>
      </c>
      <c r="AK33">
        <f t="shared" si="31"/>
        <v>-2.9891621690641115</v>
      </c>
      <c r="AL33">
        <f t="shared" si="32"/>
        <v>-13.095320119069626</v>
      </c>
      <c r="AM33" s="28">
        <f t="shared" si="37"/>
        <v>16.897719187286501</v>
      </c>
      <c r="AN33" s="28">
        <f t="shared" si="37"/>
        <v>16.897231415922075</v>
      </c>
      <c r="AO33" s="28">
        <f t="shared" si="37"/>
        <v>16.898577493797273</v>
      </c>
      <c r="AP33" s="28">
        <f t="shared" si="37"/>
        <v>16.894873691245547</v>
      </c>
      <c r="AQ33" s="28">
        <f t="shared" si="37"/>
        <v>16.90514902219552</v>
      </c>
      <c r="AR33" s="28">
        <f t="shared" si="37"/>
        <v>16.877257937742456</v>
      </c>
      <c r="AS33" s="28">
        <f t="shared" si="37"/>
        <v>16.958284616487116</v>
      </c>
      <c r="AT33" s="28">
        <f t="shared" si="34"/>
        <v>17.802471943606669</v>
      </c>
      <c r="AU33"/>
      <c r="AV33">
        <v>-23000</v>
      </c>
      <c r="AW33">
        <f t="shared" si="1"/>
        <v>1.4468233859109905E-3</v>
      </c>
      <c r="AX33">
        <f t="shared" si="2"/>
        <v>4.4274257239272821E-2</v>
      </c>
      <c r="AY33">
        <f t="shared" si="3"/>
        <v>-4.2827433853361831E-2</v>
      </c>
      <c r="AZ33">
        <f t="shared" si="4"/>
        <v>3.1001973112239956E-2</v>
      </c>
      <c r="BA33">
        <f t="shared" si="5"/>
        <v>-0.30948354865249433</v>
      </c>
      <c r="BB33">
        <f t="shared" si="6"/>
        <v>3.0319897522650274</v>
      </c>
      <c r="BC33">
        <f t="shared" si="7"/>
        <v>18.229421322053941</v>
      </c>
      <c r="BD33">
        <f t="shared" si="38"/>
        <v>21.086257312962424</v>
      </c>
      <c r="BE33">
        <f t="shared" si="38"/>
        <v>21.061670958848584</v>
      </c>
      <c r="BF33">
        <f t="shared" si="38"/>
        <v>21.102711913620567</v>
      </c>
      <c r="BG33">
        <f t="shared" si="38"/>
        <v>21.032898519333251</v>
      </c>
      <c r="BH33">
        <f t="shared" si="38"/>
        <v>21.148254023852285</v>
      </c>
      <c r="BI33">
        <f t="shared" si="38"/>
        <v>20.94618979135052</v>
      </c>
      <c r="BJ33">
        <f t="shared" si="38"/>
        <v>21.273485364686636</v>
      </c>
      <c r="BK33">
        <f t="shared" si="9"/>
        <v>20.305104676174359</v>
      </c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</row>
    <row r="34" spans="1:78" s="34" customFormat="1" ht="13.7" customHeight="1">
      <c r="A34" s="150" t="s">
        <v>251</v>
      </c>
      <c r="B34" s="124" t="s">
        <v>122</v>
      </c>
      <c r="C34" s="150">
        <v>31329.27</v>
      </c>
      <c r="D34" s="124" t="s">
        <v>299</v>
      </c>
      <c r="E34" s="34">
        <f t="shared" si="12"/>
        <v>-49194.298652881094</v>
      </c>
      <c r="F34" s="38">
        <f t="shared" si="13"/>
        <v>-49194.5</v>
      </c>
      <c r="G34" s="34">
        <f t="shared" si="14"/>
        <v>7.4561209999956191E-2</v>
      </c>
      <c r="H34"/>
      <c r="I34">
        <f t="shared" si="36"/>
        <v>7.4561209999956191E-2</v>
      </c>
      <c r="J34"/>
      <c r="K34"/>
      <c r="L34"/>
      <c r="N34" s="34">
        <f t="shared" ca="1" si="15"/>
        <v>-8.5615473980358694E-2</v>
      </c>
      <c r="O34" s="28">
        <f t="shared" si="16"/>
        <v>6.0550032553025768E-2</v>
      </c>
      <c r="P34" s="37">
        <f t="shared" si="17"/>
        <v>16310.77</v>
      </c>
      <c r="Q34" s="217"/>
      <c r="R34" s="34">
        <f t="shared" si="18"/>
        <v>1.9631309344937171E-4</v>
      </c>
      <c r="S34">
        <v>0.1</v>
      </c>
      <c r="T34" s="34">
        <f t="shared" si="19"/>
        <v>1.9631309344937174E-5</v>
      </c>
      <c r="Y34">
        <f t="shared" si="20"/>
        <v>-49194.5</v>
      </c>
      <c r="Z34" s="28">
        <f t="shared" si="21"/>
        <v>7.8823276727868152E-2</v>
      </c>
      <c r="AA34" s="28">
        <f t="shared" si="22"/>
        <v>5.6287965825113806E-2</v>
      </c>
      <c r="AB34" s="28">
        <f t="shared" si="23"/>
        <v>1.4011177446930423E-2</v>
      </c>
      <c r="AC34" s="28">
        <f t="shared" si="24"/>
        <v>-4.2620667279119617E-3</v>
      </c>
      <c r="AD34" s="28">
        <f t="shared" si="25"/>
        <v>1.8165212793174179E-6</v>
      </c>
      <c r="AE34">
        <f t="shared" si="26"/>
        <v>1.4011177446930423E-2</v>
      </c>
      <c r="AF34" s="29"/>
      <c r="AG34">
        <f t="shared" si="27"/>
        <v>1.8273244174842388E-2</v>
      </c>
      <c r="AH34">
        <f t="shared" si="28"/>
        <v>3.6460159793780478E-2</v>
      </c>
      <c r="AI34">
        <f t="shared" si="29"/>
        <v>-5.2563573410020166E-2</v>
      </c>
      <c r="AJ34">
        <f t="shared" si="30"/>
        <v>-0.14804933114486149</v>
      </c>
      <c r="AK34">
        <f t="shared" si="31"/>
        <v>-2.9891334946945234</v>
      </c>
      <c r="AL34">
        <f t="shared" si="32"/>
        <v>-13.09284759942731</v>
      </c>
      <c r="AM34" s="28">
        <f t="shared" si="37"/>
        <v>16.897894477650617</v>
      </c>
      <c r="AN34" s="28">
        <f t="shared" si="37"/>
        <v>16.89740650200293</v>
      </c>
      <c r="AO34" s="28">
        <f t="shared" si="37"/>
        <v>16.898753734700353</v>
      </c>
      <c r="AP34" s="28">
        <f t="shared" si="37"/>
        <v>16.895045149806585</v>
      </c>
      <c r="AQ34" s="28">
        <f t="shared" si="37"/>
        <v>16.905338415271959</v>
      </c>
      <c r="AR34" s="28">
        <f t="shared" si="37"/>
        <v>16.8773877182491</v>
      </c>
      <c r="AS34" s="28">
        <f t="shared" si="37"/>
        <v>16.958639902166542</v>
      </c>
      <c r="AT34" s="28">
        <f t="shared" si="34"/>
        <v>17.802710771786668</v>
      </c>
      <c r="AU34"/>
      <c r="AV34">
        <v>-22000</v>
      </c>
      <c r="AW34">
        <f t="shared" ref="AW34:AW65" si="39">AA$3+AA$4*AV34+AA$5*AV34^2+AY34</f>
        <v>5.4277809573709257E-4</v>
      </c>
      <c r="AX34">
        <f t="shared" ref="AX34:AX65" si="40">AA$3+AA$4*AV34+AA$5*AV34^2</f>
        <v>4.3518074729538218E-2</v>
      </c>
      <c r="AY34">
        <f t="shared" ref="AY34:AY65" si="41">$AA$6*($AA$11/AZ34*BA34+$AA$12)</f>
        <v>-4.2975296633801126E-2</v>
      </c>
      <c r="AZ34">
        <f t="shared" ref="AZ34:AZ65" si="42">1+$AA$7*COS(BB34)</f>
        <v>3.0066244172361256E-2</v>
      </c>
      <c r="BA34">
        <f t="shared" ref="BA34:BA65" si="43">SIN(BB34+RADIANS($AA$9))</f>
        <v>-0.30076388741529225</v>
      </c>
      <c r="BB34">
        <f t="shared" ref="BB34:BB65" si="44">2*ATAN(BC34)</f>
        <v>3.041146094394406</v>
      </c>
      <c r="BC34">
        <f t="shared" ref="BC34:BC65" si="45">SQRT((1+$AA$7)/(1-$AA$7))*TAN(BD34/2)</f>
        <v>19.894341309024181</v>
      </c>
      <c r="BD34">
        <f t="shared" si="38"/>
        <v>21.15311087711374</v>
      </c>
      <c r="BE34">
        <f t="shared" si="38"/>
        <v>21.109340087927098</v>
      </c>
      <c r="BF34">
        <f t="shared" si="38"/>
        <v>21.177220826419394</v>
      </c>
      <c r="BG34">
        <f t="shared" si="38"/>
        <v>21.069462545764981</v>
      </c>
      <c r="BH34">
        <f t="shared" si="38"/>
        <v>21.23505687363226</v>
      </c>
      <c r="BI34">
        <f t="shared" si="38"/>
        <v>20.963762774402646</v>
      </c>
      <c r="BJ34">
        <f t="shared" si="38"/>
        <v>21.375293966535271</v>
      </c>
      <c r="BK34">
        <f t="shared" ref="BK34:BK65" si="46">RADIANS($AA$9)+$AA$18*(AV34-AA$15)</f>
        <v>20.400635948173736</v>
      </c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</row>
    <row r="35" spans="1:78" s="34" customFormat="1" ht="13.7" customHeight="1">
      <c r="A35" s="150" t="s">
        <v>251</v>
      </c>
      <c r="B35" s="124" t="s">
        <v>111</v>
      </c>
      <c r="C35" s="150">
        <v>31340.2</v>
      </c>
      <c r="D35" s="124" t="s">
        <v>299</v>
      </c>
      <c r="E35" s="34">
        <f t="shared" si="12"/>
        <v>-49164.782983679317</v>
      </c>
      <c r="F35" s="38">
        <f t="shared" si="13"/>
        <v>-49165</v>
      </c>
      <c r="G35" s="34">
        <f t="shared" si="14"/>
        <v>8.0363699998997618E-2</v>
      </c>
      <c r="H35"/>
      <c r="I35">
        <f t="shared" si="36"/>
        <v>8.0363699998997618E-2</v>
      </c>
      <c r="J35"/>
      <c r="K35"/>
      <c r="L35"/>
      <c r="N35" s="34">
        <f t="shared" ca="1" si="15"/>
        <v>-8.5565856393907888E-2</v>
      </c>
      <c r="O35" s="28">
        <f t="shared" si="16"/>
        <v>6.0535530100632805E-2</v>
      </c>
      <c r="P35" s="37">
        <f t="shared" si="17"/>
        <v>16321.7</v>
      </c>
      <c r="Q35" s="217"/>
      <c r="R35" s="34">
        <f t="shared" si="18"/>
        <v>3.9315632151842048E-4</v>
      </c>
      <c r="S35">
        <v>0.1</v>
      </c>
      <c r="T35" s="34">
        <f t="shared" si="19"/>
        <v>3.9315632151842048E-5</v>
      </c>
      <c r="Y35">
        <f t="shared" si="20"/>
        <v>-49165</v>
      </c>
      <c r="Z35" s="28">
        <f t="shared" si="21"/>
        <v>7.8889262511773584E-2</v>
      </c>
      <c r="AA35" s="28">
        <f t="shared" si="22"/>
        <v>6.2009967587856839E-2</v>
      </c>
      <c r="AB35" s="28">
        <f t="shared" si="23"/>
        <v>1.9828169898364813E-2</v>
      </c>
      <c r="AC35" s="28">
        <f t="shared" si="24"/>
        <v>1.474437487224034E-3</v>
      </c>
      <c r="AD35" s="28">
        <f t="shared" si="25"/>
        <v>2.1739659037315236E-7</v>
      </c>
      <c r="AE35">
        <f t="shared" si="26"/>
        <v>1.9828169898364813E-2</v>
      </c>
      <c r="AF35" s="29"/>
      <c r="AG35">
        <f t="shared" si="27"/>
        <v>1.8353732411140779E-2</v>
      </c>
      <c r="AH35">
        <f t="shared" si="28"/>
        <v>3.6510381099657985E-2</v>
      </c>
      <c r="AI35">
        <f t="shared" si="29"/>
        <v>-5.2225192368870542E-2</v>
      </c>
      <c r="AJ35">
        <f t="shared" si="30"/>
        <v>-0.14837581470152583</v>
      </c>
      <c r="AK35">
        <f t="shared" si="31"/>
        <v>-2.9887946482363152</v>
      </c>
      <c r="AL35">
        <f t="shared" si="32"/>
        <v>-13.063699852095963</v>
      </c>
      <c r="AM35" s="28">
        <f t="shared" si="37"/>
        <v>16.899964347355684</v>
      </c>
      <c r="AN35" s="28">
        <f t="shared" si="37"/>
        <v>16.899474323681403</v>
      </c>
      <c r="AO35" s="28">
        <f t="shared" si="37"/>
        <v>16.900834261951488</v>
      </c>
      <c r="AP35" s="28">
        <f t="shared" si="37"/>
        <v>16.897071452960397</v>
      </c>
      <c r="AQ35" s="28">
        <f t="shared" si="37"/>
        <v>16.907571464206178</v>
      </c>
      <c r="AR35" s="28">
        <f t="shared" si="37"/>
        <v>16.878926852113217</v>
      </c>
      <c r="AS35" s="28">
        <f t="shared" si="37"/>
        <v>16.962835907276059</v>
      </c>
      <c r="AT35" s="28">
        <f t="shared" si="34"/>
        <v>17.805528944310652</v>
      </c>
      <c r="AU35"/>
      <c r="AV35">
        <v>-21000</v>
      </c>
      <c r="AW35">
        <f t="shared" si="39"/>
        <v>-1.7582047208865303E-4</v>
      </c>
      <c r="AX35">
        <f t="shared" si="40"/>
        <v>4.2751975561887361E-2</v>
      </c>
      <c r="AY35">
        <f t="shared" si="41"/>
        <v>-4.2927796033976014E-2</v>
      </c>
      <c r="AZ35">
        <f t="shared" si="42"/>
        <v>2.9216970298048595E-2</v>
      </c>
      <c r="BA35">
        <f t="shared" si="43"/>
        <v>-0.29207428453048873</v>
      </c>
      <c r="BB35">
        <f t="shared" si="44"/>
        <v>3.0502446431692136</v>
      </c>
      <c r="BC35">
        <f t="shared" si="45"/>
        <v>21.879065063103749</v>
      </c>
      <c r="BD35">
        <f t="shared" si="38"/>
        <v>21.221542311232334</v>
      </c>
      <c r="BE35">
        <f t="shared" si="38"/>
        <v>21.151975619949841</v>
      </c>
      <c r="BF35">
        <f t="shared" si="38"/>
        <v>21.253257243142848</v>
      </c>
      <c r="BG35">
        <f t="shared" si="38"/>
        <v>21.101859529637075</v>
      </c>
      <c r="BH35">
        <f t="shared" si="38"/>
        <v>21.32072228133228</v>
      </c>
      <c r="BI35">
        <f t="shared" si="38"/>
        <v>20.983029787022744</v>
      </c>
      <c r="BJ35">
        <f t="shared" si="38"/>
        <v>21.468214383769219</v>
      </c>
      <c r="BK35">
        <f t="shared" si="46"/>
        <v>20.496167220173113</v>
      </c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</row>
    <row r="36" spans="1:78" s="34" customFormat="1">
      <c r="A36" s="150" t="s">
        <v>251</v>
      </c>
      <c r="B36" s="124" t="s">
        <v>122</v>
      </c>
      <c r="C36" s="150">
        <v>31342.228999999999</v>
      </c>
      <c r="D36" s="124" t="s">
        <v>299</v>
      </c>
      <c r="E36" s="34">
        <f t="shared" si="12"/>
        <v>-49159.303816908017</v>
      </c>
      <c r="F36" s="38">
        <f t="shared" si="13"/>
        <v>-49159.5</v>
      </c>
      <c r="G36" s="34">
        <f t="shared" si="14"/>
        <v>7.2648909997951705E-2</v>
      </c>
      <c r="H36"/>
      <c r="I36">
        <f t="shared" si="36"/>
        <v>7.2648909997951705E-2</v>
      </c>
      <c r="J36"/>
      <c r="K36"/>
      <c r="L36"/>
      <c r="N36" s="34">
        <f t="shared" ca="1" si="15"/>
        <v>-8.5556605657450949E-2</v>
      </c>
      <c r="O36" s="28">
        <f t="shared" si="16"/>
        <v>6.0532825299098161E-2</v>
      </c>
      <c r="P36" s="37">
        <f t="shared" si="17"/>
        <v>16323.728999999999</v>
      </c>
      <c r="Q36" s="217"/>
      <c r="R36" s="34">
        <f t="shared" si="18"/>
        <v>1.4679950842979298E-4</v>
      </c>
      <c r="S36">
        <v>0.1</v>
      </c>
      <c r="T36" s="34">
        <f t="shared" si="19"/>
        <v>1.4679950842979298E-5</v>
      </c>
      <c r="Y36">
        <f t="shared" si="20"/>
        <v>-49159.5</v>
      </c>
      <c r="Z36" s="28">
        <f t="shared" si="21"/>
        <v>7.8901566784689292E-2</v>
      </c>
      <c r="AA36" s="28">
        <f t="shared" si="22"/>
        <v>5.4280168512360581E-2</v>
      </c>
      <c r="AB36" s="28">
        <f t="shared" si="23"/>
        <v>1.2116084698853544E-2</v>
      </c>
      <c r="AC36" s="28">
        <f t="shared" si="24"/>
        <v>-6.2526567867375871E-3</v>
      </c>
      <c r="AD36" s="28">
        <f t="shared" si="25"/>
        <v>3.9095716892735611E-6</v>
      </c>
      <c r="AE36">
        <f t="shared" si="26"/>
        <v>1.2116084698853544E-2</v>
      </c>
      <c r="AF36" s="29"/>
      <c r="AG36">
        <f t="shared" si="27"/>
        <v>1.8368741485591124E-2</v>
      </c>
      <c r="AH36">
        <f t="shared" si="28"/>
        <v>3.6519771478109253E-2</v>
      </c>
      <c r="AI36">
        <f t="shared" si="29"/>
        <v>-5.2162003815415026E-2</v>
      </c>
      <c r="AJ36">
        <f t="shared" si="30"/>
        <v>-0.14843677901542154</v>
      </c>
      <c r="AK36">
        <f t="shared" si="31"/>
        <v>-2.9887313734383656</v>
      </c>
      <c r="AL36">
        <f t="shared" si="32"/>
        <v>-13.058271211820815</v>
      </c>
      <c r="AM36" s="28">
        <f t="shared" si="37"/>
        <v>16.900350550682084</v>
      </c>
      <c r="AN36" s="28">
        <f t="shared" si="37"/>
        <v>16.899860217881791</v>
      </c>
      <c r="AO36" s="28">
        <f t="shared" si="37"/>
        <v>16.901222339260009</v>
      </c>
      <c r="AP36" s="28">
        <f t="shared" si="37"/>
        <v>16.897449867737009</v>
      </c>
      <c r="AQ36" s="28">
        <f t="shared" si="37"/>
        <v>16.907987431461436</v>
      </c>
      <c r="AR36" s="28">
        <f t="shared" si="37"/>
        <v>16.879215389195675</v>
      </c>
      <c r="AS36" s="28">
        <f t="shared" si="37"/>
        <v>16.963618953862785</v>
      </c>
      <c r="AT36" s="28">
        <f t="shared" si="34"/>
        <v>17.806054366306647</v>
      </c>
      <c r="AU36"/>
      <c r="AV36">
        <v>-20000</v>
      </c>
      <c r="AW36">
        <f t="shared" si="39"/>
        <v>-6.946050884063526E-4</v>
      </c>
      <c r="AX36">
        <f t="shared" si="40"/>
        <v>4.1975959736320269E-2</v>
      </c>
      <c r="AY36">
        <f t="shared" si="41"/>
        <v>-4.2670564824726621E-2</v>
      </c>
      <c r="AZ36">
        <f t="shared" si="42"/>
        <v>2.8450188558761136E-2</v>
      </c>
      <c r="BA36">
        <f t="shared" si="43"/>
        <v>-0.28338597707353513</v>
      </c>
      <c r="BB36">
        <f t="shared" si="44"/>
        <v>3.0593166288980114</v>
      </c>
      <c r="BC36">
        <f t="shared" si="45"/>
        <v>24.294703786902136</v>
      </c>
      <c r="BD36">
        <f t="shared" si="38"/>
        <v>21.291685772093924</v>
      </c>
      <c r="BE36">
        <f t="shared" si="38"/>
        <v>21.190154968057783</v>
      </c>
      <c r="BF36">
        <f t="shared" si="38"/>
        <v>21.330159973169586</v>
      </c>
      <c r="BG36">
        <f t="shared" si="38"/>
        <v>21.131650669981763</v>
      </c>
      <c r="BH36">
        <f t="shared" si="38"/>
        <v>21.404126903954548</v>
      </c>
      <c r="BI36">
        <f t="shared" si="38"/>
        <v>21.005934783051934</v>
      </c>
      <c r="BJ36">
        <f t="shared" si="38"/>
        <v>21.552270425518167</v>
      </c>
      <c r="BK36">
        <f t="shared" si="46"/>
        <v>20.591698492172494</v>
      </c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</row>
    <row r="37" spans="1:78" s="34" customFormat="1" ht="13.7" customHeight="1">
      <c r="A37" s="150" t="s">
        <v>251</v>
      </c>
      <c r="B37" s="124" t="s">
        <v>111</v>
      </c>
      <c r="C37" s="150">
        <v>31344.271000000001</v>
      </c>
      <c r="D37" s="124" t="s">
        <v>299</v>
      </c>
      <c r="E37" s="34">
        <f t="shared" si="12"/>
        <v>-49153.789544583218</v>
      </c>
      <c r="F37" s="38">
        <f t="shared" si="13"/>
        <v>-49154</v>
      </c>
      <c r="G37" s="34">
        <f t="shared" si="14"/>
        <v>7.7934119999554241E-2</v>
      </c>
      <c r="H37"/>
      <c r="I37">
        <f t="shared" si="36"/>
        <v>7.7934119999554241E-2</v>
      </c>
      <c r="J37"/>
      <c r="K37"/>
      <c r="L37"/>
      <c r="N37" s="34">
        <f t="shared" ca="1" si="15"/>
        <v>-8.5547354920994023E-2</v>
      </c>
      <c r="O37" s="28">
        <f t="shared" si="16"/>
        <v>6.0530120197584608E-2</v>
      </c>
      <c r="P37" s="37">
        <f t="shared" si="17"/>
        <v>16325.771000000001</v>
      </c>
      <c r="Q37" s="217"/>
      <c r="R37" s="34">
        <f t="shared" si="18"/>
        <v>3.0289920910695904E-4</v>
      </c>
      <c r="S37">
        <v>0.1</v>
      </c>
      <c r="T37" s="34">
        <f t="shared" si="19"/>
        <v>3.0289920910695907E-5</v>
      </c>
      <c r="Y37">
        <f t="shared" si="20"/>
        <v>-49154</v>
      </c>
      <c r="Z37" s="28">
        <f t="shared" si="21"/>
        <v>7.8913871639297625E-2</v>
      </c>
      <c r="AA37" s="28">
        <f t="shared" si="22"/>
        <v>5.9550368557841224E-2</v>
      </c>
      <c r="AB37" s="28">
        <f t="shared" si="23"/>
        <v>1.7403999801969633E-2</v>
      </c>
      <c r="AC37" s="28">
        <f t="shared" si="24"/>
        <v>-9.797516397433842E-4</v>
      </c>
      <c r="AD37" s="28">
        <f t="shared" si="25"/>
        <v>9.5991327557985016E-8</v>
      </c>
      <c r="AE37">
        <f t="shared" si="26"/>
        <v>1.7403999801969633E-2</v>
      </c>
      <c r="AF37" s="29"/>
      <c r="AG37">
        <f t="shared" si="27"/>
        <v>1.8383751441713017E-2</v>
      </c>
      <c r="AH37">
        <f t="shared" si="28"/>
        <v>3.6529170399838162E-2</v>
      </c>
      <c r="AI37">
        <f t="shared" si="29"/>
        <v>-5.2098783541340815E-2</v>
      </c>
      <c r="AJ37">
        <f t="shared" si="30"/>
        <v>-0.14849777313698651</v>
      </c>
      <c r="AK37">
        <f t="shared" si="31"/>
        <v>-2.9886680670857859</v>
      </c>
      <c r="AL37">
        <f t="shared" si="32"/>
        <v>-13.052844351293363</v>
      </c>
      <c r="AM37" s="28">
        <f t="shared" si="37"/>
        <v>16.900736847218049</v>
      </c>
      <c r="AN37" s="28">
        <f t="shared" si="37"/>
        <v>16.90024622773333</v>
      </c>
      <c r="AO37" s="28">
        <f t="shared" si="37"/>
        <v>16.901610474576373</v>
      </c>
      <c r="AP37" s="28">
        <f t="shared" si="37"/>
        <v>16.897828479962278</v>
      </c>
      <c r="AQ37" s="28">
        <f t="shared" si="37"/>
        <v>16.908403284689008</v>
      </c>
      <c r="AR37" s="28">
        <f t="shared" si="37"/>
        <v>16.879504424477442</v>
      </c>
      <c r="AS37" s="28">
        <f t="shared" si="37"/>
        <v>16.964402233019197</v>
      </c>
      <c r="AT37" s="28">
        <f t="shared" si="34"/>
        <v>17.806579788302642</v>
      </c>
      <c r="AU37"/>
      <c r="AV37">
        <v>-19000</v>
      </c>
      <c r="AW37">
        <f t="shared" si="39"/>
        <v>-1.0015174164470855E-3</v>
      </c>
      <c r="AX37">
        <f t="shared" si="40"/>
        <v>4.1190027252836929E-2</v>
      </c>
      <c r="AY37">
        <f t="shared" si="41"/>
        <v>-4.2191544669284015E-2</v>
      </c>
      <c r="AZ37">
        <f t="shared" si="42"/>
        <v>2.7766513580726682E-2</v>
      </c>
      <c r="BA37">
        <f t="shared" si="43"/>
        <v>-0.27471678579270387</v>
      </c>
      <c r="BB37">
        <f t="shared" si="44"/>
        <v>3.0683444777938087</v>
      </c>
      <c r="BC37">
        <f t="shared" si="45"/>
        <v>27.292225129529207</v>
      </c>
      <c r="BD37">
        <f t="shared" si="38"/>
        <v>21.363288535627191</v>
      </c>
      <c r="BE37">
        <f t="shared" si="38"/>
        <v>21.224809878386427</v>
      </c>
      <c r="BF37">
        <f t="shared" si="38"/>
        <v>21.407046585041822</v>
      </c>
      <c r="BG37">
        <f t="shared" si="38"/>
        <v>21.160469989906851</v>
      </c>
      <c r="BH37">
        <f t="shared" si="38"/>
        <v>21.484270161950494</v>
      </c>
      <c r="BI37">
        <f t="shared" si="38"/>
        <v>21.033909119530108</v>
      </c>
      <c r="BJ37">
        <f t="shared" si="38"/>
        <v>21.627566737681533</v>
      </c>
      <c r="BK37">
        <f t="shared" si="46"/>
        <v>20.687229764171871</v>
      </c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</row>
    <row r="38" spans="1:78" s="34" customFormat="1" ht="13.7" customHeight="1">
      <c r="A38" s="150" t="s">
        <v>251</v>
      </c>
      <c r="B38" s="124" t="s">
        <v>122</v>
      </c>
      <c r="C38" s="150">
        <v>31345.200000000001</v>
      </c>
      <c r="D38" s="124" t="s">
        <v>299</v>
      </c>
      <c r="E38" s="34">
        <f t="shared" si="12"/>
        <v>-49151.280847722424</v>
      </c>
      <c r="F38" s="38">
        <f t="shared" si="13"/>
        <v>-49151.5</v>
      </c>
      <c r="G38" s="34">
        <f t="shared" si="14"/>
        <v>8.1154669998795725E-2</v>
      </c>
      <c r="H38"/>
      <c r="I38">
        <f t="shared" si="36"/>
        <v>8.1154669998795725E-2</v>
      </c>
      <c r="J38"/>
      <c r="K38"/>
      <c r="L38"/>
      <c r="N38" s="34">
        <f t="shared" ca="1" si="15"/>
        <v>-8.5543150040786331E-2</v>
      </c>
      <c r="O38" s="28">
        <f t="shared" si="16"/>
        <v>6.0528890506820983E-2</v>
      </c>
      <c r="P38" s="37">
        <f t="shared" si="17"/>
        <v>16326.7</v>
      </c>
      <c r="Q38" s="217"/>
      <c r="R38" s="34">
        <f t="shared" si="18"/>
        <v>4.2542277965156586E-4</v>
      </c>
      <c r="S38">
        <v>0.1</v>
      </c>
      <c r="T38" s="34">
        <f t="shared" si="19"/>
        <v>4.2542277965156589E-5</v>
      </c>
      <c r="Y38">
        <f t="shared" si="20"/>
        <v>-49151.5</v>
      </c>
      <c r="Z38" s="28">
        <f t="shared" si="21"/>
        <v>7.8919464947740825E-2</v>
      </c>
      <c r="AA38" s="28">
        <f t="shared" si="22"/>
        <v>6.276409555787589E-2</v>
      </c>
      <c r="AB38" s="28">
        <f t="shared" si="23"/>
        <v>2.0625779491974743E-2</v>
      </c>
      <c r="AC38" s="28">
        <f t="shared" si="24"/>
        <v>2.2352050510549004E-3</v>
      </c>
      <c r="AD38" s="28">
        <f t="shared" si="25"/>
        <v>4.9961416202613401E-7</v>
      </c>
      <c r="AE38">
        <f t="shared" si="26"/>
        <v>2.0625779491974743E-2</v>
      </c>
      <c r="AF38" s="29"/>
      <c r="AG38">
        <f t="shared" si="27"/>
        <v>1.8390574440919835E-2</v>
      </c>
      <c r="AH38">
        <f t="shared" si="28"/>
        <v>3.6533445464651315E-2</v>
      </c>
      <c r="AI38">
        <f t="shared" si="29"/>
        <v>-5.2070036554258389E-2</v>
      </c>
      <c r="AJ38">
        <f t="shared" si="30"/>
        <v>-0.14852550760341474</v>
      </c>
      <c r="AK38">
        <f t="shared" si="31"/>
        <v>-2.9886392810269813</v>
      </c>
      <c r="AL38">
        <f t="shared" si="32"/>
        <v>-13.05037818407285</v>
      </c>
      <c r="AM38" s="28">
        <f t="shared" si="37"/>
        <v>16.900912467405799</v>
      </c>
      <c r="AN38" s="28">
        <f t="shared" si="37"/>
        <v>16.900421724983765</v>
      </c>
      <c r="AO38" s="28">
        <f t="shared" si="37"/>
        <v>16.901786918971617</v>
      </c>
      <c r="AP38" s="28">
        <f t="shared" si="37"/>
        <v>16.89800064165895</v>
      </c>
      <c r="AQ38" s="28">
        <f t="shared" si="37"/>
        <v>16.908592271226681</v>
      </c>
      <c r="AR38" s="28">
        <f t="shared" si="37"/>
        <v>16.879635969027003</v>
      </c>
      <c r="AS38" s="28">
        <f t="shared" si="37"/>
        <v>16.96475834586268</v>
      </c>
      <c r="AT38" s="28">
        <f t="shared" si="34"/>
        <v>17.806818616482644</v>
      </c>
      <c r="AU38"/>
      <c r="AV38">
        <v>-18000</v>
      </c>
      <c r="AW38">
        <f t="shared" si="39"/>
        <v>-1.0926075064666349E-3</v>
      </c>
      <c r="AX38">
        <f t="shared" si="40"/>
        <v>4.0394178111437341E-2</v>
      </c>
      <c r="AY38">
        <f t="shared" si="41"/>
        <v>-4.1486785617903976E-2</v>
      </c>
      <c r="AZ38">
        <f t="shared" si="42"/>
        <v>2.7168417362329889E-2</v>
      </c>
      <c r="BA38">
        <f t="shared" si="43"/>
        <v>-0.26612281843523738</v>
      </c>
      <c r="BB38">
        <f t="shared" si="44"/>
        <v>3.0772710626296931</v>
      </c>
      <c r="BC38">
        <f t="shared" si="45"/>
        <v>31.083037252261967</v>
      </c>
      <c r="BD38">
        <f t="shared" si="38"/>
        <v>21.435739386116445</v>
      </c>
      <c r="BE38">
        <f t="shared" si="38"/>
        <v>21.25717393558347</v>
      </c>
      <c r="BF38">
        <f t="shared" si="38"/>
        <v>21.48289370076596</v>
      </c>
      <c r="BG38">
        <f t="shared" si="38"/>
        <v>21.189940666800318</v>
      </c>
      <c r="BH38">
        <f t="shared" si="38"/>
        <v>21.560252134448607</v>
      </c>
      <c r="BI38">
        <f t="shared" si="38"/>
        <v>21.067923124453792</v>
      </c>
      <c r="BJ38">
        <f t="shared" si="38"/>
        <v>21.694287848632658</v>
      </c>
      <c r="BK38">
        <f t="shared" si="46"/>
        <v>20.782761036171248</v>
      </c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</row>
    <row r="39" spans="1:78" s="34" customFormat="1" ht="13.7" customHeight="1">
      <c r="A39" s="150" t="s">
        <v>251</v>
      </c>
      <c r="B39" s="124" t="s">
        <v>122</v>
      </c>
      <c r="C39" s="150">
        <v>31346.306</v>
      </c>
      <c r="D39" s="124" t="s">
        <v>299</v>
      </c>
      <c r="E39" s="34">
        <f t="shared" si="12"/>
        <v>-49148.29417524876</v>
      </c>
      <c r="F39" s="38">
        <f t="shared" si="13"/>
        <v>-49148.5</v>
      </c>
      <c r="G39" s="34">
        <f t="shared" si="14"/>
        <v>7.6219329999730689E-2</v>
      </c>
      <c r="H39"/>
      <c r="I39">
        <f t="shared" si="36"/>
        <v>7.6219329999730689E-2</v>
      </c>
      <c r="J39"/>
      <c r="K39"/>
      <c r="L39"/>
      <c r="N39" s="34">
        <f t="shared" ca="1" si="15"/>
        <v>-8.5538104184537098E-2</v>
      </c>
      <c r="O39" s="28">
        <f t="shared" si="16"/>
        <v>6.0527414796092173E-2</v>
      </c>
      <c r="P39" s="37">
        <f t="shared" si="17"/>
        <v>16327.806</v>
      </c>
      <c r="Q39" s="217"/>
      <c r="R39" s="34">
        <f t="shared" si="18"/>
        <v>2.462362027581816E-4</v>
      </c>
      <c r="S39">
        <v>0.1</v>
      </c>
      <c r="T39" s="34">
        <f t="shared" si="19"/>
        <v>2.462362027581816E-5</v>
      </c>
      <c r="Y39">
        <f t="shared" si="20"/>
        <v>-49148.5</v>
      </c>
      <c r="Z39" s="28">
        <f t="shared" si="21"/>
        <v>7.8926177077137935E-2</v>
      </c>
      <c r="AA39" s="28">
        <f t="shared" si="22"/>
        <v>5.7820567718684934E-2</v>
      </c>
      <c r="AB39" s="28">
        <f t="shared" si="23"/>
        <v>1.5691915203638516E-2</v>
      </c>
      <c r="AC39" s="28">
        <f t="shared" si="24"/>
        <v>-2.7068470774072456E-3</v>
      </c>
      <c r="AD39" s="28">
        <f t="shared" si="25"/>
        <v>7.3270211004681468E-7</v>
      </c>
      <c r="AE39">
        <f t="shared" si="26"/>
        <v>1.5691915203638516E-2</v>
      </c>
      <c r="AF39" s="29"/>
      <c r="AG39">
        <f t="shared" si="27"/>
        <v>1.8398762281045759E-2</v>
      </c>
      <c r="AH39">
        <f t="shared" si="28"/>
        <v>3.6538577877563982E-2</v>
      </c>
      <c r="AI39">
        <f t="shared" si="29"/>
        <v>-5.2035531499648367E-2</v>
      </c>
      <c r="AJ39">
        <f t="shared" si="30"/>
        <v>-0.14855879711037376</v>
      </c>
      <c r="AK39">
        <f t="shared" si="31"/>
        <v>-2.9886047291315716</v>
      </c>
      <c r="AL39">
        <f t="shared" si="32"/>
        <v>-13.047419267624656</v>
      </c>
      <c r="AM39" s="28">
        <f t="shared" si="37"/>
        <v>16.901123237111968</v>
      </c>
      <c r="AN39" s="28">
        <f t="shared" si="37"/>
        <v>16.900632353218388</v>
      </c>
      <c r="AO39" s="28">
        <f t="shared" si="37"/>
        <v>16.901998668178969</v>
      </c>
      <c r="AP39" s="28">
        <f t="shared" si="37"/>
        <v>16.898207289482176</v>
      </c>
      <c r="AQ39" s="28">
        <f t="shared" si="37"/>
        <v>16.908819024031157</v>
      </c>
      <c r="AR39" s="28">
        <f t="shared" si="37"/>
        <v>16.879793958631538</v>
      </c>
      <c r="AS39" s="28">
        <f t="shared" si="37"/>
        <v>16.965185744674105</v>
      </c>
      <c r="AT39" s="28">
        <f t="shared" si="34"/>
        <v>17.807105210298637</v>
      </c>
      <c r="AU39"/>
      <c r="AV39">
        <v>-17000</v>
      </c>
      <c r="AW39">
        <f t="shared" si="39"/>
        <v>-9.7686757475722724E-4</v>
      </c>
      <c r="AX39">
        <f t="shared" si="40"/>
        <v>3.958841231212152E-2</v>
      </c>
      <c r="AY39">
        <f t="shared" si="41"/>
        <v>-4.0565279886878747E-2</v>
      </c>
      <c r="AZ39">
        <f t="shared" si="42"/>
        <v>2.6657997371049014E-2</v>
      </c>
      <c r="BA39">
        <f t="shared" si="43"/>
        <v>-0.2576891828761454</v>
      </c>
      <c r="BB39">
        <f t="shared" si="44"/>
        <v>3.0860097696098743</v>
      </c>
      <c r="BC39">
        <f t="shared" si="45"/>
        <v>35.973035596869465</v>
      </c>
      <c r="BD39">
        <f t="shared" si="38"/>
        <v>21.508124978533658</v>
      </c>
      <c r="BE39">
        <f t="shared" si="38"/>
        <v>21.288706866298899</v>
      </c>
      <c r="BF39">
        <f t="shared" si="38"/>
        <v>21.556596816780996</v>
      </c>
      <c r="BG39">
        <f t="shared" si="38"/>
        <v>21.221607399518746</v>
      </c>
      <c r="BH39">
        <f t="shared" si="38"/>
        <v>21.631256601556693</v>
      </c>
      <c r="BI39">
        <f t="shared" si="38"/>
        <v>21.108550112690388</v>
      </c>
      <c r="BJ39">
        <f t="shared" si="38"/>
        <v>21.75269648645191</v>
      </c>
      <c r="BK39">
        <f t="shared" si="46"/>
        <v>20.878292308170625</v>
      </c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</row>
    <row r="40" spans="1:78" s="34" customFormat="1" ht="13.7" customHeight="1">
      <c r="A40" s="150" t="s">
        <v>251</v>
      </c>
      <c r="B40" s="124" t="s">
        <v>111</v>
      </c>
      <c r="C40" s="150">
        <v>31347.232</v>
      </c>
      <c r="D40" s="124" t="s">
        <v>299</v>
      </c>
      <c r="E40" s="34">
        <f t="shared" si="12"/>
        <v>-49145.793579669546</v>
      </c>
      <c r="F40" s="38">
        <f t="shared" si="13"/>
        <v>-49146</v>
      </c>
      <c r="G40" s="34">
        <f t="shared" si="14"/>
        <v>7.6439879998360993E-2</v>
      </c>
      <c r="H40"/>
      <c r="I40">
        <f t="shared" si="36"/>
        <v>7.6439879998360993E-2</v>
      </c>
      <c r="J40"/>
      <c r="K40"/>
      <c r="L40"/>
      <c r="N40" s="34">
        <f t="shared" ca="1" si="15"/>
        <v>-8.5533899304329405E-2</v>
      </c>
      <c r="O40" s="28">
        <f t="shared" si="16"/>
        <v>6.0526184968974488E-2</v>
      </c>
      <c r="P40" s="37">
        <f t="shared" si="17"/>
        <v>16328.732</v>
      </c>
      <c r="Q40" s="217"/>
      <c r="R40" s="34">
        <f t="shared" si="18"/>
        <v>2.532456894883208E-4</v>
      </c>
      <c r="S40">
        <v>0.1</v>
      </c>
      <c r="T40" s="34">
        <f t="shared" si="19"/>
        <v>2.5324568948832081E-5</v>
      </c>
      <c r="Y40">
        <f t="shared" si="20"/>
        <v>-49146</v>
      </c>
      <c r="Z40" s="28">
        <f t="shared" si="21"/>
        <v>7.893177065119189E-2</v>
      </c>
      <c r="AA40" s="28">
        <f t="shared" si="22"/>
        <v>5.8034294316143591E-2</v>
      </c>
      <c r="AB40" s="28">
        <f t="shared" si="23"/>
        <v>1.5913695029386506E-2</v>
      </c>
      <c r="AC40" s="28">
        <f t="shared" si="24"/>
        <v>-2.4918906528308971E-3</v>
      </c>
      <c r="AD40" s="28">
        <f t="shared" si="25"/>
        <v>6.2095190256659948E-7</v>
      </c>
      <c r="AE40">
        <f t="shared" si="26"/>
        <v>1.5913695029386506E-2</v>
      </c>
      <c r="AF40" s="29"/>
      <c r="AG40">
        <f t="shared" si="27"/>
        <v>1.8405585682217403E-2</v>
      </c>
      <c r="AH40">
        <f t="shared" si="28"/>
        <v>3.6542856835676485E-2</v>
      </c>
      <c r="AI40">
        <f t="shared" si="29"/>
        <v>-5.2006770057194895E-2</v>
      </c>
      <c r="AJ40">
        <f t="shared" si="30"/>
        <v>-0.14858654516041547</v>
      </c>
      <c r="AK40">
        <f t="shared" si="31"/>
        <v>-2.9885759286928404</v>
      </c>
      <c r="AL40">
        <f t="shared" si="32"/>
        <v>-13.044953907113948</v>
      </c>
      <c r="AM40" s="28">
        <f t="shared" si="37"/>
        <v>16.901298899784173</v>
      </c>
      <c r="AN40" s="28">
        <f t="shared" si="37"/>
        <v>16.900807903023782</v>
      </c>
      <c r="AO40" s="28">
        <f t="shared" si="37"/>
        <v>16.902175139160008</v>
      </c>
      <c r="AP40" s="28">
        <f t="shared" si="37"/>
        <v>16.898379540807216</v>
      </c>
      <c r="AQ40" s="28">
        <f t="shared" si="37"/>
        <v>16.909007958850164</v>
      </c>
      <c r="AR40" s="28">
        <f t="shared" si="37"/>
        <v>16.879925730163698</v>
      </c>
      <c r="AS40" s="28">
        <f t="shared" si="37"/>
        <v>16.965541963175173</v>
      </c>
      <c r="AT40" s="28">
        <f t="shared" si="34"/>
        <v>17.807344038478639</v>
      </c>
      <c r="AU40"/>
      <c r="AV40">
        <v>-16000</v>
      </c>
      <c r="AW40">
        <f t="shared" si="39"/>
        <v>-6.7925128527895895E-4</v>
      </c>
      <c r="AX40">
        <f t="shared" si="40"/>
        <v>3.8772729854889443E-2</v>
      </c>
      <c r="AY40">
        <f t="shared" si="41"/>
        <v>-3.9451981140168402E-2</v>
      </c>
      <c r="AZ40">
        <f t="shared" si="42"/>
        <v>2.6235405714922888E-2</v>
      </c>
      <c r="BA40">
        <f t="shared" si="43"/>
        <v>-0.24952135173974388</v>
      </c>
      <c r="BB40">
        <f t="shared" si="44"/>
        <v>3.0944536800753606</v>
      </c>
      <c r="BC40">
        <f t="shared" si="45"/>
        <v>42.419880834571273</v>
      </c>
      <c r="BD40">
        <f t="shared" si="38"/>
        <v>21.579301015405743</v>
      </c>
      <c r="BE40">
        <f t="shared" si="38"/>
        <v>21.321003554759614</v>
      </c>
      <c r="BF40">
        <f t="shared" si="38"/>
        <v>21.627017225897017</v>
      </c>
      <c r="BG40">
        <f t="shared" si="38"/>
        <v>21.256876460794842</v>
      </c>
      <c r="BH40">
        <f t="shared" si="38"/>
        <v>21.69654966349751</v>
      </c>
      <c r="BI40">
        <f t="shared" si="38"/>
        <v>21.15603388004309</v>
      </c>
      <c r="BJ40">
        <f t="shared" si="38"/>
        <v>21.803131183034335</v>
      </c>
      <c r="BK40">
        <f t="shared" si="46"/>
        <v>20.973823580170002</v>
      </c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</row>
    <row r="41" spans="1:78" s="34" customFormat="1" ht="13.7" customHeight="1">
      <c r="A41" s="150" t="s">
        <v>252</v>
      </c>
      <c r="B41" s="124" t="s">
        <v>111</v>
      </c>
      <c r="C41" s="150">
        <v>32385.409</v>
      </c>
      <c r="D41" s="124" t="s">
        <v>299</v>
      </c>
      <c r="E41" s="34">
        <f t="shared" si="12"/>
        <v>-46342.272179405154</v>
      </c>
      <c r="F41" s="38">
        <f t="shared" si="13"/>
        <v>-46342.5</v>
      </c>
      <c r="G41" s="34">
        <f t="shared" si="14"/>
        <v>8.4364649999770336E-2</v>
      </c>
      <c r="H41"/>
      <c r="I41">
        <f t="shared" si="36"/>
        <v>8.4364649999770336E-2</v>
      </c>
      <c r="J41"/>
      <c r="K41"/>
      <c r="L41"/>
      <c r="N41" s="34">
        <f t="shared" ca="1" si="15"/>
        <v>-8.0818546639419744E-2</v>
      </c>
      <c r="O41" s="28">
        <f t="shared" si="16"/>
        <v>5.9108051544490066E-2</v>
      </c>
      <c r="P41" s="37">
        <f t="shared" si="17"/>
        <v>17366.909</v>
      </c>
      <c r="Q41" s="217"/>
      <c r="R41" s="34">
        <f t="shared" si="18"/>
        <v>6.3789576553126574E-4</v>
      </c>
      <c r="S41">
        <v>0.1</v>
      </c>
      <c r="T41" s="34">
        <f t="shared" si="19"/>
        <v>6.378957655312658E-5</v>
      </c>
      <c r="Y41">
        <f t="shared" si="20"/>
        <v>-46342.5</v>
      </c>
      <c r="Z41" s="28">
        <f t="shared" si="21"/>
        <v>8.5284390770851898E-2</v>
      </c>
      <c r="AA41" s="28">
        <f t="shared" si="22"/>
        <v>5.8188310773408511E-2</v>
      </c>
      <c r="AB41" s="28">
        <f t="shared" si="23"/>
        <v>2.525659845528027E-2</v>
      </c>
      <c r="AC41" s="28">
        <f t="shared" si="24"/>
        <v>-9.1974077108156194E-4</v>
      </c>
      <c r="AD41" s="28">
        <f t="shared" si="25"/>
        <v>8.4592308598970613E-8</v>
      </c>
      <c r="AE41">
        <f t="shared" si="26"/>
        <v>2.525659845528027E-2</v>
      </c>
      <c r="AF41" s="29"/>
      <c r="AG41">
        <f t="shared" si="27"/>
        <v>2.6176339226361828E-2</v>
      </c>
      <c r="AH41">
        <f t="shared" si="28"/>
        <v>4.2810420912822056E-2</v>
      </c>
      <c r="AI41">
        <f t="shared" si="29"/>
        <v>-1.4424014394652034E-2</v>
      </c>
      <c r="AJ41">
        <f t="shared" si="30"/>
        <v>-0.18470446070406402</v>
      </c>
      <c r="AK41">
        <f t="shared" si="31"/>
        <v>-2.9509702008342296</v>
      </c>
      <c r="AL41">
        <f t="shared" si="32"/>
        <v>-10.460153812166519</v>
      </c>
      <c r="AM41" s="28">
        <f t="shared" ref="AM41:AS50" si="47">$AT41+$AA$7*SIN(AN41)</f>
        <v>17.113587008158717</v>
      </c>
      <c r="AN41" s="28">
        <f t="shared" si="47"/>
        <v>17.11358166126325</v>
      </c>
      <c r="AO41" s="28">
        <f t="shared" si="47"/>
        <v>17.113615021806162</v>
      </c>
      <c r="AP41" s="28">
        <f t="shared" si="47"/>
        <v>17.113406986510416</v>
      </c>
      <c r="AQ41" s="28">
        <f t="shared" si="47"/>
        <v>17.114708555651973</v>
      </c>
      <c r="AR41" s="28">
        <f t="shared" si="47"/>
        <v>17.106725695047693</v>
      </c>
      <c r="AS41" s="28">
        <f t="shared" si="47"/>
        <v>17.393474488797086</v>
      </c>
      <c r="AT41" s="28">
        <f t="shared" si="34"/>
        <v>18.075165959528892</v>
      </c>
      <c r="AU41"/>
      <c r="AV41">
        <v>-15000</v>
      </c>
      <c r="AW41">
        <f t="shared" si="39"/>
        <v>-2.4135591504698822E-4</v>
      </c>
      <c r="AX41">
        <f t="shared" si="40"/>
        <v>3.7947130739741132E-2</v>
      </c>
      <c r="AY41">
        <f t="shared" si="41"/>
        <v>-3.818848665478812E-2</v>
      </c>
      <c r="AZ41">
        <f t="shared" si="42"/>
        <v>2.589795208336565E-2</v>
      </c>
      <c r="BA41">
        <f t="shared" si="43"/>
        <v>-0.24173780269112863</v>
      </c>
      <c r="BB41">
        <f t="shared" si="44"/>
        <v>3.1024832498400339</v>
      </c>
      <c r="BC41">
        <f t="shared" si="45"/>
        <v>51.132077646922014</v>
      </c>
      <c r="BD41">
        <f t="shared" si="38"/>
        <v>21.647969471807006</v>
      </c>
      <c r="BE41">
        <f t="shared" si="38"/>
        <v>21.355693607449421</v>
      </c>
      <c r="BF41">
        <f t="shared" si="38"/>
        <v>21.693025366858535</v>
      </c>
      <c r="BG41">
        <f t="shared" si="38"/>
        <v>21.2969598340032</v>
      </c>
      <c r="BH41">
        <f t="shared" si="38"/>
        <v>21.755496048127693</v>
      </c>
      <c r="BI41">
        <f t="shared" si="38"/>
        <v>21.210353177047434</v>
      </c>
      <c r="BJ41">
        <f t="shared" si="38"/>
        <v>21.846003186920697</v>
      </c>
      <c r="BK41">
        <f t="shared" si="46"/>
        <v>21.069354852169383</v>
      </c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</row>
    <row r="42" spans="1:78" s="34" customFormat="1" ht="13.7" customHeight="1">
      <c r="A42" s="150" t="s">
        <v>252</v>
      </c>
      <c r="B42" s="124" t="s">
        <v>111</v>
      </c>
      <c r="C42" s="150">
        <v>32392.440999999999</v>
      </c>
      <c r="D42" s="124" t="s">
        <v>299</v>
      </c>
      <c r="E42" s="34">
        <f t="shared" si="12"/>
        <v>-46323.282775395375</v>
      </c>
      <c r="F42" s="38">
        <f t="shared" si="13"/>
        <v>-46323.5</v>
      </c>
      <c r="G42" s="34">
        <f t="shared" si="14"/>
        <v>8.0440829999133712E-2</v>
      </c>
      <c r="H42"/>
      <c r="I42">
        <f t="shared" si="36"/>
        <v>8.0440829999133712E-2</v>
      </c>
      <c r="J42"/>
      <c r="K42"/>
      <c r="L42"/>
      <c r="N42" s="34">
        <f t="shared" ca="1" si="15"/>
        <v>-8.0786589549841262E-2</v>
      </c>
      <c r="O42" s="28">
        <f t="shared" si="16"/>
        <v>5.9098174607259357E-2</v>
      </c>
      <c r="P42" s="37">
        <f t="shared" si="17"/>
        <v>17373.940999999999</v>
      </c>
      <c r="Q42" s="217"/>
      <c r="R42" s="34">
        <f t="shared" si="18"/>
        <v>4.5550893917630344E-4</v>
      </c>
      <c r="S42">
        <v>0.1</v>
      </c>
      <c r="T42" s="34">
        <f t="shared" si="19"/>
        <v>4.5550893917630344E-5</v>
      </c>
      <c r="Y42">
        <f t="shared" si="20"/>
        <v>-46323.5</v>
      </c>
      <c r="Z42" s="28">
        <f t="shared" si="21"/>
        <v>8.5327845159405225E-2</v>
      </c>
      <c r="AA42" s="28">
        <f t="shared" si="22"/>
        <v>5.4211159446987844E-2</v>
      </c>
      <c r="AB42" s="28">
        <f t="shared" si="23"/>
        <v>2.1342655391874354E-2</v>
      </c>
      <c r="AC42" s="28">
        <f t="shared" si="24"/>
        <v>-4.8870151602715128E-3</v>
      </c>
      <c r="AD42" s="28">
        <f t="shared" si="25"/>
        <v>2.3882917176723603E-6</v>
      </c>
      <c r="AE42">
        <f t="shared" si="26"/>
        <v>2.1342655391874354E-2</v>
      </c>
      <c r="AF42" s="29"/>
      <c r="AG42">
        <f t="shared" si="27"/>
        <v>2.6229670552145864E-2</v>
      </c>
      <c r="AH42">
        <f t="shared" si="28"/>
        <v>4.2866034166516465E-2</v>
      </c>
      <c r="AI42">
        <f t="shared" si="29"/>
        <v>-1.41231863984888E-2</v>
      </c>
      <c r="AJ42">
        <f t="shared" si="30"/>
        <v>-0.1849924311017509</v>
      </c>
      <c r="AK42">
        <f t="shared" si="31"/>
        <v>-2.9506693421875512</v>
      </c>
      <c r="AL42">
        <f t="shared" si="32"/>
        <v>-10.443570280134544</v>
      </c>
      <c r="AM42" s="28">
        <f t="shared" si="47"/>
        <v>17.115152275729638</v>
      </c>
      <c r="AN42" s="28">
        <f t="shared" si="47"/>
        <v>17.11514758809167</v>
      </c>
      <c r="AO42" s="28">
        <f t="shared" si="47"/>
        <v>17.115177112444027</v>
      </c>
      <c r="AP42" s="28">
        <f t="shared" si="47"/>
        <v>17.114991245959843</v>
      </c>
      <c r="AQ42" s="28">
        <f t="shared" si="47"/>
        <v>17.116164852490261</v>
      </c>
      <c r="AR42" s="28">
        <f t="shared" si="47"/>
        <v>17.108889187817176</v>
      </c>
      <c r="AS42" s="28">
        <f t="shared" si="47"/>
        <v>17.396555585415104</v>
      </c>
      <c r="AT42" s="28">
        <f t="shared" si="34"/>
        <v>18.076981053696883</v>
      </c>
      <c r="AU42"/>
      <c r="AV42">
        <v>-14000</v>
      </c>
      <c r="AW42">
        <f t="shared" si="39"/>
        <v>2.8039956348061695E-4</v>
      </c>
      <c r="AX42">
        <f t="shared" si="40"/>
        <v>3.7111614966676573E-2</v>
      </c>
      <c r="AY42">
        <f t="shared" si="41"/>
        <v>-3.6831215403195956E-2</v>
      </c>
      <c r="AZ42">
        <f t="shared" si="42"/>
        <v>2.5639800097068788E-2</v>
      </c>
      <c r="BA42">
        <f t="shared" si="43"/>
        <v>-0.23446356542993316</v>
      </c>
      <c r="BB42">
        <f t="shared" si="44"/>
        <v>3.1099729061101353</v>
      </c>
      <c r="BC42">
        <f t="shared" si="45"/>
        <v>63.246341982058496</v>
      </c>
      <c r="BD42">
        <f t="shared" ref="BD42:BJ51" si="48">$BK42+$AA$7*SIN(BE42)</f>
        <v>21.712758915939027</v>
      </c>
      <c r="BE42">
        <f t="shared" si="48"/>
        <v>21.394336232536986</v>
      </c>
      <c r="BF42">
        <f t="shared" si="48"/>
        <v>21.753549060407607</v>
      </c>
      <c r="BG42">
        <f t="shared" si="48"/>
        <v>21.342824584312631</v>
      </c>
      <c r="BH42">
        <f t="shared" si="48"/>
        <v>21.807589977602074</v>
      </c>
      <c r="BI42">
        <f t="shared" si="48"/>
        <v>21.271279061995212</v>
      </c>
      <c r="BJ42">
        <f t="shared" si="48"/>
        <v>21.881792713004675</v>
      </c>
      <c r="BK42">
        <f t="shared" si="46"/>
        <v>21.16488612416876</v>
      </c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</row>
    <row r="43" spans="1:78" s="34" customFormat="1" ht="13.7" customHeight="1">
      <c r="A43" s="150" t="s">
        <v>252</v>
      </c>
      <c r="B43" s="124" t="s">
        <v>111</v>
      </c>
      <c r="C43" s="150">
        <v>32415.399000000001</v>
      </c>
      <c r="D43" s="124" t="s">
        <v>299</v>
      </c>
      <c r="E43" s="34">
        <f t="shared" si="12"/>
        <v>-46261.286367935689</v>
      </c>
      <c r="F43" s="38">
        <f t="shared" si="13"/>
        <v>-46261.5</v>
      </c>
      <c r="G43" s="34">
        <f t="shared" si="14"/>
        <v>7.9110470000159694E-2</v>
      </c>
      <c r="H43"/>
      <c r="I43">
        <f t="shared" si="36"/>
        <v>7.9110470000159694E-2</v>
      </c>
      <c r="J43"/>
      <c r="K43"/>
      <c r="L43"/>
      <c r="N43" s="34">
        <f t="shared" ca="1" si="15"/>
        <v>-8.0682308520690416E-2</v>
      </c>
      <c r="O43" s="28">
        <f t="shared" si="16"/>
        <v>5.9065919700831075E-2</v>
      </c>
      <c r="P43" s="37">
        <f t="shared" si="17"/>
        <v>17396.899000000001</v>
      </c>
      <c r="Q43" s="217"/>
      <c r="R43" s="34">
        <f t="shared" si="18"/>
        <v>4.0178399670231504E-4</v>
      </c>
      <c r="S43">
        <v>0.1</v>
      </c>
      <c r="T43" s="34">
        <f t="shared" si="19"/>
        <v>4.0178399670231508E-5</v>
      </c>
      <c r="Y43">
        <f t="shared" si="20"/>
        <v>-46261.5</v>
      </c>
      <c r="Z43" s="28">
        <f t="shared" si="21"/>
        <v>8.5469654533829639E-2</v>
      </c>
      <c r="AA43" s="28">
        <f t="shared" si="22"/>
        <v>5.2706735167161137E-2</v>
      </c>
      <c r="AB43" s="28">
        <f t="shared" si="23"/>
        <v>2.0044550299328619E-2</v>
      </c>
      <c r="AC43" s="28">
        <f t="shared" si="24"/>
        <v>-6.3591845336699454E-3</v>
      </c>
      <c r="AD43" s="28">
        <f t="shared" si="25"/>
        <v>4.0439227933267044E-6</v>
      </c>
      <c r="AE43">
        <f t="shared" si="26"/>
        <v>2.0044550299328619E-2</v>
      </c>
      <c r="AF43" s="29"/>
      <c r="AG43">
        <f t="shared" si="27"/>
        <v>2.6403734832998561E-2</v>
      </c>
      <c r="AH43">
        <f t="shared" si="28"/>
        <v>4.3049130433492566E-2</v>
      </c>
      <c r="AI43">
        <f t="shared" si="29"/>
        <v>-1.3136049234334408E-2</v>
      </c>
      <c r="AJ43">
        <f t="shared" si="30"/>
        <v>-0.1859372511170721</v>
      </c>
      <c r="AK43">
        <f t="shared" si="31"/>
        <v>-2.9496821132820079</v>
      </c>
      <c r="AL43">
        <f t="shared" si="32"/>
        <v>-10.389517687452447</v>
      </c>
      <c r="AM43" s="28">
        <f t="shared" si="47"/>
        <v>17.120274244479706</v>
      </c>
      <c r="AN43" s="28">
        <f t="shared" si="47"/>
        <v>17.120271459313102</v>
      </c>
      <c r="AO43" s="28">
        <f t="shared" si="47"/>
        <v>17.120289562790457</v>
      </c>
      <c r="AP43" s="28">
        <f t="shared" si="47"/>
        <v>17.120171927503833</v>
      </c>
      <c r="AQ43" s="28">
        <f t="shared" si="47"/>
        <v>17.120937867463176</v>
      </c>
      <c r="AR43" s="28">
        <f t="shared" si="47"/>
        <v>17.116014848201587</v>
      </c>
      <c r="AS43" s="28">
        <f t="shared" si="47"/>
        <v>17.406625260822249</v>
      </c>
      <c r="AT43" s="28">
        <f t="shared" si="34"/>
        <v>18.082903992560844</v>
      </c>
      <c r="AU43"/>
      <c r="AV43">
        <v>-13000</v>
      </c>
      <c r="AW43">
        <f t="shared" si="39"/>
        <v>8.1898256234027439E-4</v>
      </c>
      <c r="AX43">
        <f t="shared" si="40"/>
        <v>3.626618253569578E-2</v>
      </c>
      <c r="AY43">
        <f t="shared" si="41"/>
        <v>-3.5447199973355506E-2</v>
      </c>
      <c r="AZ43">
        <f t="shared" si="42"/>
        <v>2.5452155878569083E-2</v>
      </c>
      <c r="BA43">
        <f t="shared" si="43"/>
        <v>-0.22782351546900101</v>
      </c>
      <c r="BB43">
        <f t="shared" si="44"/>
        <v>3.1167977913570377</v>
      </c>
      <c r="BC43">
        <f t="shared" si="45"/>
        <v>80.657739332354751</v>
      </c>
      <c r="BD43">
        <f t="shared" si="48"/>
        <v>21.77231094072166</v>
      </c>
      <c r="BE43">
        <f t="shared" si="48"/>
        <v>21.438314603767708</v>
      </c>
      <c r="BF43">
        <f t="shared" si="48"/>
        <v>21.807633017406896</v>
      </c>
      <c r="BG43">
        <f t="shared" si="48"/>
        <v>21.395151024602828</v>
      </c>
      <c r="BH43">
        <f t="shared" si="48"/>
        <v>21.85249477922186</v>
      </c>
      <c r="BI43">
        <f t="shared" si="48"/>
        <v>21.338423105911268</v>
      </c>
      <c r="BJ43">
        <f t="shared" si="48"/>
        <v>21.91104456331621</v>
      </c>
      <c r="BK43">
        <f t="shared" si="46"/>
        <v>21.260417396168137</v>
      </c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</row>
    <row r="44" spans="1:78" s="38" customFormat="1" ht="13.7" customHeight="1">
      <c r="A44" s="150" t="s">
        <v>253</v>
      </c>
      <c r="B44" s="124" t="s">
        <v>122</v>
      </c>
      <c r="C44" s="150">
        <v>34922.819000000003</v>
      </c>
      <c r="D44" s="124" t="s">
        <v>299</v>
      </c>
      <c r="E44" s="38">
        <f t="shared" si="12"/>
        <v>-39490.181219727863</v>
      </c>
      <c r="F44" s="38">
        <f>ROUND(2*E44,0)/2-0.5</f>
        <v>-39490.5</v>
      </c>
      <c r="G44" s="38">
        <f t="shared" si="14"/>
        <v>0.11804809000750538</v>
      </c>
      <c r="H44" s="28"/>
      <c r="I44" s="28">
        <f t="shared" si="36"/>
        <v>0.11804809000750538</v>
      </c>
      <c r="J44" s="28"/>
      <c r="K44" s="28"/>
      <c r="L44" s="28"/>
      <c r="N44" s="38">
        <f t="shared" ca="1" si="15"/>
        <v>-6.9293810966168115E-2</v>
      </c>
      <c r="O44" s="28">
        <f t="shared" si="16"/>
        <v>5.5313968522158051E-2</v>
      </c>
      <c r="P44" s="243">
        <f t="shared" si="17"/>
        <v>19904.319000000003</v>
      </c>
      <c r="Q44" s="217"/>
      <c r="R44" s="38">
        <f t="shared" si="18"/>
        <v>3.9355699985383161E-3</v>
      </c>
      <c r="S44" s="28">
        <v>0.1</v>
      </c>
      <c r="T44" s="38">
        <f t="shared" si="19"/>
        <v>3.9355699985383166E-4</v>
      </c>
      <c r="Y44" s="28">
        <f t="shared" si="20"/>
        <v>-39490.5</v>
      </c>
      <c r="Z44" s="28">
        <f t="shared" si="21"/>
        <v>9.8162348821132311E-2</v>
      </c>
      <c r="AA44" s="28">
        <f t="shared" si="22"/>
        <v>7.5199709708531112E-2</v>
      </c>
      <c r="AB44" s="28">
        <f t="shared" si="23"/>
        <v>6.2734121485347322E-2</v>
      </c>
      <c r="AC44" s="28">
        <f t="shared" si="24"/>
        <v>1.9885741186373068E-2</v>
      </c>
      <c r="AD44" s="28">
        <f t="shared" si="25"/>
        <v>3.9544270253141419E-5</v>
      </c>
      <c r="AE44" s="28">
        <f t="shared" si="26"/>
        <v>6.2734121485347322E-2</v>
      </c>
      <c r="AF44" s="29"/>
      <c r="AG44" s="28">
        <f t="shared" si="27"/>
        <v>4.2848380298974267E-2</v>
      </c>
      <c r="AH44" s="28">
        <f t="shared" si="28"/>
        <v>0.17691349255095556</v>
      </c>
      <c r="AI44" s="28">
        <f t="shared" si="29"/>
        <v>0.35269369650207949</v>
      </c>
      <c r="AJ44" s="28">
        <f t="shared" si="30"/>
        <v>-0.52235641986329784</v>
      </c>
      <c r="AK44" s="28">
        <f t="shared" si="31"/>
        <v>-2.5760974545297186</v>
      </c>
      <c r="AL44" s="28">
        <f t="shared" si="32"/>
        <v>-3.4419678379566356</v>
      </c>
      <c r="AM44" s="28">
        <f t="shared" si="47"/>
        <v>18.108542810639726</v>
      </c>
      <c r="AN44" s="28">
        <f t="shared" si="47"/>
        <v>18.158655469854672</v>
      </c>
      <c r="AO44" s="28">
        <f t="shared" si="47"/>
        <v>18.223657339230218</v>
      </c>
      <c r="AP44" s="28">
        <f t="shared" si="47"/>
        <v>18.303703606726032</v>
      </c>
      <c r="AQ44" s="28">
        <f t="shared" si="47"/>
        <v>18.397256199733445</v>
      </c>
      <c r="AR44" s="28">
        <f t="shared" si="47"/>
        <v>18.501502313776555</v>
      </c>
      <c r="AS44" s="28">
        <f t="shared" si="47"/>
        <v>18.613229285292995</v>
      </c>
      <c r="AT44" s="28">
        <f t="shared" si="34"/>
        <v>18.729746235268628</v>
      </c>
      <c r="AU44" s="28"/>
      <c r="AV44" s="28">
        <v>-12000</v>
      </c>
      <c r="AW44" s="28">
        <f t="shared" si="39"/>
        <v>1.3030400228322414E-3</v>
      </c>
      <c r="AX44" s="28">
        <f t="shared" si="40"/>
        <v>3.5410833446798733E-2</v>
      </c>
      <c r="AY44" s="28">
        <f t="shared" si="41"/>
        <v>-3.4107793423966491E-2</v>
      </c>
      <c r="AZ44" s="28">
        <f t="shared" si="42"/>
        <v>2.5323871618686322E-2</v>
      </c>
      <c r="BA44" s="28">
        <f t="shared" si="43"/>
        <v>-0.22193383321692514</v>
      </c>
      <c r="BB44" s="28">
        <f t="shared" si="44"/>
        <v>3.1228423034737598</v>
      </c>
      <c r="BC44" s="28">
        <f t="shared" si="45"/>
        <v>106.6615498559802</v>
      </c>
      <c r="BD44" s="28">
        <f t="shared" si="48"/>
        <v>21.825380033832051</v>
      </c>
      <c r="BE44" s="28">
        <f t="shared" si="48"/>
        <v>21.488733700180017</v>
      </c>
      <c r="BF44" s="28">
        <f t="shared" si="48"/>
        <v>21.85451273872366</v>
      </c>
      <c r="BG44" s="28">
        <f t="shared" si="48"/>
        <v>21.454303114017378</v>
      </c>
      <c r="BH44" s="28">
        <f t="shared" si="48"/>
        <v>21.890084482673615</v>
      </c>
      <c r="BI44" s="28">
        <f t="shared" si="48"/>
        <v>21.411276042896063</v>
      </c>
      <c r="BJ44" s="28">
        <f t="shared" si="48"/>
        <v>21.934363158816311</v>
      </c>
      <c r="BK44" s="28">
        <f t="shared" si="46"/>
        <v>21.355948668167514</v>
      </c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</row>
    <row r="45" spans="1:78" s="34" customFormat="1" ht="13.7" customHeight="1">
      <c r="A45" s="33" t="s">
        <v>91</v>
      </c>
      <c r="B45" s="42" t="s">
        <v>111</v>
      </c>
      <c r="C45" s="32">
        <v>41135.404999999999</v>
      </c>
      <c r="D45" s="32"/>
      <c r="E45" s="34">
        <f t="shared" si="12"/>
        <v>-22713.545056546678</v>
      </c>
      <c r="F45" s="34">
        <f t="shared" ref="F45:F75" si="49">ROUND(2*E45,0)/2</f>
        <v>-22713.5</v>
      </c>
      <c r="G45" s="34">
        <f t="shared" si="14"/>
        <v>-1.6684970003552735E-2</v>
      </c>
      <c r="I45" s="34">
        <f t="shared" si="36"/>
        <v>-1.6684970003552735E-2</v>
      </c>
      <c r="N45" s="34">
        <f t="shared" ca="1" si="15"/>
        <v>-4.1075700868365608E-2</v>
      </c>
      <c r="O45" s="28">
        <f t="shared" si="16"/>
        <v>4.4058624520683237E-2</v>
      </c>
      <c r="P45" s="37">
        <f t="shared" si="17"/>
        <v>26116.904999999999</v>
      </c>
      <c r="Q45" s="218"/>
      <c r="R45" s="34">
        <f t="shared" si="18"/>
        <v>3.6897842757247904E-3</v>
      </c>
      <c r="S45">
        <v>0.1</v>
      </c>
      <c r="T45" s="34">
        <f t="shared" si="19"/>
        <v>3.6897842757247905E-4</v>
      </c>
      <c r="Y45">
        <f t="shared" si="20"/>
        <v>-22713.5</v>
      </c>
      <c r="Z45" s="28">
        <f t="shared" si="21"/>
        <v>1.1696169250650992E-3</v>
      </c>
      <c r="AA45" s="28">
        <f t="shared" si="22"/>
        <v>2.6204037592065403E-2</v>
      </c>
      <c r="AB45" s="28">
        <f t="shared" si="23"/>
        <v>-6.0743594524235972E-2</v>
      </c>
      <c r="AC45" s="28">
        <f t="shared" si="24"/>
        <v>-1.7854586928617834E-2</v>
      </c>
      <c r="AD45" s="28">
        <f t="shared" si="25"/>
        <v>3.1878627439157083E-5</v>
      </c>
      <c r="AE45">
        <f t="shared" si="26"/>
        <v>-6.0743594524235972E-2</v>
      </c>
      <c r="AF45" s="29"/>
      <c r="AG45">
        <f t="shared" si="27"/>
        <v>-4.2889007595618138E-2</v>
      </c>
      <c r="AH45">
        <f t="shared" si="28"/>
        <v>3.0724552569017072E-2</v>
      </c>
      <c r="AI45">
        <f t="shared" si="29"/>
        <v>-0.30697859241686959</v>
      </c>
      <c r="AJ45">
        <f t="shared" si="30"/>
        <v>0.10408042623152494</v>
      </c>
      <c r="AK45">
        <f t="shared" si="31"/>
        <v>3.0346229141009116</v>
      </c>
      <c r="AL45">
        <f t="shared" si="32"/>
        <v>18.679044730052471</v>
      </c>
      <c r="AM45" s="28">
        <f t="shared" si="47"/>
        <v>21.105272647374843</v>
      </c>
      <c r="AN45" s="28">
        <f t="shared" si="47"/>
        <v>21.075861512162227</v>
      </c>
      <c r="AO45" s="28">
        <f t="shared" si="47"/>
        <v>21.123875635147257</v>
      </c>
      <c r="AP45" s="28">
        <f t="shared" si="47"/>
        <v>21.043885264299526</v>
      </c>
      <c r="AQ45" s="28">
        <f t="shared" si="47"/>
        <v>21.17316845547327</v>
      </c>
      <c r="AR45" s="28">
        <f t="shared" si="47"/>
        <v>20.95118611517616</v>
      </c>
      <c r="AS45" s="28">
        <f t="shared" si="47"/>
        <v>21.303560158022773</v>
      </c>
      <c r="AT45" s="28">
        <f t="shared" si="34"/>
        <v>20.332474385602183</v>
      </c>
      <c r="AU45"/>
      <c r="AV45">
        <v>-11000</v>
      </c>
      <c r="AW45">
        <f t="shared" si="39"/>
        <v>1.6648238966222723E-3</v>
      </c>
      <c r="AX45">
        <f t="shared" si="40"/>
        <v>3.4545567699985444E-2</v>
      </c>
      <c r="AY45">
        <f t="shared" si="41"/>
        <v>-3.2880743803363172E-2</v>
      </c>
      <c r="AZ45">
        <f t="shared" si="42"/>
        <v>2.5242407706626224E-2</v>
      </c>
      <c r="BA45">
        <f t="shared" si="43"/>
        <v>-0.21689020333279244</v>
      </c>
      <c r="BB45">
        <f t="shared" si="44"/>
        <v>3.1280119113288332</v>
      </c>
      <c r="BC45">
        <f t="shared" si="45"/>
        <v>147.2650921465484</v>
      </c>
      <c r="BD45">
        <f t="shared" si="48"/>
        <v>21.870954512754682</v>
      </c>
      <c r="BE45">
        <f t="shared" si="48"/>
        <v>21.54632609921849</v>
      </c>
      <c r="BF45">
        <f t="shared" si="48"/>
        <v>21.893701090701953</v>
      </c>
      <c r="BG45">
        <f t="shared" si="48"/>
        <v>21.520312986221452</v>
      </c>
      <c r="BH45">
        <f t="shared" si="48"/>
        <v>21.920480730588022</v>
      </c>
      <c r="BI45">
        <f t="shared" si="48"/>
        <v>21.489237593830456</v>
      </c>
      <c r="BJ45">
        <f t="shared" si="48"/>
        <v>21.952407027509835</v>
      </c>
      <c r="BK45">
        <f t="shared" si="46"/>
        <v>21.451479940166891</v>
      </c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</row>
    <row r="46" spans="1:78" s="34" customFormat="1" ht="13.7" customHeight="1">
      <c r="A46" s="33" t="s">
        <v>91</v>
      </c>
      <c r="B46" s="42"/>
      <c r="C46" s="32">
        <v>41135.404999999999</v>
      </c>
      <c r="D46" s="32"/>
      <c r="E46" s="34">
        <f t="shared" si="12"/>
        <v>-22713.545056546678</v>
      </c>
      <c r="F46" s="34">
        <f t="shared" si="49"/>
        <v>-22713.5</v>
      </c>
      <c r="G46" s="34">
        <f t="shared" si="14"/>
        <v>-1.6684970003552735E-2</v>
      </c>
      <c r="I46" s="34">
        <f t="shared" si="36"/>
        <v>-1.6684970003552735E-2</v>
      </c>
      <c r="N46" s="34">
        <f t="shared" ca="1" si="15"/>
        <v>-4.1075700868365608E-2</v>
      </c>
      <c r="O46" s="28">
        <f t="shared" si="16"/>
        <v>4.4058624520683237E-2</v>
      </c>
      <c r="P46" s="37">
        <f t="shared" si="17"/>
        <v>26116.904999999999</v>
      </c>
      <c r="Q46" s="218"/>
      <c r="R46" s="34">
        <f t="shared" si="18"/>
        <v>3.6897842757247904E-3</v>
      </c>
      <c r="S46">
        <v>0.1</v>
      </c>
      <c r="T46" s="34">
        <f t="shared" si="19"/>
        <v>3.6897842757247905E-4</v>
      </c>
      <c r="Y46">
        <f t="shared" si="20"/>
        <v>-22713.5</v>
      </c>
      <c r="Z46" s="28">
        <f t="shared" si="21"/>
        <v>1.1696169250650992E-3</v>
      </c>
      <c r="AA46" s="28">
        <f t="shared" si="22"/>
        <v>2.6204037592065403E-2</v>
      </c>
      <c r="AB46" s="28">
        <f t="shared" si="23"/>
        <v>-6.0743594524235972E-2</v>
      </c>
      <c r="AC46" s="28">
        <f t="shared" si="24"/>
        <v>-1.7854586928617834E-2</v>
      </c>
      <c r="AD46" s="28">
        <f t="shared" si="25"/>
        <v>3.1878627439157083E-5</v>
      </c>
      <c r="AE46">
        <f t="shared" si="26"/>
        <v>-6.0743594524235972E-2</v>
      </c>
      <c r="AF46" s="29"/>
      <c r="AG46">
        <f t="shared" si="27"/>
        <v>-4.2889007595618138E-2</v>
      </c>
      <c r="AH46">
        <f t="shared" si="28"/>
        <v>3.0724552569017072E-2</v>
      </c>
      <c r="AI46">
        <f t="shared" si="29"/>
        <v>-0.30697859241686959</v>
      </c>
      <c r="AJ46">
        <f t="shared" si="30"/>
        <v>0.10408042623152494</v>
      </c>
      <c r="AK46">
        <f t="shared" si="31"/>
        <v>3.0346229141009116</v>
      </c>
      <c r="AL46">
        <f t="shared" si="32"/>
        <v>18.679044730052471</v>
      </c>
      <c r="AM46" s="28">
        <f t="shared" si="47"/>
        <v>21.105272647374843</v>
      </c>
      <c r="AN46" s="28">
        <f t="shared" si="47"/>
        <v>21.075861512162227</v>
      </c>
      <c r="AO46" s="28">
        <f t="shared" si="47"/>
        <v>21.123875635147257</v>
      </c>
      <c r="AP46" s="28">
        <f t="shared" si="47"/>
        <v>21.043885264299526</v>
      </c>
      <c r="AQ46" s="28">
        <f t="shared" si="47"/>
        <v>21.17316845547327</v>
      </c>
      <c r="AR46" s="28">
        <f t="shared" si="47"/>
        <v>20.95118611517616</v>
      </c>
      <c r="AS46" s="28">
        <f t="shared" si="47"/>
        <v>21.303560158022773</v>
      </c>
      <c r="AT46" s="28">
        <f t="shared" si="34"/>
        <v>20.332474385602183</v>
      </c>
      <c r="AU46"/>
      <c r="AV46">
        <v>-10000</v>
      </c>
      <c r="AW46">
        <f t="shared" si="39"/>
        <v>1.8490493151744475E-3</v>
      </c>
      <c r="AX46">
        <f t="shared" si="40"/>
        <v>3.3670385295255914E-2</v>
      </c>
      <c r="AY46">
        <f t="shared" si="41"/>
        <v>-3.1821335980081467E-2</v>
      </c>
      <c r="AZ46">
        <f t="shared" si="42"/>
        <v>2.5195066218143491E-2</v>
      </c>
      <c r="BA46">
        <f t="shared" si="43"/>
        <v>-0.21275227821683818</v>
      </c>
      <c r="BB46">
        <f t="shared" si="44"/>
        <v>3.1322487559694392</v>
      </c>
      <c r="BC46">
        <f t="shared" si="45"/>
        <v>214.04188378717092</v>
      </c>
      <c r="BD46">
        <f t="shared" si="48"/>
        <v>21.908400207843965</v>
      </c>
      <c r="BE46">
        <f t="shared" si="48"/>
        <v>21.611371575662243</v>
      </c>
      <c r="BF46">
        <f t="shared" si="48"/>
        <v>21.925079562871538</v>
      </c>
      <c r="BG46">
        <f t="shared" si="48"/>
        <v>21.592879931533442</v>
      </c>
      <c r="BH46">
        <f t="shared" si="48"/>
        <v>21.944078995934682</v>
      </c>
      <c r="BI46">
        <f t="shared" si="48"/>
        <v>21.571638870051178</v>
      </c>
      <c r="BJ46">
        <f t="shared" si="48"/>
        <v>21.965882799140672</v>
      </c>
      <c r="BK46">
        <f t="shared" si="46"/>
        <v>21.547011212166268</v>
      </c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</row>
    <row r="47" spans="1:78" s="34" customFormat="1" ht="13.7" customHeight="1">
      <c r="A47" s="33" t="s">
        <v>93</v>
      </c>
      <c r="B47" s="42"/>
      <c r="C47" s="32">
        <v>42990.498</v>
      </c>
      <c r="D47" s="32"/>
      <c r="E47" s="34">
        <f t="shared" si="12"/>
        <v>-17704.001476809623</v>
      </c>
      <c r="F47" s="34">
        <f t="shared" si="49"/>
        <v>-17704</v>
      </c>
      <c r="G47" s="34">
        <f t="shared" si="14"/>
        <v>-5.4688000091118738E-4</v>
      </c>
      <c r="I47" s="34">
        <f t="shared" si="36"/>
        <v>-5.4688000091118738E-4</v>
      </c>
      <c r="N47" s="34">
        <f t="shared" ca="1" si="15"/>
        <v>-3.2649961908185504E-2</v>
      </c>
      <c r="O47" s="28">
        <f t="shared" si="16"/>
        <v>4.0156704671261464E-2</v>
      </c>
      <c r="P47" s="37">
        <f t="shared" si="17"/>
        <v>27971.998</v>
      </c>
      <c r="Q47" s="218"/>
      <c r="R47" s="34">
        <f t="shared" si="18"/>
        <v>1.6567818051647285E-3</v>
      </c>
      <c r="S47">
        <v>0.1</v>
      </c>
      <c r="T47" s="34">
        <f t="shared" si="19"/>
        <v>1.6567818051647286E-4</v>
      </c>
      <c r="Y47">
        <f t="shared" si="20"/>
        <v>-17704</v>
      </c>
      <c r="Z47" s="28">
        <f t="shared" si="21"/>
        <v>-1.0790972745370539E-3</v>
      </c>
      <c r="AA47" s="28">
        <f t="shared" si="22"/>
        <v>4.0688921944887331E-2</v>
      </c>
      <c r="AB47" s="28">
        <f t="shared" si="23"/>
        <v>-4.0703584672172652E-2</v>
      </c>
      <c r="AC47" s="28">
        <f t="shared" si="24"/>
        <v>5.3221727362586652E-4</v>
      </c>
      <c r="AD47" s="28">
        <f t="shared" si="25"/>
        <v>2.8325522634575049E-8</v>
      </c>
      <c r="AE47">
        <f t="shared" si="26"/>
        <v>-4.0703584672172652E-2</v>
      </c>
      <c r="AF47" s="29"/>
      <c r="AG47">
        <f t="shared" si="27"/>
        <v>-4.1235801945798518E-2</v>
      </c>
      <c r="AH47">
        <f t="shared" si="28"/>
        <v>2.7008143265082607E-2</v>
      </c>
      <c r="AI47">
        <f t="shared" si="29"/>
        <v>-0.26360533010395537</v>
      </c>
      <c r="AJ47">
        <f t="shared" si="30"/>
        <v>6.0120502697548803E-2</v>
      </c>
      <c r="AK47">
        <f t="shared" si="31"/>
        <v>3.0798817920617312</v>
      </c>
      <c r="AL47">
        <f t="shared" si="32"/>
        <v>32.398919819493379</v>
      </c>
      <c r="AM47" s="28">
        <f t="shared" si="47"/>
        <v>21.457220065167917</v>
      </c>
      <c r="AN47" s="28">
        <f t="shared" si="47"/>
        <v>21.266524227760591</v>
      </c>
      <c r="AO47" s="28">
        <f t="shared" si="47"/>
        <v>21.504984187876875</v>
      </c>
      <c r="AP47" s="28">
        <f t="shared" si="47"/>
        <v>21.199018749439141</v>
      </c>
      <c r="AQ47" s="28">
        <f t="shared" si="47"/>
        <v>21.581822760853282</v>
      </c>
      <c r="AR47" s="28">
        <f t="shared" si="47"/>
        <v>21.079242990433279</v>
      </c>
      <c r="AS47" s="28">
        <f t="shared" si="47"/>
        <v>21.712429090013369</v>
      </c>
      <c r="AT47" s="28">
        <f t="shared" si="34"/>
        <v>20.811038292683065</v>
      </c>
      <c r="AU47"/>
      <c r="AV47">
        <v>-9000</v>
      </c>
      <c r="AW47">
        <f t="shared" si="39"/>
        <v>1.8215645969709877E-3</v>
      </c>
      <c r="AX47">
        <f t="shared" si="40"/>
        <v>3.2785286232610143E-2</v>
      </c>
      <c r="AY47">
        <f t="shared" si="41"/>
        <v>-3.0963721635639155E-2</v>
      </c>
      <c r="AZ47">
        <f t="shared" si="42"/>
        <v>2.5170309621630027E-2</v>
      </c>
      <c r="BA47">
        <f t="shared" si="43"/>
        <v>-0.20952574440851382</v>
      </c>
      <c r="BB47">
        <f t="shared" si="44"/>
        <v>3.1355497079643166</v>
      </c>
      <c r="BC47">
        <f t="shared" si="45"/>
        <v>330.96341383014021</v>
      </c>
      <c r="BD47">
        <f t="shared" si="48"/>
        <v>21.937615475857797</v>
      </c>
      <c r="BE47">
        <f t="shared" si="48"/>
        <v>21.683638648909316</v>
      </c>
      <c r="BF47">
        <f t="shared" si="48"/>
        <v>21.948979571863948</v>
      </c>
      <c r="BG47">
        <f t="shared" si="48"/>
        <v>21.67138343059332</v>
      </c>
      <c r="BH47">
        <f t="shared" si="48"/>
        <v>21.961559171970041</v>
      </c>
      <c r="BI47">
        <f t="shared" si="48"/>
        <v>21.657759054077079</v>
      </c>
      <c r="BJ47">
        <f t="shared" si="48"/>
        <v>21.975538761233459</v>
      </c>
      <c r="BK47">
        <f t="shared" si="46"/>
        <v>21.642542484165645</v>
      </c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</row>
    <row r="48" spans="1:78" s="34" customFormat="1" ht="13.7" customHeight="1">
      <c r="A48" s="33" t="s">
        <v>73</v>
      </c>
      <c r="B48" s="42"/>
      <c r="C48" s="32">
        <v>43016.404000000002</v>
      </c>
      <c r="D48" s="32" t="s">
        <v>75</v>
      </c>
      <c r="E48" s="34">
        <f t="shared" si="12"/>
        <v>-17634.044209989748</v>
      </c>
      <c r="F48" s="34">
        <f t="shared" si="49"/>
        <v>-17634</v>
      </c>
      <c r="G48" s="34">
        <f t="shared" si="14"/>
        <v>-1.6371480000088923E-2</v>
      </c>
      <c r="I48" s="34">
        <f t="shared" si="36"/>
        <v>-1.6371480000088923E-2</v>
      </c>
      <c r="N48" s="34">
        <f t="shared" ca="1" si="15"/>
        <v>-3.253222526237004E-2</v>
      </c>
      <c r="O48" s="28">
        <f t="shared" si="16"/>
        <v>4.0100418379372511E-2</v>
      </c>
      <c r="P48" s="37">
        <f t="shared" si="17"/>
        <v>27997.904000000002</v>
      </c>
      <c r="Q48" s="218"/>
      <c r="R48" s="34">
        <f t="shared" si="18"/>
        <v>3.1890753065802191E-3</v>
      </c>
      <c r="S48">
        <v>0.1</v>
      </c>
      <c r="T48" s="34">
        <f t="shared" si="19"/>
        <v>3.1890753065802192E-4</v>
      </c>
      <c r="Y48">
        <f t="shared" si="20"/>
        <v>-17634</v>
      </c>
      <c r="Z48" s="28">
        <f t="shared" si="21"/>
        <v>-1.0732878474649099E-3</v>
      </c>
      <c r="AA48" s="28">
        <f t="shared" si="22"/>
        <v>2.4802226226748499E-2</v>
      </c>
      <c r="AB48" s="28">
        <f t="shared" si="23"/>
        <v>-5.6471898379461434E-2</v>
      </c>
      <c r="AC48" s="28">
        <f t="shared" si="24"/>
        <v>-1.5298192152624013E-2</v>
      </c>
      <c r="AD48" s="28">
        <f t="shared" si="25"/>
        <v>2.3403468313860692E-5</v>
      </c>
      <c r="AE48">
        <f t="shared" si="26"/>
        <v>-5.6471898379461434E-2</v>
      </c>
      <c r="AF48" s="29"/>
      <c r="AG48">
        <f t="shared" si="27"/>
        <v>-4.1173706226837421E-2</v>
      </c>
      <c r="AH48">
        <f t="shared" si="28"/>
        <v>2.6971369194865868E-2</v>
      </c>
      <c r="AI48">
        <f t="shared" si="29"/>
        <v>-0.26301229231681839</v>
      </c>
      <c r="AJ48">
        <f t="shared" si="30"/>
        <v>5.9522363448991915E-2</v>
      </c>
      <c r="AK48">
        <f t="shared" si="31"/>
        <v>3.080496522722123</v>
      </c>
      <c r="AL48">
        <f t="shared" si="32"/>
        <v>32.725113849771404</v>
      </c>
      <c r="AM48" s="28">
        <f t="shared" si="47"/>
        <v>21.462296325914661</v>
      </c>
      <c r="AN48" s="28">
        <f t="shared" si="47"/>
        <v>21.26872908402639</v>
      </c>
      <c r="AO48" s="28">
        <f t="shared" si="47"/>
        <v>21.510177649554244</v>
      </c>
      <c r="AP48" s="28">
        <f t="shared" si="47"/>
        <v>21.201198033878168</v>
      </c>
      <c r="AQ48" s="28">
        <f t="shared" si="47"/>
        <v>21.586857907242603</v>
      </c>
      <c r="AR48" s="28">
        <f t="shared" si="47"/>
        <v>21.082006043009095</v>
      </c>
      <c r="AS48" s="28">
        <f t="shared" si="47"/>
        <v>21.716613563041768</v>
      </c>
      <c r="AT48" s="28">
        <f t="shared" si="34"/>
        <v>20.81772548172302</v>
      </c>
      <c r="AU48"/>
      <c r="AV48">
        <v>-8000</v>
      </c>
      <c r="AW48">
        <f t="shared" si="39"/>
        <v>1.5762055398637134E-3</v>
      </c>
      <c r="AX48">
        <f t="shared" si="40"/>
        <v>3.1890270512048118E-2</v>
      </c>
      <c r="AY48">
        <f t="shared" si="41"/>
        <v>-3.0314064972184404E-2</v>
      </c>
      <c r="AZ48">
        <f t="shared" si="42"/>
        <v>2.5158860686175566E-2</v>
      </c>
      <c r="BA48">
        <f t="shared" si="43"/>
        <v>-0.20714568678424503</v>
      </c>
      <c r="BB48">
        <f t="shared" si="44"/>
        <v>3.13798316263812</v>
      </c>
      <c r="BC48">
        <f t="shared" si="45"/>
        <v>554.09415215967601</v>
      </c>
      <c r="BD48">
        <f t="shared" si="48"/>
        <v>21.959168054823696</v>
      </c>
      <c r="BE48">
        <f t="shared" si="48"/>
        <v>21.762358946078546</v>
      </c>
      <c r="BF48">
        <f t="shared" si="48"/>
        <v>21.966234213899217</v>
      </c>
      <c r="BG48">
        <f t="shared" si="48"/>
        <v>21.754910003000017</v>
      </c>
      <c r="BH48">
        <f t="shared" si="48"/>
        <v>21.973877069484466</v>
      </c>
      <c r="BI48">
        <f t="shared" si="48"/>
        <v>21.746838043329834</v>
      </c>
      <c r="BJ48">
        <f t="shared" si="48"/>
        <v>21.982158035246094</v>
      </c>
      <c r="BK48">
        <f t="shared" si="46"/>
        <v>21.738073756165022</v>
      </c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</row>
    <row r="49" spans="1:78" s="34" customFormat="1" ht="13.7" customHeight="1">
      <c r="A49" s="33" t="s">
        <v>93</v>
      </c>
      <c r="B49" s="42"/>
      <c r="C49" s="32">
        <v>43016.413999999997</v>
      </c>
      <c r="D49" s="32"/>
      <c r="E49" s="34">
        <f t="shared" si="12"/>
        <v>-17634.01720571785</v>
      </c>
      <c r="F49" s="34">
        <f t="shared" si="49"/>
        <v>-17634</v>
      </c>
      <c r="G49" s="34">
        <f t="shared" si="14"/>
        <v>-6.3714800053276122E-3</v>
      </c>
      <c r="I49" s="34">
        <f t="shared" si="36"/>
        <v>-6.3714800053276122E-3</v>
      </c>
      <c r="N49" s="34">
        <f t="shared" ca="1" si="15"/>
        <v>-3.253222526237004E-2</v>
      </c>
      <c r="O49" s="28">
        <f t="shared" si="16"/>
        <v>4.0100418379372511E-2</v>
      </c>
      <c r="P49" s="37">
        <f t="shared" si="17"/>
        <v>27997.913999999997</v>
      </c>
      <c r="Q49" s="218"/>
      <c r="R49" s="34">
        <f t="shared" si="18"/>
        <v>2.159637339477894E-3</v>
      </c>
      <c r="S49">
        <v>0.1</v>
      </c>
      <c r="T49" s="34">
        <f t="shared" si="19"/>
        <v>2.159637339477894E-4</v>
      </c>
      <c r="Y49">
        <f t="shared" si="20"/>
        <v>-17634</v>
      </c>
      <c r="Z49" s="28">
        <f t="shared" si="21"/>
        <v>-1.0732878474649099E-3</v>
      </c>
      <c r="AA49" s="28">
        <f t="shared" si="22"/>
        <v>3.4802226221509809E-2</v>
      </c>
      <c r="AB49" s="28">
        <f t="shared" si="23"/>
        <v>-4.6471898384700124E-2</v>
      </c>
      <c r="AC49" s="28">
        <f t="shared" si="24"/>
        <v>-5.2981921578627023E-3</v>
      </c>
      <c r="AD49" s="28">
        <f t="shared" si="25"/>
        <v>2.8070840141637836E-6</v>
      </c>
      <c r="AE49">
        <f t="shared" si="26"/>
        <v>-4.6471898384700124E-2</v>
      </c>
      <c r="AF49" s="29"/>
      <c r="AG49">
        <f t="shared" si="27"/>
        <v>-4.1173706226837421E-2</v>
      </c>
      <c r="AH49">
        <f t="shared" si="28"/>
        <v>2.6971369194865868E-2</v>
      </c>
      <c r="AI49">
        <f t="shared" si="29"/>
        <v>-0.26301229231681839</v>
      </c>
      <c r="AJ49">
        <f t="shared" si="30"/>
        <v>5.9522363448991915E-2</v>
      </c>
      <c r="AK49">
        <f t="shared" si="31"/>
        <v>3.080496522722123</v>
      </c>
      <c r="AL49">
        <f t="shared" si="32"/>
        <v>32.725113849771404</v>
      </c>
      <c r="AM49" s="28">
        <f t="shared" si="47"/>
        <v>21.462296325914661</v>
      </c>
      <c r="AN49" s="28">
        <f t="shared" si="47"/>
        <v>21.26872908402639</v>
      </c>
      <c r="AO49" s="28">
        <f t="shared" si="47"/>
        <v>21.510177649554244</v>
      </c>
      <c r="AP49" s="28">
        <f t="shared" si="47"/>
        <v>21.201198033878168</v>
      </c>
      <c r="AQ49" s="28">
        <f t="shared" si="47"/>
        <v>21.586857907242603</v>
      </c>
      <c r="AR49" s="28">
        <f t="shared" si="47"/>
        <v>21.082006043009095</v>
      </c>
      <c r="AS49" s="28">
        <f t="shared" si="47"/>
        <v>21.716613563041768</v>
      </c>
      <c r="AT49" s="28">
        <f t="shared" si="34"/>
        <v>20.81772548172302</v>
      </c>
      <c r="AU49"/>
      <c r="AV49">
        <v>-7000</v>
      </c>
      <c r="AW49">
        <f t="shared" si="39"/>
        <v>1.1379373919944771E-3</v>
      </c>
      <c r="AX49">
        <f t="shared" si="40"/>
        <v>3.0985338133569861E-2</v>
      </c>
      <c r="AY49">
        <f t="shared" si="41"/>
        <v>-2.9847400741575384E-2</v>
      </c>
      <c r="AZ49">
        <f t="shared" si="42"/>
        <v>2.5154258455596712E-2</v>
      </c>
      <c r="BA49">
        <f t="shared" si="43"/>
        <v>-0.20546690067463799</v>
      </c>
      <c r="BB49">
        <f t="shared" si="44"/>
        <v>3.1396988579416125</v>
      </c>
      <c r="BC49">
        <f t="shared" si="45"/>
        <v>1056.0798384860648</v>
      </c>
      <c r="BD49">
        <f t="shared" si="48"/>
        <v>21.974368296556271</v>
      </c>
      <c r="BE49">
        <f t="shared" si="48"/>
        <v>21.84624686623614</v>
      </c>
      <c r="BF49">
        <f t="shared" si="48"/>
        <v>21.978180195396344</v>
      </c>
      <c r="BG49">
        <f t="shared" si="48"/>
        <v>21.842294051411596</v>
      </c>
      <c r="BH49">
        <f t="shared" si="48"/>
        <v>21.982235244178003</v>
      </c>
      <c r="BI49">
        <f t="shared" si="48"/>
        <v>21.838086522833123</v>
      </c>
      <c r="BJ49">
        <f t="shared" si="48"/>
        <v>21.986551435061681</v>
      </c>
      <c r="BK49">
        <f t="shared" si="46"/>
        <v>21.833605028164399</v>
      </c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</row>
    <row r="50" spans="1:78" s="34" customFormat="1" ht="13.7" customHeight="1">
      <c r="A50" s="33" t="s">
        <v>94</v>
      </c>
      <c r="B50" s="42" t="s">
        <v>111</v>
      </c>
      <c r="C50" s="32">
        <v>43765.379000000001</v>
      </c>
      <c r="D50" s="32"/>
      <c r="E50" s="34">
        <f t="shared" si="12"/>
        <v>-15611.49175432658</v>
      </c>
      <c r="F50" s="34">
        <f t="shared" si="49"/>
        <v>-15611.5</v>
      </c>
      <c r="G50" s="34">
        <f t="shared" si="14"/>
        <v>3.0534699981217273E-3</v>
      </c>
      <c r="I50" s="34">
        <f t="shared" si="36"/>
        <v>3.0534699981217273E-3</v>
      </c>
      <c r="N50" s="34">
        <f t="shared" ca="1" si="15"/>
        <v>-2.9130477174344433E-2</v>
      </c>
      <c r="O50" s="28">
        <f t="shared" si="16"/>
        <v>3.8453162537708668E-2</v>
      </c>
      <c r="P50" s="37">
        <f t="shared" si="17"/>
        <v>28746.879000000001</v>
      </c>
      <c r="Q50" s="218"/>
      <c r="R50" s="34">
        <f t="shared" si="18"/>
        <v>1.2531382318972874E-3</v>
      </c>
      <c r="S50">
        <v>0.1</v>
      </c>
      <c r="T50" s="34">
        <f t="shared" si="19"/>
        <v>1.2531382318972876E-4</v>
      </c>
      <c r="Y50">
        <f t="shared" si="20"/>
        <v>-15611.5</v>
      </c>
      <c r="Z50" s="28">
        <f t="shared" si="21"/>
        <v>-5.2298429378704048E-4</v>
      </c>
      <c r="AA50" s="28">
        <f t="shared" si="22"/>
        <v>4.2029616829617436E-2</v>
      </c>
      <c r="AB50" s="28">
        <f t="shared" si="23"/>
        <v>-3.5399692539586941E-2</v>
      </c>
      <c r="AC50" s="28">
        <f t="shared" si="24"/>
        <v>3.5764542919087677E-3</v>
      </c>
      <c r="AD50" s="28">
        <f t="shared" si="25"/>
        <v>1.2791025302112647E-6</v>
      </c>
      <c r="AE50">
        <f t="shared" si="26"/>
        <v>-3.5399692539586941E-2</v>
      </c>
      <c r="AF50" s="29"/>
      <c r="AG50">
        <f t="shared" si="27"/>
        <v>-3.8976146831495709E-2</v>
      </c>
      <c r="AH50">
        <f t="shared" si="28"/>
        <v>2.6094443075390661E-2</v>
      </c>
      <c r="AI50">
        <f t="shared" si="29"/>
        <v>-0.24644500130789801</v>
      </c>
      <c r="AJ50">
        <f t="shared" si="30"/>
        <v>4.2843836294552552E-2</v>
      </c>
      <c r="AK50">
        <f t="shared" si="31"/>
        <v>3.0976292222121491</v>
      </c>
      <c r="AL50">
        <f t="shared" si="32"/>
        <v>45.485026905561625</v>
      </c>
      <c r="AM50" s="28">
        <f t="shared" si="47"/>
        <v>21.606351215306482</v>
      </c>
      <c r="AN50" s="28">
        <f t="shared" si="47"/>
        <v>21.334107942976161</v>
      </c>
      <c r="AO50" s="28">
        <f t="shared" si="47"/>
        <v>21.653246278035223</v>
      </c>
      <c r="AP50" s="28">
        <f t="shared" si="47"/>
        <v>21.271817905568415</v>
      </c>
      <c r="AQ50" s="28">
        <f t="shared" si="47"/>
        <v>21.720235284817853</v>
      </c>
      <c r="AR50" s="28">
        <f t="shared" si="47"/>
        <v>21.176333517092289</v>
      </c>
      <c r="AS50" s="28">
        <f t="shared" si="47"/>
        <v>21.820660365656398</v>
      </c>
      <c r="AT50" s="28">
        <f t="shared" si="34"/>
        <v>21.010937479341763</v>
      </c>
      <c r="AU50"/>
      <c r="AV50">
        <v>-6000</v>
      </c>
      <c r="AW50">
        <f t="shared" si="39"/>
        <v>5.6081263296436923E-4</v>
      </c>
      <c r="AX50">
        <f t="shared" si="40"/>
        <v>3.0070489097175357E-2</v>
      </c>
      <c r="AY50">
        <f t="shared" si="41"/>
        <v>-2.9509676464210988E-2</v>
      </c>
      <c r="AZ50">
        <f t="shared" si="42"/>
        <v>2.5152727731526769E-2</v>
      </c>
      <c r="BA50">
        <f t="shared" si="43"/>
        <v>-0.20426695706322726</v>
      </c>
      <c r="BB50">
        <f t="shared" si="44"/>
        <v>3.1409248041593787</v>
      </c>
      <c r="BC50">
        <f t="shared" si="45"/>
        <v>2994.6868778808857</v>
      </c>
      <c r="BD50">
        <f t="shared" si="48"/>
        <v>21.985230868627269</v>
      </c>
      <c r="BE50">
        <f t="shared" si="48"/>
        <v>21.933574882040375</v>
      </c>
      <c r="BF50">
        <f t="shared" si="48"/>
        <v>21.986595455528171</v>
      </c>
      <c r="BG50">
        <f t="shared" si="48"/>
        <v>21.9321727064745</v>
      </c>
      <c r="BH50">
        <f t="shared" si="48"/>
        <v>21.988033819997501</v>
      </c>
      <c r="BI50">
        <f t="shared" si="48"/>
        <v>21.930694595340682</v>
      </c>
      <c r="BJ50">
        <f t="shared" si="48"/>
        <v>21.989550072945342</v>
      </c>
      <c r="BK50">
        <f t="shared" si="46"/>
        <v>21.929136300163776</v>
      </c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</row>
    <row r="51" spans="1:78" s="34" customFormat="1" ht="13.7" customHeight="1">
      <c r="A51" s="33" t="s">
        <v>95</v>
      </c>
      <c r="B51" s="42" t="s">
        <v>111</v>
      </c>
      <c r="C51" s="32">
        <v>44476.35</v>
      </c>
      <c r="D51" s="32"/>
      <c r="E51" s="34">
        <f t="shared" si="12"/>
        <v>-13691.566333644587</v>
      </c>
      <c r="F51" s="34">
        <f t="shared" si="49"/>
        <v>-13691.5</v>
      </c>
      <c r="G51" s="34">
        <f t="shared" si="14"/>
        <v>-2.4564129998907447E-2</v>
      </c>
      <c r="I51" s="34">
        <f t="shared" si="36"/>
        <v>-2.4564129998907447E-2</v>
      </c>
      <c r="N51" s="34">
        <f t="shared" ca="1" si="15"/>
        <v>-2.5901129174834343E-2</v>
      </c>
      <c r="O51" s="28">
        <f t="shared" si="16"/>
        <v>3.6851856810879394E-2</v>
      </c>
      <c r="P51" s="37">
        <f t="shared" si="17"/>
        <v>29457.85</v>
      </c>
      <c r="Q51" s="218"/>
      <c r="R51" s="34">
        <f t="shared" si="18"/>
        <v>3.7719234358199114E-3</v>
      </c>
      <c r="S51">
        <v>0.1</v>
      </c>
      <c r="T51" s="34">
        <f t="shared" si="19"/>
        <v>3.7719234358199114E-4</v>
      </c>
      <c r="Y51">
        <f t="shared" si="20"/>
        <v>-13691.5</v>
      </c>
      <c r="Z51" s="28">
        <f t="shared" si="21"/>
        <v>4.4805850256098012E-4</v>
      </c>
      <c r="AA51" s="28">
        <f t="shared" si="22"/>
        <v>1.1839668309410967E-2</v>
      </c>
      <c r="AB51" s="28">
        <f t="shared" si="23"/>
        <v>-6.1415986809786841E-2</v>
      </c>
      <c r="AC51" s="28">
        <f t="shared" si="24"/>
        <v>-2.5012188501468427E-2</v>
      </c>
      <c r="AD51" s="28">
        <f t="shared" si="25"/>
        <v>6.2560957363298945E-5</v>
      </c>
      <c r="AE51">
        <f t="shared" si="26"/>
        <v>-6.1415986809786841E-2</v>
      </c>
      <c r="AF51" s="29"/>
      <c r="AG51">
        <f t="shared" si="27"/>
        <v>-3.6403798308318414E-2</v>
      </c>
      <c r="AH51">
        <f t="shared" si="28"/>
        <v>2.5574870934063521E-2</v>
      </c>
      <c r="AI51">
        <f t="shared" si="29"/>
        <v>-0.23234179722377477</v>
      </c>
      <c r="AJ51">
        <f t="shared" si="30"/>
        <v>2.8693134403565315E-2</v>
      </c>
      <c r="AK51">
        <f t="shared" si="31"/>
        <v>3.1121549422856751</v>
      </c>
      <c r="AL51">
        <f t="shared" si="32"/>
        <v>67.935157983100595</v>
      </c>
      <c r="AM51" s="28">
        <f t="shared" ref="AM51:AS60" si="50">$AT51+$AA$7*SIN(AN51)</f>
        <v>21.731750526379916</v>
      </c>
      <c r="AN51" s="28">
        <f t="shared" si="50"/>
        <v>21.407276650694595</v>
      </c>
      <c r="AO51" s="28">
        <f t="shared" si="50"/>
        <v>21.770960912956067</v>
      </c>
      <c r="AP51" s="28">
        <f t="shared" si="50"/>
        <v>21.35825470604011</v>
      </c>
      <c r="AQ51" s="28">
        <f t="shared" si="50"/>
        <v>21.822220301647352</v>
      </c>
      <c r="AR51" s="28">
        <f t="shared" si="50"/>
        <v>21.2913513665934</v>
      </c>
      <c r="AS51" s="28">
        <f t="shared" si="50"/>
        <v>21.891487248014119</v>
      </c>
      <c r="AT51" s="28">
        <f t="shared" si="34"/>
        <v>21.194357521580564</v>
      </c>
      <c r="AU51"/>
      <c r="AV51">
        <v>-5000</v>
      </c>
      <c r="AW51">
        <f t="shared" si="39"/>
        <v>-7.9376732982184423E-5</v>
      </c>
      <c r="AX51">
        <f t="shared" si="40"/>
        <v>2.9145723402864608E-2</v>
      </c>
      <c r="AY51">
        <f t="shared" si="41"/>
        <v>-2.9225100135846793E-2</v>
      </c>
      <c r="AZ51">
        <f t="shared" si="42"/>
        <v>2.5152571913104271E-2</v>
      </c>
      <c r="BA51">
        <f t="shared" si="43"/>
        <v>-0.20326512606635239</v>
      </c>
      <c r="BB51">
        <f t="shared" si="44"/>
        <v>-3.1412372027367579</v>
      </c>
      <c r="BC51">
        <f t="shared" si="45"/>
        <v>-5626.6568552693952</v>
      </c>
      <c r="BD51">
        <f t="shared" si="48"/>
        <v>21.994298174531767</v>
      </c>
      <c r="BE51">
        <f t="shared" si="48"/>
        <v>22.022306589473377</v>
      </c>
      <c r="BF51">
        <f t="shared" si="48"/>
        <v>21.993570477039256</v>
      </c>
      <c r="BG51">
        <f t="shared" si="48"/>
        <v>22.023053433894631</v>
      </c>
      <c r="BH51">
        <f t="shared" si="48"/>
        <v>21.992804361313762</v>
      </c>
      <c r="BI51">
        <f t="shared" si="48"/>
        <v>22.023839726641132</v>
      </c>
      <c r="BJ51">
        <f t="shared" si="48"/>
        <v>21.991997780394293</v>
      </c>
      <c r="BK51">
        <f t="shared" si="46"/>
        <v>22.024667572163153</v>
      </c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</row>
    <row r="52" spans="1:78" s="34" customFormat="1" ht="13.7" customHeight="1">
      <c r="A52" s="33" t="s">
        <v>96</v>
      </c>
      <c r="B52" s="42" t="s">
        <v>111</v>
      </c>
      <c r="C52" s="32">
        <v>44486.366999999998</v>
      </c>
      <c r="D52" s="32"/>
      <c r="E52" s="34">
        <f t="shared" si="12"/>
        <v>-13664.516154468543</v>
      </c>
      <c r="F52" s="34">
        <f t="shared" si="49"/>
        <v>-13664.5</v>
      </c>
      <c r="G52" s="34">
        <f t="shared" si="14"/>
        <v>-5.9821899994858541E-3</v>
      </c>
      <c r="I52" s="34">
        <f t="shared" si="36"/>
        <v>-5.9821899994858541E-3</v>
      </c>
      <c r="N52" s="34">
        <f t="shared" ca="1" si="15"/>
        <v>-2.5855716468591233E-2</v>
      </c>
      <c r="O52" s="28">
        <f t="shared" si="16"/>
        <v>3.6829077794700855E-2</v>
      </c>
      <c r="P52" s="37">
        <f t="shared" si="17"/>
        <v>29467.866999999998</v>
      </c>
      <c r="Q52" s="218"/>
      <c r="R52" s="34">
        <f t="shared" si="18"/>
        <v>1.8328046501455682E-3</v>
      </c>
      <c r="S52">
        <v>0.1</v>
      </c>
      <c r="T52" s="34">
        <f t="shared" si="19"/>
        <v>1.8328046501455683E-4</v>
      </c>
      <c r="Y52">
        <f t="shared" si="20"/>
        <v>-13664.5</v>
      </c>
      <c r="Z52" s="28">
        <f t="shared" si="21"/>
        <v>4.6274048822672609E-4</v>
      </c>
      <c r="AA52" s="28">
        <f t="shared" si="22"/>
        <v>3.0384147306988275E-2</v>
      </c>
      <c r="AB52" s="28">
        <f t="shared" si="23"/>
        <v>-4.281126779418671E-2</v>
      </c>
      <c r="AC52" s="28">
        <f t="shared" si="24"/>
        <v>-6.4449304877125801E-3</v>
      </c>
      <c r="AD52" s="28">
        <f t="shared" si="25"/>
        <v>4.1537128991447114E-6</v>
      </c>
      <c r="AE52">
        <f t="shared" si="26"/>
        <v>-4.281126779418671E-2</v>
      </c>
      <c r="AF52" s="29"/>
      <c r="AG52">
        <f t="shared" si="27"/>
        <v>-3.6366337306474129E-2</v>
      </c>
      <c r="AH52">
        <f t="shared" si="28"/>
        <v>2.5569498407749802E-2</v>
      </c>
      <c r="AI52">
        <f t="shared" si="29"/>
        <v>-0.23215909356115833</v>
      </c>
      <c r="AJ52">
        <f t="shared" si="30"/>
        <v>2.8510097925886865E-2</v>
      </c>
      <c r="AK52">
        <f t="shared" si="31"/>
        <v>3.1123427822408374</v>
      </c>
      <c r="AL52">
        <f t="shared" si="32"/>
        <v>68.371494069577693</v>
      </c>
      <c r="AM52" s="28">
        <f t="shared" si="50"/>
        <v>21.733387635557861</v>
      </c>
      <c r="AN52" s="28">
        <f t="shared" si="50"/>
        <v>21.408434671667379</v>
      </c>
      <c r="AO52" s="28">
        <f t="shared" si="50"/>
        <v>21.772454731465029</v>
      </c>
      <c r="AP52" s="28">
        <f t="shared" si="50"/>
        <v>21.359635016562308</v>
      </c>
      <c r="AQ52" s="28">
        <f t="shared" si="50"/>
        <v>21.823467900720363</v>
      </c>
      <c r="AR52" s="28">
        <f t="shared" si="50"/>
        <v>21.293135850307451</v>
      </c>
      <c r="AS52" s="28">
        <f t="shared" si="50"/>
        <v>21.892306649854152</v>
      </c>
      <c r="AT52" s="28">
        <f t="shared" si="34"/>
        <v>21.196936865924549</v>
      </c>
      <c r="AU52"/>
      <c r="AV52">
        <v>-4000</v>
      </c>
      <c r="AW52">
        <f t="shared" si="39"/>
        <v>-6.9602329609009389E-4</v>
      </c>
      <c r="AX52">
        <f t="shared" si="40"/>
        <v>2.8211041050637622E-2</v>
      </c>
      <c r="AY52">
        <f t="shared" si="41"/>
        <v>-2.8907064346727716E-2</v>
      </c>
      <c r="AZ52">
        <f t="shared" si="42"/>
        <v>2.5153591010984577E-2</v>
      </c>
      <c r="BA52">
        <f t="shared" si="43"/>
        <v>-0.20215510789509178</v>
      </c>
      <c r="BB52">
        <f t="shared" si="44"/>
        <v>-3.140103650584515</v>
      </c>
      <c r="BC52">
        <f t="shared" si="45"/>
        <v>-1343.1803853914316</v>
      </c>
      <c r="BD52">
        <f t="shared" ref="BD52:BJ61" si="51">$BK52+$AA$7*SIN(BE52)</f>
        <v>22.004342240583149</v>
      </c>
      <c r="BE52">
        <f t="shared" si="51"/>
        <v>22.110276014093184</v>
      </c>
      <c r="BF52">
        <f t="shared" si="51"/>
        <v>22.001327604701558</v>
      </c>
      <c r="BG52">
        <f t="shared" si="51"/>
        <v>22.113391091115243</v>
      </c>
      <c r="BH52">
        <f t="shared" si="51"/>
        <v>21.998132035058401</v>
      </c>
      <c r="BI52">
        <f t="shared" si="51"/>
        <v>22.116694433037967</v>
      </c>
      <c r="BJ52">
        <f t="shared" si="51"/>
        <v>21.994743412997597</v>
      </c>
      <c r="BK52">
        <f t="shared" si="46"/>
        <v>22.12019884416253</v>
      </c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</row>
    <row r="53" spans="1:78" s="34" customFormat="1" ht="13.7" customHeight="1">
      <c r="A53" s="33" t="s">
        <v>97</v>
      </c>
      <c r="B53" s="42"/>
      <c r="C53" s="32">
        <v>44815.396999999997</v>
      </c>
      <c r="D53" s="32"/>
      <c r="E53" s="34">
        <f t="shared" ref="E53:E84" si="52">+(C53-C$7)/C$8</f>
        <v>-12775.994595689077</v>
      </c>
      <c r="F53" s="34">
        <f t="shared" si="49"/>
        <v>-12776</v>
      </c>
      <c r="G53" s="34">
        <f t="shared" ref="G53:G84" si="53">+C53-(C$7+F53*C$8)</f>
        <v>2.0012799941468984E-3</v>
      </c>
      <c r="I53" s="34">
        <f t="shared" si="36"/>
        <v>2.0012799941468984E-3</v>
      </c>
      <c r="N53" s="34">
        <f t="shared" ref="N53:N84" ca="1" si="54">+C$11+C$12*F53</f>
        <v>-2.4361302042776277E-2</v>
      </c>
      <c r="O53" s="28">
        <f t="shared" ref="O53:O84" si="55">+D$11+D$12*F53+D$13*F53^2</f>
        <v>3.607544621635566E-2</v>
      </c>
      <c r="P53" s="37">
        <f t="shared" ref="P53:P84" si="56">+C53-15018.5</f>
        <v>29796.896999999997</v>
      </c>
      <c r="Q53" s="218"/>
      <c r="R53" s="34">
        <f t="shared" ref="R53:R84" si="57">(O53-G53)^2</f>
        <v>1.1610488037387125E-3</v>
      </c>
      <c r="S53">
        <v>0.1</v>
      </c>
      <c r="T53" s="34">
        <f t="shared" ref="T53:T84" si="58">R53*S53</f>
        <v>1.1610488037387125E-4</v>
      </c>
      <c r="Y53">
        <f t="shared" ref="Y53:Y84" si="59">F53</f>
        <v>-12776</v>
      </c>
      <c r="Z53" s="28">
        <f t="shared" ref="Z53:Z84" si="60">AA$3+AA$4*Y53+AA$5*Y53^2+AG53</f>
        <v>9.3466979672727352E-4</v>
      </c>
      <c r="AA53" s="28">
        <f t="shared" ref="AA53:AA84" si="61">IF(R53&lt;&gt;0,G53-AG53, -9999)</f>
        <v>3.7142056413775285E-2</v>
      </c>
      <c r="AB53" s="28">
        <f t="shared" ref="AB53:AB84" si="62">+G53-O53</f>
        <v>-3.4074166222208761E-2</v>
      </c>
      <c r="AC53" s="28">
        <f t="shared" ref="AC53:AC84" si="63">IF(S53&lt;&gt;0,G53-Z53, -9999)</f>
        <v>1.0666101974196249E-3</v>
      </c>
      <c r="AD53" s="28">
        <f t="shared" ref="AD53:AD84" si="64">+(G53-Z53)^2*S53</f>
        <v>1.1376573132395312E-7</v>
      </c>
      <c r="AE53">
        <f t="shared" ref="AE53:AE84" si="65">IF(R53&lt;&gt;0,G53-O53, -9999)</f>
        <v>-3.4074166222208761E-2</v>
      </c>
      <c r="AF53" s="29"/>
      <c r="AG53">
        <f t="shared" ref="AG53:AG84" si="66">$AA$6*($AA$11/AH53*AI53+$AA$12)</f>
        <v>-3.5140776419628386E-2</v>
      </c>
      <c r="AH53">
        <f t="shared" ref="AH53:AH84" si="67">1+$AA$7*COS(AK53)</f>
        <v>2.5418691801557314E-2</v>
      </c>
      <c r="AI53">
        <f t="shared" ref="AI53:AI84" si="68">SIN(AK53+RADIANS($AA$9))</f>
        <v>-0.22643519786179381</v>
      </c>
      <c r="AJ53">
        <f t="shared" ref="AJ53:AJ84" si="69">$AA$7*SIN(AK53)</f>
        <v>2.277941674582715E-2</v>
      </c>
      <c r="AK53">
        <f t="shared" ref="AK53:AK84" si="70">2*ATAN(AL53)</f>
        <v>3.118223367095931</v>
      </c>
      <c r="AL53">
        <f t="shared" ref="AL53:AL84" si="71">SQRT((1+$AA$7)/(1-$AA$7))*TAN(AM53/2)</f>
        <v>85.578521154459921</v>
      </c>
      <c r="AM53" s="28">
        <f t="shared" si="50"/>
        <v>21.784802356000739</v>
      </c>
      <c r="AN53" s="28">
        <f t="shared" si="50"/>
        <v>21.449016246549228</v>
      </c>
      <c r="AO53" s="28">
        <f t="shared" si="50"/>
        <v>21.818782491481574</v>
      </c>
      <c r="AP53" s="28">
        <f t="shared" si="50"/>
        <v>21.407801444478793</v>
      </c>
      <c r="AQ53" s="28">
        <f t="shared" si="50"/>
        <v>21.86155045412832</v>
      </c>
      <c r="AR53" s="28">
        <f t="shared" si="50"/>
        <v>21.354266023992398</v>
      </c>
      <c r="AS53" s="28">
        <f t="shared" si="50"/>
        <v>21.91676105962523</v>
      </c>
      <c r="AT53" s="28">
        <f t="shared" ref="AT53:AT84" si="72">RADIANS($AA$9)+$AA$18*(F53-AA$15)</f>
        <v>21.281816401095995</v>
      </c>
      <c r="AU53"/>
      <c r="AV53">
        <v>-3000</v>
      </c>
      <c r="AW53">
        <f t="shared" si="39"/>
        <v>-1.2031888941313705E-3</v>
      </c>
      <c r="AX53">
        <f t="shared" si="40"/>
        <v>2.7266442040494384E-2</v>
      </c>
      <c r="AY53">
        <f t="shared" si="41"/>
        <v>-2.8469630934625755E-2</v>
      </c>
      <c r="AZ53">
        <f t="shared" si="42"/>
        <v>2.5156989963958321E-2</v>
      </c>
      <c r="BA53">
        <f t="shared" si="43"/>
        <v>-0.20064414602613007</v>
      </c>
      <c r="BB53">
        <f t="shared" si="44"/>
        <v>-3.1385610799758585</v>
      </c>
      <c r="BC53">
        <f t="shared" si="45"/>
        <v>-659.72287760623431</v>
      </c>
      <c r="BD53">
        <f t="shared" si="51"/>
        <v>22.018009344690579</v>
      </c>
      <c r="BE53">
        <f t="shared" si="51"/>
        <v>22.195387804751569</v>
      </c>
      <c r="BF53">
        <f t="shared" si="51"/>
        <v>22.012017263021715</v>
      </c>
      <c r="BG53">
        <f t="shared" si="51"/>
        <v>22.201669085410714</v>
      </c>
      <c r="BH53">
        <f t="shared" si="51"/>
        <v>22.005572901502156</v>
      </c>
      <c r="BI53">
        <f t="shared" si="51"/>
        <v>22.208433904758831</v>
      </c>
      <c r="BJ53">
        <f t="shared" si="51"/>
        <v>21.998633109479826</v>
      </c>
      <c r="BK53">
        <f t="shared" si="46"/>
        <v>22.215730116161907</v>
      </c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</row>
    <row r="54" spans="1:78" s="34" customFormat="1" ht="13.7" customHeight="1">
      <c r="A54" s="151" t="s">
        <v>254</v>
      </c>
      <c r="B54" s="124" t="s">
        <v>111</v>
      </c>
      <c r="C54" s="150">
        <v>44852.43</v>
      </c>
      <c r="D54" s="124" t="s">
        <v>299</v>
      </c>
      <c r="E54" s="34">
        <f t="shared" si="52"/>
        <v>-12675.989675510726</v>
      </c>
      <c r="F54" s="34">
        <f t="shared" si="49"/>
        <v>-12676</v>
      </c>
      <c r="G54" s="34">
        <f t="shared" si="53"/>
        <v>3.823279999778606E-3</v>
      </c>
      <c r="H54"/>
      <c r="I54">
        <f t="shared" si="36"/>
        <v>3.823279999778606E-3</v>
      </c>
      <c r="J54"/>
      <c r="K54"/>
      <c r="L54"/>
      <c r="N54" s="34">
        <f t="shared" ca="1" si="54"/>
        <v>-2.4193106834468459E-2</v>
      </c>
      <c r="O54" s="28">
        <f t="shared" si="55"/>
        <v>3.5990135423934852E-2</v>
      </c>
      <c r="P54" s="37">
        <f t="shared" si="56"/>
        <v>29833.93</v>
      </c>
      <c r="Q54" s="217"/>
      <c r="R54" s="34">
        <f t="shared" si="57"/>
        <v>1.0347065878785701E-3</v>
      </c>
      <c r="S54">
        <v>0.1</v>
      </c>
      <c r="T54" s="34">
        <f t="shared" si="58"/>
        <v>1.0347065878785701E-4</v>
      </c>
      <c r="Y54">
        <f t="shared" si="59"/>
        <v>-12676</v>
      </c>
      <c r="Z54" s="28">
        <f t="shared" si="60"/>
        <v>9.8521696856298385E-4</v>
      </c>
      <c r="AA54" s="28">
        <f t="shared" si="61"/>
        <v>3.8828198455150474E-2</v>
      </c>
      <c r="AB54" s="28">
        <f t="shared" si="62"/>
        <v>-3.2166855424156246E-2</v>
      </c>
      <c r="AC54" s="28">
        <f t="shared" si="63"/>
        <v>2.8380630312156221E-3</v>
      </c>
      <c r="AD54" s="28">
        <f t="shared" si="64"/>
        <v>8.0546017691528053E-7</v>
      </c>
      <c r="AE54">
        <f t="shared" si="65"/>
        <v>-3.2166855424156246E-2</v>
      </c>
      <c r="AF54" s="29"/>
      <c r="AG54">
        <f t="shared" si="66"/>
        <v>-3.5004918455371868E-2</v>
      </c>
      <c r="AH54">
        <f t="shared" si="67"/>
        <v>2.5404679746266146E-2</v>
      </c>
      <c r="AI54">
        <f t="shared" si="68"/>
        <v>-0.2258279133302411</v>
      </c>
      <c r="AJ54">
        <f t="shared" si="69"/>
        <v>2.2171825738757551E-2</v>
      </c>
      <c r="AK54">
        <f t="shared" si="70"/>
        <v>3.1188468005790964</v>
      </c>
      <c r="AL54">
        <f t="shared" si="71"/>
        <v>87.924324901968276</v>
      </c>
      <c r="AM54" s="28">
        <f t="shared" si="50"/>
        <v>21.790270181508522</v>
      </c>
      <c r="AN54" s="28">
        <f t="shared" si="50"/>
        <v>21.453901277952632</v>
      </c>
      <c r="AO54" s="28">
        <f t="shared" si="50"/>
        <v>21.823641020686555</v>
      </c>
      <c r="AP54" s="28">
        <f t="shared" si="50"/>
        <v>21.413560468635584</v>
      </c>
      <c r="AQ54" s="28">
        <f t="shared" si="50"/>
        <v>21.865474372036783</v>
      </c>
      <c r="AR54" s="28">
        <f t="shared" si="50"/>
        <v>21.361429673129788</v>
      </c>
      <c r="AS54" s="28">
        <f t="shared" si="50"/>
        <v>21.919218764499565</v>
      </c>
      <c r="AT54" s="28">
        <f t="shared" si="72"/>
        <v>21.291369528295931</v>
      </c>
      <c r="AU54"/>
      <c r="AV54">
        <v>-2000</v>
      </c>
      <c r="AW54">
        <f t="shared" si="39"/>
        <v>-1.5248223412909073E-3</v>
      </c>
      <c r="AX54">
        <f t="shared" si="40"/>
        <v>2.6311926372434909E-2</v>
      </c>
      <c r="AY54">
        <f t="shared" si="41"/>
        <v>-2.7836748713725816E-2</v>
      </c>
      <c r="AZ54">
        <f t="shared" si="42"/>
        <v>2.516585058592069E-2</v>
      </c>
      <c r="BA54">
        <f t="shared" si="43"/>
        <v>-0.19848843754016968</v>
      </c>
      <c r="BB54">
        <f t="shared" si="44"/>
        <v>-3.1363611172717056</v>
      </c>
      <c r="BC54">
        <f t="shared" si="45"/>
        <v>-382.29600578090043</v>
      </c>
      <c r="BD54">
        <f t="shared" si="51"/>
        <v>22.037496318722184</v>
      </c>
      <c r="BE54">
        <f t="shared" si="51"/>
        <v>22.275805932759305</v>
      </c>
      <c r="BF54">
        <f t="shared" si="51"/>
        <v>22.027526857018948</v>
      </c>
      <c r="BG54">
        <f t="shared" si="51"/>
        <v>22.286478286277635</v>
      </c>
      <c r="BH54">
        <f t="shared" si="51"/>
        <v>22.016573857031162</v>
      </c>
      <c r="BI54">
        <f t="shared" si="51"/>
        <v>22.298243661317223</v>
      </c>
      <c r="BJ54">
        <f t="shared" si="51"/>
        <v>22.00450257552054</v>
      </c>
      <c r="BK54">
        <f t="shared" si="46"/>
        <v>22.311261388161284</v>
      </c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</row>
    <row r="55" spans="1:78" s="34" customFormat="1" ht="13.7" customHeight="1">
      <c r="A55" s="151" t="s">
        <v>254</v>
      </c>
      <c r="B55" s="124" t="s">
        <v>111</v>
      </c>
      <c r="C55" s="150">
        <v>44875.383999999998</v>
      </c>
      <c r="D55" s="124" t="s">
        <v>299</v>
      </c>
      <c r="E55" s="34">
        <f t="shared" si="52"/>
        <v>-12614.004069759816</v>
      </c>
      <c r="F55" s="34">
        <f t="shared" si="49"/>
        <v>-12614</v>
      </c>
      <c r="G55" s="34">
        <f t="shared" si="53"/>
        <v>-1.5070800000103191E-3</v>
      </c>
      <c r="H55"/>
      <c r="I55">
        <f t="shared" si="36"/>
        <v>-1.5070800000103191E-3</v>
      </c>
      <c r="J55"/>
      <c r="K55"/>
      <c r="L55"/>
      <c r="N55" s="34">
        <f t="shared" ca="1" si="54"/>
        <v>-2.4088825805317612E-2</v>
      </c>
      <c r="O55" s="28">
        <f t="shared" si="55"/>
        <v>3.5937192931177905E-2</v>
      </c>
      <c r="P55" s="37">
        <f t="shared" si="56"/>
        <v>29856.883999999998</v>
      </c>
      <c r="Q55" s="217"/>
      <c r="R55" s="34">
        <f t="shared" si="57"/>
        <v>1.4020735753453152E-3</v>
      </c>
      <c r="S55">
        <v>0.1</v>
      </c>
      <c r="T55" s="34">
        <f t="shared" si="58"/>
        <v>1.4020735753453152E-4</v>
      </c>
      <c r="Y55">
        <f t="shared" si="59"/>
        <v>-12614</v>
      </c>
      <c r="Z55" s="28">
        <f t="shared" si="60"/>
        <v>1.0161699072108663E-3</v>
      </c>
      <c r="AA55" s="28">
        <f t="shared" si="61"/>
        <v>3.341394302395672E-2</v>
      </c>
      <c r="AB55" s="28">
        <f t="shared" si="62"/>
        <v>-3.7444272931188224E-2</v>
      </c>
      <c r="AC55" s="28">
        <f t="shared" si="63"/>
        <v>-2.5232499072211853E-3</v>
      </c>
      <c r="AD55" s="28">
        <f t="shared" si="64"/>
        <v>6.3667900942917207E-7</v>
      </c>
      <c r="AE55">
        <f t="shared" si="65"/>
        <v>-3.7444272931188224E-2</v>
      </c>
      <c r="AF55" s="29"/>
      <c r="AG55">
        <f t="shared" si="66"/>
        <v>-3.4921023023967039E-2</v>
      </c>
      <c r="AH55">
        <f t="shared" si="67"/>
        <v>2.5396271693965078E-2</v>
      </c>
      <c r="AI55">
        <f t="shared" si="68"/>
        <v>-0.2254553393646343</v>
      </c>
      <c r="AJ55">
        <f t="shared" si="69"/>
        <v>2.179910294127381E-2</v>
      </c>
      <c r="AK55">
        <f t="shared" si="70"/>
        <v>3.119229237450504</v>
      </c>
      <c r="AL55">
        <f t="shared" si="71"/>
        <v>89.42804771500964</v>
      </c>
      <c r="AM55" s="28">
        <f t="shared" si="50"/>
        <v>21.793625823052086</v>
      </c>
      <c r="AN55" s="28">
        <f t="shared" si="50"/>
        <v>21.456963876074425</v>
      </c>
      <c r="AO55" s="28">
        <f t="shared" si="50"/>
        <v>21.826616069572008</v>
      </c>
      <c r="AP55" s="28">
        <f t="shared" si="50"/>
        <v>21.417165712079875</v>
      </c>
      <c r="AQ55" s="28">
        <f t="shared" si="50"/>
        <v>21.8678704065108</v>
      </c>
      <c r="AR55" s="28">
        <f t="shared" si="50"/>
        <v>21.36589894442719</v>
      </c>
      <c r="AS55" s="28">
        <f t="shared" si="50"/>
        <v>21.920713724809413</v>
      </c>
      <c r="AT55" s="28">
        <f t="shared" si="72"/>
        <v>21.297292467159895</v>
      </c>
      <c r="AU55"/>
      <c r="AV55">
        <v>-1000</v>
      </c>
      <c r="AW55">
        <f t="shared" si="39"/>
        <v>-1.6004003883234932E-3</v>
      </c>
      <c r="AX55">
        <f t="shared" si="40"/>
        <v>2.5347494046459185E-2</v>
      </c>
      <c r="AY55">
        <f t="shared" si="41"/>
        <v>-2.6947894434782679E-2</v>
      </c>
      <c r="AZ55">
        <f t="shared" si="42"/>
        <v>2.5185790071789449E-2</v>
      </c>
      <c r="BA55">
        <f t="shared" si="43"/>
        <v>-0.19551638048244174</v>
      </c>
      <c r="BB55">
        <f t="shared" si="44"/>
        <v>-3.1333296513127467</v>
      </c>
      <c r="BC55">
        <f t="shared" si="45"/>
        <v>-242.04139771427367</v>
      </c>
      <c r="BD55">
        <f t="shared" si="51"/>
        <v>22.064333655462327</v>
      </c>
      <c r="BE55">
        <f t="shared" si="51"/>
        <v>22.350102427748066</v>
      </c>
      <c r="BF55">
        <f t="shared" si="51"/>
        <v>22.049334326118107</v>
      </c>
      <c r="BG55">
        <f t="shared" si="51"/>
        <v>22.366587900088859</v>
      </c>
      <c r="BH55">
        <f t="shared" si="51"/>
        <v>22.032402378091295</v>
      </c>
      <c r="BI55">
        <f t="shared" si="51"/>
        <v>22.385327388095615</v>
      </c>
      <c r="BJ55">
        <f t="shared" si="51"/>
        <v>22.013169462715716</v>
      </c>
      <c r="BK55">
        <f t="shared" si="46"/>
        <v>22.406792660160665</v>
      </c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</row>
    <row r="56" spans="1:78" s="34" customFormat="1" ht="13.7" customHeight="1">
      <c r="A56" s="151" t="s">
        <v>254</v>
      </c>
      <c r="B56" s="124" t="s">
        <v>111</v>
      </c>
      <c r="C56" s="150">
        <v>44878.347000000002</v>
      </c>
      <c r="D56" s="124" t="s">
        <v>299</v>
      </c>
      <c r="E56" s="34">
        <f t="shared" si="52"/>
        <v>-12606.00270399175</v>
      </c>
      <c r="F56" s="34">
        <f t="shared" si="49"/>
        <v>-12606</v>
      </c>
      <c r="G56" s="34">
        <f t="shared" si="53"/>
        <v>-1.0013200007961132E-3</v>
      </c>
      <c r="H56"/>
      <c r="I56">
        <f t="shared" si="36"/>
        <v>-1.0013200007961132E-3</v>
      </c>
      <c r="J56"/>
      <c r="K56"/>
      <c r="L56"/>
      <c r="N56" s="34">
        <f t="shared" ca="1" si="54"/>
        <v>-2.4075370188652988E-2</v>
      </c>
      <c r="O56" s="28">
        <f t="shared" si="55"/>
        <v>3.5930358865125696E-2</v>
      </c>
      <c r="P56" s="37">
        <f t="shared" si="56"/>
        <v>29859.847000000002</v>
      </c>
      <c r="Q56" s="217"/>
      <c r="R56" s="34">
        <f t="shared" si="57"/>
        <v>1.3639489038555757E-3</v>
      </c>
      <c r="S56">
        <v>0.1</v>
      </c>
      <c r="T56" s="34">
        <f t="shared" si="58"/>
        <v>1.3639489038555757E-4</v>
      </c>
      <c r="Y56">
        <f t="shared" si="59"/>
        <v>-12606</v>
      </c>
      <c r="Z56" s="28">
        <f t="shared" si="60"/>
        <v>1.0201411845317809E-3</v>
      </c>
      <c r="AA56" s="28">
        <f t="shared" si="61"/>
        <v>3.3908897679797802E-2</v>
      </c>
      <c r="AB56" s="28">
        <f t="shared" si="62"/>
        <v>-3.6931678865921809E-2</v>
      </c>
      <c r="AC56" s="28">
        <f t="shared" si="63"/>
        <v>-2.0214611853278941E-3</v>
      </c>
      <c r="AD56" s="28">
        <f t="shared" si="64"/>
        <v>4.0863053237872548E-7</v>
      </c>
      <c r="AE56">
        <f t="shared" si="65"/>
        <v>-3.6931678865921809E-2</v>
      </c>
      <c r="AF56" s="29"/>
      <c r="AG56">
        <f t="shared" si="66"/>
        <v>-3.4910217680593915E-2</v>
      </c>
      <c r="AH56">
        <f t="shared" si="67"/>
        <v>2.5395202164130937E-2</v>
      </c>
      <c r="AI56">
        <f t="shared" si="68"/>
        <v>-0.22540748673256505</v>
      </c>
      <c r="AJ56">
        <f t="shared" si="69"/>
        <v>2.1751233352908846E-2</v>
      </c>
      <c r="AK56">
        <f t="shared" si="70"/>
        <v>3.1192783543999871</v>
      </c>
      <c r="AL56">
        <f t="shared" si="71"/>
        <v>89.624907970828914</v>
      </c>
      <c r="AM56" s="28">
        <f t="shared" si="50"/>
        <v>21.794056873418977</v>
      </c>
      <c r="AN56" s="28">
        <f t="shared" si="50"/>
        <v>21.457360951798464</v>
      </c>
      <c r="AO56" s="28">
        <f t="shared" si="50"/>
        <v>21.826997861831991</v>
      </c>
      <c r="AP56" s="28">
        <f t="shared" si="50"/>
        <v>21.417632838004817</v>
      </c>
      <c r="AQ56" s="28">
        <f t="shared" si="50"/>
        <v>21.868177521954191</v>
      </c>
      <c r="AR56" s="28">
        <f t="shared" si="50"/>
        <v>21.366477165711597</v>
      </c>
      <c r="AS56" s="28">
        <f t="shared" si="50"/>
        <v>21.920905026569955</v>
      </c>
      <c r="AT56" s="28">
        <f t="shared" si="72"/>
        <v>21.298056717335889</v>
      </c>
      <c r="AU56"/>
      <c r="AV56">
        <v>0</v>
      </c>
      <c r="AW56">
        <f t="shared" si="39"/>
        <v>-1.3873990841486647E-3</v>
      </c>
      <c r="AX56">
        <f t="shared" si="40"/>
        <v>2.4373145062567221E-2</v>
      </c>
      <c r="AY56">
        <f t="shared" si="41"/>
        <v>-2.5760544146715886E-2</v>
      </c>
      <c r="AZ56">
        <f t="shared" si="42"/>
        <v>2.5225272783459318E-2</v>
      </c>
      <c r="BA56">
        <f t="shared" si="43"/>
        <v>-0.19163611316016393</v>
      </c>
      <c r="BB56">
        <f t="shared" si="44"/>
        <v>-3.1293745717624089</v>
      </c>
      <c r="BC56">
        <f t="shared" si="45"/>
        <v>-163.68977945471414</v>
      </c>
      <c r="BD56">
        <f t="shared" si="51"/>
        <v>22.099307131372054</v>
      </c>
      <c r="BE56">
        <f t="shared" si="51"/>
        <v>22.417350223137916</v>
      </c>
      <c r="BF56">
        <f t="shared" si="51"/>
        <v>22.078425491443266</v>
      </c>
      <c r="BG56">
        <f t="shared" si="51"/>
        <v>22.441004334872712</v>
      </c>
      <c r="BH56">
        <f t="shared" si="51"/>
        <v>22.054091862748127</v>
      </c>
      <c r="BI56">
        <f t="shared" si="51"/>
        <v>22.468915299246877</v>
      </c>
      <c r="BJ56">
        <f t="shared" si="51"/>
        <v>22.025425912179511</v>
      </c>
      <c r="BK56">
        <f t="shared" si="46"/>
        <v>22.502323932160042</v>
      </c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</row>
    <row r="57" spans="1:78" s="34" customFormat="1" ht="13.7" customHeight="1">
      <c r="A57" s="151" t="s">
        <v>254</v>
      </c>
      <c r="B57" s="124" t="s">
        <v>111</v>
      </c>
      <c r="C57" s="150">
        <v>44885.383000000002</v>
      </c>
      <c r="D57" s="124" t="s">
        <v>299</v>
      </c>
      <c r="E57" s="34">
        <f t="shared" si="52"/>
        <v>-12587.002498273207</v>
      </c>
      <c r="F57" s="34">
        <f t="shared" si="49"/>
        <v>-12587</v>
      </c>
      <c r="G57" s="34">
        <f t="shared" si="53"/>
        <v>-9.2513999697985128E-4</v>
      </c>
      <c r="H57"/>
      <c r="I57">
        <f t="shared" si="36"/>
        <v>-9.2513999697985128E-4</v>
      </c>
      <c r="J57"/>
      <c r="K57"/>
      <c r="L57"/>
      <c r="N57" s="34">
        <f t="shared" ca="1" si="54"/>
        <v>-2.4043413099074502E-2</v>
      </c>
      <c r="O57" s="28">
        <f t="shared" si="55"/>
        <v>3.591412541462894E-2</v>
      </c>
      <c r="P57" s="37">
        <f t="shared" si="56"/>
        <v>29866.883000000002</v>
      </c>
      <c r="Q57" s="217"/>
      <c r="R57" s="34">
        <f t="shared" si="57"/>
        <v>1.357131476066956E-3</v>
      </c>
      <c r="S57">
        <v>0.1</v>
      </c>
      <c r="T57" s="34">
        <f t="shared" si="58"/>
        <v>1.3571314760669559E-4</v>
      </c>
      <c r="Y57">
        <f t="shared" si="59"/>
        <v>-12587</v>
      </c>
      <c r="Z57" s="28">
        <f t="shared" si="60"/>
        <v>1.0295516880747604E-3</v>
      </c>
      <c r="AA57" s="28">
        <f t="shared" si="61"/>
        <v>3.3959433729574329E-2</v>
      </c>
      <c r="AB57" s="28">
        <f t="shared" si="62"/>
        <v>-3.6839265411608792E-2</v>
      </c>
      <c r="AC57" s="28">
        <f t="shared" si="63"/>
        <v>-1.9546916850546117E-3</v>
      </c>
      <c r="AD57" s="28">
        <f t="shared" si="64"/>
        <v>3.8208195836216371E-7</v>
      </c>
      <c r="AE57">
        <f t="shared" si="65"/>
        <v>-3.6839265411608792E-2</v>
      </c>
      <c r="AF57" s="29"/>
      <c r="AG57">
        <f t="shared" si="66"/>
        <v>-3.488457372655418E-2</v>
      </c>
      <c r="AH57">
        <f t="shared" si="67"/>
        <v>2.5392676024301841E-2</v>
      </c>
      <c r="AI57">
        <f t="shared" si="68"/>
        <v>-0.22529404034245343</v>
      </c>
      <c r="AJ57">
        <f t="shared" si="69"/>
        <v>2.1637748727547486E-2</v>
      </c>
      <c r="AK57">
        <f t="shared" si="70"/>
        <v>3.1193947959344546</v>
      </c>
      <c r="AL57">
        <f t="shared" si="71"/>
        <v>90.095085130756658</v>
      </c>
      <c r="AM57" s="28">
        <f t="shared" si="50"/>
        <v>21.795078836753422</v>
      </c>
      <c r="AN57" s="28">
        <f t="shared" si="50"/>
        <v>21.458305754834068</v>
      </c>
      <c r="AO57" s="28">
        <f t="shared" si="50"/>
        <v>21.827902704338708</v>
      </c>
      <c r="AP57" s="28">
        <f t="shared" si="50"/>
        <v>21.418744033600923</v>
      </c>
      <c r="AQ57" s="28">
        <f t="shared" si="50"/>
        <v>21.868905043573765</v>
      </c>
      <c r="AR57" s="28">
        <f t="shared" si="50"/>
        <v>21.367851848519255</v>
      </c>
      <c r="AS57" s="28">
        <f t="shared" si="50"/>
        <v>21.92135791085553</v>
      </c>
      <c r="AT57" s="28">
        <f t="shared" si="72"/>
        <v>21.299871811503877</v>
      </c>
      <c r="AU57"/>
      <c r="AV57">
        <v>1000</v>
      </c>
      <c r="AW57">
        <f t="shared" si="39"/>
        <v>-8.6186100184662898E-4</v>
      </c>
      <c r="AX57">
        <f t="shared" si="40"/>
        <v>2.3388879420759016E-2</v>
      </c>
      <c r="AY57">
        <f t="shared" si="41"/>
        <v>-2.4250740422605645E-2</v>
      </c>
      <c r="AZ57">
        <f t="shared" si="42"/>
        <v>2.5295258139237609E-2</v>
      </c>
      <c r="BA57">
        <f t="shared" si="43"/>
        <v>-0.18682923271870253</v>
      </c>
      <c r="BB57">
        <f t="shared" si="44"/>
        <v>-3.1244792384575</v>
      </c>
      <c r="BC57">
        <f t="shared" si="45"/>
        <v>-116.86452837175518</v>
      </c>
      <c r="BD57">
        <f t="shared" si="51"/>
        <v>22.142502337652925</v>
      </c>
      <c r="BE57">
        <f t="shared" si="51"/>
        <v>22.477158577688179</v>
      </c>
      <c r="BF57">
        <f t="shared" si="51"/>
        <v>22.115277873744127</v>
      </c>
      <c r="BG57">
        <f t="shared" si="51"/>
        <v>22.509016254501255</v>
      </c>
      <c r="BH57">
        <f t="shared" si="51"/>
        <v>22.082406314008161</v>
      </c>
      <c r="BI57">
        <f t="shared" si="51"/>
        <v>22.548273678887217</v>
      </c>
      <c r="BJ57">
        <f t="shared" si="51"/>
        <v>22.042031330783367</v>
      </c>
      <c r="BK57">
        <f t="shared" si="46"/>
        <v>22.597855204159419</v>
      </c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</row>
    <row r="58" spans="1:78" s="34" customFormat="1">
      <c r="A58" s="33" t="s">
        <v>113</v>
      </c>
      <c r="B58" s="42"/>
      <c r="C58" s="32">
        <v>45196.447099999998</v>
      </c>
      <c r="D58" s="32"/>
      <c r="E58" s="34">
        <f t="shared" si="52"/>
        <v>-11746.996544371346</v>
      </c>
      <c r="F58" s="34">
        <f t="shared" si="49"/>
        <v>-11747</v>
      </c>
      <c r="G58" s="34">
        <f t="shared" si="53"/>
        <v>1.2796599985449575E-3</v>
      </c>
      <c r="J58" s="34">
        <f>G58</f>
        <v>1.2796599985449575E-3</v>
      </c>
      <c r="N58" s="34">
        <f t="shared" ca="1" si="54"/>
        <v>-2.2630573349288838E-2</v>
      </c>
      <c r="O58" s="28">
        <f t="shared" si="55"/>
        <v>3.5192858292403095E-2</v>
      </c>
      <c r="P58" s="37">
        <f t="shared" si="56"/>
        <v>30177.947099999998</v>
      </c>
      <c r="R58" s="34">
        <f t="shared" si="57"/>
        <v>1.1501050185185426E-3</v>
      </c>
      <c r="S58">
        <v>1</v>
      </c>
      <c r="T58" s="34">
        <f t="shared" si="58"/>
        <v>1.1501050185185426E-3</v>
      </c>
      <c r="Y58">
        <f t="shared" si="59"/>
        <v>-11747</v>
      </c>
      <c r="Z58" s="28">
        <f t="shared" si="60"/>
        <v>1.4085927621608138E-3</v>
      </c>
      <c r="AA58" s="28">
        <f t="shared" si="61"/>
        <v>3.5063925528787239E-2</v>
      </c>
      <c r="AB58" s="28">
        <f t="shared" si="62"/>
        <v>-3.3913198293858138E-2</v>
      </c>
      <c r="AC58" s="28">
        <f t="shared" si="63"/>
        <v>-1.2893276361585632E-4</v>
      </c>
      <c r="AD58" s="28">
        <f t="shared" si="64"/>
        <v>1.6623657533622283E-8</v>
      </c>
      <c r="AE58">
        <f t="shared" si="65"/>
        <v>-3.3913198293858138E-2</v>
      </c>
      <c r="AF58" s="29"/>
      <c r="AG58">
        <f t="shared" si="66"/>
        <v>-3.3784265530242281E-2</v>
      </c>
      <c r="AH58">
        <f t="shared" si="67"/>
        <v>2.5299345726768285E-2</v>
      </c>
      <c r="AI58">
        <f t="shared" si="68"/>
        <v>-0.22057473629133637</v>
      </c>
      <c r="AJ58">
        <f t="shared" si="69"/>
        <v>1.691929893352417E-2</v>
      </c>
      <c r="AK58">
        <f t="shared" si="70"/>
        <v>3.1242359402084952</v>
      </c>
      <c r="AL58">
        <f t="shared" si="71"/>
        <v>115.22629581778759</v>
      </c>
      <c r="AM58" s="28">
        <f t="shared" si="50"/>
        <v>21.837651318408945</v>
      </c>
      <c r="AN58" s="28">
        <f t="shared" si="50"/>
        <v>21.502607337155368</v>
      </c>
      <c r="AO58" s="28">
        <f t="shared" si="50"/>
        <v>21.865165919574679</v>
      </c>
      <c r="AP58" s="28">
        <f t="shared" si="50"/>
        <v>21.470361765015038</v>
      </c>
      <c r="AQ58" s="28">
        <f t="shared" si="50"/>
        <v>21.898443739185755</v>
      </c>
      <c r="AR58" s="28">
        <f t="shared" si="50"/>
        <v>21.430542938067692</v>
      </c>
      <c r="AS58" s="28">
        <f t="shared" si="50"/>
        <v>21.939399587115187</v>
      </c>
      <c r="AT58" s="28">
        <f t="shared" si="72"/>
        <v>21.380118079983355</v>
      </c>
      <c r="AU58"/>
      <c r="AV58">
        <v>2000</v>
      </c>
      <c r="AW58">
        <f t="shared" si="39"/>
        <v>-1.815510389730976E-5</v>
      </c>
      <c r="AX58">
        <f t="shared" si="40"/>
        <v>2.2394697121034562E-2</v>
      </c>
      <c r="AY58">
        <f t="shared" si="41"/>
        <v>-2.2412852224931872E-2</v>
      </c>
      <c r="AZ58">
        <f t="shared" si="42"/>
        <v>2.5408232747948456E-2</v>
      </c>
      <c r="BA58">
        <f t="shared" si="43"/>
        <v>-0.18113599008676717</v>
      </c>
      <c r="BB58">
        <f t="shared" si="44"/>
        <v>-3.1186871125355147</v>
      </c>
      <c r="BC58">
        <f t="shared" si="45"/>
        <v>-87.311299502933139</v>
      </c>
      <c r="BD58">
        <f t="shared" si="51"/>
        <v>22.193427799905262</v>
      </c>
      <c r="BE58">
        <f t="shared" si="51"/>
        <v>22.529659641854725</v>
      </c>
      <c r="BF58">
        <f t="shared" si="51"/>
        <v>22.159899582517372</v>
      </c>
      <c r="BG58">
        <f t="shared" si="51"/>
        <v>22.570225572609441</v>
      </c>
      <c r="BH58">
        <f t="shared" si="51"/>
        <v>22.117825741110799</v>
      </c>
      <c r="BI58">
        <f t="shared" si="51"/>
        <v>22.622716618368742</v>
      </c>
      <c r="BJ58">
        <f t="shared" si="51"/>
        <v>22.06370546590804</v>
      </c>
      <c r="BK58">
        <f t="shared" si="46"/>
        <v>22.693386476158796</v>
      </c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</row>
    <row r="59" spans="1:78" s="34" customFormat="1" ht="13.7" customHeight="1">
      <c r="A59" s="150" t="s">
        <v>256</v>
      </c>
      <c r="B59" s="124" t="s">
        <v>122</v>
      </c>
      <c r="C59" s="150">
        <v>45225.332999999999</v>
      </c>
      <c r="D59" s="124" t="s">
        <v>299</v>
      </c>
      <c r="E59" s="34">
        <f t="shared" si="52"/>
        <v>-11668.992274563885</v>
      </c>
      <c r="F59" s="34">
        <f t="shared" si="49"/>
        <v>-11669</v>
      </c>
      <c r="G59" s="34">
        <f t="shared" si="53"/>
        <v>2.8608200009330176E-3</v>
      </c>
      <c r="H59"/>
      <c r="I59">
        <f>G59</f>
        <v>2.8608200009330176E-3</v>
      </c>
      <c r="J59"/>
      <c r="K59"/>
      <c r="L59"/>
      <c r="N59" s="34">
        <f t="shared" ca="1" si="54"/>
        <v>-2.249938108680874E-2</v>
      </c>
      <c r="O59" s="28">
        <f t="shared" si="55"/>
        <v>3.512552845200969E-2</v>
      </c>
      <c r="P59" s="37">
        <f t="shared" si="56"/>
        <v>30206.832999999999</v>
      </c>
      <c r="Q59" s="217"/>
      <c r="R59" s="34">
        <f t="shared" si="57"/>
        <v>1.0410114114329785E-3</v>
      </c>
      <c r="S59">
        <v>0.1</v>
      </c>
      <c r="T59" s="34">
        <f t="shared" si="58"/>
        <v>1.0410114114329785E-4</v>
      </c>
      <c r="Y59">
        <f t="shared" si="59"/>
        <v>-11669</v>
      </c>
      <c r="Z59" s="28">
        <f t="shared" si="60"/>
        <v>1.439386221468747E-3</v>
      </c>
      <c r="AA59" s="28">
        <f t="shared" si="61"/>
        <v>3.654696223147396E-2</v>
      </c>
      <c r="AB59" s="28">
        <f t="shared" si="62"/>
        <v>-3.2264708451076672E-2</v>
      </c>
      <c r="AC59" s="28">
        <f t="shared" si="63"/>
        <v>1.4214337794642706E-3</v>
      </c>
      <c r="AD59" s="28">
        <f t="shared" si="64"/>
        <v>2.0204739894020808E-7</v>
      </c>
      <c r="AE59">
        <f t="shared" si="65"/>
        <v>-3.2264708451076672E-2</v>
      </c>
      <c r="AF59" s="29"/>
      <c r="AG59">
        <f t="shared" si="66"/>
        <v>-3.3686142230540943E-2</v>
      </c>
      <c r="AH59">
        <f t="shared" si="67"/>
        <v>2.529235640625338E-2</v>
      </c>
      <c r="AI59">
        <f t="shared" si="68"/>
        <v>-0.22016688204415016</v>
      </c>
      <c r="AJ59">
        <f t="shared" si="69"/>
        <v>1.6511742397267118E-2</v>
      </c>
      <c r="AK59">
        <f t="shared" si="70"/>
        <v>3.1246540737834523</v>
      </c>
      <c r="AL59">
        <f t="shared" si="71"/>
        <v>118.0708302224387</v>
      </c>
      <c r="AM59" s="28">
        <f t="shared" si="50"/>
        <v>21.841335350814482</v>
      </c>
      <c r="AN59" s="28">
        <f t="shared" si="50"/>
        <v>21.506978864390693</v>
      </c>
      <c r="AO59" s="28">
        <f t="shared" si="50"/>
        <v>21.86834990036596</v>
      </c>
      <c r="AP59" s="28">
        <f t="shared" si="50"/>
        <v>21.475401106718984</v>
      </c>
      <c r="AQ59" s="28">
        <f t="shared" si="50"/>
        <v>21.900928458599459</v>
      </c>
      <c r="AR59" s="28">
        <f t="shared" si="50"/>
        <v>21.436547324527268</v>
      </c>
      <c r="AS59" s="28">
        <f t="shared" si="50"/>
        <v>21.940885909098739</v>
      </c>
      <c r="AT59" s="28">
        <f t="shared" si="72"/>
        <v>21.387569519199307</v>
      </c>
      <c r="AU59"/>
      <c r="AV59">
        <v>3000</v>
      </c>
      <c r="AW59">
        <f t="shared" si="39"/>
        <v>1.1316305191403885E-3</v>
      </c>
      <c r="AX59">
        <f t="shared" si="40"/>
        <v>2.1390598163393868E-2</v>
      </c>
      <c r="AY59">
        <f t="shared" si="41"/>
        <v>-2.025896764425348E-2</v>
      </c>
      <c r="AZ59">
        <f t="shared" si="42"/>
        <v>2.5576921111758577E-2</v>
      </c>
      <c r="BA59">
        <f t="shared" si="43"/>
        <v>-0.17463778760397403</v>
      </c>
      <c r="BB59">
        <f t="shared" si="44"/>
        <v>-3.1120835769100372</v>
      </c>
      <c r="BC59">
        <f t="shared" si="45"/>
        <v>-67.770838398721892</v>
      </c>
      <c r="BD59">
        <f t="shared" si="51"/>
        <v>22.251168514709732</v>
      </c>
      <c r="BE59">
        <f t="shared" si="51"/>
        <v>22.57545854064244</v>
      </c>
      <c r="BF59">
        <f t="shared" si="51"/>
        <v>22.211903993389431</v>
      </c>
      <c r="BG59">
        <f t="shared" si="51"/>
        <v>22.624564609659224</v>
      </c>
      <c r="BH59">
        <f t="shared" si="51"/>
        <v>22.16055134002238</v>
      </c>
      <c r="BI59">
        <f t="shared" si="51"/>
        <v>22.691621323251752</v>
      </c>
      <c r="BJ59">
        <f t="shared" si="51"/>
        <v>22.091121841861842</v>
      </c>
      <c r="BK59">
        <f t="shared" si="46"/>
        <v>22.788917748158173</v>
      </c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</row>
    <row r="60" spans="1:78" s="34" customFormat="1" ht="13.7" customHeight="1">
      <c r="A60" s="33" t="s">
        <v>120</v>
      </c>
      <c r="B60" s="42"/>
      <c r="C60" s="32">
        <v>45225.35</v>
      </c>
      <c r="D60" s="32"/>
      <c r="E60" s="34">
        <f t="shared" si="52"/>
        <v>-11668.946367301631</v>
      </c>
      <c r="F60" s="35">
        <f t="shared" si="49"/>
        <v>-11669</v>
      </c>
      <c r="G60" s="34">
        <f t="shared" si="53"/>
        <v>1.9860820000758395E-2</v>
      </c>
      <c r="J60" s="41">
        <f>G60</f>
        <v>1.9860820000758395E-2</v>
      </c>
      <c r="N60" s="34">
        <f t="shared" ca="1" si="54"/>
        <v>-2.249938108680874E-2</v>
      </c>
      <c r="O60" s="28">
        <f t="shared" si="55"/>
        <v>3.512552845200969E-2</v>
      </c>
      <c r="P60" s="37">
        <f t="shared" si="56"/>
        <v>30206.85</v>
      </c>
      <c r="Q60" s="218"/>
      <c r="R60" s="34">
        <f t="shared" si="57"/>
        <v>2.3301132410170271E-4</v>
      </c>
      <c r="S60">
        <v>1</v>
      </c>
      <c r="T60" s="34">
        <f t="shared" si="58"/>
        <v>2.3301132410170271E-4</v>
      </c>
      <c r="Y60">
        <f t="shared" si="59"/>
        <v>-11669</v>
      </c>
      <c r="Z60" s="28">
        <f t="shared" si="60"/>
        <v>1.439386221468747E-3</v>
      </c>
      <c r="AA60" s="28">
        <f t="shared" si="61"/>
        <v>5.3546962231299337E-2</v>
      </c>
      <c r="AB60" s="28">
        <f t="shared" si="62"/>
        <v>-1.5264708451251295E-2</v>
      </c>
      <c r="AC60" s="28">
        <f t="shared" si="63"/>
        <v>1.8421433779289648E-2</v>
      </c>
      <c r="AD60" s="28">
        <f t="shared" si="64"/>
        <v>3.3934922248475368E-4</v>
      </c>
      <c r="AE60">
        <f t="shared" si="65"/>
        <v>-1.5264708451251295E-2</v>
      </c>
      <c r="AF60" s="29"/>
      <c r="AG60">
        <f t="shared" si="66"/>
        <v>-3.3686142230540943E-2</v>
      </c>
      <c r="AH60">
        <f t="shared" si="67"/>
        <v>2.529235640625338E-2</v>
      </c>
      <c r="AI60">
        <f t="shared" si="68"/>
        <v>-0.22016688204415016</v>
      </c>
      <c r="AJ60">
        <f t="shared" si="69"/>
        <v>1.6511742397267118E-2</v>
      </c>
      <c r="AK60">
        <f t="shared" si="70"/>
        <v>3.1246540737834523</v>
      </c>
      <c r="AL60">
        <f t="shared" si="71"/>
        <v>118.0708302224387</v>
      </c>
      <c r="AM60" s="28">
        <f t="shared" si="50"/>
        <v>21.841335350814482</v>
      </c>
      <c r="AN60" s="28">
        <f t="shared" si="50"/>
        <v>21.506978864390693</v>
      </c>
      <c r="AO60" s="28">
        <f t="shared" si="50"/>
        <v>21.86834990036596</v>
      </c>
      <c r="AP60" s="28">
        <f t="shared" si="50"/>
        <v>21.475401106718984</v>
      </c>
      <c r="AQ60" s="28">
        <f t="shared" si="50"/>
        <v>21.900928458599459</v>
      </c>
      <c r="AR60" s="28">
        <f t="shared" si="50"/>
        <v>21.436547324527268</v>
      </c>
      <c r="AS60" s="28">
        <f t="shared" si="50"/>
        <v>21.940885909098739</v>
      </c>
      <c r="AT60" s="28">
        <f t="shared" si="72"/>
        <v>21.387569519199307</v>
      </c>
      <c r="AU60"/>
      <c r="AV60">
        <v>4000</v>
      </c>
      <c r="AW60">
        <f t="shared" si="39"/>
        <v>2.5587932349492512E-3</v>
      </c>
      <c r="AX60">
        <f t="shared" si="40"/>
        <v>2.0376582547836929E-2</v>
      </c>
      <c r="AY60">
        <f t="shared" si="41"/>
        <v>-1.7817789312887678E-2</v>
      </c>
      <c r="AZ60">
        <f t="shared" si="42"/>
        <v>2.5813001445654904E-2</v>
      </c>
      <c r="BA60">
        <f t="shared" si="43"/>
        <v>-0.16744122193347655</v>
      </c>
      <c r="BB60">
        <f t="shared" si="44"/>
        <v>-3.1047793601098435</v>
      </c>
      <c r="BC60">
        <f t="shared" si="45"/>
        <v>-54.322065104674252</v>
      </c>
      <c r="BD60">
        <f t="shared" si="51"/>
        <v>22.314534970366719</v>
      </c>
      <c r="BE60">
        <f t="shared" si="51"/>
        <v>22.615558543345262</v>
      </c>
      <c r="BF60">
        <f t="shared" si="51"/>
        <v>22.270599847915037</v>
      </c>
      <c r="BG60">
        <f t="shared" si="51"/>
        <v>22.672299314251024</v>
      </c>
      <c r="BH60">
        <f t="shared" si="51"/>
        <v>22.210527507590943</v>
      </c>
      <c r="BI60">
        <f t="shared" si="51"/>
        <v>22.754448627953188</v>
      </c>
      <c r="BJ60">
        <f t="shared" si="51"/>
        <v>22.124901617820257</v>
      </c>
      <c r="BK60">
        <f t="shared" si="46"/>
        <v>22.884449020157554</v>
      </c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</row>
    <row r="61" spans="1:78" s="34" customFormat="1" ht="13.7" customHeight="1">
      <c r="A61" s="33" t="s">
        <v>121</v>
      </c>
      <c r="B61" s="42" t="s">
        <v>111</v>
      </c>
      <c r="C61" s="32">
        <v>45542.689400000003</v>
      </c>
      <c r="D61" s="32"/>
      <c r="E61" s="34">
        <f t="shared" si="52"/>
        <v>-10811.994422645686</v>
      </c>
      <c r="F61" s="34">
        <f t="shared" si="49"/>
        <v>-10812</v>
      </c>
      <c r="G61" s="34">
        <f t="shared" si="53"/>
        <v>2.0653600004152395E-3</v>
      </c>
      <c r="J61" s="41">
        <f>G61</f>
        <v>2.0653600004152395E-3</v>
      </c>
      <c r="N61" s="34">
        <f t="shared" ca="1" si="54"/>
        <v>-2.1057948151610745E-2</v>
      </c>
      <c r="O61" s="28">
        <f t="shared" si="55"/>
        <v>3.4381790326561724E-2</v>
      </c>
      <c r="P61" s="37">
        <f t="shared" si="56"/>
        <v>30524.189400000003</v>
      </c>
      <c r="Q61" s="218"/>
      <c r="R61" s="34">
        <f t="shared" si="57"/>
        <v>1.0443516690246803E-3</v>
      </c>
      <c r="S61">
        <v>1</v>
      </c>
      <c r="T61" s="34">
        <f t="shared" si="58"/>
        <v>1.0443516690246803E-3</v>
      </c>
      <c r="Y61">
        <f t="shared" si="59"/>
        <v>-10812</v>
      </c>
      <c r="Z61" s="28">
        <f t="shared" si="60"/>
        <v>1.7143811480881607E-3</v>
      </c>
      <c r="AA61" s="28">
        <f t="shared" si="61"/>
        <v>3.4732769178888803E-2</v>
      </c>
      <c r="AB61" s="28">
        <f t="shared" si="62"/>
        <v>-3.2316430326146485E-2</v>
      </c>
      <c r="AC61" s="28">
        <f t="shared" si="63"/>
        <v>3.5097885232707876E-4</v>
      </c>
      <c r="AD61" s="28">
        <f t="shared" si="64"/>
        <v>1.2318615478083336E-7</v>
      </c>
      <c r="AE61">
        <f t="shared" si="65"/>
        <v>-3.2316430326146485E-2</v>
      </c>
      <c r="AF61" s="29"/>
      <c r="AG61">
        <f t="shared" si="66"/>
        <v>-3.2667409178473564E-2</v>
      </c>
      <c r="AH61">
        <f t="shared" si="67"/>
        <v>2.5231275286708987E-2</v>
      </c>
      <c r="AI61">
        <f t="shared" si="68"/>
        <v>-0.21604212231511616</v>
      </c>
      <c r="AJ61">
        <f t="shared" si="69"/>
        <v>1.2391990876860399E-2</v>
      </c>
      <c r="AK61">
        <f t="shared" si="70"/>
        <v>3.1288805886103463</v>
      </c>
      <c r="AL61">
        <f t="shared" si="71"/>
        <v>157.32873222368076</v>
      </c>
      <c r="AM61" s="28">
        <f t="shared" ref="AM61:AS70" si="73">$AT61+$AA$7*SIN(AN61)</f>
        <v>21.878626042521496</v>
      </c>
      <c r="AN61" s="28">
        <f t="shared" si="73"/>
        <v>21.557985505331263</v>
      </c>
      <c r="AO61" s="28">
        <f t="shared" si="73"/>
        <v>21.900192919359082</v>
      </c>
      <c r="AP61" s="28">
        <f t="shared" si="73"/>
        <v>21.533469582513671</v>
      </c>
      <c r="AQ61" s="28">
        <f t="shared" si="73"/>
        <v>21.92541943083901</v>
      </c>
      <c r="AR61" s="28">
        <f t="shared" si="73"/>
        <v>21.504411319770629</v>
      </c>
      <c r="AS61" s="28">
        <f t="shared" si="73"/>
        <v>21.955267059128367</v>
      </c>
      <c r="AT61" s="28">
        <f t="shared" si="72"/>
        <v>21.469439819302771</v>
      </c>
      <c r="AU61"/>
      <c r="AV61">
        <v>5000</v>
      </c>
      <c r="AW61">
        <f t="shared" si="39"/>
        <v>4.2199965922039701E-3</v>
      </c>
      <c r="AX61">
        <f t="shared" si="40"/>
        <v>1.9352650274363746E-2</v>
      </c>
      <c r="AY61">
        <f t="shared" si="41"/>
        <v>-1.5132653682159776E-2</v>
      </c>
      <c r="AZ61">
        <f t="shared" si="42"/>
        <v>2.6126050195563355E-2</v>
      </c>
      <c r="BA61">
        <f t="shared" si="43"/>
        <v>-0.15966559365144892</v>
      </c>
      <c r="BB61">
        <f t="shared" si="44"/>
        <v>-3.0968975777538046</v>
      </c>
      <c r="BC61">
        <f t="shared" si="45"/>
        <v>-44.740209293264563</v>
      </c>
      <c r="BD61">
        <f t="shared" si="51"/>
        <v>22.382191149145012</v>
      </c>
      <c r="BE61">
        <f t="shared" si="51"/>
        <v>22.651270274578923</v>
      </c>
      <c r="BF61">
        <f t="shared" si="51"/>
        <v>22.33508037047028</v>
      </c>
      <c r="BG61">
        <f t="shared" si="51"/>
        <v>22.714018121531428</v>
      </c>
      <c r="BH61">
        <f t="shared" si="51"/>
        <v>22.267476150094407</v>
      </c>
      <c r="BI61">
        <f t="shared" si="51"/>
        <v>22.810770439228506</v>
      </c>
      <c r="BJ61">
        <f t="shared" si="51"/>
        <v>22.165607923298147</v>
      </c>
      <c r="BK61">
        <f t="shared" si="46"/>
        <v>22.979980292156931</v>
      </c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</row>
    <row r="62" spans="1:78" s="34" customFormat="1" ht="13.7" customHeight="1">
      <c r="A62" s="33" t="s">
        <v>121</v>
      </c>
      <c r="B62" s="42" t="s">
        <v>122</v>
      </c>
      <c r="C62" s="32">
        <v>45550.650800000003</v>
      </c>
      <c r="D62" s="32"/>
      <c r="E62" s="34">
        <f t="shared" si="52"/>
        <v>-10790.495241604242</v>
      </c>
      <c r="F62" s="35">
        <f t="shared" si="49"/>
        <v>-10790.5</v>
      </c>
      <c r="G62" s="34">
        <f t="shared" si="53"/>
        <v>1.7620900034671649E-3</v>
      </c>
      <c r="J62" s="41">
        <f>G62</f>
        <v>1.7620900034671649E-3</v>
      </c>
      <c r="N62" s="34">
        <f t="shared" ca="1" si="54"/>
        <v>-2.1021786181824566E-2</v>
      </c>
      <c r="O62" s="28">
        <f t="shared" si="55"/>
        <v>3.4363038133813778E-2</v>
      </c>
      <c r="P62" s="37">
        <f t="shared" si="56"/>
        <v>30532.150800000003</v>
      </c>
      <c r="Q62" s="218"/>
      <c r="R62" s="34">
        <f t="shared" si="57"/>
        <v>1.0628218189975504E-3</v>
      </c>
      <c r="S62">
        <v>1</v>
      </c>
      <c r="T62" s="34">
        <f t="shared" si="58"/>
        <v>1.0628218189975504E-3</v>
      </c>
      <c r="Y62">
        <f t="shared" si="59"/>
        <v>-10790.5</v>
      </c>
      <c r="Z62" s="28">
        <f t="shared" si="60"/>
        <v>1.7196312366587543E-3</v>
      </c>
      <c r="AA62" s="28">
        <f t="shared" si="61"/>
        <v>3.4405496900622189E-2</v>
      </c>
      <c r="AB62" s="28">
        <f t="shared" si="62"/>
        <v>-3.2600948130346613E-2</v>
      </c>
      <c r="AC62" s="28">
        <f t="shared" si="63"/>
        <v>4.2458766808410597E-5</v>
      </c>
      <c r="AD62" s="28">
        <f t="shared" si="64"/>
        <v>1.8027468788909894E-9</v>
      </c>
      <c r="AE62">
        <f t="shared" si="65"/>
        <v>-3.2600948130346613E-2</v>
      </c>
      <c r="AF62" s="29"/>
      <c r="AG62">
        <f t="shared" si="66"/>
        <v>-3.2643406897155024E-2</v>
      </c>
      <c r="AH62">
        <f t="shared" si="67"/>
        <v>2.5230075104909711E-2</v>
      </c>
      <c r="AI62">
        <f t="shared" si="68"/>
        <v>-0.21594719413512684</v>
      </c>
      <c r="AJ62">
        <f t="shared" si="69"/>
        <v>1.2297220705829224E-2</v>
      </c>
      <c r="AK62">
        <f t="shared" si="70"/>
        <v>3.1289778117877125</v>
      </c>
      <c r="AL62">
        <f t="shared" si="71"/>
        <v>158.54130467394944</v>
      </c>
      <c r="AM62" s="28">
        <f t="shared" si="73"/>
        <v>21.879484855106359</v>
      </c>
      <c r="AN62" s="28">
        <f t="shared" si="73"/>
        <v>21.559335775885121</v>
      </c>
      <c r="AO62" s="28">
        <f t="shared" si="73"/>
        <v>21.900917698577018</v>
      </c>
      <c r="AP62" s="28">
        <f t="shared" si="73"/>
        <v>21.534988874888331</v>
      </c>
      <c r="AQ62" s="28">
        <f t="shared" si="73"/>
        <v>21.925969031964925</v>
      </c>
      <c r="AR62" s="28">
        <f t="shared" si="73"/>
        <v>21.506156411819674</v>
      </c>
      <c r="AS62" s="28">
        <f t="shared" si="73"/>
        <v>21.955584059954386</v>
      </c>
      <c r="AT62" s="28">
        <f t="shared" si="72"/>
        <v>21.471493741650761</v>
      </c>
      <c r="AU62"/>
      <c r="AV62">
        <v>6000</v>
      </c>
      <c r="AW62">
        <f t="shared" si="39"/>
        <v>6.0604669284104462E-3</v>
      </c>
      <c r="AX62">
        <f t="shared" si="40"/>
        <v>1.8318801342974325E-2</v>
      </c>
      <c r="AY62">
        <f t="shared" si="41"/>
        <v>-1.2258334414563879E-2</v>
      </c>
      <c r="AZ62">
        <f t="shared" si="42"/>
        <v>2.6522825565810093E-2</v>
      </c>
      <c r="BA62">
        <f t="shared" si="43"/>
        <v>-0.15143381641938478</v>
      </c>
      <c r="BB62">
        <f t="shared" si="44"/>
        <v>-3.0885643433580179</v>
      </c>
      <c r="BC62">
        <f t="shared" si="45"/>
        <v>-37.706864547379901</v>
      </c>
      <c r="BD62">
        <f t="shared" ref="BD62:BJ71" si="74">$BK62+$AA$7*SIN(BE62)</f>
        <v>22.452760014801086</v>
      </c>
      <c r="BE62">
        <f t="shared" si="74"/>
        <v>22.684111413771259</v>
      </c>
      <c r="BF62">
        <f t="shared" si="74"/>
        <v>22.404301390263225</v>
      </c>
      <c r="BG62">
        <f t="shared" si="74"/>
        <v>22.750606449023273</v>
      </c>
      <c r="BH62">
        <f t="shared" si="74"/>
        <v>22.330937559486763</v>
      </c>
      <c r="BI62">
        <f t="shared" si="74"/>
        <v>22.860305638658904</v>
      </c>
      <c r="BJ62">
        <f t="shared" si="74"/>
        <v>22.213740722811032</v>
      </c>
      <c r="BK62">
        <f t="shared" si="46"/>
        <v>23.075511564156308</v>
      </c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</row>
    <row r="63" spans="1:78" s="34" customFormat="1" ht="13.7" customHeight="1">
      <c r="A63" s="33" t="s">
        <v>121</v>
      </c>
      <c r="B63" s="42" t="s">
        <v>122</v>
      </c>
      <c r="C63" s="32">
        <v>45554.723400000003</v>
      </c>
      <c r="D63" s="32"/>
      <c r="E63" s="34">
        <f t="shared" si="52"/>
        <v>-10779.497481824632</v>
      </c>
      <c r="F63" s="34">
        <f t="shared" si="49"/>
        <v>-10779.5</v>
      </c>
      <c r="G63" s="34">
        <f t="shared" si="53"/>
        <v>9.3251000362215564E-4</v>
      </c>
      <c r="J63" s="41">
        <f>G63</f>
        <v>9.3251000362215564E-4</v>
      </c>
      <c r="N63" s="34">
        <f t="shared" ca="1" si="54"/>
        <v>-2.1003284708910705E-2</v>
      </c>
      <c r="O63" s="28">
        <f t="shared" si="55"/>
        <v>3.4353442216084322E-2</v>
      </c>
      <c r="P63" s="37">
        <f t="shared" si="56"/>
        <v>30536.223400000003</v>
      </c>
      <c r="Q63" s="218"/>
      <c r="R63" s="34">
        <f t="shared" si="57"/>
        <v>1.1169587099499913E-3</v>
      </c>
      <c r="S63">
        <v>1</v>
      </c>
      <c r="T63" s="34">
        <f t="shared" si="58"/>
        <v>1.1169587099499913E-3</v>
      </c>
      <c r="Y63">
        <f t="shared" si="59"/>
        <v>-10779.5</v>
      </c>
      <c r="Z63" s="28">
        <f t="shared" si="60"/>
        <v>1.7222836330300154E-3</v>
      </c>
      <c r="AA63" s="28">
        <f t="shared" si="61"/>
        <v>3.3563668586676462E-2</v>
      </c>
      <c r="AB63" s="28">
        <f t="shared" si="62"/>
        <v>-3.3420932212462166E-2</v>
      </c>
      <c r="AC63" s="28">
        <f t="shared" si="63"/>
        <v>-7.8977362940785972E-4</v>
      </c>
      <c r="AD63" s="28">
        <f t="shared" si="64"/>
        <v>6.237423857080634E-7</v>
      </c>
      <c r="AE63">
        <f t="shared" si="65"/>
        <v>-3.3420932212462166E-2</v>
      </c>
      <c r="AF63" s="29"/>
      <c r="AG63">
        <f t="shared" si="66"/>
        <v>-3.2631158583054307E-2</v>
      </c>
      <c r="AH63">
        <f t="shared" si="67"/>
        <v>2.5229466686872759E-2</v>
      </c>
      <c r="AI63">
        <f t="shared" si="68"/>
        <v>-0.21589879009178736</v>
      </c>
      <c r="AJ63">
        <f t="shared" si="69"/>
        <v>1.224889797122815E-2</v>
      </c>
      <c r="AK63">
        <f t="shared" si="70"/>
        <v>3.1290273852493842</v>
      </c>
      <c r="AL63">
        <f t="shared" si="71"/>
        <v>159.16681056232437</v>
      </c>
      <c r="AM63" s="28">
        <f t="shared" si="73"/>
        <v>21.879922773706845</v>
      </c>
      <c r="AN63" s="28">
        <f t="shared" si="73"/>
        <v>21.560027951229237</v>
      </c>
      <c r="AO63" s="28">
        <f t="shared" si="73"/>
        <v>21.901287118082415</v>
      </c>
      <c r="AP63" s="28">
        <f t="shared" si="73"/>
        <v>21.535767345771919</v>
      </c>
      <c r="AQ63" s="28">
        <f t="shared" si="73"/>
        <v>21.926249024700073</v>
      </c>
      <c r="AR63" s="28">
        <f t="shared" si="73"/>
        <v>21.50705001806995</v>
      </c>
      <c r="AS63" s="28">
        <f t="shared" si="73"/>
        <v>21.955745456259585</v>
      </c>
      <c r="AT63" s="28">
        <f t="shared" si="72"/>
        <v>21.472544585642751</v>
      </c>
      <c r="AU63"/>
      <c r="AV63">
        <v>7000</v>
      </c>
      <c r="AW63">
        <f t="shared" si="39"/>
        <v>8.0185241966005804E-3</v>
      </c>
      <c r="AX63">
        <f t="shared" si="40"/>
        <v>1.7275035753668653E-2</v>
      </c>
      <c r="AY63">
        <f t="shared" si="41"/>
        <v>-9.2565115570680725E-3</v>
      </c>
      <c r="AZ63">
        <f t="shared" si="42"/>
        <v>2.7006948569587186E-2</v>
      </c>
      <c r="BA63">
        <f t="shared" si="43"/>
        <v>-0.14286546837469735</v>
      </c>
      <c r="BB63">
        <f t="shared" si="44"/>
        <v>-3.0799016669399024</v>
      </c>
      <c r="BC63">
        <f t="shared" si="45"/>
        <v>-32.409364350166008</v>
      </c>
      <c r="BD63">
        <f t="shared" si="74"/>
        <v>22.524913072644591</v>
      </c>
      <c r="BE63">
        <f t="shared" si="74"/>
        <v>22.715701671333481</v>
      </c>
      <c r="BF63">
        <f t="shared" si="74"/>
        <v>22.477145002125159</v>
      </c>
      <c r="BG63">
        <f t="shared" si="74"/>
        <v>22.783208206744966</v>
      </c>
      <c r="BH63">
        <f t="shared" si="74"/>
        <v>22.400311334734759</v>
      </c>
      <c r="BI63">
        <f t="shared" si="74"/>
        <v>22.902965419719052</v>
      </c>
      <c r="BJ63">
        <f t="shared" si="74"/>
        <v>22.269732256555958</v>
      </c>
      <c r="BK63">
        <f t="shared" si="46"/>
        <v>23.171042836155685</v>
      </c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</row>
    <row r="64" spans="1:78" s="34" customFormat="1" ht="13.7" customHeight="1">
      <c r="A64" s="151" t="s">
        <v>257</v>
      </c>
      <c r="B64" s="124" t="s">
        <v>122</v>
      </c>
      <c r="C64" s="150">
        <v>45558.438000000002</v>
      </c>
      <c r="D64" s="124" t="s">
        <v>299</v>
      </c>
      <c r="E64" s="34">
        <f t="shared" si="52"/>
        <v>-10769.466474979536</v>
      </c>
      <c r="F64" s="34">
        <f t="shared" si="49"/>
        <v>-10769.5</v>
      </c>
      <c r="G64" s="34">
        <f t="shared" si="53"/>
        <v>1.241470999957528E-2</v>
      </c>
      <c r="H64"/>
      <c r="I64">
        <f>G64</f>
        <v>1.241470999957528E-2</v>
      </c>
      <c r="J64"/>
      <c r="K64"/>
      <c r="L64"/>
      <c r="N64" s="34">
        <f t="shared" ca="1" si="54"/>
        <v>-2.0986465188079922E-2</v>
      </c>
      <c r="O64" s="28">
        <f t="shared" si="55"/>
        <v>3.4344717613263007E-2</v>
      </c>
      <c r="P64" s="37">
        <f t="shared" si="56"/>
        <v>30539.938000000002</v>
      </c>
      <c r="Q64" s="217"/>
      <c r="R64" s="34">
        <f t="shared" si="57"/>
        <v>4.8092523393640166E-4</v>
      </c>
      <c r="S64">
        <v>0.1</v>
      </c>
      <c r="T64" s="34">
        <f t="shared" si="58"/>
        <v>4.8092523393640168E-5</v>
      </c>
      <c r="Y64">
        <f t="shared" si="59"/>
        <v>-10769.5</v>
      </c>
      <c r="Z64" s="28">
        <f t="shared" si="60"/>
        <v>1.7246750467932517E-3</v>
      </c>
      <c r="AA64" s="28">
        <f t="shared" si="61"/>
        <v>4.5034752566045035E-2</v>
      </c>
      <c r="AB64" s="28">
        <f t="shared" si="62"/>
        <v>-2.1930007613687727E-2</v>
      </c>
      <c r="AC64" s="28">
        <f t="shared" si="63"/>
        <v>1.0690034952782028E-2</v>
      </c>
      <c r="AD64" s="28">
        <f t="shared" si="64"/>
        <v>1.1427684729170146E-5</v>
      </c>
      <c r="AE64">
        <f t="shared" si="65"/>
        <v>-2.1930007613687727E-2</v>
      </c>
      <c r="AF64" s="29"/>
      <c r="AG64">
        <f t="shared" si="66"/>
        <v>-3.2620042566469755E-2</v>
      </c>
      <c r="AH64">
        <f t="shared" si="67"/>
        <v>2.5228916867713558E-2</v>
      </c>
      <c r="AI64">
        <f t="shared" si="68"/>
        <v>-0.21585488270878331</v>
      </c>
      <c r="AJ64">
        <f t="shared" si="69"/>
        <v>1.220506477562161E-2</v>
      </c>
      <c r="AK64">
        <f t="shared" si="70"/>
        <v>3.1290723529435636</v>
      </c>
      <c r="AL64">
        <f t="shared" si="71"/>
        <v>159.73848632881058</v>
      </c>
      <c r="AM64" s="28">
        <f t="shared" si="73"/>
        <v>21.880320015316183</v>
      </c>
      <c r="AN64" s="28">
        <f t="shared" si="73"/>
        <v>21.560657988120614</v>
      </c>
      <c r="AO64" s="28">
        <f t="shared" si="73"/>
        <v>21.901622133207049</v>
      </c>
      <c r="AP64" s="28">
        <f t="shared" si="73"/>
        <v>21.536475726302591</v>
      </c>
      <c r="AQ64" s="28">
        <f t="shared" si="73"/>
        <v>21.926502860403541</v>
      </c>
      <c r="AR64" s="28">
        <f t="shared" si="73"/>
        <v>21.507862837735516</v>
      </c>
      <c r="AS64" s="28">
        <f t="shared" si="73"/>
        <v>21.955891717118675</v>
      </c>
      <c r="AT64" s="28">
        <f t="shared" si="72"/>
        <v>21.473499898362746</v>
      </c>
      <c r="AU64"/>
      <c r="AV64">
        <v>8000</v>
      </c>
      <c r="AW64">
        <f t="shared" si="39"/>
        <v>1.0031243992843015E-2</v>
      </c>
      <c r="AX64">
        <f t="shared" si="40"/>
        <v>1.6221353506446743E-2</v>
      </c>
      <c r="AY64">
        <f t="shared" si="41"/>
        <v>-6.1901095136037282E-3</v>
      </c>
      <c r="AZ64">
        <f t="shared" si="42"/>
        <v>2.7579049871947481E-2</v>
      </c>
      <c r="BA64">
        <f t="shared" si="43"/>
        <v>-0.13407035152257707</v>
      </c>
      <c r="BB64">
        <f t="shared" si="44"/>
        <v>-3.0710209710445273</v>
      </c>
      <c r="BC64">
        <f t="shared" si="45"/>
        <v>-28.32821605766998</v>
      </c>
      <c r="BD64">
        <f t="shared" si="74"/>
        <v>22.597451950519861</v>
      </c>
      <c r="BE64">
        <f t="shared" si="74"/>
        <v>22.747657095815907</v>
      </c>
      <c r="BF64">
        <f t="shared" si="74"/>
        <v>22.552470617431734</v>
      </c>
      <c r="BG64">
        <f t="shared" si="74"/>
        <v>22.813177382331663</v>
      </c>
      <c r="BH64">
        <f t="shared" si="74"/>
        <v>22.47489053412658</v>
      </c>
      <c r="BI64">
        <f t="shared" si="74"/>
        <v>22.938908041718015</v>
      </c>
      <c r="BJ64">
        <f t="shared" si="74"/>
        <v>22.333943098689815</v>
      </c>
      <c r="BK64">
        <f t="shared" si="46"/>
        <v>23.266574108155062</v>
      </c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</row>
    <row r="65" spans="1:78" s="34" customFormat="1" ht="13.7" customHeight="1">
      <c r="A65" s="33" t="s">
        <v>121</v>
      </c>
      <c r="B65" s="42" t="s">
        <v>111</v>
      </c>
      <c r="C65" s="32">
        <v>45575.646800000002</v>
      </c>
      <c r="D65" s="32"/>
      <c r="E65" s="34">
        <f t="shared" si="52"/>
        <v>-10722.995363528531</v>
      </c>
      <c r="F65" s="35">
        <f t="shared" si="49"/>
        <v>-10723</v>
      </c>
      <c r="G65" s="34">
        <f t="shared" si="53"/>
        <v>1.7169400016427971E-3</v>
      </c>
      <c r="J65" s="41">
        <f>G65</f>
        <v>1.7169400016427971E-3</v>
      </c>
      <c r="N65" s="34">
        <f t="shared" ca="1" si="54"/>
        <v>-2.0908254416216788E-2</v>
      </c>
      <c r="O65" s="28">
        <f t="shared" si="55"/>
        <v>3.4304135183374135E-2</v>
      </c>
      <c r="P65" s="37">
        <f t="shared" si="56"/>
        <v>30557.146800000002</v>
      </c>
      <c r="Q65" s="218"/>
      <c r="R65" s="34">
        <f t="shared" si="57"/>
        <v>1.0619252898122541E-3</v>
      </c>
      <c r="S65">
        <v>1</v>
      </c>
      <c r="T65" s="34">
        <f t="shared" si="58"/>
        <v>1.0619252898122541E-3</v>
      </c>
      <c r="Y65">
        <f t="shared" si="59"/>
        <v>-10723</v>
      </c>
      <c r="Z65" s="28">
        <f t="shared" si="60"/>
        <v>1.7355454850758317E-3</v>
      </c>
      <c r="AA65" s="28">
        <f t="shared" si="61"/>
        <v>3.42855296999411E-2</v>
      </c>
      <c r="AB65" s="28">
        <f t="shared" si="62"/>
        <v>-3.2587195181731338E-2</v>
      </c>
      <c r="AC65" s="28">
        <f t="shared" si="63"/>
        <v>-1.8605483433034586E-5</v>
      </c>
      <c r="AD65" s="28">
        <f t="shared" si="64"/>
        <v>3.4616401377692446E-10</v>
      </c>
      <c r="AE65">
        <f t="shared" si="65"/>
        <v>-3.2587195181731338E-2</v>
      </c>
      <c r="AF65" s="29"/>
      <c r="AG65">
        <f t="shared" si="66"/>
        <v>-3.2568589698298303E-2</v>
      </c>
      <c r="AH65">
        <f t="shared" si="67"/>
        <v>2.5226400987336084E-2</v>
      </c>
      <c r="AI65">
        <f t="shared" si="68"/>
        <v>-0.21565191878054452</v>
      </c>
      <c r="AJ65">
        <f t="shared" si="69"/>
        <v>1.2002449123670126E-2</v>
      </c>
      <c r="AK65">
        <f t="shared" si="70"/>
        <v>3.1292802124023158</v>
      </c>
      <c r="AL65">
        <f t="shared" si="71"/>
        <v>162.43527205113725</v>
      </c>
      <c r="AM65" s="28">
        <f t="shared" si="73"/>
        <v>21.882156343717462</v>
      </c>
      <c r="AN65" s="28">
        <f t="shared" si="73"/>
        <v>21.563597497755843</v>
      </c>
      <c r="AO65" s="28">
        <f t="shared" si="73"/>
        <v>21.903169690702175</v>
      </c>
      <c r="AP65" s="28">
        <f t="shared" si="73"/>
        <v>21.539778183669984</v>
      </c>
      <c r="AQ65" s="28">
        <f t="shared" si="73"/>
        <v>21.927674417430413</v>
      </c>
      <c r="AR65" s="28">
        <f t="shared" si="73"/>
        <v>21.511648062357811</v>
      </c>
      <c r="AS65" s="28">
        <f t="shared" si="73"/>
        <v>21.956566058801918</v>
      </c>
      <c r="AT65" s="28">
        <f t="shared" si="72"/>
        <v>21.477942102510717</v>
      </c>
      <c r="AU65"/>
      <c r="AV65">
        <v>9000</v>
      </c>
      <c r="AW65">
        <f t="shared" si="39"/>
        <v>1.2040700160130542E-2</v>
      </c>
      <c r="AX65">
        <f t="shared" si="40"/>
        <v>1.5157754601308589E-2</v>
      </c>
      <c r="AY65">
        <f t="shared" si="41"/>
        <v>-3.117054441178047E-3</v>
      </c>
      <c r="AZ65">
        <f t="shared" si="42"/>
        <v>2.8237479245794006E-2</v>
      </c>
      <c r="BA65">
        <f t="shared" si="43"/>
        <v>-0.12514118577951355</v>
      </c>
      <c r="BB65">
        <f t="shared" si="44"/>
        <v>-3.0620158205689667</v>
      </c>
      <c r="BC65">
        <f t="shared" si="45"/>
        <v>-25.119678688540549</v>
      </c>
      <c r="BD65">
        <f t="shared" si="74"/>
        <v>22.669386575677279</v>
      </c>
      <c r="BE65">
        <f t="shared" si="74"/>
        <v>22.781487776020466</v>
      </c>
      <c r="BF65">
        <f t="shared" si="74"/>
        <v>22.629158960592182</v>
      </c>
      <c r="BG65">
        <f t="shared" si="74"/>
        <v>22.842023455268869</v>
      </c>
      <c r="BH65">
        <f t="shared" si="74"/>
        <v>22.553882816605579</v>
      </c>
      <c r="BI65">
        <f t="shared" si="74"/>
        <v>22.968601507143067</v>
      </c>
      <c r="BJ65">
        <f t="shared" si="74"/>
        <v>22.406658869150679</v>
      </c>
      <c r="BK65">
        <f t="shared" si="46"/>
        <v>23.362105380154439</v>
      </c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</row>
    <row r="66" spans="1:78" s="34" customFormat="1" ht="13.7" customHeight="1">
      <c r="A66" s="150" t="s">
        <v>258</v>
      </c>
      <c r="B66" s="124" t="s">
        <v>111</v>
      </c>
      <c r="C66" s="150">
        <v>45583.434000000001</v>
      </c>
      <c r="D66" s="124" t="s">
        <v>299</v>
      </c>
      <c r="E66" s="34">
        <f t="shared" si="52"/>
        <v>-10701.966596903827</v>
      </c>
      <c r="F66" s="34">
        <f t="shared" si="49"/>
        <v>-10702</v>
      </c>
      <c r="G66" s="34">
        <f t="shared" si="53"/>
        <v>1.2369559997750912E-2</v>
      </c>
      <c r="H66"/>
      <c r="I66">
        <f>G66</f>
        <v>1.2369559997750912E-2</v>
      </c>
      <c r="J66"/>
      <c r="K66"/>
      <c r="L66"/>
      <c r="N66" s="34">
        <f t="shared" ca="1" si="54"/>
        <v>-2.0872933422472147E-2</v>
      </c>
      <c r="O66" s="28">
        <f t="shared" si="55"/>
        <v>3.4285800605960766E-2</v>
      </c>
      <c r="P66" s="37">
        <f t="shared" si="56"/>
        <v>30564.934000000001</v>
      </c>
      <c r="Q66" s="217"/>
      <c r="R66" s="34">
        <f t="shared" si="57"/>
        <v>4.8032160239694664E-4</v>
      </c>
      <c r="S66">
        <v>0.1</v>
      </c>
      <c r="T66" s="34">
        <f t="shared" si="58"/>
        <v>4.8032160239694665E-5</v>
      </c>
      <c r="Y66">
        <f t="shared" si="59"/>
        <v>-10702</v>
      </c>
      <c r="Z66" s="28">
        <f t="shared" si="60"/>
        <v>1.7403192767309061E-3</v>
      </c>
      <c r="AA66" s="28">
        <f t="shared" si="61"/>
        <v>4.4915041326980772E-2</v>
      </c>
      <c r="AB66" s="28">
        <f t="shared" si="62"/>
        <v>-2.1916240608209854E-2</v>
      </c>
      <c r="AC66" s="28">
        <f t="shared" si="63"/>
        <v>1.0629240721020006E-2</v>
      </c>
      <c r="AD66" s="28">
        <f t="shared" si="64"/>
        <v>1.1298075830538991E-5</v>
      </c>
      <c r="AE66">
        <f t="shared" si="65"/>
        <v>-2.1916240608209854E-2</v>
      </c>
      <c r="AF66" s="29"/>
      <c r="AG66">
        <f t="shared" si="66"/>
        <v>-3.254548132922986E-2</v>
      </c>
      <c r="AH66">
        <f t="shared" si="67"/>
        <v>2.522528656356593E-2</v>
      </c>
      <c r="AI66">
        <f t="shared" si="68"/>
        <v>-0.21556090842867659</v>
      </c>
      <c r="AJ66">
        <f t="shared" si="69"/>
        <v>1.1911597793146397E-2</v>
      </c>
      <c r="AK66">
        <f t="shared" si="70"/>
        <v>3.1293734148429815</v>
      </c>
      <c r="AL66">
        <f t="shared" si="71"/>
        <v>163.67428089528065</v>
      </c>
      <c r="AM66" s="28">
        <f t="shared" si="73"/>
        <v>21.882979797151098</v>
      </c>
      <c r="AN66" s="28">
        <f t="shared" si="73"/>
        <v>21.564930324450323</v>
      </c>
      <c r="AO66" s="28">
        <f t="shared" si="73"/>
        <v>21.903863054251833</v>
      </c>
      <c r="AP66" s="28">
        <f t="shared" si="73"/>
        <v>21.541274185545262</v>
      </c>
      <c r="AQ66" s="28">
        <f t="shared" si="73"/>
        <v>21.928198782291808</v>
      </c>
      <c r="AR66" s="28">
        <f t="shared" si="73"/>
        <v>21.513360534138638</v>
      </c>
      <c r="AS66" s="28">
        <f t="shared" si="73"/>
        <v>21.956867499909677</v>
      </c>
      <c r="AT66" s="28">
        <f t="shared" si="72"/>
        <v>21.479948259222702</v>
      </c>
      <c r="AU66"/>
      <c r="AV66">
        <v>10000</v>
      </c>
      <c r="AW66">
        <f t="shared" ref="AW66:AW86" si="75">AA$3+AA$4*AV66+AA$5*AV66^2+AY66</f>
        <v>1.3999953384258483E-2</v>
      </c>
      <c r="AX66">
        <f t="shared" ref="AX66:AX86" si="76">AA$3+AA$4*AV66+AA$5*AV66^2</f>
        <v>1.408423903825419E-2</v>
      </c>
      <c r="AY66">
        <f t="shared" ref="AY66:AY86" si="77">$AA$6*($AA$11/AZ66*BA66+$AA$12)</f>
        <v>-8.4285653995706328E-5</v>
      </c>
      <c r="AZ66">
        <f t="shared" ref="AZ66:AZ86" si="78">1+$AA$7*COS(BB66)</f>
        <v>2.8979671065475499E-2</v>
      </c>
      <c r="BA66">
        <f t="shared" ref="BA66:BA86" si="79">SIN(BB66+RADIANS($AA$9))</f>
        <v>-0.11614476562363665</v>
      </c>
      <c r="BB66">
        <f t="shared" ref="BB66:BB86" si="80">2*ATAN(BC66)</f>
        <v>-3.0529531743468303</v>
      </c>
      <c r="BC66">
        <f t="shared" ref="BC66:BC86" si="81">SQRT((1+$AA$7)/(1-$AA$7))*TAN(BD66/2)</f>
        <v>-22.54853427254714</v>
      </c>
      <c r="BD66">
        <f t="shared" si="74"/>
        <v>22.740008826850541</v>
      </c>
      <c r="BE66">
        <f t="shared" si="74"/>
        <v>22.818503488666106</v>
      </c>
      <c r="BF66">
        <f t="shared" si="74"/>
        <v>22.706156958028082</v>
      </c>
      <c r="BG66">
        <f t="shared" si="74"/>
        <v>22.871352798866734</v>
      </c>
      <c r="BH66">
        <f t="shared" si="74"/>
        <v>22.636414409932009</v>
      </c>
      <c r="BI66">
        <f t="shared" si="74"/>
        <v>22.992890722178171</v>
      </c>
      <c r="BJ66">
        <f t="shared" si="74"/>
        <v>22.488087629008106</v>
      </c>
      <c r="BK66">
        <f t="shared" ref="BK66:BK86" si="82">RADIANS($AA$9)+$AA$18*(AV66-AA$15)</f>
        <v>23.457636652153816</v>
      </c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</row>
    <row r="67" spans="1:78" s="34" customFormat="1" ht="13.7" customHeight="1">
      <c r="A67" s="33" t="s">
        <v>121</v>
      </c>
      <c r="B67" s="42" t="s">
        <v>111</v>
      </c>
      <c r="C67" s="32">
        <v>45605.641600000003</v>
      </c>
      <c r="D67" s="32"/>
      <c r="E67" s="34">
        <f t="shared" si="52"/>
        <v>-10641.996590008552</v>
      </c>
      <c r="F67" s="34">
        <f t="shared" si="49"/>
        <v>-10642</v>
      </c>
      <c r="G67" s="34">
        <f t="shared" si="53"/>
        <v>1.2627600008272566E-3</v>
      </c>
      <c r="J67" s="41">
        <f>G67</f>
        <v>1.2627600008272566E-3</v>
      </c>
      <c r="N67" s="34">
        <f t="shared" ca="1" si="54"/>
        <v>-2.0772016297487456E-2</v>
      </c>
      <c r="O67" s="28">
        <f t="shared" si="55"/>
        <v>3.423339200158669E-2</v>
      </c>
      <c r="P67" s="37">
        <f t="shared" si="56"/>
        <v>30587.141600000003</v>
      </c>
      <c r="Q67" s="218"/>
      <c r="R67" s="34">
        <f t="shared" si="57"/>
        <v>1.0870625745295021E-3</v>
      </c>
      <c r="S67">
        <v>1</v>
      </c>
      <c r="T67" s="34">
        <f t="shared" si="58"/>
        <v>1.0870625745295021E-3</v>
      </c>
      <c r="Y67">
        <f t="shared" si="59"/>
        <v>-10642</v>
      </c>
      <c r="Z67" s="28">
        <f t="shared" si="60"/>
        <v>1.7534901704592057E-3</v>
      </c>
      <c r="AA67" s="28">
        <f t="shared" si="61"/>
        <v>3.3742661831954741E-2</v>
      </c>
      <c r="AB67" s="28">
        <f t="shared" si="62"/>
        <v>-3.2970632000759434E-2</v>
      </c>
      <c r="AC67" s="28">
        <f t="shared" si="63"/>
        <v>-4.907301696319491E-4</v>
      </c>
      <c r="AD67" s="28">
        <f t="shared" si="64"/>
        <v>2.4081609938700151E-7</v>
      </c>
      <c r="AE67">
        <f t="shared" si="65"/>
        <v>-3.2970632000759434E-2</v>
      </c>
      <c r="AF67" s="29"/>
      <c r="AG67">
        <f t="shared" si="66"/>
        <v>-3.2479901831127485E-2</v>
      </c>
      <c r="AH67">
        <f t="shared" si="67"/>
        <v>2.5222175927705259E-2</v>
      </c>
      <c r="AI67">
        <f t="shared" si="68"/>
        <v>-0.21530311222888793</v>
      </c>
      <c r="AJ67">
        <f t="shared" si="69"/>
        <v>1.1654261621842325E-2</v>
      </c>
      <c r="AK67">
        <f t="shared" si="70"/>
        <v>3.129637409954535</v>
      </c>
      <c r="AL67">
        <f t="shared" si="71"/>
        <v>167.28861741775972</v>
      </c>
      <c r="AM67" s="28">
        <f t="shared" si="73"/>
        <v>21.885312417724723</v>
      </c>
      <c r="AN67" s="28">
        <f t="shared" si="73"/>
        <v>21.56875658139813</v>
      </c>
      <c r="AO67" s="28">
        <f t="shared" si="73"/>
        <v>21.905825144485465</v>
      </c>
      <c r="AP67" s="28">
        <f t="shared" si="73"/>
        <v>21.545564085861763</v>
      </c>
      <c r="AQ67" s="28">
        <f t="shared" si="73"/>
        <v>21.929680830336167</v>
      </c>
      <c r="AR67" s="28">
        <f t="shared" si="73"/>
        <v>21.518263575902335</v>
      </c>
      <c r="AS67" s="28">
        <f t="shared" si="73"/>
        <v>21.957718207149739</v>
      </c>
      <c r="AT67" s="28">
        <f t="shared" si="72"/>
        <v>21.485680135542665</v>
      </c>
      <c r="AU67"/>
      <c r="AV67">
        <v>11000</v>
      </c>
      <c r="AW67">
        <f t="shared" si="75"/>
        <v>1.5877814077011373E-2</v>
      </c>
      <c r="AX67">
        <f t="shared" si="76"/>
        <v>1.3000806817283547E-2</v>
      </c>
      <c r="AY67">
        <f t="shared" si="77"/>
        <v>2.8770072597278252E-3</v>
      </c>
      <c r="AZ67">
        <f t="shared" si="78"/>
        <v>2.9804188887811001E-2</v>
      </c>
      <c r="BA67">
        <f t="shared" si="79"/>
        <v>-0.10711188579436295</v>
      </c>
      <c r="BB67">
        <f t="shared" si="80"/>
        <v>-3.0438634517258829</v>
      </c>
      <c r="BC67">
        <f t="shared" si="81"/>
        <v>-20.448421511881904</v>
      </c>
      <c r="BD67">
        <f t="shared" si="74"/>
        <v>22.808954533357351</v>
      </c>
      <c r="BE67">
        <f t="shared" si="74"/>
        <v>22.859732734296454</v>
      </c>
      <c r="BF67">
        <f t="shared" si="74"/>
        <v>22.782532762921143</v>
      </c>
      <c r="BG67">
        <f t="shared" si="74"/>
        <v>22.902804038131247</v>
      </c>
      <c r="BH67">
        <f t="shared" si="74"/>
        <v>22.72151714477527</v>
      </c>
      <c r="BI67">
        <f t="shared" si="74"/>
        <v>23.013063378881974</v>
      </c>
      <c r="BJ67">
        <f t="shared" si="74"/>
        <v>22.578357983094858</v>
      </c>
      <c r="BK67">
        <f t="shared" si="82"/>
        <v>23.553167924153193</v>
      </c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</row>
    <row r="68" spans="1:78" s="34" customFormat="1" ht="13.7" customHeight="1">
      <c r="A68" s="33" t="s">
        <v>98</v>
      </c>
      <c r="B68" s="42" t="s">
        <v>111</v>
      </c>
      <c r="C68" s="32">
        <v>45892.447</v>
      </c>
      <c r="D68" s="32"/>
      <c r="E68" s="34">
        <f t="shared" si="52"/>
        <v>-9867.4994892141949</v>
      </c>
      <c r="F68" s="35">
        <f t="shared" si="49"/>
        <v>-9867.5</v>
      </c>
      <c r="G68" s="34">
        <f t="shared" si="53"/>
        <v>1.8914999964181334E-4</v>
      </c>
      <c r="I68" s="34">
        <f>G68</f>
        <v>1.8914999964181334E-4</v>
      </c>
      <c r="N68" s="34">
        <f t="shared" ca="1" si="54"/>
        <v>-1.9469344409143413E-2</v>
      </c>
      <c r="O68" s="28">
        <f t="shared" si="55"/>
        <v>3.3553679598379529E-2</v>
      </c>
      <c r="P68" s="37">
        <f t="shared" si="56"/>
        <v>30873.947</v>
      </c>
      <c r="Q68" s="218"/>
      <c r="R68" s="34">
        <f t="shared" si="57"/>
        <v>1.1131918353450452E-3</v>
      </c>
      <c r="S68">
        <v>0.1</v>
      </c>
      <c r="T68" s="34">
        <f t="shared" si="58"/>
        <v>1.1131918353450453E-4</v>
      </c>
      <c r="Y68">
        <f t="shared" si="59"/>
        <v>-9867.5</v>
      </c>
      <c r="Z68" s="28">
        <f t="shared" si="60"/>
        <v>1.8580151708468273E-3</v>
      </c>
      <c r="AA68" s="28">
        <f t="shared" si="61"/>
        <v>3.1884814427174515E-2</v>
      </c>
      <c r="AB68" s="28">
        <f t="shared" si="62"/>
        <v>-3.3364529598737716E-2</v>
      </c>
      <c r="AC68" s="28">
        <f t="shared" si="63"/>
        <v>-1.668865171205014E-3</v>
      </c>
      <c r="AD68" s="28">
        <f t="shared" si="64"/>
        <v>2.7851109596611411E-7</v>
      </c>
      <c r="AE68">
        <f t="shared" si="65"/>
        <v>-3.3364529598737716E-2</v>
      </c>
      <c r="AF68" s="29"/>
      <c r="AG68">
        <f t="shared" si="66"/>
        <v>-3.1695664427532702E-2</v>
      </c>
      <c r="AH68">
        <f t="shared" si="67"/>
        <v>2.5190715929435115E-2</v>
      </c>
      <c r="AI68">
        <f t="shared" si="68"/>
        <v>-0.21227301434437898</v>
      </c>
      <c r="AJ68">
        <f t="shared" si="69"/>
        <v>8.6306318946396156E-3</v>
      </c>
      <c r="AK68">
        <f t="shared" si="70"/>
        <v>3.1327392229387478</v>
      </c>
      <c r="AL68">
        <f t="shared" si="71"/>
        <v>225.89965573112468</v>
      </c>
      <c r="AM68" s="28">
        <f t="shared" si="73"/>
        <v>21.912739206775097</v>
      </c>
      <c r="AN68" s="28">
        <f t="shared" si="73"/>
        <v>21.620543136052351</v>
      </c>
      <c r="AO68" s="28">
        <f t="shared" si="73"/>
        <v>21.928663251051155</v>
      </c>
      <c r="AP68" s="28">
        <f t="shared" si="73"/>
        <v>21.602957458643473</v>
      </c>
      <c r="AQ68" s="28">
        <f t="shared" si="73"/>
        <v>21.94672871230555</v>
      </c>
      <c r="AR68" s="28">
        <f t="shared" si="73"/>
        <v>21.582852202426892</v>
      </c>
      <c r="AS68" s="28">
        <f t="shared" si="73"/>
        <v>21.967365078001709</v>
      </c>
      <c r="AT68" s="28">
        <f t="shared" si="72"/>
        <v>21.559669105706185</v>
      </c>
      <c r="AU68"/>
      <c r="AV68">
        <v>12000</v>
      </c>
      <c r="AW68">
        <f t="shared" si="75"/>
        <v>1.7661451442361416E-2</v>
      </c>
      <c r="AX68">
        <f t="shared" si="76"/>
        <v>1.190745793839666E-2</v>
      </c>
      <c r="AY68">
        <f t="shared" si="77"/>
        <v>5.7539935039647569E-3</v>
      </c>
      <c r="AZ68">
        <f t="shared" si="78"/>
        <v>3.0713329151553448E-2</v>
      </c>
      <c r="BA68">
        <f t="shared" si="79"/>
        <v>-9.8027436232532003E-2</v>
      </c>
      <c r="BB68">
        <f t="shared" si="80"/>
        <v>-3.0347308023851727</v>
      </c>
      <c r="BC68">
        <f t="shared" si="81"/>
        <v>-18.697939186003872</v>
      </c>
      <c r="BD68">
        <f t="shared" si="74"/>
        <v>22.87624174848499</v>
      </c>
      <c r="BE68">
        <f t="shared" si="74"/>
        <v>22.905862313718949</v>
      </c>
      <c r="BF68">
        <f t="shared" si="74"/>
        <v>22.857549442280352</v>
      </c>
      <c r="BG68">
        <f t="shared" si="74"/>
        <v>22.937970196672872</v>
      </c>
      <c r="BH68">
        <f t="shared" si="74"/>
        <v>22.808106177937464</v>
      </c>
      <c r="BI68">
        <f t="shared" si="74"/>
        <v>23.030906313443815</v>
      </c>
      <c r="BJ68">
        <f t="shared" si="74"/>
        <v>22.677517907222729</v>
      </c>
      <c r="BK68">
        <f t="shared" si="82"/>
        <v>23.64869919615257</v>
      </c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</row>
    <row r="69" spans="1:78" s="34" customFormat="1" ht="13.7" customHeight="1">
      <c r="A69" s="151" t="s">
        <v>259</v>
      </c>
      <c r="B69" s="124" t="s">
        <v>122</v>
      </c>
      <c r="C69" s="150">
        <v>45911.517999999996</v>
      </c>
      <c r="D69" s="124" t="s">
        <v>299</v>
      </c>
      <c r="E69" s="34">
        <f t="shared" si="52"/>
        <v>-9815.9996422474142</v>
      </c>
      <c r="F69" s="34">
        <f t="shared" si="49"/>
        <v>-9816</v>
      </c>
      <c r="G69" s="34">
        <f t="shared" si="53"/>
        <v>1.3247999595478177E-4</v>
      </c>
      <c r="H69"/>
      <c r="I69">
        <f>G69</f>
        <v>1.3247999595478177E-4</v>
      </c>
      <c r="J69"/>
      <c r="K69"/>
      <c r="L69"/>
      <c r="N69" s="34">
        <f t="shared" ca="1" si="54"/>
        <v>-1.9382723876864887E-2</v>
      </c>
      <c r="O69" s="28">
        <f t="shared" si="55"/>
        <v>3.3508271531072178E-2</v>
      </c>
      <c r="P69" s="37">
        <f t="shared" si="56"/>
        <v>30893.017999999996</v>
      </c>
      <c r="Q69" s="217"/>
      <c r="R69" s="34">
        <f t="shared" si="57"/>
        <v>1.113943460595614E-3</v>
      </c>
      <c r="S69">
        <v>0.1</v>
      </c>
      <c r="T69" s="34">
        <f t="shared" si="58"/>
        <v>1.113943460595614E-4</v>
      </c>
      <c r="Y69">
        <f t="shared" si="59"/>
        <v>-9816</v>
      </c>
      <c r="Z69" s="28">
        <f t="shared" si="60"/>
        <v>1.8604757887143858E-3</v>
      </c>
      <c r="AA69" s="28">
        <f t="shared" si="61"/>
        <v>3.1780275738312574E-2</v>
      </c>
      <c r="AB69" s="28">
        <f t="shared" si="62"/>
        <v>-3.3375791535117397E-2</v>
      </c>
      <c r="AC69" s="28">
        <f t="shared" si="63"/>
        <v>-1.727995792759604E-3</v>
      </c>
      <c r="AD69" s="28">
        <f t="shared" si="64"/>
        <v>2.9859694597948923E-7</v>
      </c>
      <c r="AE69">
        <f t="shared" si="65"/>
        <v>-3.3375791535117397E-2</v>
      </c>
      <c r="AF69" s="29"/>
      <c r="AG69">
        <f t="shared" si="66"/>
        <v>-3.1647795742357793E-2</v>
      </c>
      <c r="AH69">
        <f t="shared" si="67"/>
        <v>2.518912590465483E-2</v>
      </c>
      <c r="AI69">
        <f t="shared" si="68"/>
        <v>-0.21209106569412961</v>
      </c>
      <c r="AJ69">
        <f t="shared" si="69"/>
        <v>8.44913383353957E-3</v>
      </c>
      <c r="AK69">
        <f t="shared" si="70"/>
        <v>3.1329254110634608</v>
      </c>
      <c r="AL69">
        <f t="shared" si="71"/>
        <v>230.75245370438455</v>
      </c>
      <c r="AM69" s="28">
        <f t="shared" si="73"/>
        <v>21.914386544604003</v>
      </c>
      <c r="AN69" s="28">
        <f t="shared" si="73"/>
        <v>21.624142096077648</v>
      </c>
      <c r="AO69" s="28">
        <f t="shared" si="73"/>
        <v>21.930020825001911</v>
      </c>
      <c r="AP69" s="28">
        <f t="shared" si="73"/>
        <v>21.606902231669864</v>
      </c>
      <c r="AQ69" s="28">
        <f t="shared" si="73"/>
        <v>21.947729923995357</v>
      </c>
      <c r="AR69" s="28">
        <f t="shared" si="73"/>
        <v>21.58722785489983</v>
      </c>
      <c r="AS69" s="28">
        <f t="shared" si="73"/>
        <v>21.967923481656499</v>
      </c>
      <c r="AT69" s="28">
        <f t="shared" si="72"/>
        <v>21.564588966214153</v>
      </c>
      <c r="AU69"/>
      <c r="AV69">
        <v>13000</v>
      </c>
      <c r="AW69">
        <f t="shared" si="75"/>
        <v>1.9356136016802319E-2</v>
      </c>
      <c r="AX69">
        <f t="shared" si="76"/>
        <v>1.0804192401593532E-2</v>
      </c>
      <c r="AY69">
        <f t="shared" si="77"/>
        <v>8.551943615208786E-3</v>
      </c>
      <c r="AZ69">
        <f t="shared" si="78"/>
        <v>3.1715983149496751E-2</v>
      </c>
      <c r="BA69">
        <f t="shared" si="79"/>
        <v>-8.8823003877401246E-2</v>
      </c>
      <c r="BB69">
        <f t="shared" si="80"/>
        <v>-3.0254859019598928</v>
      </c>
      <c r="BC69">
        <f t="shared" si="81"/>
        <v>-17.206171654004027</v>
      </c>
      <c r="BD69">
        <f t="shared" si="74"/>
        <v>22.942270715135923</v>
      </c>
      <c r="BE69">
        <f t="shared" si="74"/>
        <v>22.957207637816808</v>
      </c>
      <c r="BF69">
        <f t="shared" si="74"/>
        <v>22.930760548277657</v>
      </c>
      <c r="BG69">
        <f t="shared" si="74"/>
        <v>22.978298267315299</v>
      </c>
      <c r="BH69">
        <f t="shared" si="74"/>
        <v>22.894966390233897</v>
      </c>
      <c r="BI69">
        <f t="shared" si="74"/>
        <v>23.048741796610429</v>
      </c>
      <c r="BJ69">
        <f t="shared" si="74"/>
        <v>22.785534310677416</v>
      </c>
      <c r="BK69">
        <f t="shared" si="82"/>
        <v>23.744230468151947</v>
      </c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</row>
    <row r="70" spans="1:78" s="34" customFormat="1" ht="13.7" customHeight="1">
      <c r="A70" s="33" t="s">
        <v>113</v>
      </c>
      <c r="B70" s="42"/>
      <c r="C70" s="32">
        <v>45935.403599999998</v>
      </c>
      <c r="D70" s="32"/>
      <c r="E70" s="34">
        <f t="shared" si="52"/>
        <v>-9751.4983185250057</v>
      </c>
      <c r="F70" s="34">
        <f t="shared" si="49"/>
        <v>-9751.5</v>
      </c>
      <c r="G70" s="34">
        <f t="shared" si="53"/>
        <v>6.2266999884741381E-4</v>
      </c>
      <c r="J70" s="34">
        <f>G70</f>
        <v>6.2266999884741381E-4</v>
      </c>
      <c r="N70" s="34">
        <f t="shared" ca="1" si="54"/>
        <v>-1.9274237967506345E-2</v>
      </c>
      <c r="O70" s="28">
        <f t="shared" si="55"/>
        <v>3.3451364134965134E-2</v>
      </c>
      <c r="P70" s="37">
        <f t="shared" si="56"/>
        <v>30916.903599999998</v>
      </c>
      <c r="R70" s="34">
        <f t="shared" si="57"/>
        <v>1.0777231586827699E-3</v>
      </c>
      <c r="S70">
        <v>1</v>
      </c>
      <c r="T70" s="34">
        <f t="shared" si="58"/>
        <v>1.0777231586827699E-3</v>
      </c>
      <c r="Y70">
        <f t="shared" si="59"/>
        <v>-9751.5</v>
      </c>
      <c r="Z70" s="28">
        <f t="shared" si="60"/>
        <v>1.8627434357353159E-3</v>
      </c>
      <c r="AA70" s="28">
        <f t="shared" si="61"/>
        <v>3.2211290698077231E-2</v>
      </c>
      <c r="AB70" s="28">
        <f t="shared" si="62"/>
        <v>-3.282869413611772E-2</v>
      </c>
      <c r="AC70" s="28">
        <f t="shared" si="63"/>
        <v>-1.2400734368879021E-3</v>
      </c>
      <c r="AD70" s="28">
        <f t="shared" si="64"/>
        <v>1.5377821288749737E-6</v>
      </c>
      <c r="AE70">
        <f t="shared" si="65"/>
        <v>-3.282869413611772E-2</v>
      </c>
      <c r="AF70" s="29"/>
      <c r="AG70">
        <f t="shared" si="66"/>
        <v>-3.1588620699229818E-2</v>
      </c>
      <c r="AH70">
        <f t="shared" si="67"/>
        <v>2.5187210948448224E-2</v>
      </c>
      <c r="AI70">
        <f t="shared" si="68"/>
        <v>-0.21186659688166529</v>
      </c>
      <c r="AJ70">
        <f t="shared" si="69"/>
        <v>8.225230610919617E-3</v>
      </c>
      <c r="AK70">
        <f t="shared" si="70"/>
        <v>3.1331550997217059</v>
      </c>
      <c r="AL70">
        <f t="shared" si="71"/>
        <v>237.03411745488035</v>
      </c>
      <c r="AM70" s="28">
        <f t="shared" si="73"/>
        <v>21.916418903886324</v>
      </c>
      <c r="AN70" s="28">
        <f t="shared" si="73"/>
        <v>21.628676328812837</v>
      </c>
      <c r="AO70" s="28">
        <f t="shared" si="73"/>
        <v>21.931693391322618</v>
      </c>
      <c r="AP70" s="28">
        <f t="shared" si="73"/>
        <v>21.611864507110649</v>
      </c>
      <c r="AQ70" s="28">
        <f t="shared" si="73"/>
        <v>21.948961492334728</v>
      </c>
      <c r="AR70" s="28">
        <f t="shared" si="73"/>
        <v>21.592721439369559</v>
      </c>
      <c r="AS70" s="28">
        <f t="shared" si="73"/>
        <v>21.968609083827648</v>
      </c>
      <c r="AT70" s="28">
        <f t="shared" si="72"/>
        <v>21.570750733258112</v>
      </c>
      <c r="AU70"/>
      <c r="AV70">
        <v>14000</v>
      </c>
      <c r="AW70">
        <f t="shared" si="75"/>
        <v>2.0981804143634444E-2</v>
      </c>
      <c r="AX70">
        <f t="shared" si="76"/>
        <v>9.6910102068741618E-3</v>
      </c>
      <c r="AY70">
        <f t="shared" si="77"/>
        <v>1.1290793936760281E-2</v>
      </c>
      <c r="AZ70">
        <f t="shared" si="78"/>
        <v>3.2830323449187904E-2</v>
      </c>
      <c r="BA70">
        <f t="shared" si="79"/>
        <v>-7.9374591791036828E-2</v>
      </c>
      <c r="BB70">
        <f t="shared" si="80"/>
        <v>-3.0160038628502819</v>
      </c>
      <c r="BC70">
        <f t="shared" si="81"/>
        <v>-15.90405114620012</v>
      </c>
      <c r="BD70">
        <f t="shared" si="74"/>
        <v>23.007773315027556</v>
      </c>
      <c r="BE70">
        <f t="shared" si="74"/>
        <v>23.013727598846845</v>
      </c>
      <c r="BF70">
        <f t="shared" si="74"/>
        <v>23.002118001918689</v>
      </c>
      <c r="BG70">
        <f t="shared" si="74"/>
        <v>23.024962419262039</v>
      </c>
      <c r="BH70">
        <f t="shared" si="74"/>
        <v>22.980777564346205</v>
      </c>
      <c r="BI70">
        <f t="shared" si="74"/>
        <v>23.069431584532531</v>
      </c>
      <c r="BJ70">
        <f t="shared" si="74"/>
        <v>22.902293337982215</v>
      </c>
      <c r="BK70">
        <f t="shared" si="82"/>
        <v>23.839761740151324</v>
      </c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</row>
    <row r="71" spans="1:78" s="34" customFormat="1" ht="13.7" customHeight="1">
      <c r="A71" s="151" t="s">
        <v>259</v>
      </c>
      <c r="B71" s="124" t="s">
        <v>111</v>
      </c>
      <c r="C71" s="150">
        <v>45945.398999999998</v>
      </c>
      <c r="D71" s="124" t="s">
        <v>299</v>
      </c>
      <c r="E71" s="34">
        <f t="shared" si="52"/>
        <v>-9724.5064685762954</v>
      </c>
      <c r="F71" s="34">
        <f t="shared" si="49"/>
        <v>-9724.5</v>
      </c>
      <c r="G71" s="34">
        <f t="shared" si="53"/>
        <v>-2.395390001765918E-3</v>
      </c>
      <c r="H71"/>
      <c r="I71">
        <f>G71</f>
        <v>-2.395390001765918E-3</v>
      </c>
      <c r="J71"/>
      <c r="K71"/>
      <c r="L71"/>
      <c r="N71" s="34">
        <f t="shared" ca="1" si="54"/>
        <v>-1.9228825261263235E-2</v>
      </c>
      <c r="O71" s="28">
        <f t="shared" si="55"/>
        <v>3.3427530184717461E-2</v>
      </c>
      <c r="P71" s="37">
        <f t="shared" si="56"/>
        <v>30926.898999999998</v>
      </c>
      <c r="Q71" s="217"/>
      <c r="R71" s="34">
        <f t="shared" si="57"/>
        <v>1.2832816106871582E-3</v>
      </c>
      <c r="S71">
        <v>0.1</v>
      </c>
      <c r="T71" s="34">
        <f t="shared" si="58"/>
        <v>1.2832816106871583E-4</v>
      </c>
      <c r="Y71">
        <f t="shared" si="59"/>
        <v>-9724.5</v>
      </c>
      <c r="Z71" s="28">
        <f t="shared" si="60"/>
        <v>1.8634229685294684E-3</v>
      </c>
      <c r="AA71" s="28">
        <f t="shared" si="61"/>
        <v>2.9168717214422074E-2</v>
      </c>
      <c r="AB71" s="28">
        <f t="shared" si="62"/>
        <v>-3.5822920186483379E-2</v>
      </c>
      <c r="AC71" s="28">
        <f t="shared" si="63"/>
        <v>-4.2588129702953864E-3</v>
      </c>
      <c r="AD71" s="28">
        <f t="shared" si="64"/>
        <v>1.8137487915956215E-6</v>
      </c>
      <c r="AE71">
        <f t="shared" si="65"/>
        <v>-3.5822920186483379E-2</v>
      </c>
      <c r="AF71" s="29"/>
      <c r="AG71">
        <f t="shared" si="66"/>
        <v>-3.1564107216187992E-2</v>
      </c>
      <c r="AH71">
        <f t="shared" si="67"/>
        <v>2.518643398117193E-2</v>
      </c>
      <c r="AI71">
        <f t="shared" si="68"/>
        <v>-0.21177375625902217</v>
      </c>
      <c r="AJ71">
        <f t="shared" si="69"/>
        <v>8.1326270493536634E-3</v>
      </c>
      <c r="AK71">
        <f t="shared" si="70"/>
        <v>3.1332500959359861</v>
      </c>
      <c r="AL71">
        <f t="shared" si="71"/>
        <v>239.73324288175914</v>
      </c>
      <c r="AM71" s="28">
        <f t="shared" ref="AM71:AS80" si="83">$AT71+$AA$7*SIN(AN71)</f>
        <v>21.917259505809575</v>
      </c>
      <c r="AN71" s="28">
        <f t="shared" si="83"/>
        <v>21.630583191922582</v>
      </c>
      <c r="AO71" s="28">
        <f t="shared" si="83"/>
        <v>21.932384430460768</v>
      </c>
      <c r="AP71" s="28">
        <f t="shared" si="83"/>
        <v>21.613948865981406</v>
      </c>
      <c r="AQ71" s="28">
        <f t="shared" si="83"/>
        <v>21.949469695913123</v>
      </c>
      <c r="AR71" s="28">
        <f t="shared" si="83"/>
        <v>21.595025459190698</v>
      </c>
      <c r="AS71" s="28">
        <f t="shared" si="83"/>
        <v>21.968891582991557</v>
      </c>
      <c r="AT71" s="28">
        <f t="shared" si="72"/>
        <v>21.573330077602094</v>
      </c>
      <c r="AU71"/>
      <c r="AV71">
        <v>15000</v>
      </c>
      <c r="AW71">
        <f t="shared" si="75"/>
        <v>2.2566784776868146E-2</v>
      </c>
      <c r="AX71">
        <f t="shared" si="76"/>
        <v>8.5679113542385457E-3</v>
      </c>
      <c r="AY71">
        <f t="shared" si="77"/>
        <v>1.3998873422629602E-2</v>
      </c>
      <c r="AZ71">
        <f t="shared" si="78"/>
        <v>3.4085926664786936E-2</v>
      </c>
      <c r="BA71">
        <f t="shared" si="79"/>
        <v>-6.9506987968635831E-2</v>
      </c>
      <c r="BB71">
        <f t="shared" si="80"/>
        <v>-3.0061087635044541</v>
      </c>
      <c r="BC71">
        <f t="shared" si="81"/>
        <v>-14.739315119412954</v>
      </c>
      <c r="BD71">
        <f t="shared" si="74"/>
        <v>23.073710344789042</v>
      </c>
      <c r="BE71">
        <f t="shared" si="74"/>
        <v>23.075098807378652</v>
      </c>
      <c r="BF71">
        <f t="shared" si="74"/>
        <v>23.072063123101703</v>
      </c>
      <c r="BG71">
        <f t="shared" si="74"/>
        <v>23.078722968732116</v>
      </c>
      <c r="BH71">
        <f t="shared" si="74"/>
        <v>23.064219561077607</v>
      </c>
      <c r="BI71">
        <f t="shared" si="74"/>
        <v>23.096336184766454</v>
      </c>
      <c r="BJ71">
        <f t="shared" si="74"/>
        <v>23.027601407178569</v>
      </c>
      <c r="BK71">
        <f t="shared" si="82"/>
        <v>23.935293012150701</v>
      </c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</row>
    <row r="72" spans="1:78" s="34" customFormat="1" ht="13.7" customHeight="1">
      <c r="A72" s="33" t="s">
        <v>113</v>
      </c>
      <c r="B72" s="42"/>
      <c r="C72" s="32">
        <v>45962.622100000001</v>
      </c>
      <c r="D72" s="32"/>
      <c r="E72" s="34">
        <f t="shared" si="52"/>
        <v>-9677.9967410164463</v>
      </c>
      <c r="F72" s="35">
        <f t="shared" si="49"/>
        <v>-9678</v>
      </c>
      <c r="G72" s="34">
        <f t="shared" si="53"/>
        <v>1.2068400028510951E-3</v>
      </c>
      <c r="J72" s="34">
        <f>G72</f>
        <v>1.2068400028510951E-3</v>
      </c>
      <c r="N72" s="34">
        <f t="shared" ca="1" si="54"/>
        <v>-1.91506144894001E-2</v>
      </c>
      <c r="O72" s="28">
        <f t="shared" si="55"/>
        <v>3.3386465879628797E-2</v>
      </c>
      <c r="P72" s="37">
        <f t="shared" si="56"/>
        <v>30944.122100000001</v>
      </c>
      <c r="R72" s="34">
        <f t="shared" si="57"/>
        <v>1.0355283215693811E-3</v>
      </c>
      <c r="S72">
        <v>1</v>
      </c>
      <c r="T72" s="34">
        <f t="shared" si="58"/>
        <v>1.0355283215693811E-3</v>
      </c>
      <c r="Y72">
        <f t="shared" si="59"/>
        <v>-9678</v>
      </c>
      <c r="Z72" s="28">
        <f t="shared" si="60"/>
        <v>1.864219046636223E-3</v>
      </c>
      <c r="AA72" s="28">
        <f t="shared" si="61"/>
        <v>3.272908683584367E-2</v>
      </c>
      <c r="AB72" s="28">
        <f t="shared" si="62"/>
        <v>-3.2179625876777702E-2</v>
      </c>
      <c r="AC72" s="28">
        <f t="shared" si="63"/>
        <v>-6.573790437851279E-4</v>
      </c>
      <c r="AD72" s="28">
        <f t="shared" si="64"/>
        <v>4.3214720720784912E-7</v>
      </c>
      <c r="AE72">
        <f t="shared" si="65"/>
        <v>-3.2179625876777702E-2</v>
      </c>
      <c r="AF72" s="29"/>
      <c r="AG72">
        <f t="shared" si="66"/>
        <v>-3.1522246832992575E-2</v>
      </c>
      <c r="AH72">
        <f t="shared" si="67"/>
        <v>2.5185129175912091E-2</v>
      </c>
      <c r="AI72">
        <f t="shared" si="68"/>
        <v>-0.2116154142218003</v>
      </c>
      <c r="AJ72">
        <f t="shared" si="69"/>
        <v>7.974693554284441E-3</v>
      </c>
      <c r="AK72">
        <f t="shared" si="70"/>
        <v>3.1334121098784782</v>
      </c>
      <c r="AL72">
        <f t="shared" si="71"/>
        <v>244.48116372411263</v>
      </c>
      <c r="AM72" s="28">
        <f t="shared" si="83"/>
        <v>21.918693193127996</v>
      </c>
      <c r="AN72" s="28">
        <f t="shared" si="83"/>
        <v>21.633879374742314</v>
      </c>
      <c r="AO72" s="28">
        <f t="shared" si="83"/>
        <v>21.933562013032695</v>
      </c>
      <c r="AP72" s="28">
        <f t="shared" si="83"/>
        <v>21.617548388374193</v>
      </c>
      <c r="AQ72" s="28">
        <f t="shared" si="83"/>
        <v>21.950334855959273</v>
      </c>
      <c r="AR72" s="28">
        <f t="shared" si="83"/>
        <v>21.598999493281877</v>
      </c>
      <c r="AS72" s="28">
        <f t="shared" si="83"/>
        <v>21.969371948956006</v>
      </c>
      <c r="AT72" s="28">
        <f t="shared" si="72"/>
        <v>21.577772281750065</v>
      </c>
      <c r="AU72"/>
      <c r="AV72">
        <v>16000</v>
      </c>
      <c r="AW72">
        <f t="shared" si="75"/>
        <v>2.4139929674252568E-2</v>
      </c>
      <c r="AX72">
        <f t="shared" si="76"/>
        <v>7.4348958436866886E-3</v>
      </c>
      <c r="AY72">
        <f t="shared" si="77"/>
        <v>1.6705033830565878E-2</v>
      </c>
      <c r="AZ72">
        <f t="shared" si="78"/>
        <v>3.5525299088691398E-2</v>
      </c>
      <c r="BA72">
        <f t="shared" si="79"/>
        <v>-5.9003461772345903E-2</v>
      </c>
      <c r="BB72">
        <f t="shared" si="80"/>
        <v>-2.9955834376124901</v>
      </c>
      <c r="BC72">
        <f t="shared" si="81"/>
        <v>-13.673421970944068</v>
      </c>
      <c r="BD72">
        <f t="shared" ref="BD72:BJ81" si="84">$BK72+$AA$7*SIN(BE72)</f>
        <v>23.141134705679242</v>
      </c>
      <c r="BE72">
        <f t="shared" si="84"/>
        <v>23.140857224512946</v>
      </c>
      <c r="BF72">
        <f t="shared" si="84"/>
        <v>23.141554129466446</v>
      </c>
      <c r="BG72">
        <f t="shared" si="84"/>
        <v>23.139805878444804</v>
      </c>
      <c r="BH72">
        <f t="shared" si="84"/>
        <v>23.144204544748323</v>
      </c>
      <c r="BI72">
        <f t="shared" si="84"/>
        <v>23.133218270991765</v>
      </c>
      <c r="BJ72">
        <f t="shared" si="84"/>
        <v>23.161186975155221</v>
      </c>
      <c r="BK72">
        <f t="shared" si="82"/>
        <v>24.030824284150079</v>
      </c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</row>
    <row r="73" spans="1:78" s="34" customFormat="1" ht="13.7" customHeight="1">
      <c r="A73" s="151" t="s">
        <v>261</v>
      </c>
      <c r="B73" s="124" t="s">
        <v>122</v>
      </c>
      <c r="C73" s="150">
        <v>46263.13</v>
      </c>
      <c r="D73" s="124"/>
      <c r="E73" s="34">
        <f t="shared" si="52"/>
        <v>-8866.4970366322195</v>
      </c>
      <c r="F73" s="34">
        <f t="shared" si="49"/>
        <v>-8866.5</v>
      </c>
      <c r="G73" s="34">
        <f t="shared" si="53"/>
        <v>1.0973699972964823E-3</v>
      </c>
      <c r="H73"/>
      <c r="I73">
        <f>G73</f>
        <v>1.0973699972964823E-3</v>
      </c>
      <c r="J73"/>
      <c r="K73"/>
      <c r="L73"/>
      <c r="N73" s="34">
        <f t="shared" ca="1" si="54"/>
        <v>-1.7785710373982161E-2</v>
      </c>
      <c r="O73" s="28">
        <f t="shared" si="55"/>
        <v>3.2666375202252747E-2</v>
      </c>
      <c r="P73" s="37">
        <f t="shared" si="56"/>
        <v>31244.629999999997</v>
      </c>
      <c r="Q73"/>
      <c r="R73" s="34">
        <f t="shared" si="57"/>
        <v>9.9660208963055566E-4</v>
      </c>
      <c r="S73">
        <v>0.1</v>
      </c>
      <c r="T73" s="34">
        <f t="shared" si="58"/>
        <v>9.9660208963055577E-5</v>
      </c>
      <c r="Y73">
        <f t="shared" si="59"/>
        <v>-8866.5</v>
      </c>
      <c r="Z73" s="28">
        <f t="shared" si="60"/>
        <v>1.8011854269847048E-3</v>
      </c>
      <c r="AA73" s="28">
        <f t="shared" si="61"/>
        <v>3.1962559772564528E-2</v>
      </c>
      <c r="AB73" s="28">
        <f t="shared" si="62"/>
        <v>-3.1569005204956264E-2</v>
      </c>
      <c r="AC73" s="28">
        <f t="shared" si="63"/>
        <v>-7.038154296882225E-4</v>
      </c>
      <c r="AD73" s="28">
        <f t="shared" si="64"/>
        <v>4.9535615906721732E-8</v>
      </c>
      <c r="AE73">
        <f t="shared" si="65"/>
        <v>-3.1569005204956264E-2</v>
      </c>
      <c r="AF73" s="29"/>
      <c r="AG73">
        <f t="shared" si="66"/>
        <v>-3.0865189775268042E-2</v>
      </c>
      <c r="AH73">
        <f t="shared" si="67"/>
        <v>2.5168182242533366E-2</v>
      </c>
      <c r="AI73">
        <f t="shared" si="68"/>
        <v>-0.20916138404993256</v>
      </c>
      <c r="AJ73">
        <f t="shared" si="69"/>
        <v>5.5276762514982905E-3</v>
      </c>
      <c r="AK73">
        <f t="shared" si="70"/>
        <v>3.1359223247109327</v>
      </c>
      <c r="AL73">
        <f t="shared" si="71"/>
        <v>352.71228247124185</v>
      </c>
      <c r="AM73" s="28">
        <f t="shared" si="83"/>
        <v>21.940914988595679</v>
      </c>
      <c r="AN73" s="28">
        <f t="shared" si="83"/>
        <v>21.693797586770366</v>
      </c>
      <c r="AO73" s="28">
        <f t="shared" si="83"/>
        <v>21.951643221953805</v>
      </c>
      <c r="AP73" s="28">
        <f t="shared" si="83"/>
        <v>21.682266810396076</v>
      </c>
      <c r="AQ73" s="28">
        <f t="shared" si="83"/>
        <v>21.963478253659105</v>
      </c>
      <c r="AR73" s="28">
        <f t="shared" si="83"/>
        <v>21.669496956226393</v>
      </c>
      <c r="AS73" s="28">
        <f t="shared" si="83"/>
        <v>21.97658060453168</v>
      </c>
      <c r="AT73" s="28">
        <f t="shared" si="72"/>
        <v>21.655295908977564</v>
      </c>
      <c r="AU73"/>
      <c r="AV73">
        <v>17000</v>
      </c>
      <c r="AW73">
        <f t="shared" si="75"/>
        <v>2.5723257874553027E-2</v>
      </c>
      <c r="AX73">
        <f t="shared" si="76"/>
        <v>6.2919636752185835E-3</v>
      </c>
      <c r="AY73">
        <f t="shared" si="77"/>
        <v>1.9431294199334443E-2</v>
      </c>
      <c r="AZ73">
        <f t="shared" si="78"/>
        <v>3.7205493601292106E-2</v>
      </c>
      <c r="BA73">
        <f t="shared" si="79"/>
        <v>-4.7615295220059965E-2</v>
      </c>
      <c r="BB73">
        <f t="shared" si="80"/>
        <v>-2.9841789921988595</v>
      </c>
      <c r="BC73">
        <f t="shared" si="81"/>
        <v>-12.679131101653955</v>
      </c>
      <c r="BD73">
        <f t="shared" si="84"/>
        <v>23.21106177820797</v>
      </c>
      <c r="BE73">
        <f t="shared" si="84"/>
        <v>23.210597137139661</v>
      </c>
      <c r="BF73">
        <f t="shared" si="84"/>
        <v>23.211984656095751</v>
      </c>
      <c r="BG73">
        <f t="shared" si="84"/>
        <v>23.20785668121902</v>
      </c>
      <c r="BH73">
        <f t="shared" si="84"/>
        <v>23.220278124485322</v>
      </c>
      <c r="BI73">
        <f t="shared" si="84"/>
        <v>23.184082988931408</v>
      </c>
      <c r="BJ73">
        <f t="shared" si="84"/>
        <v>23.302703013927331</v>
      </c>
      <c r="BK73">
        <f t="shared" si="82"/>
        <v>24.126355556149459</v>
      </c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</row>
    <row r="74" spans="1:78" s="34" customFormat="1" ht="13.7" customHeight="1">
      <c r="A74" s="33" t="s">
        <v>100</v>
      </c>
      <c r="B74" s="42" t="s">
        <v>111</v>
      </c>
      <c r="C74" s="32">
        <v>46676.379000000001</v>
      </c>
      <c r="D74" s="32"/>
      <c r="E74" s="34">
        <f t="shared" si="52"/>
        <v>-7750.5482002219824</v>
      </c>
      <c r="F74" s="34">
        <f t="shared" si="49"/>
        <v>-7750.5</v>
      </c>
      <c r="G74" s="34">
        <f t="shared" si="53"/>
        <v>-1.7849110001407098E-2</v>
      </c>
      <c r="I74" s="34">
        <f>G74</f>
        <v>-1.7849110001407098E-2</v>
      </c>
      <c r="N74" s="34">
        <f t="shared" ca="1" si="54"/>
        <v>-1.5908651849266923E-2</v>
      </c>
      <c r="O74" s="28">
        <f t="shared" si="55"/>
        <v>3.1665418329475628E-2</v>
      </c>
      <c r="P74" s="37">
        <f t="shared" si="56"/>
        <v>31657.879000000001</v>
      </c>
      <c r="Q74" s="218"/>
      <c r="R74" s="34">
        <f t="shared" si="57"/>
        <v>2.4516885158297882E-3</v>
      </c>
      <c r="S74">
        <v>0.1</v>
      </c>
      <c r="T74" s="34">
        <f t="shared" si="58"/>
        <v>2.4516885158297881E-4</v>
      </c>
      <c r="Y74">
        <f t="shared" si="59"/>
        <v>-7750.5</v>
      </c>
      <c r="Z74" s="28">
        <f t="shared" si="60"/>
        <v>1.4832682021765006E-3</v>
      </c>
      <c r="AA74" s="28">
        <f t="shared" si="61"/>
        <v>1.2333040125892029E-2</v>
      </c>
      <c r="AB74" s="28">
        <f t="shared" si="62"/>
        <v>-4.9514528330882726E-2</v>
      </c>
      <c r="AC74" s="28">
        <f t="shared" si="63"/>
        <v>-1.9332378203583599E-2</v>
      </c>
      <c r="AD74" s="28">
        <f t="shared" si="64"/>
        <v>3.7374084700639424E-5</v>
      </c>
      <c r="AE74">
        <f t="shared" si="65"/>
        <v>-4.9514528330882726E-2</v>
      </c>
      <c r="AF74" s="29"/>
      <c r="AG74">
        <f t="shared" si="66"/>
        <v>-3.0182150127299127E-2</v>
      </c>
      <c r="AH74">
        <f t="shared" si="67"/>
        <v>2.5157260791123237E-2</v>
      </c>
      <c r="AI74">
        <f t="shared" si="68"/>
        <v>-0.2066686171964135</v>
      </c>
      <c r="AJ74">
        <f t="shared" si="69"/>
        <v>3.0433417162315708E-3</v>
      </c>
      <c r="AK74">
        <f t="shared" si="70"/>
        <v>3.1384707840748991</v>
      </c>
      <c r="AL74">
        <f t="shared" si="71"/>
        <v>640.64124593073961</v>
      </c>
      <c r="AM74" s="28">
        <f t="shared" si="83"/>
        <v>21.963487852546951</v>
      </c>
      <c r="AN74" s="28">
        <f t="shared" si="83"/>
        <v>21.782865812397276</v>
      </c>
      <c r="AO74" s="28">
        <f t="shared" si="83"/>
        <v>21.969649193279373</v>
      </c>
      <c r="AP74" s="28">
        <f t="shared" si="83"/>
        <v>21.776401423464918</v>
      </c>
      <c r="AQ74" s="28">
        <f t="shared" si="83"/>
        <v>21.976281481569504</v>
      </c>
      <c r="AR74" s="28">
        <f t="shared" si="83"/>
        <v>21.769432713710184</v>
      </c>
      <c r="AS74" s="28">
        <f t="shared" si="83"/>
        <v>21.983430465413527</v>
      </c>
      <c r="AT74" s="28">
        <f t="shared" si="72"/>
        <v>21.761908808528865</v>
      </c>
      <c r="AU74"/>
      <c r="AV74">
        <v>18000</v>
      </c>
      <c r="AW74">
        <f t="shared" si="75"/>
        <v>2.7327457740274976E-2</v>
      </c>
      <c r="AX74">
        <f t="shared" si="76"/>
        <v>5.1391148488342392E-3</v>
      </c>
      <c r="AY74">
        <f t="shared" si="77"/>
        <v>2.2188342891440737E-2</v>
      </c>
      <c r="AZ74">
        <f t="shared" si="78"/>
        <v>3.9201555642046637E-2</v>
      </c>
      <c r="BA74">
        <f t="shared" si="79"/>
        <v>-3.5061660354456112E-2</v>
      </c>
      <c r="BB74">
        <f t="shared" si="80"/>
        <v>-2.9716145342329803</v>
      </c>
      <c r="BC74">
        <f t="shared" si="81"/>
        <v>-11.737876970732541</v>
      </c>
      <c r="BD74">
        <f t="shared" si="84"/>
        <v>23.284401709731622</v>
      </c>
      <c r="BE74">
        <f t="shared" si="84"/>
        <v>23.284190594246887</v>
      </c>
      <c r="BF74">
        <f t="shared" si="84"/>
        <v>23.284981498596562</v>
      </c>
      <c r="BG74">
        <f t="shared" si="84"/>
        <v>23.282029723972627</v>
      </c>
      <c r="BH74">
        <f t="shared" si="84"/>
        <v>23.293207153559045</v>
      </c>
      <c r="BI74">
        <f t="shared" si="84"/>
        <v>23.252954222973358</v>
      </c>
      <c r="BJ74">
        <f t="shared" si="84"/>
        <v>23.451730175283675</v>
      </c>
      <c r="BK74">
        <f t="shared" si="82"/>
        <v>24.221886828148836</v>
      </c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</row>
    <row r="75" spans="1:78" s="34" customFormat="1" ht="13.7" customHeight="1">
      <c r="A75" s="151" t="s">
        <v>263</v>
      </c>
      <c r="B75" s="124" t="s">
        <v>111</v>
      </c>
      <c r="C75" s="150">
        <v>46679.347000000002</v>
      </c>
      <c r="D75" s="124" t="s">
        <v>299</v>
      </c>
      <c r="E75" s="34">
        <f t="shared" si="52"/>
        <v>-7742.5333323179666</v>
      </c>
      <c r="F75" s="34">
        <f t="shared" si="49"/>
        <v>-7742.5</v>
      </c>
      <c r="G75" s="34">
        <f t="shared" si="53"/>
        <v>-1.2343349997536279E-2</v>
      </c>
      <c r="H75"/>
      <c r="I75">
        <f>G75</f>
        <v>-1.2343349997536279E-2</v>
      </c>
      <c r="J75"/>
      <c r="K75"/>
      <c r="L75"/>
      <c r="N75" s="34">
        <f t="shared" ca="1" si="54"/>
        <v>-1.5895196232602299E-2</v>
      </c>
      <c r="O75" s="28">
        <f t="shared" si="55"/>
        <v>3.1658198426097205E-2</v>
      </c>
      <c r="P75" s="37">
        <f t="shared" si="56"/>
        <v>31660.847000000002</v>
      </c>
      <c r="Q75" s="217"/>
      <c r="R75" s="34">
        <f t="shared" si="57"/>
        <v>1.9361362636773623E-3</v>
      </c>
      <c r="S75">
        <v>0.1</v>
      </c>
      <c r="T75" s="34">
        <f t="shared" si="58"/>
        <v>1.9361362636773625E-4</v>
      </c>
      <c r="Y75">
        <f t="shared" si="59"/>
        <v>-7742.5</v>
      </c>
      <c r="Z75" s="28">
        <f t="shared" si="60"/>
        <v>1.480094570659736E-3</v>
      </c>
      <c r="AA75" s="28">
        <f t="shared" si="61"/>
        <v>1.7834753857901189E-2</v>
      </c>
      <c r="AB75" s="28">
        <f t="shared" si="62"/>
        <v>-4.4001548423633484E-2</v>
      </c>
      <c r="AC75" s="28">
        <f t="shared" si="63"/>
        <v>-1.3823444568196015E-2</v>
      </c>
      <c r="AD75" s="28">
        <f t="shared" si="64"/>
        <v>1.9108761972998794E-5</v>
      </c>
      <c r="AE75">
        <f t="shared" si="65"/>
        <v>-4.4001548423633484E-2</v>
      </c>
      <c r="AF75" s="29"/>
      <c r="AG75">
        <f t="shared" si="66"/>
        <v>-3.0178103855437469E-2</v>
      </c>
      <c r="AH75">
        <f t="shared" si="67"/>
        <v>2.5157215481969253E-2</v>
      </c>
      <c r="AI75">
        <f t="shared" si="68"/>
        <v>-0.20665401572832762</v>
      </c>
      <c r="AJ75">
        <f t="shared" si="69"/>
        <v>3.0287935222123399E-3</v>
      </c>
      <c r="AK75">
        <f t="shared" si="70"/>
        <v>3.1384857077062662</v>
      </c>
      <c r="AL75">
        <f t="shared" si="71"/>
        <v>643.71845089145359</v>
      </c>
      <c r="AM75" s="28">
        <f t="shared" si="83"/>
        <v>21.963620063976631</v>
      </c>
      <c r="AN75" s="28">
        <f t="shared" si="83"/>
        <v>21.783528434282598</v>
      </c>
      <c r="AO75" s="28">
        <f t="shared" si="83"/>
        <v>21.969753467712028</v>
      </c>
      <c r="AP75" s="28">
        <f t="shared" si="83"/>
        <v>21.777094291427851</v>
      </c>
      <c r="AQ75" s="28">
        <f t="shared" si="83"/>
        <v>21.976354713602788</v>
      </c>
      <c r="AR75" s="28">
        <f t="shared" si="83"/>
        <v>21.770159288581453</v>
      </c>
      <c r="AS75" s="28">
        <f t="shared" si="83"/>
        <v>21.983469113942338</v>
      </c>
      <c r="AT75" s="28">
        <f t="shared" si="72"/>
        <v>21.762673058704863</v>
      </c>
      <c r="AU75"/>
      <c r="AV75">
        <v>19000</v>
      </c>
      <c r="AW75">
        <f t="shared" si="75"/>
        <v>2.8951586133643861E-2</v>
      </c>
      <c r="AX75">
        <f t="shared" si="76"/>
        <v>3.9763493645336486E-3</v>
      </c>
      <c r="AY75">
        <f t="shared" si="77"/>
        <v>2.4975236769110214E-2</v>
      </c>
      <c r="AZ75">
        <f t="shared" si="78"/>
        <v>4.1614857148253526E-2</v>
      </c>
      <c r="BA75">
        <f t="shared" si="79"/>
        <v>-2.1008229860319097E-2</v>
      </c>
      <c r="BB75">
        <f t="shared" si="80"/>
        <v>-2.9575554617174813</v>
      </c>
      <c r="BC75">
        <f t="shared" si="81"/>
        <v>-10.836678405033162</v>
      </c>
      <c r="BD75">
        <f t="shared" si="84"/>
        <v>23.361998481230799</v>
      </c>
      <c r="BE75">
        <f t="shared" si="84"/>
        <v>23.361966464227216</v>
      </c>
      <c r="BF75">
        <f t="shared" si="84"/>
        <v>23.362131864649783</v>
      </c>
      <c r="BG75">
        <f t="shared" si="84"/>
        <v>23.361278850516353</v>
      </c>
      <c r="BH75">
        <f t="shared" si="84"/>
        <v>23.365717286765793</v>
      </c>
      <c r="BI75">
        <f t="shared" si="84"/>
        <v>23.343594465887431</v>
      </c>
      <c r="BJ75">
        <f t="shared" si="84"/>
        <v>23.607780614942705</v>
      </c>
      <c r="BK75">
        <f t="shared" si="82"/>
        <v>24.317418100148213</v>
      </c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</row>
    <row r="76" spans="1:78" s="34" customFormat="1">
      <c r="A76" s="33" t="s">
        <v>101</v>
      </c>
      <c r="B76" s="42" t="s">
        <v>111</v>
      </c>
      <c r="C76" s="32">
        <v>46696.39</v>
      </c>
      <c r="D76" s="32"/>
      <c r="E76" s="34">
        <f t="shared" si="52"/>
        <v>-7696.5099516952987</v>
      </c>
      <c r="F76" s="35">
        <f t="shared" ref="F76:F107" si="85">ROUND(2*E76,0)/2</f>
        <v>-7696.5</v>
      </c>
      <c r="G76" s="34">
        <f t="shared" si="53"/>
        <v>-3.6852299963356927E-3</v>
      </c>
      <c r="I76" s="34">
        <f>G76</f>
        <v>-3.6852299963356927E-3</v>
      </c>
      <c r="N76" s="34">
        <f t="shared" ca="1" si="54"/>
        <v>-1.5817826436780702E-2</v>
      </c>
      <c r="O76" s="28">
        <f t="shared" si="55"/>
        <v>3.1616671665182186E-2</v>
      </c>
      <c r="P76" s="37">
        <f t="shared" si="56"/>
        <v>31677.89</v>
      </c>
      <c r="Q76" s="218"/>
      <c r="R76" s="34">
        <f t="shared" si="57"/>
        <v>1.2462242609194787E-3</v>
      </c>
      <c r="S76">
        <v>0.1</v>
      </c>
      <c r="T76" s="34">
        <f t="shared" si="58"/>
        <v>1.2462242609194787E-4</v>
      </c>
      <c r="Y76">
        <f t="shared" si="59"/>
        <v>-7696.5</v>
      </c>
      <c r="Z76" s="28">
        <f t="shared" si="60"/>
        <v>1.4616185163188709E-3</v>
      </c>
      <c r="AA76" s="28">
        <f t="shared" si="61"/>
        <v>2.6469823152527622E-2</v>
      </c>
      <c r="AB76" s="28">
        <f t="shared" si="62"/>
        <v>-3.5301901661517879E-2</v>
      </c>
      <c r="AC76" s="28">
        <f t="shared" si="63"/>
        <v>-5.1468485126545636E-3</v>
      </c>
      <c r="AD76" s="28">
        <f t="shared" si="64"/>
        <v>2.6490049612214496E-6</v>
      </c>
      <c r="AE76">
        <f t="shared" si="65"/>
        <v>-3.5301901661517879E-2</v>
      </c>
      <c r="AF76" s="29"/>
      <c r="AG76">
        <f t="shared" si="66"/>
        <v>-3.0155053148863315E-2</v>
      </c>
      <c r="AH76">
        <f t="shared" si="67"/>
        <v>2.5156961617970874E-2</v>
      </c>
      <c r="AI76">
        <f t="shared" si="68"/>
        <v>-0.20657087032073013</v>
      </c>
      <c r="AJ76">
        <f t="shared" si="69"/>
        <v>2.9459523352597093E-3</v>
      </c>
      <c r="AK76">
        <f t="shared" si="70"/>
        <v>3.1385706867176841</v>
      </c>
      <c r="AL76">
        <f t="shared" si="71"/>
        <v>661.82012000566476</v>
      </c>
      <c r="AM76" s="28">
        <f t="shared" si="83"/>
        <v>21.964372914497776</v>
      </c>
      <c r="AN76" s="28">
        <f t="shared" si="83"/>
        <v>21.787344440466466</v>
      </c>
      <c r="AO76" s="28">
        <f t="shared" si="83"/>
        <v>21.970346956548546</v>
      </c>
      <c r="AP76" s="28">
        <f t="shared" si="83"/>
        <v>21.781082655609978</v>
      </c>
      <c r="AQ76" s="28">
        <f t="shared" si="83"/>
        <v>21.97677130956756</v>
      </c>
      <c r="AR76" s="28">
        <f t="shared" si="83"/>
        <v>21.774339520833369</v>
      </c>
      <c r="AS76" s="28">
        <f t="shared" si="83"/>
        <v>21.983688853337245</v>
      </c>
      <c r="AT76" s="28">
        <f t="shared" si="72"/>
        <v>21.767067497216836</v>
      </c>
      <c r="AU76"/>
      <c r="AV76">
        <v>20000</v>
      </c>
      <c r="AW76">
        <f t="shared" si="75"/>
        <v>3.058605670893241E-2</v>
      </c>
      <c r="AX76">
        <f t="shared" si="76"/>
        <v>2.8036672223168174E-3</v>
      </c>
      <c r="AY76">
        <f t="shared" si="77"/>
        <v>2.7782389486615593E-2</v>
      </c>
      <c r="AZ76">
        <f t="shared" si="78"/>
        <v>4.4591110930515709E-2</v>
      </c>
      <c r="BA76">
        <f t="shared" si="79"/>
        <v>-5.0131082596300194E-3</v>
      </c>
      <c r="BB76">
        <f t="shared" si="80"/>
        <v>-2.9415588154922618</v>
      </c>
      <c r="BC76">
        <f t="shared" si="81"/>
        <v>-9.9649471536063317</v>
      </c>
      <c r="BD76">
        <f t="shared" si="84"/>
        <v>23.444784583297064</v>
      </c>
      <c r="BE76">
        <f t="shared" si="84"/>
        <v>23.444787137534398</v>
      </c>
      <c r="BF76">
        <f t="shared" si="84"/>
        <v>23.444764724218263</v>
      </c>
      <c r="BG76">
        <f t="shared" si="84"/>
        <v>23.444961545861869</v>
      </c>
      <c r="BH76">
        <f t="shared" si="84"/>
        <v>23.443244263314767</v>
      </c>
      <c r="BI76">
        <f t="shared" si="84"/>
        <v>23.459185901011423</v>
      </c>
      <c r="BJ76">
        <f t="shared" si="84"/>
        <v>23.770302441343734</v>
      </c>
      <c r="BK76">
        <f t="shared" si="82"/>
        <v>24.41294937214759</v>
      </c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</row>
    <row r="77" spans="1:78" s="34" customFormat="1" ht="13.7" customHeight="1">
      <c r="A77" s="33" t="s">
        <v>101</v>
      </c>
      <c r="B77" s="42" t="s">
        <v>111</v>
      </c>
      <c r="C77" s="32">
        <v>46702.311000000002</v>
      </c>
      <c r="D77" s="32"/>
      <c r="E77" s="34">
        <f t="shared" si="52"/>
        <v>-7680.5207222951376</v>
      </c>
      <c r="F77" s="34">
        <f t="shared" si="85"/>
        <v>-7680.5</v>
      </c>
      <c r="G77" s="34">
        <f t="shared" si="53"/>
        <v>-7.6737099952879362E-3</v>
      </c>
      <c r="I77" s="34">
        <f>G77</f>
        <v>-7.6737099952879362E-3</v>
      </c>
      <c r="N77" s="34">
        <f t="shared" ca="1" si="54"/>
        <v>-1.5790915203451449E-2</v>
      </c>
      <c r="O77" s="28">
        <f t="shared" si="55"/>
        <v>3.1602222655766808E-2</v>
      </c>
      <c r="P77" s="37">
        <f t="shared" si="56"/>
        <v>31683.811000000002</v>
      </c>
      <c r="Q77" s="218"/>
      <c r="R77" s="34">
        <f t="shared" si="57"/>
        <v>1.5425988856101881E-3</v>
      </c>
      <c r="S77">
        <v>0.1</v>
      </c>
      <c r="T77" s="34">
        <f t="shared" si="58"/>
        <v>1.5425988856101883E-4</v>
      </c>
      <c r="Y77">
        <f t="shared" si="59"/>
        <v>-7680.5</v>
      </c>
      <c r="Z77" s="28">
        <f t="shared" si="60"/>
        <v>1.4551017070457521E-3</v>
      </c>
      <c r="AA77" s="28">
        <f t="shared" si="61"/>
        <v>2.247341095343312E-2</v>
      </c>
      <c r="AB77" s="28">
        <f t="shared" si="62"/>
        <v>-3.9275932651054744E-2</v>
      </c>
      <c r="AC77" s="28">
        <f t="shared" si="63"/>
        <v>-9.1288117023336883E-3</v>
      </c>
      <c r="AD77" s="28">
        <f t="shared" si="64"/>
        <v>8.3335203096664487E-6</v>
      </c>
      <c r="AE77">
        <f t="shared" si="65"/>
        <v>-3.9275932651054744E-2</v>
      </c>
      <c r="AF77" s="29"/>
      <c r="AG77">
        <f t="shared" si="66"/>
        <v>-3.0147120948721056E-2</v>
      </c>
      <c r="AH77">
        <f t="shared" si="67"/>
        <v>2.5156875929537192E-2</v>
      </c>
      <c r="AI77">
        <f t="shared" si="68"/>
        <v>-0.20654227245429674</v>
      </c>
      <c r="AJ77">
        <f t="shared" si="69"/>
        <v>2.9174594441269677E-3</v>
      </c>
      <c r="AK77">
        <f t="shared" si="70"/>
        <v>3.1385999148998187</v>
      </c>
      <c r="AL77">
        <f t="shared" si="71"/>
        <v>668.28370747905683</v>
      </c>
      <c r="AM77" s="28">
        <f t="shared" si="83"/>
        <v>21.964631856086218</v>
      </c>
      <c r="AN77" s="28">
        <f t="shared" si="83"/>
        <v>21.788674096116424</v>
      </c>
      <c r="AO77" s="28">
        <f t="shared" si="83"/>
        <v>21.970550975445825</v>
      </c>
      <c r="AP77" s="28">
        <f t="shared" si="83"/>
        <v>21.782471643825019</v>
      </c>
      <c r="AQ77" s="28">
        <f t="shared" si="83"/>
        <v>21.976914435969956</v>
      </c>
      <c r="AR77" s="28">
        <f t="shared" si="83"/>
        <v>21.775794474452926</v>
      </c>
      <c r="AS77" s="28">
        <f t="shared" si="83"/>
        <v>21.983764299762427</v>
      </c>
      <c r="AT77" s="28">
        <f t="shared" si="72"/>
        <v>21.768595997568823</v>
      </c>
      <c r="AU77"/>
      <c r="AV77">
        <v>21000</v>
      </c>
      <c r="AW77">
        <f t="shared" si="75"/>
        <v>3.2215453726764487E-2</v>
      </c>
      <c r="AX77">
        <f t="shared" si="76"/>
        <v>1.6210684221837396E-3</v>
      </c>
      <c r="AY77">
        <f t="shared" si="77"/>
        <v>3.0594385304580748E-2</v>
      </c>
      <c r="AZ77">
        <f t="shared" si="78"/>
        <v>4.8355863597735582E-2</v>
      </c>
      <c r="BA77">
        <f t="shared" si="79"/>
        <v>1.3571283700667357E-2</v>
      </c>
      <c r="BB77">
        <f t="shared" si="80"/>
        <v>-2.9229739859069919</v>
      </c>
      <c r="BC77">
        <f t="shared" si="81"/>
        <v>-9.1118840933913141</v>
      </c>
      <c r="BD77">
        <f t="shared" si="84"/>
        <v>23.534013402703394</v>
      </c>
      <c r="BE77">
        <f t="shared" si="84"/>
        <v>23.534013394434972</v>
      </c>
      <c r="BF77">
        <f t="shared" si="84"/>
        <v>23.53401369813897</v>
      </c>
      <c r="BG77">
        <f t="shared" si="84"/>
        <v>23.534002545080622</v>
      </c>
      <c r="BH77">
        <f t="shared" si="84"/>
        <v>23.534415086737759</v>
      </c>
      <c r="BI77">
        <f t="shared" si="84"/>
        <v>23.60200022679156</v>
      </c>
      <c r="BJ77">
        <f t="shared" si="84"/>
        <v>23.938684748503597</v>
      </c>
      <c r="BK77">
        <f t="shared" si="82"/>
        <v>24.508480644146967</v>
      </c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</row>
    <row r="78" spans="1:78" s="34" customFormat="1" ht="13.7" customHeight="1">
      <c r="A78" s="33" t="s">
        <v>113</v>
      </c>
      <c r="B78" s="42"/>
      <c r="C78" s="32">
        <v>46977.454299999998</v>
      </c>
      <c r="D78" s="32"/>
      <c r="E78" s="34">
        <f t="shared" si="52"/>
        <v>-6937.516273449367</v>
      </c>
      <c r="F78" s="34">
        <f t="shared" si="85"/>
        <v>-6937.5</v>
      </c>
      <c r="G78" s="34">
        <f t="shared" si="53"/>
        <v>-6.0262500046519563E-3</v>
      </c>
      <c r="J78" s="34">
        <f>G78</f>
        <v>-6.0262500046519563E-3</v>
      </c>
      <c r="N78" s="34">
        <f t="shared" ca="1" si="54"/>
        <v>-1.4541224805724368E-2</v>
      </c>
      <c r="O78" s="28">
        <f t="shared" si="55"/>
        <v>3.0928450595882596E-2</v>
      </c>
      <c r="P78" s="37">
        <f t="shared" si="56"/>
        <v>31958.954299999998</v>
      </c>
      <c r="R78" s="34">
        <f t="shared" si="57"/>
        <v>1.3656498964751489E-3</v>
      </c>
      <c r="S78">
        <v>1</v>
      </c>
      <c r="T78" s="34">
        <f t="shared" si="58"/>
        <v>1.3656498964751489E-3</v>
      </c>
      <c r="Y78">
        <f t="shared" si="59"/>
        <v>-6937.5</v>
      </c>
      <c r="Z78" s="28">
        <f t="shared" si="60"/>
        <v>1.105237810195954E-3</v>
      </c>
      <c r="AA78" s="28">
        <f t="shared" si="61"/>
        <v>2.3796962781034686E-2</v>
      </c>
      <c r="AB78" s="28">
        <f t="shared" si="62"/>
        <v>-3.6954700600534553E-2</v>
      </c>
      <c r="AC78" s="28">
        <f t="shared" si="63"/>
        <v>-7.1314878148479102E-3</v>
      </c>
      <c r="AD78" s="28">
        <f t="shared" si="64"/>
        <v>5.0858118453324223E-5</v>
      </c>
      <c r="AE78">
        <f t="shared" si="65"/>
        <v>-3.6954700600534553E-2</v>
      </c>
      <c r="AF78" s="29"/>
      <c r="AG78">
        <f t="shared" si="66"/>
        <v>-2.9823212785686642E-2</v>
      </c>
      <c r="AH78">
        <f t="shared" si="67"/>
        <v>2.5154099361742177E-2</v>
      </c>
      <c r="AI78">
        <f t="shared" si="68"/>
        <v>-0.20538055154158938</v>
      </c>
      <c r="AJ78">
        <f t="shared" si="69"/>
        <v>1.7601493833969961E-3</v>
      </c>
      <c r="AK78">
        <f t="shared" si="70"/>
        <v>3.1397870887620489</v>
      </c>
      <c r="AL78">
        <f t="shared" si="71"/>
        <v>1107.6863183885123</v>
      </c>
      <c r="AM78" s="28">
        <f t="shared" si="83"/>
        <v>21.975150046092377</v>
      </c>
      <c r="AN78" s="28">
        <f t="shared" si="83"/>
        <v>21.851623993831627</v>
      </c>
      <c r="AO78" s="28">
        <f t="shared" si="83"/>
        <v>21.978789136302943</v>
      </c>
      <c r="AP78" s="28">
        <f t="shared" si="83"/>
        <v>21.847853370144723</v>
      </c>
      <c r="AQ78" s="28">
        <f t="shared" si="83"/>
        <v>21.982657260290214</v>
      </c>
      <c r="AR78" s="28">
        <f t="shared" si="83"/>
        <v>21.843843182696698</v>
      </c>
      <c r="AS78" s="28">
        <f t="shared" si="83"/>
        <v>21.986771004578085</v>
      </c>
      <c r="AT78" s="28">
        <f t="shared" si="72"/>
        <v>21.839575732664361</v>
      </c>
      <c r="AU78"/>
      <c r="AV78">
        <v>22000</v>
      </c>
      <c r="AW78">
        <f t="shared" si="75"/>
        <v>3.3816817207968641E-2</v>
      </c>
      <c r="AX78">
        <f t="shared" si="76"/>
        <v>4.2855296413442162E-4</v>
      </c>
      <c r="AY78">
        <f t="shared" si="77"/>
        <v>3.3388264243834218E-2</v>
      </c>
      <c r="AZ78">
        <f t="shared" si="78"/>
        <v>5.3283611643596185E-2</v>
      </c>
      <c r="BA78">
        <f t="shared" si="79"/>
        <v>3.5763968491139185E-2</v>
      </c>
      <c r="BB78">
        <f t="shared" si="80"/>
        <v>-2.9007740892998739</v>
      </c>
      <c r="BC78">
        <f t="shared" si="81"/>
        <v>-8.2648322971115604</v>
      </c>
      <c r="BD78">
        <f t="shared" si="84"/>
        <v>23.631523626841641</v>
      </c>
      <c r="BE78">
        <f t="shared" si="84"/>
        <v>23.631530072572495</v>
      </c>
      <c r="BF78">
        <f t="shared" si="84"/>
        <v>23.631625105334933</v>
      </c>
      <c r="BG78">
        <f t="shared" si="84"/>
        <v>23.633011499433231</v>
      </c>
      <c r="BH78">
        <f t="shared" si="84"/>
        <v>23.650814823364268</v>
      </c>
      <c r="BI78">
        <f t="shared" si="84"/>
        <v>23.773092747133418</v>
      </c>
      <c r="BJ78">
        <f t="shared" si="84"/>
        <v>24.112263187042636</v>
      </c>
      <c r="BK78">
        <f t="shared" si="82"/>
        <v>24.604011916146348</v>
      </c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</row>
    <row r="79" spans="1:78" s="34" customFormat="1" ht="13.7" customHeight="1">
      <c r="A79" s="151" t="s">
        <v>264</v>
      </c>
      <c r="B79" s="124" t="s">
        <v>111</v>
      </c>
      <c r="C79" s="150">
        <v>46982.4565</v>
      </c>
      <c r="D79" s="124" t="s">
        <v>299</v>
      </c>
      <c r="E79" s="34">
        <f t="shared" si="52"/>
        <v>-6924.0081965526433</v>
      </c>
      <c r="F79" s="34">
        <f t="shared" si="85"/>
        <v>-6924</v>
      </c>
      <c r="G79" s="34">
        <f t="shared" si="53"/>
        <v>-3.0352800022228621E-3</v>
      </c>
      <c r="H79"/>
      <c r="J79">
        <f>G79</f>
        <v>-3.0352800022228621E-3</v>
      </c>
      <c r="K79"/>
      <c r="L79"/>
      <c r="N79" s="34">
        <f t="shared" ca="1" si="54"/>
        <v>-1.4518518452602812E-2</v>
      </c>
      <c r="O79" s="28">
        <f t="shared" si="55"/>
        <v>3.0916157800496634E-2</v>
      </c>
      <c r="P79" s="37">
        <f t="shared" si="56"/>
        <v>31963.9565</v>
      </c>
      <c r="Q79" s="217"/>
      <c r="R79" s="34">
        <f t="shared" si="57"/>
        <v>1.1527001288719305E-3</v>
      </c>
      <c r="S79">
        <v>1</v>
      </c>
      <c r="T79" s="34">
        <f t="shared" si="58"/>
        <v>1.1527001288719305E-3</v>
      </c>
      <c r="Y79">
        <f t="shared" si="59"/>
        <v>-6924</v>
      </c>
      <c r="Z79" s="28">
        <f t="shared" si="60"/>
        <v>1.0981041250012064E-3</v>
      </c>
      <c r="AA79" s="28">
        <f t="shared" si="61"/>
        <v>2.6782773673272565E-2</v>
      </c>
      <c r="AB79" s="28">
        <f t="shared" si="62"/>
        <v>-3.3951437802719496E-2</v>
      </c>
      <c r="AC79" s="28">
        <f t="shared" si="63"/>
        <v>-4.1333841272240684E-3</v>
      </c>
      <c r="AD79" s="28">
        <f t="shared" si="64"/>
        <v>1.7084864343187875E-5</v>
      </c>
      <c r="AE79">
        <f t="shared" si="65"/>
        <v>-3.3951437802719496E-2</v>
      </c>
      <c r="AF79" s="29"/>
      <c r="AG79">
        <f t="shared" si="66"/>
        <v>-2.9818053675495428E-2</v>
      </c>
      <c r="AH79">
        <f t="shared" si="67"/>
        <v>2.5154066425261745E-2</v>
      </c>
      <c r="AI79">
        <f t="shared" si="68"/>
        <v>-0.20536214219624235</v>
      </c>
      <c r="AJ79">
        <f t="shared" si="69"/>
        <v>1.7418122358419221E-3</v>
      </c>
      <c r="AK79">
        <f t="shared" si="70"/>
        <v>3.1398058990655366</v>
      </c>
      <c r="AL79">
        <f t="shared" si="71"/>
        <v>1119.3476444392611</v>
      </c>
      <c r="AM79" s="28">
        <f t="shared" si="83"/>
        <v>21.975316711229681</v>
      </c>
      <c r="AN79" s="28">
        <f t="shared" si="83"/>
        <v>21.852787185926999</v>
      </c>
      <c r="AO79" s="28">
        <f t="shared" si="83"/>
        <v>21.978918889559502</v>
      </c>
      <c r="AP79" s="28">
        <f t="shared" si="83"/>
        <v>21.849055433995794</v>
      </c>
      <c r="AQ79" s="28">
        <f t="shared" si="83"/>
        <v>21.982747132241482</v>
      </c>
      <c r="AR79" s="28">
        <f t="shared" si="83"/>
        <v>21.845087299852999</v>
      </c>
      <c r="AS79" s="28">
        <f t="shared" si="83"/>
        <v>21.986817735423699</v>
      </c>
      <c r="AT79" s="28">
        <f t="shared" si="72"/>
        <v>21.84086540483635</v>
      </c>
      <c r="AU79"/>
      <c r="AV79">
        <v>23000</v>
      </c>
      <c r="AW79">
        <f t="shared" si="75"/>
        <v>3.5353387578865733E-2</v>
      </c>
      <c r="AX79">
        <f t="shared" si="76"/>
        <v>-7.7387915183113956E-4</v>
      </c>
      <c r="AY79">
        <f t="shared" si="77"/>
        <v>3.6127266730696876E-2</v>
      </c>
      <c r="AZ79">
        <f t="shared" si="78"/>
        <v>6.0052808273832414E-2</v>
      </c>
      <c r="BA79">
        <f t="shared" si="79"/>
        <v>6.3300163067321918E-2</v>
      </c>
      <c r="BB79">
        <f t="shared" si="80"/>
        <v>-2.8732031737460755</v>
      </c>
      <c r="BC79">
        <f t="shared" si="81"/>
        <v>-7.407071535529087</v>
      </c>
      <c r="BD79">
        <f t="shared" si="84"/>
        <v>23.740202504273189</v>
      </c>
      <c r="BE79">
        <f t="shared" si="84"/>
        <v>23.740546446042483</v>
      </c>
      <c r="BF79">
        <f t="shared" si="84"/>
        <v>23.742521619660472</v>
      </c>
      <c r="BG79">
        <f t="shared" si="84"/>
        <v>23.753474839467422</v>
      </c>
      <c r="BH79">
        <f t="shared" si="84"/>
        <v>23.805535110905325</v>
      </c>
      <c r="BI79">
        <f t="shared" si="84"/>
        <v>23.972060317722402</v>
      </c>
      <c r="BJ79">
        <f t="shared" si="84"/>
        <v>24.290326022576277</v>
      </c>
      <c r="BK79">
        <f t="shared" si="82"/>
        <v>24.699543188145725</v>
      </c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</row>
    <row r="80" spans="1:78" s="34" customFormat="1" ht="13.7" customHeight="1">
      <c r="A80" s="33" t="s">
        <v>102</v>
      </c>
      <c r="B80" s="42" t="s">
        <v>111</v>
      </c>
      <c r="C80" s="32">
        <v>47407.396999999997</v>
      </c>
      <c r="D80" s="32"/>
      <c r="E80" s="34">
        <f t="shared" si="52"/>
        <v>-5776.4873156344156</v>
      </c>
      <c r="F80" s="34">
        <f t="shared" si="85"/>
        <v>-5776.5</v>
      </c>
      <c r="G80" s="34">
        <f t="shared" si="53"/>
        <v>4.6971699994173832E-3</v>
      </c>
      <c r="I80" s="34">
        <f>G80</f>
        <v>4.6971699994173832E-3</v>
      </c>
      <c r="N80" s="34">
        <f t="shared" ca="1" si="54"/>
        <v>-1.2588478437270611E-2</v>
      </c>
      <c r="O80" s="28">
        <f t="shared" si="55"/>
        <v>2.9864664471331348E-2</v>
      </c>
      <c r="P80" s="37">
        <f t="shared" si="56"/>
        <v>32388.896999999997</v>
      </c>
      <c r="Q80" s="218"/>
      <c r="R80" s="34">
        <f t="shared" si="57"/>
        <v>6.3340277799382001E-4</v>
      </c>
      <c r="S80">
        <v>0.1</v>
      </c>
      <c r="T80" s="34">
        <f t="shared" si="58"/>
        <v>6.3340277799382009E-5</v>
      </c>
      <c r="Y80">
        <f t="shared" si="59"/>
        <v>-5776.5</v>
      </c>
      <c r="Z80" s="28">
        <f t="shared" si="60"/>
        <v>4.202243203770932E-4</v>
      </c>
      <c r="AA80" s="28">
        <f t="shared" si="61"/>
        <v>3.4141610150371635E-2</v>
      </c>
      <c r="AB80" s="28">
        <f t="shared" si="62"/>
        <v>-2.5167494471913965E-2</v>
      </c>
      <c r="AC80" s="28">
        <f t="shared" si="63"/>
        <v>4.27694567904029E-3</v>
      </c>
      <c r="AD80" s="28">
        <f t="shared" si="64"/>
        <v>1.8292264341461407E-6</v>
      </c>
      <c r="AE80">
        <f t="shared" si="65"/>
        <v>-2.5167494471913965E-2</v>
      </c>
      <c r="AF80" s="29"/>
      <c r="AG80">
        <f t="shared" si="66"/>
        <v>-2.9444440150954255E-2</v>
      </c>
      <c r="AH80">
        <f t="shared" si="67"/>
        <v>2.5152601504042527E-2</v>
      </c>
      <c r="AI80">
        <f t="shared" si="68"/>
        <v>-0.20403656191125338</v>
      </c>
      <c r="AJ80">
        <f t="shared" si="69"/>
        <v>4.2161917878358801E-4</v>
      </c>
      <c r="AK80">
        <f t="shared" si="70"/>
        <v>3.1411601559977131</v>
      </c>
      <c r="AL80">
        <f t="shared" si="71"/>
        <v>4624.3031301192104</v>
      </c>
      <c r="AM80" s="28">
        <f t="shared" si="83"/>
        <v>21.987316277042652</v>
      </c>
      <c r="AN80" s="28">
        <f t="shared" si="83"/>
        <v>21.953360609062152</v>
      </c>
      <c r="AO80" s="28">
        <f t="shared" si="83"/>
        <v>21.988201371800635</v>
      </c>
      <c r="AP80" s="28">
        <f t="shared" si="83"/>
        <v>21.952452013199665</v>
      </c>
      <c r="AQ80" s="28">
        <f t="shared" si="83"/>
        <v>21.989133413685941</v>
      </c>
      <c r="AR80" s="28">
        <f t="shared" si="83"/>
        <v>21.951495189100768</v>
      </c>
      <c r="AS80" s="28">
        <f t="shared" si="83"/>
        <v>21.990114926444793</v>
      </c>
      <c r="AT80" s="28">
        <f t="shared" si="72"/>
        <v>21.950487539455636</v>
      </c>
      <c r="AU80"/>
      <c r="AV80">
        <v>24000</v>
      </c>
      <c r="AW80">
        <f t="shared" si="75"/>
        <v>3.6776157328789104E-2</v>
      </c>
      <c r="AX80">
        <f t="shared" si="76"/>
        <v>-1.9862279257129478E-3</v>
      </c>
      <c r="AY80">
        <f t="shared" si="77"/>
        <v>3.8762385254502055E-2</v>
      </c>
      <c r="AZ80">
        <f t="shared" si="78"/>
        <v>7.0139183398606475E-2</v>
      </c>
      <c r="BA80">
        <f t="shared" si="79"/>
        <v>9.9767957202306301E-2</v>
      </c>
      <c r="BB80">
        <f t="shared" si="80"/>
        <v>-2.8366114741287496</v>
      </c>
      <c r="BC80">
        <f t="shared" si="81"/>
        <v>-6.506872538402078</v>
      </c>
      <c r="BD80">
        <f t="shared" si="84"/>
        <v>23.865937132854754</v>
      </c>
      <c r="BE80">
        <f t="shared" si="84"/>
        <v>23.869388044025662</v>
      </c>
      <c r="BF80">
        <f t="shared" si="84"/>
        <v>23.880877973095298</v>
      </c>
      <c r="BG80">
        <f t="shared" si="84"/>
        <v>23.916548756417971</v>
      </c>
      <c r="BH80">
        <f t="shared" si="84"/>
        <v>24.010227074352461</v>
      </c>
      <c r="BI80">
        <f t="shared" si="84"/>
        <v>24.196901211655959</v>
      </c>
      <c r="BJ80">
        <f t="shared" si="84"/>
        <v>24.472120626224026</v>
      </c>
      <c r="BK80">
        <f t="shared" si="82"/>
        <v>24.795074460145102</v>
      </c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</row>
    <row r="81" spans="1:78" s="34" customFormat="1">
      <c r="A81" s="33" t="s">
        <v>102</v>
      </c>
      <c r="B81" s="42"/>
      <c r="C81" s="32">
        <v>47412.396999999997</v>
      </c>
      <c r="D81" s="32"/>
      <c r="E81" s="34">
        <f t="shared" si="52"/>
        <v>-5762.9851796775201</v>
      </c>
      <c r="F81" s="34">
        <f t="shared" si="85"/>
        <v>-5763</v>
      </c>
      <c r="G81" s="34">
        <f t="shared" si="53"/>
        <v>5.4881399992154911E-3</v>
      </c>
      <c r="I81" s="34">
        <f>G81</f>
        <v>5.4881399992154911E-3</v>
      </c>
      <c r="N81" s="34">
        <f t="shared" ca="1" si="54"/>
        <v>-1.2565772084149055E-2</v>
      </c>
      <c r="O81" s="28">
        <f t="shared" si="55"/>
        <v>2.9852216247207533E-2</v>
      </c>
      <c r="P81" s="37">
        <f t="shared" si="56"/>
        <v>32393.896999999997</v>
      </c>
      <c r="Q81" s="218"/>
      <c r="R81" s="34">
        <f t="shared" si="57"/>
        <v>5.9360821141796996E-4</v>
      </c>
      <c r="S81">
        <v>0.1</v>
      </c>
      <c r="T81" s="34">
        <f t="shared" si="58"/>
        <v>5.9360821141797002E-5</v>
      </c>
      <c r="Y81">
        <f t="shared" si="59"/>
        <v>-5763</v>
      </c>
      <c r="Z81" s="28">
        <f t="shared" si="60"/>
        <v>4.116509601767189E-4</v>
      </c>
      <c r="AA81" s="28">
        <f t="shared" si="61"/>
        <v>3.4928705286246309E-2</v>
      </c>
      <c r="AB81" s="28">
        <f t="shared" si="62"/>
        <v>-2.4364076247992042E-2</v>
      </c>
      <c r="AC81" s="28">
        <f t="shared" si="63"/>
        <v>5.0764890390387722E-3</v>
      </c>
      <c r="AD81" s="28">
        <f t="shared" si="64"/>
        <v>2.5770740963480801E-6</v>
      </c>
      <c r="AE81">
        <f t="shared" si="65"/>
        <v>-2.4364076247992042E-2</v>
      </c>
      <c r="AF81" s="29"/>
      <c r="AG81">
        <f t="shared" si="66"/>
        <v>-2.9440565287030814E-2</v>
      </c>
      <c r="AH81">
        <f t="shared" si="67"/>
        <v>2.5152595711306347E-2</v>
      </c>
      <c r="AI81">
        <f t="shared" si="68"/>
        <v>-0.20402289095159934</v>
      </c>
      <c r="AJ81">
        <f t="shared" si="69"/>
        <v>4.0800571592304494E-4</v>
      </c>
      <c r="AK81">
        <f t="shared" si="70"/>
        <v>3.1411741207093602</v>
      </c>
      <c r="AL81">
        <f t="shared" si="71"/>
        <v>4778.5970094763152</v>
      </c>
      <c r="AM81" s="28">
        <f t="shared" ref="AM81:AS90" si="86">$AT81+$AA$7*SIN(AN81)</f>
        <v>21.987440016031176</v>
      </c>
      <c r="AN81" s="28">
        <f t="shared" si="86"/>
        <v>21.954557452680696</v>
      </c>
      <c r="AO81" s="28">
        <f t="shared" si="86"/>
        <v>21.988296595868707</v>
      </c>
      <c r="AP81" s="28">
        <f t="shared" si="86"/>
        <v>21.953678168983181</v>
      </c>
      <c r="AQ81" s="28">
        <f t="shared" si="86"/>
        <v>21.989198569019461</v>
      </c>
      <c r="AR81" s="28">
        <f t="shared" si="86"/>
        <v>21.952752257469367</v>
      </c>
      <c r="AS81" s="28">
        <f t="shared" si="86"/>
        <v>21.990148371491941</v>
      </c>
      <c r="AT81" s="28">
        <f t="shared" si="72"/>
        <v>21.951777211627629</v>
      </c>
      <c r="AU81"/>
      <c r="AV81">
        <v>25000</v>
      </c>
      <c r="AW81">
        <f t="shared" si="75"/>
        <v>3.8026845469008919E-2</v>
      </c>
      <c r="AX81">
        <f t="shared" si="76"/>
        <v>-3.2084933575109958E-3</v>
      </c>
      <c r="AY81">
        <f t="shared" si="77"/>
        <v>4.1235338826519911E-2</v>
      </c>
      <c r="AZ81">
        <f t="shared" si="78"/>
        <v>8.8214558756445904E-2</v>
      </c>
      <c r="BA81">
        <f t="shared" si="79"/>
        <v>0.15597331903078487</v>
      </c>
      <c r="BB81">
        <f t="shared" si="80"/>
        <v>-2.779932930562854</v>
      </c>
      <c r="BC81">
        <f t="shared" si="81"/>
        <v>-5.4696516568584697</v>
      </c>
      <c r="BD81">
        <f t="shared" si="84"/>
        <v>24.026681284041757</v>
      </c>
      <c r="BE81">
        <f t="shared" si="84"/>
        <v>24.043631167953766</v>
      </c>
      <c r="BF81">
        <f t="shared" si="84"/>
        <v>24.079911456429521</v>
      </c>
      <c r="BG81">
        <f t="shared" si="84"/>
        <v>24.150738282988893</v>
      </c>
      <c r="BH81">
        <f t="shared" si="84"/>
        <v>24.271031223049885</v>
      </c>
      <c r="BI81">
        <f t="shared" si="84"/>
        <v>24.444007002108943</v>
      </c>
      <c r="BJ81">
        <f t="shared" si="84"/>
        <v>24.656860338046986</v>
      </c>
      <c r="BK81">
        <f t="shared" si="82"/>
        <v>24.890605732144479</v>
      </c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</row>
    <row r="82" spans="1:78" s="34" customFormat="1" ht="13.7" customHeight="1">
      <c r="A82" s="33" t="s">
        <v>103</v>
      </c>
      <c r="B82" s="42"/>
      <c r="C82" s="32">
        <v>47432.385999999999</v>
      </c>
      <c r="D82" s="32"/>
      <c r="E82" s="34">
        <f t="shared" si="52"/>
        <v>-5709.0063405490391</v>
      </c>
      <c r="F82" s="34">
        <f t="shared" si="85"/>
        <v>-5709</v>
      </c>
      <c r="G82" s="34">
        <f t="shared" si="53"/>
        <v>-2.3479800001950935E-3</v>
      </c>
      <c r="I82" s="34">
        <f>G82</f>
        <v>-2.3479800001950935E-3</v>
      </c>
      <c r="N82" s="34">
        <f t="shared" ca="1" si="54"/>
        <v>-1.2474946671662834E-2</v>
      </c>
      <c r="O82" s="28">
        <f t="shared" si="55"/>
        <v>2.980240527760324E-2</v>
      </c>
      <c r="P82" s="37">
        <f t="shared" si="56"/>
        <v>32413.885999999999</v>
      </c>
      <c r="Q82" s="218"/>
      <c r="R82" s="34">
        <f t="shared" si="57"/>
        <v>1.0336472735108717E-3</v>
      </c>
      <c r="S82">
        <v>0.1</v>
      </c>
      <c r="T82" s="34">
        <f t="shared" si="58"/>
        <v>1.0336472735108718E-4</v>
      </c>
      <c r="Y82">
        <f t="shared" si="59"/>
        <v>-5709</v>
      </c>
      <c r="Z82" s="28">
        <f t="shared" si="60"/>
        <v>3.7727993467246562E-4</v>
      </c>
      <c r="AA82" s="28">
        <f t="shared" si="61"/>
        <v>2.707714534273568E-2</v>
      </c>
      <c r="AB82" s="28">
        <f t="shared" si="62"/>
        <v>-3.215038527779833E-2</v>
      </c>
      <c r="AC82" s="28">
        <f t="shared" si="63"/>
        <v>-2.7252599348675591E-3</v>
      </c>
      <c r="AD82" s="28">
        <f t="shared" si="64"/>
        <v>7.4270417125943326E-7</v>
      </c>
      <c r="AE82">
        <f t="shared" si="65"/>
        <v>-3.215038527779833E-2</v>
      </c>
      <c r="AF82" s="29"/>
      <c r="AG82">
        <f t="shared" si="66"/>
        <v>-2.9425125342930774E-2</v>
      </c>
      <c r="AH82">
        <f t="shared" si="67"/>
        <v>2.5152574523007454E-2</v>
      </c>
      <c r="AI82">
        <f t="shared" si="68"/>
        <v>-0.20396843249526847</v>
      </c>
      <c r="AJ82">
        <f t="shared" si="69"/>
        <v>3.5377669133360059E-4</v>
      </c>
      <c r="AK82">
        <f t="shared" si="70"/>
        <v>3.1412297489274255</v>
      </c>
      <c r="AL82">
        <f t="shared" si="71"/>
        <v>5511.0892348421257</v>
      </c>
      <c r="AM82" s="28">
        <f t="shared" si="86"/>
        <v>21.987932928693262</v>
      </c>
      <c r="AN82" s="28">
        <f t="shared" si="86"/>
        <v>21.959346417077171</v>
      </c>
      <c r="AO82" s="28">
        <f t="shared" si="86"/>
        <v>21.988675860941399</v>
      </c>
      <c r="AP82" s="28">
        <f t="shared" si="86"/>
        <v>21.958583921205548</v>
      </c>
      <c r="AQ82" s="28">
        <f t="shared" si="86"/>
        <v>21.989458032051399</v>
      </c>
      <c r="AR82" s="28">
        <f t="shared" si="86"/>
        <v>21.957781132720054</v>
      </c>
      <c r="AS82" s="28">
        <f t="shared" si="86"/>
        <v>21.990281534366467</v>
      </c>
      <c r="AT82" s="28">
        <f t="shared" si="72"/>
        <v>21.956935900315596</v>
      </c>
      <c r="AU82"/>
      <c r="AV82">
        <v>26000</v>
      </c>
      <c r="AW82">
        <f t="shared" si="75"/>
        <v>3.8524000504831957E-2</v>
      </c>
      <c r="AX82">
        <f t="shared" si="76"/>
        <v>-4.4406754472252905E-3</v>
      </c>
      <c r="AY82">
        <f t="shared" si="77"/>
        <v>4.2964675952057246E-2</v>
      </c>
      <c r="AZ82">
        <f t="shared" si="78"/>
        <v>0.13968351371806786</v>
      </c>
      <c r="BA82">
        <f t="shared" si="79"/>
        <v>0.28074299937984165</v>
      </c>
      <c r="BB82">
        <f t="shared" si="80"/>
        <v>-2.6519775318863847</v>
      </c>
      <c r="BC82">
        <f t="shared" si="81"/>
        <v>-4.0029107308367982</v>
      </c>
      <c r="BD82">
        <f t="shared" ref="BD82:BJ86" si="87">$BK82+$AA$7*SIN(BE82)</f>
        <v>24.284121863077022</v>
      </c>
      <c r="BE82">
        <f t="shared" si="87"/>
        <v>24.328754198784225</v>
      </c>
      <c r="BF82">
        <f t="shared" si="87"/>
        <v>24.392664926803906</v>
      </c>
      <c r="BG82">
        <f t="shared" si="87"/>
        <v>24.4782136323035</v>
      </c>
      <c r="BH82">
        <f t="shared" si="87"/>
        <v>24.584685681985007</v>
      </c>
      <c r="BI82">
        <f t="shared" si="87"/>
        <v>24.70830251708896</v>
      </c>
      <c r="BJ82">
        <f t="shared" si="87"/>
        <v>24.843731640824345</v>
      </c>
      <c r="BK82">
        <f t="shared" si="82"/>
        <v>24.986137004143856</v>
      </c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</row>
    <row r="83" spans="1:78">
      <c r="A83" s="33" t="s">
        <v>104</v>
      </c>
      <c r="B83" s="42"/>
      <c r="C83" s="32">
        <v>48163.381999999998</v>
      </c>
      <c r="D83" s="32"/>
      <c r="E83" s="34">
        <f t="shared" si="52"/>
        <v>-3735.004865359675</v>
      </c>
      <c r="F83" s="34">
        <f t="shared" si="85"/>
        <v>-3735</v>
      </c>
      <c r="G83" s="34">
        <f t="shared" si="53"/>
        <v>-1.8017000038526021E-3</v>
      </c>
      <c r="H83" s="34"/>
      <c r="I83" s="34">
        <f>G83</f>
        <v>-1.8017000038526021E-3</v>
      </c>
      <c r="J83" s="34"/>
      <c r="K83" s="34"/>
      <c r="L83" s="34"/>
      <c r="M83" s="34"/>
      <c r="N83" s="34">
        <f t="shared" ca="1" si="54"/>
        <v>-9.1547732596665224E-3</v>
      </c>
      <c r="O83" s="28">
        <f t="shared" si="55"/>
        <v>2.7961688071472479E-2</v>
      </c>
      <c r="P83" s="37">
        <f t="shared" si="56"/>
        <v>33144.881999999998</v>
      </c>
      <c r="Q83" s="218"/>
      <c r="R83" s="34">
        <f t="shared" si="57"/>
        <v>8.8585926972240328E-4</v>
      </c>
      <c r="S83">
        <v>0.1</v>
      </c>
      <c r="T83" s="34">
        <f t="shared" si="58"/>
        <v>8.8585926972240334E-5</v>
      </c>
      <c r="Y83">
        <f t="shared" si="59"/>
        <v>-3735</v>
      </c>
      <c r="Z83" s="28">
        <f t="shared" si="60"/>
        <v>-8.4444256054263395E-4</v>
      </c>
      <c r="AA83" s="28">
        <f t="shared" si="61"/>
        <v>2.7004430628162511E-2</v>
      </c>
      <c r="AB83" s="28">
        <f t="shared" si="62"/>
        <v>-2.9763388075325081E-2</v>
      </c>
      <c r="AC83" s="28">
        <f t="shared" si="63"/>
        <v>-9.5725744330996815E-4</v>
      </c>
      <c r="AD83" s="28">
        <f t="shared" si="64"/>
        <v>9.1634181277233692E-8</v>
      </c>
      <c r="AE83">
        <f t="shared" si="65"/>
        <v>-2.9763388075325081E-2</v>
      </c>
      <c r="AF83" s="29"/>
      <c r="AG83">
        <f t="shared" si="66"/>
        <v>-2.8806130632015113E-2</v>
      </c>
      <c r="AH83">
        <f t="shared" si="67"/>
        <v>2.5154172418552667E-2</v>
      </c>
      <c r="AI83">
        <f t="shared" si="68"/>
        <v>-0.20180487674282299</v>
      </c>
      <c r="AJ83">
        <f t="shared" si="69"/>
        <v>-1.8001566907028756E-3</v>
      </c>
      <c r="AK83">
        <f t="shared" si="70"/>
        <v>-3.1397460491384805</v>
      </c>
      <c r="AL83">
        <f t="shared" si="71"/>
        <v>-1083.0686724781062</v>
      </c>
      <c r="AM83" s="28">
        <f t="shared" si="86"/>
        <v>22.007510727224826</v>
      </c>
      <c r="AN83" s="28">
        <f t="shared" si="86"/>
        <v>22.133190338690564</v>
      </c>
      <c r="AO83" s="28">
        <f t="shared" si="86"/>
        <v>22.003791189484986</v>
      </c>
      <c r="AP83" s="28">
        <f t="shared" si="86"/>
        <v>22.137045735213125</v>
      </c>
      <c r="AQ83" s="28">
        <f t="shared" si="86"/>
        <v>21.99983609050777</v>
      </c>
      <c r="AR83" s="28">
        <f t="shared" si="86"/>
        <v>22.141147695818027</v>
      </c>
      <c r="AS83" s="28">
        <f t="shared" si="86"/>
        <v>21.995628198942413</v>
      </c>
      <c r="AT83" s="28">
        <f t="shared" si="72"/>
        <v>22.145514631242367</v>
      </c>
      <c r="AV83">
        <v>27000</v>
      </c>
      <c r="AW83">
        <f t="shared" si="75"/>
        <v>3.2857626268355609E-2</v>
      </c>
      <c r="AX83">
        <f t="shared" si="76"/>
        <v>-5.6827741948558257E-3</v>
      </c>
      <c r="AY83">
        <f t="shared" si="77"/>
        <v>3.8540400463211437E-2</v>
      </c>
      <c r="AZ83">
        <f t="shared" si="78"/>
        <v>0.56379183109588871</v>
      </c>
      <c r="BA83">
        <f t="shared" si="79"/>
        <v>0.78445874257166714</v>
      </c>
      <c r="BB83">
        <f t="shared" si="80"/>
        <v>-2.0347227826165701</v>
      </c>
      <c r="BC83">
        <f t="shared" si="81"/>
        <v>-1.6185385412138475</v>
      </c>
      <c r="BD83">
        <f t="shared" si="87"/>
        <v>24.771401878931439</v>
      </c>
      <c r="BE83">
        <f t="shared" si="87"/>
        <v>24.808835371013743</v>
      </c>
      <c r="BF83">
        <f t="shared" si="87"/>
        <v>24.849080035137902</v>
      </c>
      <c r="BG83">
        <f t="shared" si="87"/>
        <v>24.891828225007608</v>
      </c>
      <c r="BH83">
        <f t="shared" si="87"/>
        <v>24.936750689567504</v>
      </c>
      <c r="BI83">
        <f t="shared" si="87"/>
        <v>24.983531513521413</v>
      </c>
      <c r="BJ83">
        <f t="shared" si="87"/>
        <v>25.031901578749071</v>
      </c>
      <c r="BK83">
        <f t="shared" si="82"/>
        <v>25.081668276143233</v>
      </c>
    </row>
    <row r="84" spans="1:78" s="34" customFormat="1">
      <c r="A84" s="33" t="s">
        <v>113</v>
      </c>
      <c r="B84" s="42"/>
      <c r="C84" s="32">
        <v>48448.521699999998</v>
      </c>
      <c r="D84" s="32"/>
      <c r="E84" s="34">
        <f t="shared" si="52"/>
        <v>-2965.0058661379926</v>
      </c>
      <c r="F84" s="34">
        <f t="shared" si="85"/>
        <v>-2965</v>
      </c>
      <c r="G84" s="34">
        <f t="shared" si="53"/>
        <v>-2.1723000027122907E-3</v>
      </c>
      <c r="J84" s="34">
        <f>G84</f>
        <v>-2.1723000027122907E-3</v>
      </c>
      <c r="N84" s="34">
        <f t="shared" ca="1" si="54"/>
        <v>-7.85967015569633E-3</v>
      </c>
      <c r="O84" s="28">
        <f t="shared" si="55"/>
        <v>2.7233201459672864E-2</v>
      </c>
      <c r="P84" s="37">
        <f t="shared" si="56"/>
        <v>33430.021699999998</v>
      </c>
      <c r="R84" s="34">
        <f t="shared" si="57"/>
        <v>8.6468351625433549E-4</v>
      </c>
      <c r="S84">
        <v>1</v>
      </c>
      <c r="T84" s="34">
        <f t="shared" si="58"/>
        <v>8.6468351625433549E-4</v>
      </c>
      <c r="Y84">
        <f t="shared" si="59"/>
        <v>-2965</v>
      </c>
      <c r="Z84" s="28">
        <f t="shared" si="60"/>
        <v>-1.2179807299978647E-3</v>
      </c>
      <c r="AA84" s="28">
        <f t="shared" si="61"/>
        <v>2.6278882186958438E-2</v>
      </c>
      <c r="AB84" s="28">
        <f t="shared" si="62"/>
        <v>-2.9405501462385155E-2</v>
      </c>
      <c r="AC84" s="28">
        <f t="shared" si="63"/>
        <v>-9.5431927271442604E-4</v>
      </c>
      <c r="AD84" s="28">
        <f t="shared" si="64"/>
        <v>9.1072527427419104E-7</v>
      </c>
      <c r="AE84">
        <f t="shared" si="65"/>
        <v>-2.9405501462385155E-2</v>
      </c>
      <c r="AF84" s="29"/>
      <c r="AG84">
        <f t="shared" si="66"/>
        <v>-2.8451182189670729E-2</v>
      </c>
      <c r="AH84">
        <f t="shared" si="67"/>
        <v>2.5157183067178623E-2</v>
      </c>
      <c r="AI84">
        <f t="shared" si="68"/>
        <v>-0.20058080878731152</v>
      </c>
      <c r="AJ84">
        <f t="shared" si="69"/>
        <v>-3.0183425169659737E-3</v>
      </c>
      <c r="AK84">
        <f t="shared" si="70"/>
        <v>-3.138496428414506</v>
      </c>
      <c r="AL84">
        <f t="shared" si="71"/>
        <v>-645.94733554737559</v>
      </c>
      <c r="AM84" s="28">
        <f t="shared" si="86"/>
        <v>22.018582109239176</v>
      </c>
      <c r="AN84" s="28">
        <f t="shared" si="86"/>
        <v>22.198291333372438</v>
      </c>
      <c r="AO84" s="28">
        <f t="shared" si="86"/>
        <v>22.012468783731361</v>
      </c>
      <c r="AP84" s="28">
        <f t="shared" si="86"/>
        <v>22.204703744135863</v>
      </c>
      <c r="AQ84" s="28">
        <f t="shared" si="86"/>
        <v>22.005889841999146</v>
      </c>
      <c r="AR84" s="28">
        <f t="shared" si="86"/>
        <v>22.211614535093247</v>
      </c>
      <c r="AS84" s="28">
        <f t="shared" si="86"/>
        <v>21.998800283170688</v>
      </c>
      <c r="AT84" s="28">
        <f t="shared" si="72"/>
        <v>22.21907371068189</v>
      </c>
      <c r="AU84"/>
      <c r="AV84">
        <v>28000</v>
      </c>
      <c r="AW84">
        <f t="shared" si="75"/>
        <v>1.1125294173893328E-2</v>
      </c>
      <c r="AX84">
        <f t="shared" si="76"/>
        <v>-6.9347896004026037E-3</v>
      </c>
      <c r="AY84">
        <f t="shared" si="77"/>
        <v>1.8060083774295931E-2</v>
      </c>
      <c r="AZ84">
        <f t="shared" si="78"/>
        <v>0.67324863052396222</v>
      </c>
      <c r="BA84">
        <f t="shared" si="79"/>
        <v>-0.99066408026810315</v>
      </c>
      <c r="BB84">
        <f t="shared" si="80"/>
        <v>1.912594766332252</v>
      </c>
      <c r="BC84">
        <f t="shared" si="81"/>
        <v>1.4171599451085761</v>
      </c>
      <c r="BD84">
        <f t="shared" si="87"/>
        <v>25.449924451692361</v>
      </c>
      <c r="BE84">
        <f t="shared" si="87"/>
        <v>25.416287024357494</v>
      </c>
      <c r="BF84">
        <f t="shared" si="87"/>
        <v>25.380525273993534</v>
      </c>
      <c r="BG84">
        <f t="shared" si="87"/>
        <v>25.342855675513274</v>
      </c>
      <c r="BH84">
        <f t="shared" si="87"/>
        <v>25.303500169781692</v>
      </c>
      <c r="BI84">
        <f t="shared" si="87"/>
        <v>25.262665815021496</v>
      </c>
      <c r="BJ84">
        <f t="shared" si="87"/>
        <v>25.220525353389618</v>
      </c>
      <c r="BK84">
        <f t="shared" si="82"/>
        <v>25.17719954814261</v>
      </c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</row>
    <row r="85" spans="1:78">
      <c r="A85" s="151" t="s">
        <v>265</v>
      </c>
      <c r="B85" s="124" t="s">
        <v>122</v>
      </c>
      <c r="C85" s="150">
        <v>48476.49</v>
      </c>
      <c r="D85" s="124" t="s">
        <v>299</v>
      </c>
      <c r="E85" s="34">
        <f t="shared" ref="E85:E116" si="88">+(C85-C$7)/C$8</f>
        <v>-2889.479508321343</v>
      </c>
      <c r="F85" s="34">
        <f t="shared" si="85"/>
        <v>-2889.5</v>
      </c>
      <c r="G85" s="34">
        <f t="shared" ref="G85:G116" si="89">+C85-(C$7+F85*C$8)</f>
        <v>7.5883099998463877E-3</v>
      </c>
      <c r="I85" s="34"/>
      <c r="J85">
        <f>G85</f>
        <v>7.5883099998463877E-3</v>
      </c>
      <c r="M85" s="34"/>
      <c r="N85" s="34">
        <f t="shared" ref="N85:N116" ca="1" si="90">+C$11+C$12*F85</f>
        <v>-7.7326827734239276E-3</v>
      </c>
      <c r="O85" s="28">
        <f t="shared" ref="O85:O116" si="91">+D$11+D$12*F85+D$13*F85^2</f>
        <v>2.7161455412087521E-2</v>
      </c>
      <c r="P85" s="37">
        <f t="shared" ref="P85:P116" si="92">+C85-15018.5</f>
        <v>33457.99</v>
      </c>
      <c r="Q85" s="217"/>
      <c r="R85" s="34">
        <f t="shared" ref="R85:R116" si="93">(O85-G85)^2</f>
        <v>3.8310802132873615E-4</v>
      </c>
      <c r="S85">
        <v>1</v>
      </c>
      <c r="T85" s="34">
        <f t="shared" ref="T85:T116" si="94">R85*S85</f>
        <v>3.8310802132873615E-4</v>
      </c>
      <c r="Y85">
        <f t="shared" ref="Y85:Y116" si="95">F85</f>
        <v>-2889.5</v>
      </c>
      <c r="Z85" s="28">
        <f t="shared" ref="Z85:Z116" si="96">AA$3+AA$4*Y85+AA$5*Y85^2+AG85</f>
        <v>-1.249095447613733E-3</v>
      </c>
      <c r="AA85" s="28">
        <f t="shared" ref="AA85:AA117" si="97">IF(R85&lt;&gt;0,G85-AG85, -9999)</f>
        <v>3.5998860859547642E-2</v>
      </c>
      <c r="AB85" s="28">
        <f t="shared" ref="AB85:AB117" si="98">+G85-O85</f>
        <v>-1.9573145412241134E-2</v>
      </c>
      <c r="AC85" s="28">
        <f t="shared" ref="AC85:AC116" si="99">IF(S85&lt;&gt;0,G85-Z85, -9999)</f>
        <v>8.8374054474601206E-3</v>
      </c>
      <c r="AD85" s="28">
        <f t="shared" ref="AD85:AD116" si="100">+(G85-Z85)^2*S85</f>
        <v>7.8099735042797813E-5</v>
      </c>
      <c r="AE85">
        <f t="shared" ref="AE85:AE117" si="101">IF(R85&lt;&gt;0,G85-O85, -9999)</f>
        <v>-1.9573145412241134E-2</v>
      </c>
      <c r="AF85" s="29"/>
      <c r="AG85">
        <f t="shared" ref="AG85:AG116" si="102">$AA$6*($AA$11/AH85*AI85+$AA$12)</f>
        <v>-2.8410550859701254E-2</v>
      </c>
      <c r="AH85">
        <f t="shared" ref="AH85:AH116" si="103">1+$AA$7*COS(AK85)</f>
        <v>2.5157622366968502E-2</v>
      </c>
      <c r="AI85">
        <f t="shared" ref="AI85:AI116" si="104">SIN(AK85+RADIANS($AA$9))</f>
        <v>-0.20044142361173364</v>
      </c>
      <c r="AJ85">
        <f t="shared" ref="AJ85:AJ116" si="105">$AA$7*SIN(AK85)</f>
        <v>-3.1570378277411843E-3</v>
      </c>
      <c r="AK85">
        <f t="shared" ref="AK85:AK116" si="106">2*ATAN(AL85)</f>
        <v>-3.1383541538453317</v>
      </c>
      <c r="AL85">
        <f t="shared" ref="AL85:AL116" si="107">SQRT((1+$AA$7)/(1-$AA$7))*TAN(AM85/2)</f>
        <v>-617.56937157084587</v>
      </c>
      <c r="AM85" s="28">
        <f t="shared" si="86"/>
        <v>22.019842539887318</v>
      </c>
      <c r="AN85" s="28">
        <f t="shared" si="86"/>
        <v>22.204534601966852</v>
      </c>
      <c r="AO85" s="28">
        <f t="shared" si="86"/>
        <v>22.013463373390479</v>
      </c>
      <c r="AP85" s="28">
        <f t="shared" si="86"/>
        <v>22.211235135059479</v>
      </c>
      <c r="AQ85" s="28">
        <f t="shared" si="86"/>
        <v>22.006588718190237</v>
      </c>
      <c r="AR85" s="28">
        <f t="shared" si="86"/>
        <v>22.218467390006563</v>
      </c>
      <c r="AS85" s="28">
        <f t="shared" si="86"/>
        <v>21.999169332867652</v>
      </c>
      <c r="AT85" s="28">
        <f t="shared" ref="AT85:AT116" si="108">RADIANS($AA$9)+$AA$18*(F85-AA$15)</f>
        <v>22.22628632171784</v>
      </c>
      <c r="AV85">
        <v>29000</v>
      </c>
      <c r="AW85">
        <f t="shared" si="75"/>
        <v>-1.1336935270366371E-2</v>
      </c>
      <c r="AX85">
        <f t="shared" si="76"/>
        <v>-8.1967216638656297E-3</v>
      </c>
      <c r="AY85">
        <f t="shared" si="77"/>
        <v>-3.1402136065007409E-3</v>
      </c>
      <c r="AZ85">
        <f t="shared" si="78"/>
        <v>0.14706624341788443</v>
      </c>
      <c r="BA85">
        <f t="shared" si="79"/>
        <v>-0.65223555751357909</v>
      </c>
      <c r="BB85">
        <f t="shared" si="80"/>
        <v>2.6361096918316265</v>
      </c>
      <c r="BC85">
        <f t="shared" si="81"/>
        <v>3.8720039666507269</v>
      </c>
      <c r="BD85">
        <f t="shared" si="87"/>
        <v>25.956685850711619</v>
      </c>
      <c r="BE85">
        <f t="shared" si="87"/>
        <v>25.910384565827286</v>
      </c>
      <c r="BF85">
        <f t="shared" si="87"/>
        <v>25.845741542814189</v>
      </c>
      <c r="BG85">
        <f t="shared" si="87"/>
        <v>25.761072115777537</v>
      </c>
      <c r="BH85">
        <f t="shared" si="87"/>
        <v>25.657427178710638</v>
      </c>
      <c r="BI85">
        <f t="shared" si="87"/>
        <v>25.538397760002049</v>
      </c>
      <c r="BJ85">
        <f t="shared" si="87"/>
        <v>25.408754027647916</v>
      </c>
      <c r="BK85">
        <f t="shared" si="82"/>
        <v>25.272730820141987</v>
      </c>
    </row>
    <row r="86" spans="1:78" s="34" customFormat="1">
      <c r="A86" s="33" t="s">
        <v>105</v>
      </c>
      <c r="B86" s="42"/>
      <c r="C86" s="32">
        <v>48490.364999999998</v>
      </c>
      <c r="D86" s="32"/>
      <c r="E86" s="34">
        <f t="shared" si="88"/>
        <v>-2852.0110810409578</v>
      </c>
      <c r="F86" s="34">
        <f t="shared" si="85"/>
        <v>-2852</v>
      </c>
      <c r="G86" s="34">
        <f t="shared" si="89"/>
        <v>-4.1034399982891046E-3</v>
      </c>
      <c r="I86" s="34">
        <f>G86</f>
        <v>-4.1034399982891046E-3</v>
      </c>
      <c r="N86" s="34">
        <f t="shared" ca="1" si="90"/>
        <v>-7.6696095703084957E-3</v>
      </c>
      <c r="O86" s="28">
        <f t="shared" si="91"/>
        <v>2.7125798947069887E-2</v>
      </c>
      <c r="P86" s="37">
        <f t="shared" si="92"/>
        <v>33471.864999999998</v>
      </c>
      <c r="Q86" s="218"/>
      <c r="R86" s="34">
        <f t="shared" si="93"/>
        <v>9.752653651063268E-4</v>
      </c>
      <c r="S86">
        <v>0.1</v>
      </c>
      <c r="T86" s="34">
        <f t="shared" si="94"/>
        <v>9.7526536510632688E-5</v>
      </c>
      <c r="Y86">
        <f t="shared" si="95"/>
        <v>-2852</v>
      </c>
      <c r="Z86" s="28">
        <f t="shared" si="96"/>
        <v>-1.264139683949065E-3</v>
      </c>
      <c r="AA86" s="28">
        <f t="shared" si="97"/>
        <v>2.4286498632729848E-2</v>
      </c>
      <c r="AB86" s="28">
        <f t="shared" si="98"/>
        <v>-3.1229238945358992E-2</v>
      </c>
      <c r="AC86" s="28">
        <f t="shared" si="99"/>
        <v>-2.8393003143400396E-3</v>
      </c>
      <c r="AD86" s="28">
        <f t="shared" si="100"/>
        <v>8.0616262750114478E-7</v>
      </c>
      <c r="AE86">
        <f t="shared" si="101"/>
        <v>-3.1229238945358992E-2</v>
      </c>
      <c r="AF86" s="29"/>
      <c r="AG86">
        <f t="shared" si="102"/>
        <v>-2.8389938631018952E-2</v>
      </c>
      <c r="AH86">
        <f t="shared" si="103"/>
        <v>2.515785257588965E-2</v>
      </c>
      <c r="AI86">
        <f t="shared" si="104"/>
        <v>-0.20037077031898404</v>
      </c>
      <c r="AJ86">
        <f t="shared" si="105"/>
        <v>-3.2273398669752842E-3</v>
      </c>
      <c r="AK86">
        <f t="shared" si="106"/>
        <v>-3.1382820375226137</v>
      </c>
      <c r="AL86">
        <f t="shared" si="107"/>
        <v>-604.11661537279974</v>
      </c>
      <c r="AM86" s="28">
        <f t="shared" si="86"/>
        <v>22.020481420117225</v>
      </c>
      <c r="AN86" s="28">
        <f t="shared" si="86"/>
        <v>22.207625204949505</v>
      </c>
      <c r="AO86" s="28">
        <f t="shared" si="86"/>
        <v>22.013968011285151</v>
      </c>
      <c r="AP86" s="28">
        <f t="shared" si="86"/>
        <v>22.214471547070275</v>
      </c>
      <c r="AQ86" s="28">
        <f t="shared" si="86"/>
        <v>22.006943699760967</v>
      </c>
      <c r="AR86" s="28">
        <f t="shared" si="86"/>
        <v>22.221866866947206</v>
      </c>
      <c r="AS86" s="28">
        <f t="shared" si="86"/>
        <v>21.999357005077805</v>
      </c>
      <c r="AT86" s="28">
        <f t="shared" si="108"/>
        <v>22.229868744417818</v>
      </c>
      <c r="AU86"/>
      <c r="AV86">
        <v>30000</v>
      </c>
      <c r="AW86">
        <f t="shared" si="75"/>
        <v>-2.3871498485289022E-2</v>
      </c>
      <c r="AX86">
        <f t="shared" si="76"/>
        <v>-9.4685703852448941E-3</v>
      </c>
      <c r="AY86">
        <f t="shared" si="77"/>
        <v>-1.4402928100044126E-2</v>
      </c>
      <c r="AZ86">
        <f t="shared" si="78"/>
        <v>9.0095826234139476E-2</v>
      </c>
      <c r="BA86">
        <f t="shared" si="79"/>
        <v>-0.54141739065374006</v>
      </c>
      <c r="BB86">
        <f t="shared" si="80"/>
        <v>2.7745175682052139</v>
      </c>
      <c r="BC86">
        <f t="shared" si="81"/>
        <v>5.3871595487319386</v>
      </c>
      <c r="BD86">
        <f t="shared" si="87"/>
        <v>26.22526283741567</v>
      </c>
      <c r="BE86">
        <f t="shared" si="87"/>
        <v>26.206738409720923</v>
      </c>
      <c r="BF86">
        <f t="shared" si="87"/>
        <v>26.168226991506632</v>
      </c>
      <c r="BG86">
        <f t="shared" si="87"/>
        <v>26.095210384087498</v>
      </c>
      <c r="BH86">
        <f t="shared" si="87"/>
        <v>25.974333016775887</v>
      </c>
      <c r="BI86">
        <f t="shared" si="87"/>
        <v>25.803663287899322</v>
      </c>
      <c r="BJ86">
        <f t="shared" si="87"/>
        <v>25.595742267459034</v>
      </c>
      <c r="BK86">
        <f t="shared" si="82"/>
        <v>25.368262092141364</v>
      </c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</row>
    <row r="87" spans="1:78" s="34" customFormat="1">
      <c r="A87" s="151" t="s">
        <v>265</v>
      </c>
      <c r="B87" s="124" t="s">
        <v>111</v>
      </c>
      <c r="C87" s="150">
        <v>48500.365899999997</v>
      </c>
      <c r="D87" s="124" t="s">
        <v>299</v>
      </c>
      <c r="E87" s="34">
        <f t="shared" si="88"/>
        <v>-2825.0043787426971</v>
      </c>
      <c r="F87" s="34">
        <f t="shared" si="85"/>
        <v>-2825</v>
      </c>
      <c r="G87" s="34">
        <f t="shared" si="89"/>
        <v>-1.6214999996009283E-3</v>
      </c>
      <c r="H87"/>
      <c r="J87">
        <f>G87</f>
        <v>-1.6214999996009283E-3</v>
      </c>
      <c r="K87"/>
      <c r="L87"/>
      <c r="N87" s="34">
        <f t="shared" ca="1" si="90"/>
        <v>-7.624196864065385E-3</v>
      </c>
      <c r="O87" s="28">
        <f t="shared" si="91"/>
        <v>2.7100117657327304E-2</v>
      </c>
      <c r="P87" s="37">
        <f t="shared" si="92"/>
        <v>33481.865899999997</v>
      </c>
      <c r="Q87" s="217"/>
      <c r="R87" s="34">
        <f t="shared" si="93"/>
        <v>8.2493132083077156E-4</v>
      </c>
      <c r="S87">
        <v>1</v>
      </c>
      <c r="T87" s="34">
        <f t="shared" si="94"/>
        <v>8.2493132083077156E-4</v>
      </c>
      <c r="Y87">
        <f t="shared" si="95"/>
        <v>-2825</v>
      </c>
      <c r="Z87" s="28">
        <f t="shared" si="96"/>
        <v>-1.2748002606662832E-3</v>
      </c>
      <c r="AA87" s="28">
        <f t="shared" si="97"/>
        <v>2.6753417918392659E-2</v>
      </c>
      <c r="AB87" s="28">
        <f t="shared" si="98"/>
        <v>-2.8721617656928232E-2</v>
      </c>
      <c r="AC87" s="28">
        <f t="shared" si="99"/>
        <v>-3.4669973893464504E-4</v>
      </c>
      <c r="AD87" s="28">
        <f t="shared" si="100"/>
        <v>1.2020070897735104E-7</v>
      </c>
      <c r="AE87">
        <f t="shared" si="101"/>
        <v>-2.8721617656928232E-2</v>
      </c>
      <c r="AF87" s="29"/>
      <c r="AG87">
        <f t="shared" si="102"/>
        <v>-2.8374917917993587E-2</v>
      </c>
      <c r="AH87">
        <f t="shared" si="103"/>
        <v>2.5158023446808397E-2</v>
      </c>
      <c r="AI87">
        <f t="shared" si="104"/>
        <v>-0.20031930720663196</v>
      </c>
      <c r="AJ87">
        <f t="shared" si="105"/>
        <v>-3.2785464667244527E-3</v>
      </c>
      <c r="AK87">
        <f t="shared" si="106"/>
        <v>-3.1382295094242334</v>
      </c>
      <c r="AL87">
        <f t="shared" si="107"/>
        <v>-594.68105333024619</v>
      </c>
      <c r="AM87" s="28">
        <f t="shared" si="86"/>
        <v>22.020946764085586</v>
      </c>
      <c r="AN87" s="28">
        <f t="shared" si="86"/>
        <v>22.2098461165962</v>
      </c>
      <c r="AO87" s="28">
        <f t="shared" si="86"/>
        <v>22.014335789380578</v>
      </c>
      <c r="AP87" s="28">
        <f t="shared" si="86"/>
        <v>22.216798563745368</v>
      </c>
      <c r="AQ87" s="28">
        <f t="shared" si="86"/>
        <v>22.007202570681535</v>
      </c>
      <c r="AR87" s="28">
        <f t="shared" si="86"/>
        <v>22.224312707311693</v>
      </c>
      <c r="AS87" s="28">
        <f t="shared" si="86"/>
        <v>21.999493958349095</v>
      </c>
      <c r="AT87" s="28">
        <f t="shared" si="108"/>
        <v>22.232448088761799</v>
      </c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</row>
    <row r="88" spans="1:78" s="34" customFormat="1">
      <c r="A88" s="33" t="s">
        <v>113</v>
      </c>
      <c r="B88" s="42"/>
      <c r="C88" s="32">
        <v>48500.366000000002</v>
      </c>
      <c r="D88" s="32"/>
      <c r="E88" s="34">
        <f t="shared" si="88"/>
        <v>-2825.0041086999649</v>
      </c>
      <c r="F88" s="34">
        <f t="shared" si="85"/>
        <v>-2825</v>
      </c>
      <c r="G88" s="34">
        <f t="shared" si="89"/>
        <v>-1.5214999948511831E-3</v>
      </c>
      <c r="J88" s="34">
        <f>G88</f>
        <v>-1.5214999948511831E-3</v>
      </c>
      <c r="N88" s="34">
        <f t="shared" ca="1" si="90"/>
        <v>-7.624196864065385E-3</v>
      </c>
      <c r="O88" s="28">
        <f t="shared" si="91"/>
        <v>2.7100117657327304E-2</v>
      </c>
      <c r="P88" s="37">
        <f t="shared" si="92"/>
        <v>33481.866000000002</v>
      </c>
      <c r="R88" s="34">
        <f t="shared" si="93"/>
        <v>8.1919699702749519E-4</v>
      </c>
      <c r="S88">
        <v>1</v>
      </c>
      <c r="T88" s="34">
        <f t="shared" si="94"/>
        <v>8.1919699702749519E-4</v>
      </c>
      <c r="Y88">
        <f t="shared" si="95"/>
        <v>-2825</v>
      </c>
      <c r="Z88" s="28">
        <f t="shared" si="96"/>
        <v>-1.2748002606662832E-3</v>
      </c>
      <c r="AA88" s="28">
        <f t="shared" si="97"/>
        <v>2.6853417923142404E-2</v>
      </c>
      <c r="AB88" s="28">
        <f t="shared" si="98"/>
        <v>-2.8621617652178487E-2</v>
      </c>
      <c r="AC88" s="28">
        <f t="shared" si="99"/>
        <v>-2.466997341848999E-4</v>
      </c>
      <c r="AD88" s="28">
        <f t="shared" si="100"/>
        <v>6.0860758846900268E-8</v>
      </c>
      <c r="AE88">
        <f t="shared" si="101"/>
        <v>-2.8621617652178487E-2</v>
      </c>
      <c r="AF88" s="29"/>
      <c r="AG88">
        <f t="shared" si="102"/>
        <v>-2.8374917917993587E-2</v>
      </c>
      <c r="AH88">
        <f t="shared" si="103"/>
        <v>2.5158023446808397E-2</v>
      </c>
      <c r="AI88">
        <f t="shared" si="104"/>
        <v>-0.20031930720663196</v>
      </c>
      <c r="AJ88">
        <f t="shared" si="105"/>
        <v>-3.2785464667244527E-3</v>
      </c>
      <c r="AK88">
        <f t="shared" si="106"/>
        <v>-3.1382295094242334</v>
      </c>
      <c r="AL88">
        <f t="shared" si="107"/>
        <v>-594.68105333024619</v>
      </c>
      <c r="AM88" s="28">
        <f t="shared" si="86"/>
        <v>22.020946764085586</v>
      </c>
      <c r="AN88" s="28">
        <f t="shared" si="86"/>
        <v>22.2098461165962</v>
      </c>
      <c r="AO88" s="28">
        <f t="shared" si="86"/>
        <v>22.014335789380578</v>
      </c>
      <c r="AP88" s="28">
        <f t="shared" si="86"/>
        <v>22.216798563745368</v>
      </c>
      <c r="AQ88" s="28">
        <f t="shared" si="86"/>
        <v>22.007202570681535</v>
      </c>
      <c r="AR88" s="28">
        <f t="shared" si="86"/>
        <v>22.224312707311693</v>
      </c>
      <c r="AS88" s="28">
        <f t="shared" si="86"/>
        <v>21.999493958349095</v>
      </c>
      <c r="AT88" s="28">
        <f t="shared" si="108"/>
        <v>22.232448088761799</v>
      </c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</row>
    <row r="89" spans="1:78" s="34" customFormat="1">
      <c r="A89" s="151" t="s">
        <v>265</v>
      </c>
      <c r="B89" s="124" t="s">
        <v>111</v>
      </c>
      <c r="C89" s="150">
        <v>48500.366099999999</v>
      </c>
      <c r="D89" s="124" t="s">
        <v>299</v>
      </c>
      <c r="E89" s="34">
        <f t="shared" si="88"/>
        <v>-2825.0038386572528</v>
      </c>
      <c r="F89" s="34">
        <f t="shared" si="85"/>
        <v>-2825</v>
      </c>
      <c r="G89" s="34">
        <f t="shared" si="89"/>
        <v>-1.4214999973773956E-3</v>
      </c>
      <c r="H89"/>
      <c r="J89">
        <f>G89</f>
        <v>-1.4214999973773956E-3</v>
      </c>
      <c r="K89"/>
      <c r="L89"/>
      <c r="N89" s="34">
        <f t="shared" ca="1" si="90"/>
        <v>-7.624196864065385E-3</v>
      </c>
      <c r="O89" s="28">
        <f t="shared" si="91"/>
        <v>2.7100117657327304E-2</v>
      </c>
      <c r="P89" s="37">
        <f t="shared" si="92"/>
        <v>33481.866099999999</v>
      </c>
      <c r="Q89" s="217"/>
      <c r="R89" s="34">
        <f t="shared" si="93"/>
        <v>8.1348267364116274E-4</v>
      </c>
      <c r="S89">
        <v>1</v>
      </c>
      <c r="T89" s="34">
        <f t="shared" si="94"/>
        <v>8.1348267364116274E-4</v>
      </c>
      <c r="Y89">
        <f t="shared" si="95"/>
        <v>-2825</v>
      </c>
      <c r="Z89" s="28">
        <f t="shared" si="96"/>
        <v>-1.2748002606662832E-3</v>
      </c>
      <c r="AA89" s="28">
        <f t="shared" si="97"/>
        <v>2.6953417920616191E-2</v>
      </c>
      <c r="AB89" s="28">
        <f t="shared" si="98"/>
        <v>-2.8521617654704699E-2</v>
      </c>
      <c r="AC89" s="28">
        <f t="shared" si="99"/>
        <v>-1.4669973671111239E-4</v>
      </c>
      <c r="AD89" s="28">
        <f t="shared" si="100"/>
        <v>2.1520812751109696E-8</v>
      </c>
      <c r="AE89">
        <f t="shared" si="101"/>
        <v>-2.8521617654704699E-2</v>
      </c>
      <c r="AF89" s="29"/>
      <c r="AG89">
        <f t="shared" si="102"/>
        <v>-2.8374917917993587E-2</v>
      </c>
      <c r="AH89">
        <f t="shared" si="103"/>
        <v>2.5158023446808397E-2</v>
      </c>
      <c r="AI89">
        <f t="shared" si="104"/>
        <v>-0.20031930720663196</v>
      </c>
      <c r="AJ89">
        <f t="shared" si="105"/>
        <v>-3.2785464667244527E-3</v>
      </c>
      <c r="AK89">
        <f t="shared" si="106"/>
        <v>-3.1382295094242334</v>
      </c>
      <c r="AL89">
        <f t="shared" si="107"/>
        <v>-594.68105333024619</v>
      </c>
      <c r="AM89" s="28">
        <f t="shared" si="86"/>
        <v>22.020946764085586</v>
      </c>
      <c r="AN89" s="28">
        <f t="shared" si="86"/>
        <v>22.2098461165962</v>
      </c>
      <c r="AO89" s="28">
        <f t="shared" si="86"/>
        <v>22.014335789380578</v>
      </c>
      <c r="AP89" s="28">
        <f t="shared" si="86"/>
        <v>22.216798563745368</v>
      </c>
      <c r="AQ89" s="28">
        <f t="shared" si="86"/>
        <v>22.007202570681535</v>
      </c>
      <c r="AR89" s="28">
        <f t="shared" si="86"/>
        <v>22.224312707311693</v>
      </c>
      <c r="AS89" s="28">
        <f t="shared" si="86"/>
        <v>21.999493958349095</v>
      </c>
      <c r="AT89" s="28">
        <f t="shared" si="108"/>
        <v>22.232448088761799</v>
      </c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</row>
    <row r="90" spans="1:78" s="34" customFormat="1">
      <c r="A90" s="33" t="s">
        <v>106</v>
      </c>
      <c r="B90" s="42" t="s">
        <v>111</v>
      </c>
      <c r="C90" s="32">
        <v>48843.46</v>
      </c>
      <c r="D90" s="32"/>
      <c r="E90" s="34">
        <f t="shared" si="88"/>
        <v>-1898.5037419009468</v>
      </c>
      <c r="F90" s="34">
        <f t="shared" si="85"/>
        <v>-1898.5</v>
      </c>
      <c r="G90" s="34">
        <f t="shared" si="89"/>
        <v>-1.385670002491679E-3</v>
      </c>
      <c r="I90" s="34">
        <f>G90</f>
        <v>-1.385670002491679E-3</v>
      </c>
      <c r="N90" s="34">
        <f t="shared" ca="1" si="90"/>
        <v>-6.0658682590934588E-3</v>
      </c>
      <c r="O90" s="28">
        <f t="shared" si="91"/>
        <v>2.6214488679793112E-2</v>
      </c>
      <c r="P90" s="37">
        <f t="shared" si="92"/>
        <v>33824.959999999999</v>
      </c>
      <c r="Q90" s="218"/>
      <c r="R90" s="34">
        <f t="shared" si="93"/>
        <v>7.6176875928730048E-4</v>
      </c>
      <c r="S90">
        <v>0.1</v>
      </c>
      <c r="T90" s="34">
        <f t="shared" si="94"/>
        <v>7.6176875928730058E-5</v>
      </c>
      <c r="Y90">
        <f t="shared" si="95"/>
        <v>-1898.5</v>
      </c>
      <c r="Z90" s="28">
        <f t="shared" si="96"/>
        <v>-1.5445723352186039E-3</v>
      </c>
      <c r="AA90" s="28">
        <f t="shared" si="97"/>
        <v>2.6373391012520037E-2</v>
      </c>
      <c r="AB90" s="28">
        <f t="shared" si="98"/>
        <v>-2.7600158682284791E-2</v>
      </c>
      <c r="AC90" s="28">
        <f t="shared" si="99"/>
        <v>1.5890233272692483E-4</v>
      </c>
      <c r="AD90" s="28">
        <f t="shared" si="100"/>
        <v>2.5249951346058329E-9</v>
      </c>
      <c r="AE90">
        <f t="shared" si="101"/>
        <v>-2.7600158682284791E-2</v>
      </c>
      <c r="AF90" s="29"/>
      <c r="AG90">
        <f t="shared" si="102"/>
        <v>-2.7759061015011716E-2</v>
      </c>
      <c r="AH90">
        <f t="shared" si="103"/>
        <v>2.51672501568454E-2</v>
      </c>
      <c r="AI90">
        <f t="shared" si="104"/>
        <v>-0.19822616821171521</v>
      </c>
      <c r="AJ90">
        <f t="shared" si="105"/>
        <v>-5.3607788894437548E-3</v>
      </c>
      <c r="AK90">
        <f t="shared" si="106"/>
        <v>-3.1360935309424254</v>
      </c>
      <c r="AL90">
        <f t="shared" si="107"/>
        <v>-363.69346315568458</v>
      </c>
      <c r="AM90" s="28">
        <f t="shared" si="86"/>
        <v>22.039866042801833</v>
      </c>
      <c r="AN90" s="28">
        <f t="shared" si="86"/>
        <v>22.28364587557574</v>
      </c>
      <c r="AO90" s="28">
        <f t="shared" si="86"/>
        <v>22.029432566325102</v>
      </c>
      <c r="AP90" s="28">
        <f t="shared" si="86"/>
        <v>22.294842401265463</v>
      </c>
      <c r="AQ90" s="28">
        <f t="shared" si="86"/>
        <v>22.017941007756008</v>
      </c>
      <c r="AR90" s="28">
        <f t="shared" si="86"/>
        <v>22.307220091705226</v>
      </c>
      <c r="AS90" s="28">
        <f t="shared" si="86"/>
        <v>22.005241215715333</v>
      </c>
      <c r="AT90" s="28">
        <f t="shared" si="108"/>
        <v>22.320957812269224</v>
      </c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</row>
    <row r="91" spans="1:78">
      <c r="A91" s="31" t="s">
        <v>125</v>
      </c>
      <c r="B91" s="42"/>
      <c r="C91" s="31">
        <v>49546.497499999998</v>
      </c>
      <c r="D91" s="32"/>
      <c r="E91" s="34">
        <f t="shared" si="88"/>
        <v>-2.1603417574730488E-3</v>
      </c>
      <c r="F91" s="34">
        <f t="shared" si="85"/>
        <v>0</v>
      </c>
      <c r="G91" s="34">
        <f t="shared" si="89"/>
        <v>-8.0000000161817297E-4</v>
      </c>
      <c r="H91" s="34"/>
      <c r="I91" s="34"/>
      <c r="J91" s="41">
        <f t="shared" ref="J91:J96" si="109">G91</f>
        <v>-8.0000000161817297E-4</v>
      </c>
      <c r="K91" s="34"/>
      <c r="L91" s="34"/>
      <c r="M91" s="34"/>
      <c r="N91" s="34">
        <f t="shared" ca="1" si="90"/>
        <v>-2.8726822293695491E-3</v>
      </c>
      <c r="O91" s="28">
        <f t="shared" si="91"/>
        <v>2.4373145062567221E-2</v>
      </c>
      <c r="P91" s="37">
        <f t="shared" si="92"/>
        <v>34527.997499999998</v>
      </c>
      <c r="Q91" s="218"/>
      <c r="R91" s="34">
        <f t="shared" si="93"/>
        <v>6.3368723242252152E-4</v>
      </c>
      <c r="S91">
        <v>1</v>
      </c>
      <c r="T91" s="34">
        <f t="shared" si="94"/>
        <v>6.3368723242252152E-4</v>
      </c>
      <c r="Y91">
        <f t="shared" si="95"/>
        <v>0</v>
      </c>
      <c r="Z91" s="28">
        <f t="shared" si="96"/>
        <v>-1.3873990841486647E-3</v>
      </c>
      <c r="AA91" s="28">
        <f t="shared" si="97"/>
        <v>2.4960544145097713E-2</v>
      </c>
      <c r="AB91" s="28">
        <f t="shared" si="98"/>
        <v>-2.5173145064185394E-2</v>
      </c>
      <c r="AC91" s="28">
        <f t="shared" si="99"/>
        <v>5.8739908253049172E-4</v>
      </c>
      <c r="AD91" s="28">
        <f t="shared" si="100"/>
        <v>3.4503768215766341E-7</v>
      </c>
      <c r="AE91">
        <f t="shared" si="101"/>
        <v>-2.5173145064185394E-2</v>
      </c>
      <c r="AF91" s="29"/>
      <c r="AG91">
        <f t="shared" si="102"/>
        <v>-2.5760544146715886E-2</v>
      </c>
      <c r="AH91">
        <f t="shared" si="103"/>
        <v>2.5225272783459318E-2</v>
      </c>
      <c r="AI91">
        <f t="shared" si="104"/>
        <v>-0.19163611316016393</v>
      </c>
      <c r="AJ91">
        <f t="shared" si="105"/>
        <v>-1.1910470057335143E-2</v>
      </c>
      <c r="AK91">
        <f t="shared" si="106"/>
        <v>-3.1293745717624089</v>
      </c>
      <c r="AL91">
        <f t="shared" si="107"/>
        <v>-163.68977945471414</v>
      </c>
      <c r="AM91" s="28">
        <f t="shared" ref="AM91:AS100" si="110">$AT91+$AA$7*SIN(AN91)</f>
        <v>22.099307131372054</v>
      </c>
      <c r="AN91" s="28">
        <f t="shared" si="110"/>
        <v>22.417350223137916</v>
      </c>
      <c r="AO91" s="28">
        <f t="shared" si="110"/>
        <v>22.078425491443266</v>
      </c>
      <c r="AP91" s="28">
        <f t="shared" si="110"/>
        <v>22.441004334872712</v>
      </c>
      <c r="AQ91" s="28">
        <f t="shared" si="110"/>
        <v>22.054091862748127</v>
      </c>
      <c r="AR91" s="28">
        <f t="shared" si="110"/>
        <v>22.468915299246877</v>
      </c>
      <c r="AS91" s="28">
        <f t="shared" si="110"/>
        <v>22.025425912179511</v>
      </c>
      <c r="AT91" s="28">
        <f t="shared" si="108"/>
        <v>22.502323932160042</v>
      </c>
    </row>
    <row r="92" spans="1:78">
      <c r="A92" s="33" t="s">
        <v>113</v>
      </c>
      <c r="B92" s="42"/>
      <c r="C92" s="32">
        <v>49546.497900000002</v>
      </c>
      <c r="D92" s="32"/>
      <c r="E92" s="34">
        <f t="shared" si="88"/>
        <v>-1.0801708689124276E-3</v>
      </c>
      <c r="F92" s="34">
        <f t="shared" si="85"/>
        <v>0</v>
      </c>
      <c r="G92" s="34">
        <f t="shared" si="89"/>
        <v>-3.9999999717110768E-4</v>
      </c>
      <c r="H92" s="34"/>
      <c r="I92" s="34"/>
      <c r="J92" s="34">
        <f t="shared" si="109"/>
        <v>-3.9999999717110768E-4</v>
      </c>
      <c r="K92" s="34"/>
      <c r="L92" s="34"/>
      <c r="M92" s="34"/>
      <c r="N92" s="34">
        <f t="shared" ca="1" si="90"/>
        <v>-2.8726822293695491E-3</v>
      </c>
      <c r="O92" s="28">
        <f t="shared" si="91"/>
        <v>2.4373145062567221E-2</v>
      </c>
      <c r="P92" s="37">
        <f t="shared" si="92"/>
        <v>34527.997900000002</v>
      </c>
      <c r="Q92" s="34"/>
      <c r="R92" s="34">
        <f t="shared" si="93"/>
        <v>6.1370871615083755E-4</v>
      </c>
      <c r="S92">
        <v>1</v>
      </c>
      <c r="T92" s="34">
        <f t="shared" si="94"/>
        <v>6.1370871615083755E-4</v>
      </c>
      <c r="Y92">
        <f t="shared" si="95"/>
        <v>0</v>
      </c>
      <c r="Z92" s="28">
        <f t="shared" si="96"/>
        <v>-1.3873990841486647E-3</v>
      </c>
      <c r="AA92" s="28">
        <f t="shared" si="97"/>
        <v>2.5360544149544778E-2</v>
      </c>
      <c r="AB92" s="28">
        <f t="shared" si="98"/>
        <v>-2.4773145059738329E-2</v>
      </c>
      <c r="AC92" s="28">
        <f t="shared" si="99"/>
        <v>9.8739908697755702E-4</v>
      </c>
      <c r="AD92" s="28">
        <f t="shared" si="100"/>
        <v>9.7495695696411314E-7</v>
      </c>
      <c r="AE92">
        <f t="shared" si="101"/>
        <v>-2.4773145059738329E-2</v>
      </c>
      <c r="AF92" s="29"/>
      <c r="AG92">
        <f t="shared" si="102"/>
        <v>-2.5760544146715886E-2</v>
      </c>
      <c r="AH92">
        <f t="shared" si="103"/>
        <v>2.5225272783459318E-2</v>
      </c>
      <c r="AI92">
        <f t="shared" si="104"/>
        <v>-0.19163611316016393</v>
      </c>
      <c r="AJ92">
        <f t="shared" si="105"/>
        <v>-1.1910470057335143E-2</v>
      </c>
      <c r="AK92">
        <f t="shared" si="106"/>
        <v>-3.1293745717624089</v>
      </c>
      <c r="AL92">
        <f t="shared" si="107"/>
        <v>-163.68977945471414</v>
      </c>
      <c r="AM92" s="28">
        <f t="shared" si="110"/>
        <v>22.099307131372054</v>
      </c>
      <c r="AN92" s="28">
        <f t="shared" si="110"/>
        <v>22.417350223137916</v>
      </c>
      <c r="AO92" s="28">
        <f t="shared" si="110"/>
        <v>22.078425491443266</v>
      </c>
      <c r="AP92" s="28">
        <f t="shared" si="110"/>
        <v>22.441004334872712</v>
      </c>
      <c r="AQ92" s="28">
        <f t="shared" si="110"/>
        <v>22.054091862748127</v>
      </c>
      <c r="AR92" s="28">
        <f t="shared" si="110"/>
        <v>22.468915299246877</v>
      </c>
      <c r="AS92" s="28">
        <f t="shared" si="110"/>
        <v>22.025425912179511</v>
      </c>
      <c r="AT92" s="28">
        <f t="shared" si="108"/>
        <v>22.502323932160042</v>
      </c>
    </row>
    <row r="93" spans="1:78" s="34" customFormat="1">
      <c r="A93" s="31" t="s">
        <v>125</v>
      </c>
      <c r="B93" s="42"/>
      <c r="C93" s="31">
        <v>49546.498299999999</v>
      </c>
      <c r="D93" s="32">
        <v>5.0000000000000001E-3</v>
      </c>
      <c r="E93" s="34">
        <f t="shared" si="88"/>
        <v>0</v>
      </c>
      <c r="F93" s="34">
        <f t="shared" si="85"/>
        <v>0</v>
      </c>
      <c r="G93" s="34">
        <f t="shared" si="89"/>
        <v>0</v>
      </c>
      <c r="J93" s="41">
        <f t="shared" si="109"/>
        <v>0</v>
      </c>
      <c r="N93" s="34">
        <f t="shared" ca="1" si="90"/>
        <v>-2.8726822293695491E-3</v>
      </c>
      <c r="O93" s="28">
        <f t="shared" si="91"/>
        <v>2.4373145062567221E-2</v>
      </c>
      <c r="P93" s="37">
        <f t="shared" si="92"/>
        <v>34527.998299999999</v>
      </c>
      <c r="Q93" s="218"/>
      <c r="R93" s="34">
        <f t="shared" si="93"/>
        <v>5.9405020024094486E-4</v>
      </c>
      <c r="S93">
        <v>1</v>
      </c>
      <c r="T93" s="34">
        <f t="shared" si="94"/>
        <v>5.9405020024094486E-4</v>
      </c>
      <c r="Y93">
        <f t="shared" si="95"/>
        <v>0</v>
      </c>
      <c r="Z93" s="28">
        <f t="shared" si="96"/>
        <v>-1.3873990841486647E-3</v>
      </c>
      <c r="AA93" s="28">
        <f t="shared" si="97"/>
        <v>2.5760544146715886E-2</v>
      </c>
      <c r="AB93" s="28">
        <f t="shared" si="98"/>
        <v>-2.4373145062567221E-2</v>
      </c>
      <c r="AC93" s="28">
        <f t="shared" si="99"/>
        <v>1.3873990841486647E-3</v>
      </c>
      <c r="AD93" s="28">
        <f t="shared" si="100"/>
        <v>1.9248762186965536E-6</v>
      </c>
      <c r="AE93">
        <f t="shared" si="101"/>
        <v>-2.4373145062567221E-2</v>
      </c>
      <c r="AF93" s="29"/>
      <c r="AG93">
        <f t="shared" si="102"/>
        <v>-2.5760544146715886E-2</v>
      </c>
      <c r="AH93">
        <f t="shared" si="103"/>
        <v>2.5225272783459318E-2</v>
      </c>
      <c r="AI93">
        <f t="shared" si="104"/>
        <v>-0.19163611316016393</v>
      </c>
      <c r="AJ93">
        <f t="shared" si="105"/>
        <v>-1.1910470057335143E-2</v>
      </c>
      <c r="AK93">
        <f t="shared" si="106"/>
        <v>-3.1293745717624089</v>
      </c>
      <c r="AL93">
        <f t="shared" si="107"/>
        <v>-163.68977945471414</v>
      </c>
      <c r="AM93" s="28">
        <f t="shared" si="110"/>
        <v>22.099307131372054</v>
      </c>
      <c r="AN93" s="28">
        <f t="shared" si="110"/>
        <v>22.417350223137916</v>
      </c>
      <c r="AO93" s="28">
        <f t="shared" si="110"/>
        <v>22.078425491443266</v>
      </c>
      <c r="AP93" s="28">
        <f t="shared" si="110"/>
        <v>22.441004334872712</v>
      </c>
      <c r="AQ93" s="28">
        <f t="shared" si="110"/>
        <v>22.054091862748127</v>
      </c>
      <c r="AR93" s="28">
        <f t="shared" si="110"/>
        <v>22.468915299246877</v>
      </c>
      <c r="AS93" s="28">
        <f t="shared" si="110"/>
        <v>22.025425912179511</v>
      </c>
      <c r="AT93" s="28">
        <f t="shared" si="108"/>
        <v>22.502323932160042</v>
      </c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</row>
    <row r="94" spans="1:78">
      <c r="A94" s="31" t="s">
        <v>125</v>
      </c>
      <c r="B94" s="42"/>
      <c r="C94" s="31">
        <v>49568.531300000002</v>
      </c>
      <c r="D94" s="32"/>
      <c r="E94" s="34">
        <f t="shared" si="88"/>
        <v>59.498512307664335</v>
      </c>
      <c r="F94" s="34">
        <f t="shared" si="85"/>
        <v>59.5</v>
      </c>
      <c r="G94" s="34">
        <f t="shared" si="89"/>
        <v>-5.5090999376261607E-4</v>
      </c>
      <c r="H94" s="34"/>
      <c r="I94" s="34"/>
      <c r="J94" s="41">
        <f t="shared" si="109"/>
        <v>-5.5090999376261607E-4</v>
      </c>
      <c r="K94" s="34"/>
      <c r="L94" s="34"/>
      <c r="M94" s="34"/>
      <c r="N94" s="34">
        <f t="shared" ca="1" si="90"/>
        <v>-2.7726060804263977E-3</v>
      </c>
      <c r="O94" s="28">
        <f t="shared" si="91"/>
        <v>2.4314858723728548E-2</v>
      </c>
      <c r="P94" s="37">
        <f t="shared" si="92"/>
        <v>34550.031300000002</v>
      </c>
      <c r="Q94" s="218"/>
      <c r="R94" s="34">
        <f t="shared" si="93"/>
        <v>6.1830645391176213E-4</v>
      </c>
      <c r="S94">
        <v>1</v>
      </c>
      <c r="T94" s="34">
        <f t="shared" si="94"/>
        <v>6.1830645391176213E-4</v>
      </c>
      <c r="Y94">
        <f t="shared" si="95"/>
        <v>59.5</v>
      </c>
      <c r="Z94" s="28">
        <f t="shared" si="96"/>
        <v>-1.3650169243061352E-3</v>
      </c>
      <c r="AA94" s="28">
        <f t="shared" si="97"/>
        <v>2.5128965654272067E-2</v>
      </c>
      <c r="AB94" s="28">
        <f t="shared" si="98"/>
        <v>-2.4865768717491164E-2</v>
      </c>
      <c r="AC94" s="28">
        <f t="shared" si="99"/>
        <v>8.1410693054351918E-4</v>
      </c>
      <c r="AD94" s="28">
        <f t="shared" si="100"/>
        <v>6.6277009435899032E-7</v>
      </c>
      <c r="AE94">
        <f t="shared" si="101"/>
        <v>-2.4865768717491164E-2</v>
      </c>
      <c r="AF94" s="29"/>
      <c r="AG94">
        <f t="shared" si="102"/>
        <v>-2.5679875648034683E-2</v>
      </c>
      <c r="AH94">
        <f t="shared" si="103"/>
        <v>2.5228465000824318E-2</v>
      </c>
      <c r="AI94">
        <f t="shared" si="104"/>
        <v>-0.19137587951798901</v>
      </c>
      <c r="AJ94">
        <f t="shared" si="105"/>
        <v>-1.2168922401709135E-2</v>
      </c>
      <c r="AK94">
        <f t="shared" si="106"/>
        <v>-3.1291094307417837</v>
      </c>
      <c r="AL94">
        <f t="shared" si="107"/>
        <v>-160.21295561847933</v>
      </c>
      <c r="AM94" s="28">
        <f t="shared" si="110"/>
        <v>22.101649585644203</v>
      </c>
      <c r="AN94" s="28">
        <f t="shared" si="110"/>
        <v>22.421118107025755</v>
      </c>
      <c r="AO94" s="28">
        <f t="shared" si="110"/>
        <v>22.080398841716065</v>
      </c>
      <c r="AP94" s="28">
        <f t="shared" si="110"/>
        <v>22.445235724191321</v>
      </c>
      <c r="AQ94" s="28">
        <f t="shared" si="110"/>
        <v>22.055585094167814</v>
      </c>
      <c r="AR94" s="28">
        <f t="shared" si="110"/>
        <v>22.473762497743007</v>
      </c>
      <c r="AS94" s="28">
        <f t="shared" si="110"/>
        <v>22.02628493529161</v>
      </c>
      <c r="AT94" s="28">
        <f t="shared" si="108"/>
        <v>22.508008042844004</v>
      </c>
    </row>
    <row r="95" spans="1:78">
      <c r="A95" s="31" t="s">
        <v>125</v>
      </c>
      <c r="B95" s="42"/>
      <c r="C95" s="31">
        <v>49568.5314</v>
      </c>
      <c r="D95" s="32"/>
      <c r="E95" s="34">
        <f t="shared" si="88"/>
        <v>59.498782350376651</v>
      </c>
      <c r="F95" s="34">
        <f t="shared" si="85"/>
        <v>59.5</v>
      </c>
      <c r="G95" s="34">
        <f t="shared" si="89"/>
        <v>-4.5090999628882855E-4</v>
      </c>
      <c r="H95" s="34"/>
      <c r="I95" s="34"/>
      <c r="J95" s="41">
        <f t="shared" si="109"/>
        <v>-4.5090999628882855E-4</v>
      </c>
      <c r="K95" s="34"/>
      <c r="L95" s="34"/>
      <c r="M95" s="34"/>
      <c r="N95" s="34">
        <f t="shared" ca="1" si="90"/>
        <v>-2.7726060804263977E-3</v>
      </c>
      <c r="O95" s="28">
        <f t="shared" si="91"/>
        <v>2.4314858723728548E-2</v>
      </c>
      <c r="P95" s="37">
        <f t="shared" si="92"/>
        <v>34550.0314</v>
      </c>
      <c r="Q95" s="218"/>
      <c r="R95" s="34">
        <f t="shared" si="93"/>
        <v>6.1334330029339109E-4</v>
      </c>
      <c r="S95">
        <v>1</v>
      </c>
      <c r="T95" s="34">
        <f t="shared" si="94"/>
        <v>6.1334330029339109E-4</v>
      </c>
      <c r="Y95">
        <f t="shared" si="95"/>
        <v>59.5</v>
      </c>
      <c r="Z95" s="28">
        <f t="shared" si="96"/>
        <v>-1.3650169243061352E-3</v>
      </c>
      <c r="AA95" s="28">
        <f t="shared" si="97"/>
        <v>2.5228965651745854E-2</v>
      </c>
      <c r="AB95" s="28">
        <f t="shared" si="98"/>
        <v>-2.4765768720017376E-2</v>
      </c>
      <c r="AC95" s="28">
        <f t="shared" si="99"/>
        <v>9.141069280173067E-4</v>
      </c>
      <c r="AD95" s="28">
        <f t="shared" si="100"/>
        <v>8.3559147584923755E-7</v>
      </c>
      <c r="AE95">
        <f t="shared" si="101"/>
        <v>-2.4765768720017376E-2</v>
      </c>
      <c r="AF95" s="29"/>
      <c r="AG95">
        <f t="shared" si="102"/>
        <v>-2.5679875648034683E-2</v>
      </c>
      <c r="AH95">
        <f t="shared" si="103"/>
        <v>2.5228465000824318E-2</v>
      </c>
      <c r="AI95">
        <f t="shared" si="104"/>
        <v>-0.19137587951798901</v>
      </c>
      <c r="AJ95">
        <f t="shared" si="105"/>
        <v>-1.2168922401709135E-2</v>
      </c>
      <c r="AK95">
        <f t="shared" si="106"/>
        <v>-3.1291094307417837</v>
      </c>
      <c r="AL95">
        <f t="shared" si="107"/>
        <v>-160.21295561847933</v>
      </c>
      <c r="AM95" s="28">
        <f t="shared" si="110"/>
        <v>22.101649585644203</v>
      </c>
      <c r="AN95" s="28">
        <f t="shared" si="110"/>
        <v>22.421118107025755</v>
      </c>
      <c r="AO95" s="28">
        <f t="shared" si="110"/>
        <v>22.080398841716065</v>
      </c>
      <c r="AP95" s="28">
        <f t="shared" si="110"/>
        <v>22.445235724191321</v>
      </c>
      <c r="AQ95" s="28">
        <f t="shared" si="110"/>
        <v>22.055585094167814</v>
      </c>
      <c r="AR95" s="28">
        <f t="shared" si="110"/>
        <v>22.473762497743007</v>
      </c>
      <c r="AS95" s="28">
        <f t="shared" si="110"/>
        <v>22.02628493529161</v>
      </c>
      <c r="AT95" s="28">
        <f t="shared" si="108"/>
        <v>22.508008042844004</v>
      </c>
    </row>
    <row r="96" spans="1:78">
      <c r="A96" s="33" t="s">
        <v>113</v>
      </c>
      <c r="B96" s="42"/>
      <c r="C96" s="32">
        <v>49568.5314</v>
      </c>
      <c r="D96" s="32">
        <v>4.0000000000000001E-3</v>
      </c>
      <c r="E96" s="34">
        <f t="shared" si="88"/>
        <v>59.498782350376651</v>
      </c>
      <c r="F96" s="34">
        <f t="shared" si="85"/>
        <v>59.5</v>
      </c>
      <c r="G96" s="34">
        <f t="shared" si="89"/>
        <v>-4.5090999628882855E-4</v>
      </c>
      <c r="H96" s="34"/>
      <c r="I96" s="34"/>
      <c r="J96" s="34">
        <f t="shared" si="109"/>
        <v>-4.5090999628882855E-4</v>
      </c>
      <c r="K96" s="34"/>
      <c r="L96" s="34"/>
      <c r="M96" s="34"/>
      <c r="N96" s="34">
        <f t="shared" ca="1" si="90"/>
        <v>-2.7726060804263977E-3</v>
      </c>
      <c r="O96" s="28">
        <f t="shared" si="91"/>
        <v>2.4314858723728548E-2</v>
      </c>
      <c r="P96" s="37">
        <f t="shared" si="92"/>
        <v>34550.0314</v>
      </c>
      <c r="Q96" s="34"/>
      <c r="R96" s="34">
        <f t="shared" si="93"/>
        <v>6.1334330029339109E-4</v>
      </c>
      <c r="S96">
        <v>1</v>
      </c>
      <c r="T96" s="34">
        <f t="shared" si="94"/>
        <v>6.1334330029339109E-4</v>
      </c>
      <c r="Y96">
        <f t="shared" si="95"/>
        <v>59.5</v>
      </c>
      <c r="Z96" s="28">
        <f t="shared" si="96"/>
        <v>-1.3650169243061352E-3</v>
      </c>
      <c r="AA96" s="28">
        <f t="shared" si="97"/>
        <v>2.5228965651745854E-2</v>
      </c>
      <c r="AB96" s="28">
        <f t="shared" si="98"/>
        <v>-2.4765768720017376E-2</v>
      </c>
      <c r="AC96" s="28">
        <f t="shared" si="99"/>
        <v>9.141069280173067E-4</v>
      </c>
      <c r="AD96" s="28">
        <f t="shared" si="100"/>
        <v>8.3559147584923755E-7</v>
      </c>
      <c r="AE96">
        <f t="shared" si="101"/>
        <v>-2.4765768720017376E-2</v>
      </c>
      <c r="AF96" s="29"/>
      <c r="AG96">
        <f t="shared" si="102"/>
        <v>-2.5679875648034683E-2</v>
      </c>
      <c r="AH96">
        <f t="shared" si="103"/>
        <v>2.5228465000824318E-2</v>
      </c>
      <c r="AI96">
        <f t="shared" si="104"/>
        <v>-0.19137587951798901</v>
      </c>
      <c r="AJ96">
        <f t="shared" si="105"/>
        <v>-1.2168922401709135E-2</v>
      </c>
      <c r="AK96">
        <f t="shared" si="106"/>
        <v>-3.1291094307417837</v>
      </c>
      <c r="AL96">
        <f t="shared" si="107"/>
        <v>-160.21295561847933</v>
      </c>
      <c r="AM96" s="28">
        <f t="shared" si="110"/>
        <v>22.101649585644203</v>
      </c>
      <c r="AN96" s="28">
        <f t="shared" si="110"/>
        <v>22.421118107025755</v>
      </c>
      <c r="AO96" s="28">
        <f t="shared" si="110"/>
        <v>22.080398841716065</v>
      </c>
      <c r="AP96" s="28">
        <f t="shared" si="110"/>
        <v>22.445235724191321</v>
      </c>
      <c r="AQ96" s="28">
        <f t="shared" si="110"/>
        <v>22.055585094167814</v>
      </c>
      <c r="AR96" s="28">
        <f t="shared" si="110"/>
        <v>22.473762497743007</v>
      </c>
      <c r="AS96" s="28">
        <f t="shared" si="110"/>
        <v>22.02628493529161</v>
      </c>
      <c r="AT96" s="28">
        <f t="shared" si="108"/>
        <v>22.508008042844004</v>
      </c>
    </row>
    <row r="97" spans="1:46">
      <c r="A97" s="33" t="s">
        <v>107</v>
      </c>
      <c r="B97" s="42" t="s">
        <v>111</v>
      </c>
      <c r="C97" s="32">
        <v>49571.495000000003</v>
      </c>
      <c r="D97" s="32"/>
      <c r="E97" s="34">
        <f t="shared" si="88"/>
        <v>67.501768374755272</v>
      </c>
      <c r="F97" s="34">
        <f t="shared" si="85"/>
        <v>67.5</v>
      </c>
      <c r="G97" s="34">
        <f t="shared" si="89"/>
        <v>6.5485000232001767E-4</v>
      </c>
      <c r="H97" s="34"/>
      <c r="I97" s="34">
        <f>G97</f>
        <v>6.5485000232001767E-4</v>
      </c>
      <c r="J97" s="34"/>
      <c r="K97" s="34"/>
      <c r="L97" s="34"/>
      <c r="M97" s="34"/>
      <c r="N97" s="34">
        <f t="shared" ca="1" si="90"/>
        <v>-2.7591504637617726E-3</v>
      </c>
      <c r="O97" s="28">
        <f t="shared" si="91"/>
        <v>2.4307019227563526E-2</v>
      </c>
      <c r="P97" s="37">
        <f t="shared" si="92"/>
        <v>34552.995000000003</v>
      </c>
      <c r="Q97" s="218"/>
      <c r="R97" s="34">
        <f t="shared" si="93"/>
        <v>5.594251090595561E-4</v>
      </c>
      <c r="S97">
        <v>0.1</v>
      </c>
      <c r="T97" s="34">
        <f t="shared" si="94"/>
        <v>5.5942510905955611E-5</v>
      </c>
      <c r="Y97">
        <f t="shared" si="95"/>
        <v>67.5</v>
      </c>
      <c r="Z97" s="28">
        <f t="shared" si="96"/>
        <v>-1.3619225973694297E-3</v>
      </c>
      <c r="AA97" s="28">
        <f t="shared" si="97"/>
        <v>2.6323791827252974E-2</v>
      </c>
      <c r="AB97" s="28">
        <f t="shared" si="98"/>
        <v>-2.3652169225243509E-2</v>
      </c>
      <c r="AC97" s="28">
        <f t="shared" si="99"/>
        <v>2.0167725996894474E-3</v>
      </c>
      <c r="AD97" s="28">
        <f t="shared" si="100"/>
        <v>4.067371718858132E-7</v>
      </c>
      <c r="AE97">
        <f t="shared" si="101"/>
        <v>-2.3652169225243509E-2</v>
      </c>
      <c r="AF97" s="29"/>
      <c r="AG97">
        <f t="shared" si="102"/>
        <v>-2.5668941824932956E-2</v>
      </c>
      <c r="AH97">
        <f t="shared" si="103"/>
        <v>2.5228902544784604E-2</v>
      </c>
      <c r="AI97">
        <f t="shared" si="104"/>
        <v>-0.19134063879888491</v>
      </c>
      <c r="AJ97">
        <f t="shared" si="105"/>
        <v>-1.2203920805334388E-2</v>
      </c>
      <c r="AK97">
        <f t="shared" si="106"/>
        <v>-3.129073526521954</v>
      </c>
      <c r="AL97">
        <f t="shared" si="107"/>
        <v>-159.75346105766297</v>
      </c>
      <c r="AM97" s="28">
        <f t="shared" si="110"/>
        <v>22.1019667675119</v>
      </c>
      <c r="AN97" s="28">
        <f t="shared" si="110"/>
        <v>22.421622691505018</v>
      </c>
      <c r="AO97" s="28">
        <f t="shared" si="110"/>
        <v>22.080666274790197</v>
      </c>
      <c r="AP97" s="28">
        <f t="shared" si="110"/>
        <v>22.445802907854844</v>
      </c>
      <c r="AQ97" s="28">
        <f t="shared" si="110"/>
        <v>22.055787667013323</v>
      </c>
      <c r="AR97" s="28">
        <f t="shared" si="110"/>
        <v>22.474413070734116</v>
      </c>
      <c r="AS97" s="28">
        <f t="shared" si="110"/>
        <v>22.026401617774358</v>
      </c>
      <c r="AT97" s="28">
        <f t="shared" si="108"/>
        <v>22.508772293020002</v>
      </c>
    </row>
    <row r="98" spans="1:46">
      <c r="A98" s="33" t="s">
        <v>113</v>
      </c>
      <c r="B98" s="42"/>
      <c r="C98" s="32">
        <v>49917.919999999998</v>
      </c>
      <c r="D98" s="32">
        <v>7.0000000000000001E-3</v>
      </c>
      <c r="E98" s="34">
        <f t="shared" si="88"/>
        <v>1002.9972581482527</v>
      </c>
      <c r="F98" s="34">
        <f t="shared" si="85"/>
        <v>1003</v>
      </c>
      <c r="G98" s="34">
        <f t="shared" si="89"/>
        <v>-1.0153399998671375E-3</v>
      </c>
      <c r="H98" s="34"/>
      <c r="I98" s="34"/>
      <c r="J98" s="34">
        <f t="shared" ref="J98:J105" si="111">G98</f>
        <v>-1.0153399998671375E-3</v>
      </c>
      <c r="K98" s="34"/>
      <c r="L98" s="34"/>
      <c r="M98" s="34"/>
      <c r="N98" s="34">
        <f t="shared" ca="1" si="90"/>
        <v>-1.1856842900421424E-3</v>
      </c>
      <c r="O98" s="28">
        <f t="shared" si="91"/>
        <v>2.3385911704221753E-2</v>
      </c>
      <c r="P98" s="37">
        <f t="shared" si="92"/>
        <v>34899.42</v>
      </c>
      <c r="Q98" s="34"/>
      <c r="R98" s="34">
        <f t="shared" si="93"/>
        <v>5.9542108472630101E-4</v>
      </c>
      <c r="S98">
        <v>1</v>
      </c>
      <c r="T98" s="34">
        <f t="shared" si="94"/>
        <v>5.9542108472630101E-4</v>
      </c>
      <c r="Y98">
        <f t="shared" si="95"/>
        <v>1003</v>
      </c>
      <c r="Z98" s="28">
        <f t="shared" si="96"/>
        <v>-8.5980400469072224E-4</v>
      </c>
      <c r="AA98" s="28">
        <f t="shared" si="97"/>
        <v>2.3230375709045337E-2</v>
      </c>
      <c r="AB98" s="28">
        <f t="shared" si="98"/>
        <v>-2.440125170408889E-2</v>
      </c>
      <c r="AC98" s="28">
        <f t="shared" si="99"/>
        <v>-1.5553599517641528E-4</v>
      </c>
      <c r="AD98" s="28">
        <f t="shared" si="100"/>
        <v>2.4191445795517877E-8</v>
      </c>
      <c r="AE98">
        <f t="shared" si="101"/>
        <v>-2.440125170408889E-2</v>
      </c>
      <c r="AF98" s="29"/>
      <c r="AG98">
        <f t="shared" si="102"/>
        <v>-2.4245715708912475E-2</v>
      </c>
      <c r="AH98">
        <f t="shared" si="103"/>
        <v>2.5295526334938923E-2</v>
      </c>
      <c r="AI98">
        <f t="shared" si="104"/>
        <v>-0.18681344637777825</v>
      </c>
      <c r="AJ98">
        <f t="shared" si="105"/>
        <v>-1.6697818252219245E-2</v>
      </c>
      <c r="AK98">
        <f t="shared" si="106"/>
        <v>-3.1244631691997169</v>
      </c>
      <c r="AL98">
        <f t="shared" si="107"/>
        <v>-116.75489180010379</v>
      </c>
      <c r="AM98" s="28">
        <f t="shared" si="110"/>
        <v>22.142643920893793</v>
      </c>
      <c r="AN98" s="28">
        <f t="shared" si="110"/>
        <v>22.477326817977868</v>
      </c>
      <c r="AO98" s="28">
        <f t="shared" si="110"/>
        <v>22.115400223269994</v>
      </c>
      <c r="AP98" s="28">
        <f t="shared" si="110"/>
        <v>22.509210173088675</v>
      </c>
      <c r="AQ98" s="28">
        <f t="shared" si="110"/>
        <v>22.082501778045675</v>
      </c>
      <c r="AR98" s="28">
        <f t="shared" si="110"/>
        <v>22.548504687649825</v>
      </c>
      <c r="AS98" s="28">
        <f t="shared" si="110"/>
        <v>22.042088423989231</v>
      </c>
      <c r="AT98" s="28">
        <f t="shared" si="108"/>
        <v>22.598141797975416</v>
      </c>
    </row>
    <row r="99" spans="1:46">
      <c r="A99" s="33" t="s">
        <v>113</v>
      </c>
      <c r="B99" s="42"/>
      <c r="C99" s="32">
        <v>49918.845399999998</v>
      </c>
      <c r="D99" s="32"/>
      <c r="E99" s="34">
        <f t="shared" si="88"/>
        <v>1005.4962334711552</v>
      </c>
      <c r="F99" s="34">
        <f t="shared" si="85"/>
        <v>1005.5</v>
      </c>
      <c r="G99" s="34">
        <f t="shared" si="89"/>
        <v>-1.394790000631474E-3</v>
      </c>
      <c r="H99" s="34"/>
      <c r="I99" s="34"/>
      <c r="J99" s="34">
        <f t="shared" si="111"/>
        <v>-1.394790000631474E-3</v>
      </c>
      <c r="K99" s="34"/>
      <c r="L99" s="34"/>
      <c r="M99" s="34"/>
      <c r="N99" s="34">
        <f t="shared" ca="1" si="90"/>
        <v>-1.181479409834447E-3</v>
      </c>
      <c r="O99" s="28">
        <f t="shared" si="91"/>
        <v>2.3383438538930348E-2</v>
      </c>
      <c r="P99" s="37">
        <f t="shared" si="92"/>
        <v>34900.345399999998</v>
      </c>
      <c r="Q99" s="34"/>
      <c r="R99" s="34">
        <f t="shared" si="93"/>
        <v>6.1396060955875599E-4</v>
      </c>
      <c r="S99">
        <v>1</v>
      </c>
      <c r="T99" s="34">
        <f t="shared" si="94"/>
        <v>6.1396060955875599E-4</v>
      </c>
      <c r="Y99">
        <f t="shared" si="95"/>
        <v>1005.5</v>
      </c>
      <c r="Z99" s="28">
        <f t="shared" si="96"/>
        <v>-8.5808764287081951E-4</v>
      </c>
      <c r="AA99" s="28">
        <f t="shared" si="97"/>
        <v>2.2846736181169693E-2</v>
      </c>
      <c r="AB99" s="28">
        <f t="shared" si="98"/>
        <v>-2.4778228539561822E-2</v>
      </c>
      <c r="AC99" s="28">
        <f t="shared" si="99"/>
        <v>-5.3670235776065445E-4</v>
      </c>
      <c r="AD99" s="28">
        <f t="shared" si="100"/>
        <v>2.8804942082584553E-7</v>
      </c>
      <c r="AE99">
        <f t="shared" si="101"/>
        <v>-2.4778228539561822E-2</v>
      </c>
      <c r="AF99" s="29"/>
      <c r="AG99">
        <f t="shared" si="102"/>
        <v>-2.4241526181801167E-2</v>
      </c>
      <c r="AH99">
        <f t="shared" si="103"/>
        <v>2.5295750127025562E-2</v>
      </c>
      <c r="AI99">
        <f t="shared" si="104"/>
        <v>-0.18680028497777751</v>
      </c>
      <c r="AJ99">
        <f t="shared" si="105"/>
        <v>-1.6710876596702586E-2</v>
      </c>
      <c r="AK99">
        <f t="shared" si="106"/>
        <v>-3.1244497719635955</v>
      </c>
      <c r="AL99">
        <f t="shared" si="107"/>
        <v>-116.6636428832379</v>
      </c>
      <c r="AM99" s="28">
        <f t="shared" si="110"/>
        <v>22.142761960300945</v>
      </c>
      <c r="AN99" s="28">
        <f t="shared" si="110"/>
        <v>22.477466967716321</v>
      </c>
      <c r="AO99" s="28">
        <f t="shared" si="110"/>
        <v>22.115502234845493</v>
      </c>
      <c r="AP99" s="28">
        <f t="shared" si="110"/>
        <v>22.509371724948711</v>
      </c>
      <c r="AQ99" s="28">
        <f t="shared" si="110"/>
        <v>22.082581380424578</v>
      </c>
      <c r="AR99" s="28">
        <f t="shared" si="110"/>
        <v>22.548697161109757</v>
      </c>
      <c r="AS99" s="28">
        <f t="shared" si="110"/>
        <v>22.042136036548328</v>
      </c>
      <c r="AT99" s="28">
        <f t="shared" si="108"/>
        <v>22.598380626155418</v>
      </c>
    </row>
    <row r="100" spans="1:46">
      <c r="A100" s="33" t="s">
        <v>113</v>
      </c>
      <c r="B100" s="42"/>
      <c r="C100" s="32">
        <v>49919.956299999998</v>
      </c>
      <c r="D100" s="32"/>
      <c r="E100" s="34">
        <f t="shared" si="88"/>
        <v>1008.4961380380574</v>
      </c>
      <c r="F100" s="34">
        <f t="shared" si="85"/>
        <v>1008.5</v>
      </c>
      <c r="G100" s="34">
        <f t="shared" si="89"/>
        <v>-1.430130003427621E-3</v>
      </c>
      <c r="H100" s="34"/>
      <c r="I100" s="34"/>
      <c r="J100" s="34">
        <f t="shared" si="111"/>
        <v>-1.430130003427621E-3</v>
      </c>
      <c r="K100" s="34"/>
      <c r="L100" s="34"/>
      <c r="M100" s="34"/>
      <c r="N100" s="34">
        <f t="shared" ca="1" si="90"/>
        <v>-1.1764335535852126E-3</v>
      </c>
      <c r="O100" s="28">
        <f t="shared" si="91"/>
        <v>2.3380470658768231E-2</v>
      </c>
      <c r="P100" s="37">
        <f t="shared" si="92"/>
        <v>34901.456299999998</v>
      </c>
      <c r="Q100" s="34"/>
      <c r="R100" s="34">
        <f t="shared" si="93"/>
        <v>6.1556590521895328E-4</v>
      </c>
      <c r="S100">
        <v>1</v>
      </c>
      <c r="T100" s="34">
        <f t="shared" si="94"/>
        <v>6.1556590521895328E-4</v>
      </c>
      <c r="Y100">
        <f t="shared" si="95"/>
        <v>1008.5</v>
      </c>
      <c r="Z100" s="28">
        <f t="shared" si="96"/>
        <v>-8.5602537174076648E-4</v>
      </c>
      <c r="AA100" s="28">
        <f t="shared" si="97"/>
        <v>2.2806366027081377E-2</v>
      </c>
      <c r="AB100" s="28">
        <f t="shared" si="98"/>
        <v>-2.4810600662195852E-2</v>
      </c>
      <c r="AC100" s="28">
        <f t="shared" si="99"/>
        <v>-5.7410463168685449E-4</v>
      </c>
      <c r="AD100" s="28">
        <f t="shared" si="100"/>
        <v>3.2959612812429888E-7</v>
      </c>
      <c r="AE100">
        <f t="shared" si="101"/>
        <v>-2.4810600662195852E-2</v>
      </c>
      <c r="AF100" s="29"/>
      <c r="AG100">
        <f t="shared" si="102"/>
        <v>-2.4236496030508998E-2</v>
      </c>
      <c r="AH100">
        <f t="shared" si="103"/>
        <v>2.5296019032634898E-2</v>
      </c>
      <c r="AI100">
        <f t="shared" si="104"/>
        <v>-0.18678448396022879</v>
      </c>
      <c r="AJ100">
        <f t="shared" si="105"/>
        <v>-1.6726553842272684E-2</v>
      </c>
      <c r="AK100">
        <f t="shared" si="106"/>
        <v>-3.1244336878563042</v>
      </c>
      <c r="AL100">
        <f t="shared" si="107"/>
        <v>-116.55428183365036</v>
      </c>
      <c r="AM100" s="28">
        <f t="shared" si="110"/>
        <v>22.142903671619834</v>
      </c>
      <c r="AN100" s="28">
        <f t="shared" si="110"/>
        <v>22.477635086807965</v>
      </c>
      <c r="AO100" s="28">
        <f t="shared" si="110"/>
        <v>22.115624713095841</v>
      </c>
      <c r="AP100" s="28">
        <f t="shared" si="110"/>
        <v>22.509565530819902</v>
      </c>
      <c r="AQ100" s="28">
        <f t="shared" si="110"/>
        <v>22.082676962104276</v>
      </c>
      <c r="AR100" s="28">
        <f t="shared" si="110"/>
        <v>22.548928088635588</v>
      </c>
      <c r="AS100" s="28">
        <f t="shared" si="110"/>
        <v>22.042193213500603</v>
      </c>
      <c r="AT100" s="28">
        <f t="shared" si="108"/>
        <v>22.598667219971414</v>
      </c>
    </row>
    <row r="101" spans="1:46">
      <c r="A101" s="127" t="s">
        <v>113</v>
      </c>
      <c r="B101" s="133"/>
      <c r="C101" s="126">
        <v>49920.696400000001</v>
      </c>
      <c r="D101" s="126"/>
      <c r="E101" s="34">
        <f t="shared" si="88"/>
        <v>1010.4947242024044</v>
      </c>
      <c r="F101" s="34">
        <f t="shared" si="85"/>
        <v>1010.5</v>
      </c>
      <c r="G101" s="34">
        <f t="shared" si="89"/>
        <v>-1.9536899999366142E-3</v>
      </c>
      <c r="H101" s="34"/>
      <c r="I101" s="34"/>
      <c r="J101" s="34">
        <f t="shared" si="111"/>
        <v>-1.9536899999366142E-3</v>
      </c>
      <c r="K101" s="34"/>
      <c r="L101" s="34"/>
      <c r="M101" s="34"/>
      <c r="N101" s="34">
        <f t="shared" ca="1" si="90"/>
        <v>-1.1730696494190562E-3</v>
      </c>
      <c r="O101" s="28">
        <f t="shared" si="91"/>
        <v>2.3378492022410199E-2</v>
      </c>
      <c r="P101" s="37">
        <f t="shared" si="92"/>
        <v>34902.196400000001</v>
      </c>
      <c r="Q101" s="34"/>
      <c r="R101" s="34">
        <f t="shared" si="93"/>
        <v>6.4171944601331115E-4</v>
      </c>
      <c r="S101">
        <v>1</v>
      </c>
      <c r="T101" s="34">
        <f t="shared" si="94"/>
        <v>6.4171944601331115E-4</v>
      </c>
      <c r="Y101">
        <f t="shared" si="95"/>
        <v>1010.5</v>
      </c>
      <c r="Z101" s="28">
        <f t="shared" si="96"/>
        <v>-8.5464892621592986E-4</v>
      </c>
      <c r="AA101" s="28">
        <f t="shared" si="97"/>
        <v>2.2279450948689515E-2</v>
      </c>
      <c r="AB101" s="28">
        <f t="shared" si="98"/>
        <v>-2.5332182022346814E-2</v>
      </c>
      <c r="AC101" s="28">
        <f t="shared" si="99"/>
        <v>-1.0990410737206843E-3</v>
      </c>
      <c r="AD101" s="28">
        <f t="shared" si="100"/>
        <v>1.2078912817251148E-6</v>
      </c>
      <c r="AE101">
        <f t="shared" si="101"/>
        <v>-2.5332182022346814E-2</v>
      </c>
      <c r="AF101" s="29"/>
      <c r="AG101">
        <f t="shared" si="102"/>
        <v>-2.4233140948626129E-2</v>
      </c>
      <c r="AH101">
        <f t="shared" si="103"/>
        <v>2.5296198518418356E-2</v>
      </c>
      <c r="AI101">
        <f t="shared" si="104"/>
        <v>-0.18677394550234994</v>
      </c>
      <c r="AJ101">
        <f t="shared" si="105"/>
        <v>-1.6737009721615358E-2</v>
      </c>
      <c r="AK101">
        <f t="shared" si="106"/>
        <v>-3.1244229606196154</v>
      </c>
      <c r="AL101">
        <f t="shared" si="107"/>
        <v>-116.48145777404875</v>
      </c>
      <c r="AM101" s="28">
        <f t="shared" ref="AM101:AS110" si="112">$AT101+$AA$7*SIN(AN101)</f>
        <v>22.142998184629349</v>
      </c>
      <c r="AN101" s="28">
        <f t="shared" si="112"/>
        <v>22.477747129483316</v>
      </c>
      <c r="AO101" s="28">
        <f t="shared" si="112"/>
        <v>22.115706404265975</v>
      </c>
      <c r="AP101" s="28">
        <f t="shared" si="112"/>
        <v>22.509694700573032</v>
      </c>
      <c r="AQ101" s="28">
        <f t="shared" si="112"/>
        <v>22.082740718879787</v>
      </c>
      <c r="AR101" s="28">
        <f t="shared" si="112"/>
        <v>22.549082015689383</v>
      </c>
      <c r="AS101" s="28">
        <f t="shared" si="112"/>
        <v>22.042231356860157</v>
      </c>
      <c r="AT101" s="28">
        <f t="shared" si="108"/>
        <v>22.598858282515415</v>
      </c>
    </row>
    <row r="102" spans="1:46">
      <c r="A102" s="127" t="s">
        <v>113</v>
      </c>
      <c r="B102" s="133"/>
      <c r="C102" s="126">
        <v>49920.882599999997</v>
      </c>
      <c r="D102" s="126"/>
      <c r="E102" s="34">
        <f t="shared" si="88"/>
        <v>1010.9975437454297</v>
      </c>
      <c r="F102" s="34">
        <f t="shared" si="85"/>
        <v>1011</v>
      </c>
      <c r="G102" s="34">
        <f t="shared" si="89"/>
        <v>-9.0958000509999692E-4</v>
      </c>
      <c r="H102" s="34"/>
      <c r="I102" s="34"/>
      <c r="J102" s="34">
        <f t="shared" si="111"/>
        <v>-9.0958000509999692E-4</v>
      </c>
      <c r="K102" s="34"/>
      <c r="L102" s="34"/>
      <c r="M102" s="34"/>
      <c r="N102" s="34">
        <f t="shared" ca="1" si="90"/>
        <v>-1.1722286733775171E-3</v>
      </c>
      <c r="O102" s="28">
        <f t="shared" si="91"/>
        <v>2.337799735712278E-2</v>
      </c>
      <c r="P102" s="37">
        <f t="shared" si="92"/>
        <v>34902.382599999997</v>
      </c>
      <c r="Q102" s="34"/>
      <c r="R102" s="34">
        <f t="shared" si="93"/>
        <v>5.8988641412595637E-4</v>
      </c>
      <c r="S102">
        <v>1</v>
      </c>
      <c r="T102" s="34">
        <f t="shared" si="94"/>
        <v>5.8988641412595637E-4</v>
      </c>
      <c r="Y102">
        <f t="shared" si="95"/>
        <v>1011</v>
      </c>
      <c r="Z102" s="28">
        <f t="shared" si="96"/>
        <v>-8.5430461507579949E-4</v>
      </c>
      <c r="AA102" s="28">
        <f t="shared" si="97"/>
        <v>2.3322721967098583E-2</v>
      </c>
      <c r="AB102" s="28">
        <f t="shared" si="98"/>
        <v>-2.4287577362222777E-2</v>
      </c>
      <c r="AC102" s="28">
        <f t="shared" si="99"/>
        <v>-5.5275390024197429E-5</v>
      </c>
      <c r="AD102" s="28">
        <f t="shared" si="100"/>
        <v>3.0553687423271446E-9</v>
      </c>
      <c r="AE102">
        <f t="shared" si="101"/>
        <v>-2.4287577362222777E-2</v>
      </c>
      <c r="AF102" s="29"/>
      <c r="AG102">
        <f t="shared" si="102"/>
        <v>-2.423230197219858E-2</v>
      </c>
      <c r="AH102">
        <f t="shared" si="103"/>
        <v>2.5296243416801256E-2</v>
      </c>
      <c r="AI102">
        <f t="shared" si="104"/>
        <v>-0.18677131033218347</v>
      </c>
      <c r="AJ102">
        <f t="shared" si="105"/>
        <v>-1.6739624239160145E-2</v>
      </c>
      <c r="AK102">
        <f t="shared" si="106"/>
        <v>-3.1244202782482109</v>
      </c>
      <c r="AL102">
        <f t="shared" si="107"/>
        <v>-116.46326216170726</v>
      </c>
      <c r="AM102" s="28">
        <f t="shared" si="112"/>
        <v>22.143021817730489</v>
      </c>
      <c r="AN102" s="28">
        <f t="shared" si="112"/>
        <v>22.477775135562709</v>
      </c>
      <c r="AO102" s="28">
        <f t="shared" si="112"/>
        <v>22.115726831933667</v>
      </c>
      <c r="AP102" s="28">
        <f t="shared" si="112"/>
        <v>22.509726988740919</v>
      </c>
      <c r="AQ102" s="28">
        <f t="shared" si="112"/>
        <v>22.082756662531011</v>
      </c>
      <c r="AR102" s="28">
        <f t="shared" si="112"/>
        <v>22.549120494373312</v>
      </c>
      <c r="AS102" s="28">
        <f t="shared" si="112"/>
        <v>22.042240895874766</v>
      </c>
      <c r="AT102" s="28">
        <f t="shared" si="108"/>
        <v>22.598906048151413</v>
      </c>
    </row>
    <row r="103" spans="1:46">
      <c r="A103" s="128" t="s">
        <v>126</v>
      </c>
      <c r="B103" s="135" t="s">
        <v>111</v>
      </c>
      <c r="C103" s="128">
        <v>49921.438499999997</v>
      </c>
      <c r="D103" s="126"/>
      <c r="E103" s="34">
        <f t="shared" si="88"/>
        <v>1012.4987112211156</v>
      </c>
      <c r="F103" s="34">
        <f t="shared" si="85"/>
        <v>1012.5</v>
      </c>
      <c r="G103" s="34">
        <f t="shared" si="89"/>
        <v>-4.7725000331411138E-4</v>
      </c>
      <c r="H103" s="34"/>
      <c r="I103" s="34"/>
      <c r="J103" s="41">
        <f t="shared" si="111"/>
        <v>-4.7725000331411138E-4</v>
      </c>
      <c r="K103" s="34"/>
      <c r="L103" s="34"/>
      <c r="M103" s="34"/>
      <c r="N103" s="34">
        <f t="shared" ca="1" si="90"/>
        <v>-1.1697057452528998E-3</v>
      </c>
      <c r="O103" s="28">
        <f t="shared" si="91"/>
        <v>2.3376513346385533E-2</v>
      </c>
      <c r="P103" s="37">
        <f t="shared" si="92"/>
        <v>34902.938499999997</v>
      </c>
      <c r="Q103" s="218"/>
      <c r="R103" s="34">
        <f t="shared" si="93"/>
        <v>5.6900202594347402E-4</v>
      </c>
      <c r="S103">
        <v>1</v>
      </c>
      <c r="T103" s="34">
        <f t="shared" si="94"/>
        <v>5.6900202594347402E-4</v>
      </c>
      <c r="Y103">
        <f t="shared" si="95"/>
        <v>1012.5</v>
      </c>
      <c r="Z103" s="28">
        <f t="shared" si="96"/>
        <v>-8.5327120224104602E-4</v>
      </c>
      <c r="AA103" s="28">
        <f t="shared" si="97"/>
        <v>2.3752534545312468E-2</v>
      </c>
      <c r="AB103" s="28">
        <f t="shared" si="98"/>
        <v>-2.3853763349699644E-2</v>
      </c>
      <c r="AC103" s="28">
        <f t="shared" si="99"/>
        <v>3.7602119892693464E-4</v>
      </c>
      <c r="AD103" s="28">
        <f t="shared" si="100"/>
        <v>1.4139194204244935E-7</v>
      </c>
      <c r="AE103">
        <f t="shared" si="101"/>
        <v>-2.3853763349699644E-2</v>
      </c>
      <c r="AF103" s="29"/>
      <c r="AG103">
        <f t="shared" si="102"/>
        <v>-2.4229784548626579E-2</v>
      </c>
      <c r="AH103">
        <f t="shared" si="103"/>
        <v>2.5296378176624335E-2</v>
      </c>
      <c r="AI103">
        <f t="shared" si="104"/>
        <v>-0.18676340348813958</v>
      </c>
      <c r="AJ103">
        <f t="shared" si="105"/>
        <v>-1.6747469106161664E-2</v>
      </c>
      <c r="AK103">
        <f t="shared" si="106"/>
        <v>-3.124412229784777</v>
      </c>
      <c r="AL103">
        <f t="shared" si="107"/>
        <v>-116.40870027201299</v>
      </c>
      <c r="AM103" s="28">
        <f t="shared" si="112"/>
        <v>22.143092728669444</v>
      </c>
      <c r="AN103" s="28">
        <f t="shared" si="112"/>
        <v>22.477859142787018</v>
      </c>
      <c r="AO103" s="28">
        <f t="shared" si="112"/>
        <v>22.115788126636705</v>
      </c>
      <c r="AP103" s="28">
        <f t="shared" si="112"/>
        <v>22.509823842995178</v>
      </c>
      <c r="AQ103" s="28">
        <f t="shared" si="112"/>
        <v>22.082804504182992</v>
      </c>
      <c r="AR103" s="28">
        <f t="shared" si="112"/>
        <v>22.549235923032949</v>
      </c>
      <c r="AS103" s="28">
        <f t="shared" si="112"/>
        <v>22.042269520539321</v>
      </c>
      <c r="AT103" s="28">
        <f t="shared" si="108"/>
        <v>22.599049345059413</v>
      </c>
    </row>
    <row r="104" spans="1:46">
      <c r="A104" s="127" t="s">
        <v>113</v>
      </c>
      <c r="B104" s="133"/>
      <c r="C104" s="126">
        <v>49921.808100000002</v>
      </c>
      <c r="D104" s="126"/>
      <c r="E104" s="34">
        <f t="shared" si="88"/>
        <v>1013.496789111064</v>
      </c>
      <c r="F104" s="34">
        <f t="shared" si="85"/>
        <v>1013.5</v>
      </c>
      <c r="G104" s="34">
        <f t="shared" si="89"/>
        <v>-1.1890299938386306E-3</v>
      </c>
      <c r="H104" s="34"/>
      <c r="I104" s="34"/>
      <c r="J104" s="34">
        <f t="shared" si="111"/>
        <v>-1.1890299938386306E-3</v>
      </c>
      <c r="K104" s="34"/>
      <c r="L104" s="34"/>
      <c r="M104" s="34"/>
      <c r="N104" s="34">
        <f t="shared" ca="1" si="90"/>
        <v>-1.1680237931698215E-3</v>
      </c>
      <c r="O104" s="28">
        <f t="shared" si="91"/>
        <v>2.3375523993498213E-2</v>
      </c>
      <c r="P104" s="37">
        <f t="shared" si="92"/>
        <v>34903.308100000002</v>
      </c>
      <c r="Q104" s="34"/>
      <c r="R104" s="34">
        <f t="shared" si="93"/>
        <v>6.0341731259678643E-4</v>
      </c>
      <c r="S104">
        <v>1</v>
      </c>
      <c r="T104" s="34">
        <f t="shared" si="94"/>
        <v>6.0341731259678643E-4</v>
      </c>
      <c r="Y104">
        <f t="shared" si="95"/>
        <v>1013.5</v>
      </c>
      <c r="Z104" s="28">
        <f t="shared" si="96"/>
        <v>-8.5258186084372078E-4</v>
      </c>
      <c r="AA104" s="28">
        <f t="shared" si="97"/>
        <v>2.3039075860503303E-2</v>
      </c>
      <c r="AB104" s="28">
        <f t="shared" si="98"/>
        <v>-2.4564553987336844E-2</v>
      </c>
      <c r="AC104" s="28">
        <f t="shared" si="99"/>
        <v>-3.3644813299490983E-4</v>
      </c>
      <c r="AD104" s="28">
        <f t="shared" si="100"/>
        <v>1.1319734619576054E-7</v>
      </c>
      <c r="AE104">
        <f t="shared" si="101"/>
        <v>-2.4564553987336844E-2</v>
      </c>
      <c r="AF104" s="29"/>
      <c r="AG104">
        <f t="shared" si="102"/>
        <v>-2.4228105854341934E-2</v>
      </c>
      <c r="AH104">
        <f t="shared" si="103"/>
        <v>2.5296468070418188E-2</v>
      </c>
      <c r="AI104">
        <f t="shared" si="104"/>
        <v>-0.18675813114757397</v>
      </c>
      <c r="AJ104">
        <f t="shared" si="105"/>
        <v>-1.6752700112715357E-2</v>
      </c>
      <c r="AK104">
        <f t="shared" si="106"/>
        <v>-3.1244068630182258</v>
      </c>
      <c r="AL104">
        <f t="shared" si="107"/>
        <v>-116.37234645658435</v>
      </c>
      <c r="AM104" s="28">
        <f t="shared" si="112"/>
        <v>22.143140012324086</v>
      </c>
      <c r="AN104" s="28">
        <f t="shared" si="112"/>
        <v>22.477915138425484</v>
      </c>
      <c r="AO104" s="28">
        <f t="shared" si="112"/>
        <v>22.115828999521742</v>
      </c>
      <c r="AP104" s="28">
        <f t="shared" si="112"/>
        <v>22.509888403956563</v>
      </c>
      <c r="AQ104" s="28">
        <f t="shared" si="112"/>
        <v>22.082836407533307</v>
      </c>
      <c r="AR104" s="28">
        <f t="shared" si="112"/>
        <v>22.549312869311755</v>
      </c>
      <c r="AS104" s="28">
        <f t="shared" si="112"/>
        <v>22.042288610000497</v>
      </c>
      <c r="AT104" s="28">
        <f t="shared" si="108"/>
        <v>22.599144876331408</v>
      </c>
    </row>
    <row r="105" spans="1:46">
      <c r="A105" s="127" t="s">
        <v>113</v>
      </c>
      <c r="B105" s="133"/>
      <c r="C105" s="126">
        <v>49922.918299999998</v>
      </c>
      <c r="D105" s="126"/>
      <c r="E105" s="34">
        <f t="shared" si="88"/>
        <v>1016.4948033789211</v>
      </c>
      <c r="F105" s="34">
        <f t="shared" si="85"/>
        <v>1016.5</v>
      </c>
      <c r="G105" s="34">
        <f t="shared" si="89"/>
        <v>-1.9243700007791631E-3</v>
      </c>
      <c r="H105" s="34"/>
      <c r="I105" s="34"/>
      <c r="J105" s="34">
        <f t="shared" si="111"/>
        <v>-1.9243700007791631E-3</v>
      </c>
      <c r="K105" s="34"/>
      <c r="L105" s="34"/>
      <c r="M105" s="34"/>
      <c r="N105" s="34">
        <f t="shared" ca="1" si="90"/>
        <v>-1.1629779369205871E-3</v>
      </c>
      <c r="O105" s="28">
        <f t="shared" si="91"/>
        <v>2.337255587533631E-2</v>
      </c>
      <c r="P105" s="37">
        <f t="shared" si="92"/>
        <v>34904.418299999998</v>
      </c>
      <c r="Q105" s="34"/>
      <c r="R105" s="34">
        <f t="shared" si="93"/>
        <v>6.399344587816806E-4</v>
      </c>
      <c r="S105">
        <v>1</v>
      </c>
      <c r="T105" s="34">
        <f t="shared" si="94"/>
        <v>6.399344587816806E-4</v>
      </c>
      <c r="Y105">
        <f t="shared" si="95"/>
        <v>1016.5</v>
      </c>
      <c r="Z105" s="28">
        <f t="shared" si="96"/>
        <v>-8.5051191905588519E-4</v>
      </c>
      <c r="AA105" s="28">
        <f t="shared" si="97"/>
        <v>2.2298697793613032E-2</v>
      </c>
      <c r="AB105" s="28">
        <f t="shared" si="98"/>
        <v>-2.5296925876115473E-2</v>
      </c>
      <c r="AC105" s="28">
        <f t="shared" si="99"/>
        <v>-1.0738580817232779E-3</v>
      </c>
      <c r="AD105" s="28">
        <f t="shared" si="100"/>
        <v>1.1531711796823981E-6</v>
      </c>
      <c r="AE105">
        <f t="shared" si="101"/>
        <v>-2.5296925876115473E-2</v>
      </c>
      <c r="AF105" s="29"/>
      <c r="AG105">
        <f t="shared" si="102"/>
        <v>-2.4223067794392195E-2</v>
      </c>
      <c r="AH105">
        <f t="shared" si="103"/>
        <v>2.52967380107183E-2</v>
      </c>
      <c r="AI105">
        <f t="shared" si="104"/>
        <v>-0.1867423087928215</v>
      </c>
      <c r="AJ105">
        <f t="shared" si="105"/>
        <v>-1.6768398388684429E-2</v>
      </c>
      <c r="AK105">
        <f t="shared" si="106"/>
        <v>-3.1243907573228751</v>
      </c>
      <c r="AL105">
        <f t="shared" si="107"/>
        <v>-116.26338463997125</v>
      </c>
      <c r="AM105" s="28">
        <f t="shared" si="112"/>
        <v>22.143281909817436</v>
      </c>
      <c r="AN105" s="28">
        <f t="shared" si="112"/>
        <v>22.47808308129202</v>
      </c>
      <c r="AO105" s="28">
        <f t="shared" si="112"/>
        <v>22.115951664973014</v>
      </c>
      <c r="AP105" s="28">
        <f t="shared" si="112"/>
        <v>22.510082045839155</v>
      </c>
      <c r="AQ105" s="28">
        <f t="shared" si="112"/>
        <v>22.082932160383145</v>
      </c>
      <c r="AR105" s="28">
        <f t="shared" si="112"/>
        <v>22.549543678568373</v>
      </c>
      <c r="AS105" s="28">
        <f t="shared" si="112"/>
        <v>22.04234590887879</v>
      </c>
      <c r="AT105" s="28">
        <f t="shared" si="108"/>
        <v>22.599431470147408</v>
      </c>
    </row>
    <row r="106" spans="1:46">
      <c r="A106" s="127" t="s">
        <v>109</v>
      </c>
      <c r="B106" s="133"/>
      <c r="C106" s="126">
        <v>49959.381999999998</v>
      </c>
      <c r="D106" s="126">
        <v>1.4E-2</v>
      </c>
      <c r="E106" s="34">
        <f t="shared" si="88"/>
        <v>1114.9623703572122</v>
      </c>
      <c r="F106" s="34">
        <f t="shared" si="85"/>
        <v>1115</v>
      </c>
      <c r="G106" s="34">
        <f t="shared" si="89"/>
        <v>-1.3934700000390876E-2</v>
      </c>
      <c r="H106" s="34"/>
      <c r="I106" s="34">
        <f>G106</f>
        <v>-1.3934700000390876E-2</v>
      </c>
      <c r="J106" s="34"/>
      <c r="K106" s="34"/>
      <c r="L106" s="34"/>
      <c r="M106" s="34"/>
      <c r="N106" s="34">
        <f t="shared" ca="1" si="90"/>
        <v>-9.9730565673738711E-4</v>
      </c>
      <c r="O106" s="28">
        <f t="shared" si="91"/>
        <v>2.3275053090220415E-2</v>
      </c>
      <c r="P106" s="37">
        <f t="shared" si="92"/>
        <v>34940.881999999998</v>
      </c>
      <c r="Q106" s="218"/>
      <c r="R106" s="34">
        <f t="shared" si="93"/>
        <v>1.3845657250642568E-3</v>
      </c>
      <c r="S106">
        <v>0.1</v>
      </c>
      <c r="T106" s="34">
        <f t="shared" si="94"/>
        <v>1.3845657250642569E-4</v>
      </c>
      <c r="Y106">
        <f t="shared" si="95"/>
        <v>1115</v>
      </c>
      <c r="Z106" s="28">
        <f t="shared" si="96"/>
        <v>-7.8095189793730632E-4</v>
      </c>
      <c r="AA106" s="28">
        <f t="shared" si="97"/>
        <v>1.0121304987766845E-2</v>
      </c>
      <c r="AB106" s="28">
        <f t="shared" si="98"/>
        <v>-3.7209753090611294E-2</v>
      </c>
      <c r="AC106" s="28">
        <f t="shared" si="99"/>
        <v>-1.315374810245357E-2</v>
      </c>
      <c r="AD106" s="28">
        <f t="shared" si="100"/>
        <v>1.7302108914280089E-5</v>
      </c>
      <c r="AE106">
        <f t="shared" si="101"/>
        <v>-3.7209753090611294E-2</v>
      </c>
      <c r="AF106" s="29"/>
      <c r="AG106">
        <f t="shared" si="102"/>
        <v>-2.4056004988157721E-2</v>
      </c>
      <c r="AH106">
        <f t="shared" si="103"/>
        <v>2.5305818979740047E-2</v>
      </c>
      <c r="AI106">
        <f t="shared" si="104"/>
        <v>-0.18621837633985003</v>
      </c>
      <c r="AJ106">
        <f t="shared" si="105"/>
        <v>-1.728819256928564E-2</v>
      </c>
      <c r="AK106">
        <f t="shared" si="106"/>
        <v>-3.1238574703113975</v>
      </c>
      <c r="AL106">
        <f t="shared" si="107"/>
        <v>-112.7672347978376</v>
      </c>
      <c r="AM106" s="28">
        <f t="shared" si="112"/>
        <v>22.147979513665188</v>
      </c>
      <c r="AN106" s="28">
        <f t="shared" si="112"/>
        <v>22.483560575211563</v>
      </c>
      <c r="AO106" s="28">
        <f t="shared" si="112"/>
        <v>22.120018129936071</v>
      </c>
      <c r="AP106" s="28">
        <f t="shared" si="112"/>
        <v>22.516405756073478</v>
      </c>
      <c r="AQ106" s="28">
        <f t="shared" si="112"/>
        <v>22.086111758985588</v>
      </c>
      <c r="AR106" s="28">
        <f t="shared" si="112"/>
        <v>22.557097159449096</v>
      </c>
      <c r="AS106" s="28">
        <f t="shared" si="112"/>
        <v>22.044252747573097</v>
      </c>
      <c r="AT106" s="28">
        <f t="shared" si="108"/>
        <v>22.608841300439348</v>
      </c>
    </row>
    <row r="107" spans="1:46">
      <c r="A107" s="127" t="s">
        <v>109</v>
      </c>
      <c r="B107" s="133"/>
      <c r="C107" s="126">
        <v>49962.360999999997</v>
      </c>
      <c r="D107" s="126">
        <v>5.0000000000000001E-3</v>
      </c>
      <c r="E107" s="34">
        <f t="shared" si="88"/>
        <v>1123.0069429603288</v>
      </c>
      <c r="F107" s="34">
        <f t="shared" si="85"/>
        <v>1123</v>
      </c>
      <c r="G107" s="34">
        <f t="shared" si="89"/>
        <v>2.5710599948070012E-3</v>
      </c>
      <c r="H107" s="34"/>
      <c r="I107" s="34">
        <f>G107</f>
        <v>2.5710599948070012E-3</v>
      </c>
      <c r="J107" s="34"/>
      <c r="K107" s="34"/>
      <c r="L107" s="34"/>
      <c r="M107" s="34"/>
      <c r="N107" s="34">
        <f t="shared" ca="1" si="90"/>
        <v>-9.8385004007276182E-4</v>
      </c>
      <c r="O107" s="28">
        <f t="shared" si="91"/>
        <v>2.326712985779595E-2</v>
      </c>
      <c r="P107" s="37">
        <f t="shared" si="92"/>
        <v>34943.860999999997</v>
      </c>
      <c r="Q107" s="218"/>
      <c r="R107" s="34">
        <f t="shared" si="93"/>
        <v>4.2832730777371937E-4</v>
      </c>
      <c r="S107">
        <v>0.1</v>
      </c>
      <c r="T107" s="34">
        <f t="shared" si="94"/>
        <v>4.2832730777371937E-5</v>
      </c>
      <c r="Y107">
        <f t="shared" si="95"/>
        <v>1123</v>
      </c>
      <c r="Z107" s="28">
        <f t="shared" si="96"/>
        <v>-7.7516633554552267E-4</v>
      </c>
      <c r="AA107" s="28">
        <f t="shared" si="97"/>
        <v>2.6613356188148474E-2</v>
      </c>
      <c r="AB107" s="28">
        <f t="shared" si="98"/>
        <v>-2.0696069862988949E-2</v>
      </c>
      <c r="AC107" s="28">
        <f t="shared" si="99"/>
        <v>3.3462263303525239E-3</v>
      </c>
      <c r="AD107" s="28">
        <f t="shared" si="100"/>
        <v>1.1197230653944518E-6</v>
      </c>
      <c r="AE107">
        <f t="shared" si="101"/>
        <v>-2.0696069862988949E-2</v>
      </c>
      <c r="AF107" s="29"/>
      <c r="AG107">
        <f t="shared" si="102"/>
        <v>-2.4042296193341472E-2</v>
      </c>
      <c r="AH107">
        <f t="shared" si="103"/>
        <v>2.5306575293573164E-2</v>
      </c>
      <c r="AI107">
        <f t="shared" si="104"/>
        <v>-0.18617544683094592</v>
      </c>
      <c r="AJ107">
        <f t="shared" si="105"/>
        <v>-1.7330780453430266E-2</v>
      </c>
      <c r="AK107">
        <f t="shared" si="106"/>
        <v>-3.1238137767083267</v>
      </c>
      <c r="AL107">
        <f t="shared" si="107"/>
        <v>-112.49008200269206</v>
      </c>
      <c r="AM107" s="28">
        <f t="shared" si="112"/>
        <v>22.148364325503366</v>
      </c>
      <c r="AN107" s="28">
        <f t="shared" si="112"/>
        <v>22.484002332697099</v>
      </c>
      <c r="AO107" s="28">
        <f t="shared" si="112"/>
        <v>22.120351716739634</v>
      </c>
      <c r="AP107" s="28">
        <f t="shared" si="112"/>
        <v>22.516916439244518</v>
      </c>
      <c r="AQ107" s="28">
        <f t="shared" si="112"/>
        <v>22.086373048906882</v>
      </c>
      <c r="AR107" s="28">
        <f t="shared" si="112"/>
        <v>22.557708520234623</v>
      </c>
      <c r="AS107" s="28">
        <f t="shared" si="112"/>
        <v>22.044409803793172</v>
      </c>
      <c r="AT107" s="28">
        <f t="shared" si="108"/>
        <v>22.609605550615342</v>
      </c>
    </row>
    <row r="108" spans="1:46">
      <c r="A108" s="127" t="s">
        <v>119</v>
      </c>
      <c r="B108" s="135"/>
      <c r="C108" s="128">
        <v>50303.415500000003</v>
      </c>
      <c r="D108" s="126"/>
      <c r="E108" s="34">
        <f t="shared" si="88"/>
        <v>2043.9997885025518</v>
      </c>
      <c r="F108" s="35">
        <f t="shared" ref="F108:F139" si="113">ROUND(2*E108,0)/2</f>
        <v>2044</v>
      </c>
      <c r="G108" s="34">
        <f t="shared" si="89"/>
        <v>-7.8319993917830288E-5</v>
      </c>
      <c r="H108" s="36"/>
      <c r="I108" s="36"/>
      <c r="J108" s="41">
        <f>G108</f>
        <v>-7.8319993917830288E-5</v>
      </c>
      <c r="K108" s="34"/>
      <c r="L108" s="34"/>
      <c r="M108" s="34"/>
      <c r="N108" s="34">
        <f t="shared" ca="1" si="90"/>
        <v>5.6522782844223469E-4</v>
      </c>
      <c r="O108" s="28">
        <f t="shared" si="91"/>
        <v>2.2350725334047666E-2</v>
      </c>
      <c r="P108" s="37">
        <f t="shared" si="92"/>
        <v>35284.915500000003</v>
      </c>
      <c r="Q108" s="218"/>
      <c r="R108" s="34">
        <f t="shared" si="93"/>
        <v>5.0306207432393088E-4</v>
      </c>
      <c r="S108">
        <v>1</v>
      </c>
      <c r="T108" s="34">
        <f t="shared" si="94"/>
        <v>5.0306207432393088E-4</v>
      </c>
      <c r="Y108">
        <f t="shared" si="95"/>
        <v>2044</v>
      </c>
      <c r="Z108" s="28">
        <f t="shared" si="96"/>
        <v>2.6150746581906498E-5</v>
      </c>
      <c r="AA108" s="28">
        <f t="shared" si="97"/>
        <v>2.224625459354793E-2</v>
      </c>
      <c r="AB108" s="28">
        <f t="shared" si="98"/>
        <v>-2.2429045327965497E-2</v>
      </c>
      <c r="AC108" s="28">
        <f t="shared" si="99"/>
        <v>-1.0447074049973679E-4</v>
      </c>
      <c r="AD108" s="28">
        <f t="shared" si="100"/>
        <v>1.0914135620563344E-8</v>
      </c>
      <c r="AE108">
        <f t="shared" si="101"/>
        <v>-2.2429045327965497E-2</v>
      </c>
      <c r="AF108" s="29"/>
      <c r="AG108">
        <f t="shared" si="102"/>
        <v>-2.232457458746576E-2</v>
      </c>
      <c r="AH108">
        <f t="shared" si="103"/>
        <v>2.5414392286870591E-2</v>
      </c>
      <c r="AI108">
        <f t="shared" si="104"/>
        <v>-0.18086628805735636</v>
      </c>
      <c r="AJ108">
        <f t="shared" si="105"/>
        <v>-2.2594719637519134E-2</v>
      </c>
      <c r="AK108">
        <f t="shared" si="106"/>
        <v>-3.118412880991583</v>
      </c>
      <c r="AL108">
        <f t="shared" si="107"/>
        <v>-86.278260082795924</v>
      </c>
      <c r="AM108" s="28">
        <f t="shared" si="112"/>
        <v>22.195832981473757</v>
      </c>
      <c r="AN108" s="28">
        <f t="shared" si="112"/>
        <v>22.531809711568307</v>
      </c>
      <c r="AO108" s="28">
        <f t="shared" si="112"/>
        <v>22.162036608020809</v>
      </c>
      <c r="AP108" s="28">
        <f t="shared" si="112"/>
        <v>22.572760227741046</v>
      </c>
      <c r="AQ108" s="28">
        <f t="shared" si="112"/>
        <v>22.119551534898839</v>
      </c>
      <c r="AR108" s="28">
        <f t="shared" si="112"/>
        <v>22.62586918569934</v>
      </c>
      <c r="AS108" s="28">
        <f t="shared" si="112"/>
        <v>22.064786273225586</v>
      </c>
      <c r="AT108" s="28">
        <f t="shared" si="108"/>
        <v>22.697589852126768</v>
      </c>
    </row>
    <row r="109" spans="1:46">
      <c r="A109" s="127" t="s">
        <v>110</v>
      </c>
      <c r="B109" s="133" t="s">
        <v>111</v>
      </c>
      <c r="C109" s="126">
        <v>50312.487999999998</v>
      </c>
      <c r="D109" s="126">
        <v>5.0000000000000001E-3</v>
      </c>
      <c r="E109" s="34">
        <f t="shared" si="88"/>
        <v>2068.4994141963248</v>
      </c>
      <c r="F109" s="34">
        <f t="shared" si="113"/>
        <v>2068.5</v>
      </c>
      <c r="G109" s="34">
        <f t="shared" si="89"/>
        <v>-2.1692999871447682E-4</v>
      </c>
      <c r="H109" s="34"/>
      <c r="I109" s="34">
        <f>G109</f>
        <v>-2.1692999871447682E-4</v>
      </c>
      <c r="J109" s="34"/>
      <c r="K109" s="34"/>
      <c r="L109" s="34"/>
      <c r="M109" s="34"/>
      <c r="N109" s="34">
        <f t="shared" ca="1" si="90"/>
        <v>6.0643565447764981E-4</v>
      </c>
      <c r="O109" s="28">
        <f t="shared" si="91"/>
        <v>2.232623272225075E-2</v>
      </c>
      <c r="P109" s="37">
        <f t="shared" si="92"/>
        <v>35293.987999999998</v>
      </c>
      <c r="Q109" s="218"/>
      <c r="R109" s="34">
        <f t="shared" si="93"/>
        <v>5.0819418546391637E-4</v>
      </c>
      <c r="S109">
        <v>0.1</v>
      </c>
      <c r="T109" s="34">
        <f t="shared" si="94"/>
        <v>5.0819418546391639E-5</v>
      </c>
      <c r="Y109">
        <f t="shared" si="95"/>
        <v>2068.5</v>
      </c>
      <c r="Z109" s="28">
        <f t="shared" si="96"/>
        <v>5.1078394455509463E-5</v>
      </c>
      <c r="AA109" s="28">
        <f t="shared" si="97"/>
        <v>2.2058224329080764E-2</v>
      </c>
      <c r="AB109" s="28">
        <f t="shared" si="98"/>
        <v>-2.2543162720965227E-2</v>
      </c>
      <c r="AC109" s="28">
        <f t="shared" si="99"/>
        <v>-2.6800839316998629E-4</v>
      </c>
      <c r="AD109" s="28">
        <f t="shared" si="100"/>
        <v>7.1828498809557958E-9</v>
      </c>
      <c r="AE109">
        <f t="shared" si="101"/>
        <v>-2.2543162720965227E-2</v>
      </c>
      <c r="AF109" s="29"/>
      <c r="AG109">
        <f t="shared" si="102"/>
        <v>-2.2275154327795241E-2</v>
      </c>
      <c r="AH109">
        <f t="shared" si="103"/>
        <v>2.5417869249110492E-2</v>
      </c>
      <c r="AI109">
        <f t="shared" si="104"/>
        <v>-0.18071543896302475</v>
      </c>
      <c r="AJ109">
        <f t="shared" si="105"/>
        <v>-2.2744197900216936E-2</v>
      </c>
      <c r="AK109">
        <f t="shared" si="106"/>
        <v>-3.1182595044920083</v>
      </c>
      <c r="AL109">
        <f t="shared" si="107"/>
        <v>-85.71107360980541</v>
      </c>
      <c r="AM109" s="28">
        <f t="shared" si="112"/>
        <v>22.197177933730725</v>
      </c>
      <c r="AN109" s="28">
        <f t="shared" si="112"/>
        <v>22.533001283776944</v>
      </c>
      <c r="AO109" s="28">
        <f t="shared" si="112"/>
        <v>22.16323274107603</v>
      </c>
      <c r="AP109" s="28">
        <f t="shared" si="112"/>
        <v>22.574165784690571</v>
      </c>
      <c r="AQ109" s="28">
        <f t="shared" si="112"/>
        <v>22.120518639008452</v>
      </c>
      <c r="AR109" s="28">
        <f t="shared" si="112"/>
        <v>22.627619921042783</v>
      </c>
      <c r="AS109" s="28">
        <f t="shared" si="112"/>
        <v>22.065392928896216</v>
      </c>
      <c r="AT109" s="28">
        <f t="shared" si="108"/>
        <v>22.699930368290755</v>
      </c>
    </row>
    <row r="110" spans="1:46">
      <c r="A110" s="127" t="s">
        <v>119</v>
      </c>
      <c r="B110" s="135" t="s">
        <v>111</v>
      </c>
      <c r="C110" s="128">
        <v>50315.451099999998</v>
      </c>
      <c r="D110" s="128">
        <v>2.9999999999999997E-4</v>
      </c>
      <c r="E110" s="34">
        <f t="shared" si="88"/>
        <v>2076.5010500071025</v>
      </c>
      <c r="F110" s="35">
        <f t="shared" si="113"/>
        <v>2076.5</v>
      </c>
      <c r="G110" s="34">
        <f t="shared" si="89"/>
        <v>3.8882999797351658E-4</v>
      </c>
      <c r="H110" s="36"/>
      <c r="I110" s="36"/>
      <c r="J110" s="41">
        <f>G110</f>
        <v>3.8882999797351658E-4</v>
      </c>
      <c r="K110" s="34"/>
      <c r="L110" s="34"/>
      <c r="M110" s="34"/>
      <c r="N110" s="34">
        <f t="shared" ca="1" si="90"/>
        <v>6.1989127114227532E-4</v>
      </c>
      <c r="O110" s="28">
        <f t="shared" si="91"/>
        <v>2.2318233845559698E-2</v>
      </c>
      <c r="P110" s="37">
        <f t="shared" si="92"/>
        <v>35296.951099999998</v>
      </c>
      <c r="Q110" s="218"/>
      <c r="R110" s="34">
        <f t="shared" si="93"/>
        <v>4.8089875311052766E-4</v>
      </c>
      <c r="S110">
        <v>1</v>
      </c>
      <c r="T110" s="34">
        <f t="shared" si="94"/>
        <v>4.8089875311052766E-4</v>
      </c>
      <c r="Y110">
        <f t="shared" si="95"/>
        <v>2076.5</v>
      </c>
      <c r="Z110" s="28">
        <f t="shared" si="96"/>
        <v>5.9257831844967968E-5</v>
      </c>
      <c r="AA110" s="28">
        <f t="shared" si="97"/>
        <v>2.2647806011688247E-2</v>
      </c>
      <c r="AB110" s="28">
        <f t="shared" si="98"/>
        <v>-2.1929403847586182E-2</v>
      </c>
      <c r="AC110" s="28">
        <f t="shared" si="99"/>
        <v>3.2957216612854862E-4</v>
      </c>
      <c r="AD110" s="28">
        <f t="shared" si="100"/>
        <v>1.0861781268666365E-7</v>
      </c>
      <c r="AE110">
        <f t="shared" si="101"/>
        <v>-2.1929403847586182E-2</v>
      </c>
      <c r="AF110" s="29"/>
      <c r="AG110">
        <f t="shared" si="102"/>
        <v>-2.2258976013714731E-2</v>
      </c>
      <c r="AH110">
        <f t="shared" si="103"/>
        <v>2.5419011940310487E-2</v>
      </c>
      <c r="AI110">
        <f t="shared" si="104"/>
        <v>-0.18066607800933751</v>
      </c>
      <c r="AJ110">
        <f t="shared" si="105"/>
        <v>-2.2793109258441645E-2</v>
      </c>
      <c r="AK110">
        <f t="shared" si="106"/>
        <v>-3.1182093174576422</v>
      </c>
      <c r="AL110">
        <f t="shared" si="107"/>
        <v>-85.527097493656484</v>
      </c>
      <c r="AM110" s="28">
        <f t="shared" si="112"/>
        <v>22.197617981762292</v>
      </c>
      <c r="AN110" s="28">
        <f t="shared" si="112"/>
        <v>22.53338949982626</v>
      </c>
      <c r="AO110" s="28">
        <f t="shared" si="112"/>
        <v>22.163624273500599</v>
      </c>
      <c r="AP110" s="28">
        <f t="shared" si="112"/>
        <v>22.574623846197682</v>
      </c>
      <c r="AQ110" s="28">
        <f t="shared" si="112"/>
        <v>22.120835381176452</v>
      </c>
      <c r="AR110" s="28">
        <f t="shared" si="112"/>
        <v>22.628190864075076</v>
      </c>
      <c r="AS110" s="28">
        <f t="shared" si="112"/>
        <v>22.065591772903172</v>
      </c>
      <c r="AT110" s="28">
        <f t="shared" si="108"/>
        <v>22.700694618466748</v>
      </c>
    </row>
    <row r="111" spans="1:46">
      <c r="A111" s="127" t="s">
        <v>119</v>
      </c>
      <c r="B111" s="135" t="s">
        <v>111</v>
      </c>
      <c r="C111" s="128">
        <v>50315.451699999998</v>
      </c>
      <c r="D111" s="128">
        <v>5.0000000000000001E-4</v>
      </c>
      <c r="E111" s="34">
        <f t="shared" si="88"/>
        <v>2076.5026702634159</v>
      </c>
      <c r="F111" s="35">
        <f t="shared" si="113"/>
        <v>2076.5</v>
      </c>
      <c r="G111" s="34">
        <f t="shared" si="89"/>
        <v>9.8882999736815691E-4</v>
      </c>
      <c r="H111" s="36"/>
      <c r="I111" s="36"/>
      <c r="J111" s="41">
        <f>G111</f>
        <v>9.8882999736815691E-4</v>
      </c>
      <c r="K111" s="34"/>
      <c r="L111" s="34"/>
      <c r="M111" s="34"/>
      <c r="N111" s="34">
        <f t="shared" ca="1" si="90"/>
        <v>6.1989127114227532E-4</v>
      </c>
      <c r="O111" s="28">
        <f t="shared" si="91"/>
        <v>2.2318233845559698E-2</v>
      </c>
      <c r="P111" s="37">
        <f t="shared" si="92"/>
        <v>35296.951699999998</v>
      </c>
      <c r="Q111" s="218"/>
      <c r="R111" s="34">
        <f t="shared" si="93"/>
        <v>4.5494346851924816E-4</v>
      </c>
      <c r="S111">
        <v>1</v>
      </c>
      <c r="T111" s="34">
        <f t="shared" si="94"/>
        <v>4.5494346851924816E-4</v>
      </c>
      <c r="Y111">
        <f t="shared" si="95"/>
        <v>2076.5</v>
      </c>
      <c r="Z111" s="28">
        <f t="shared" si="96"/>
        <v>5.9257831844967968E-5</v>
      </c>
      <c r="AA111" s="28">
        <f t="shared" si="97"/>
        <v>2.3247806011082887E-2</v>
      </c>
      <c r="AB111" s="28">
        <f t="shared" si="98"/>
        <v>-2.1329403848191542E-2</v>
      </c>
      <c r="AC111" s="28">
        <f t="shared" si="99"/>
        <v>9.2957216552318894E-4</v>
      </c>
      <c r="AD111" s="28">
        <f t="shared" si="100"/>
        <v>8.6410441091547101E-7</v>
      </c>
      <c r="AE111">
        <f t="shared" si="101"/>
        <v>-2.1329403848191542E-2</v>
      </c>
      <c r="AF111" s="29"/>
      <c r="AG111">
        <f t="shared" si="102"/>
        <v>-2.2258976013714731E-2</v>
      </c>
      <c r="AH111">
        <f t="shared" si="103"/>
        <v>2.5419011940310487E-2</v>
      </c>
      <c r="AI111">
        <f t="shared" si="104"/>
        <v>-0.18066607800933751</v>
      </c>
      <c r="AJ111">
        <f t="shared" si="105"/>
        <v>-2.2793109258441645E-2</v>
      </c>
      <c r="AK111">
        <f t="shared" si="106"/>
        <v>-3.1182093174576422</v>
      </c>
      <c r="AL111">
        <f t="shared" si="107"/>
        <v>-85.527097493656484</v>
      </c>
      <c r="AM111" s="28">
        <f t="shared" ref="AM111:AS120" si="114">$AT111+$AA$7*SIN(AN111)</f>
        <v>22.197617981762292</v>
      </c>
      <c r="AN111" s="28">
        <f t="shared" si="114"/>
        <v>22.53338949982626</v>
      </c>
      <c r="AO111" s="28">
        <f t="shared" si="114"/>
        <v>22.163624273500599</v>
      </c>
      <c r="AP111" s="28">
        <f t="shared" si="114"/>
        <v>22.574623846197682</v>
      </c>
      <c r="AQ111" s="28">
        <f t="shared" si="114"/>
        <v>22.120835381176452</v>
      </c>
      <c r="AR111" s="28">
        <f t="shared" si="114"/>
        <v>22.628190864075076</v>
      </c>
      <c r="AS111" s="28">
        <f t="shared" si="114"/>
        <v>22.065591772903172</v>
      </c>
      <c r="AT111" s="28">
        <f t="shared" si="108"/>
        <v>22.700694618466748</v>
      </c>
    </row>
    <row r="112" spans="1:46">
      <c r="A112" s="126" t="s">
        <v>118</v>
      </c>
      <c r="B112" s="133" t="s">
        <v>111</v>
      </c>
      <c r="C112" s="126">
        <v>51016.453399999999</v>
      </c>
      <c r="D112" s="126">
        <v>2.9999999999999997E-4</v>
      </c>
      <c r="E112" s="34">
        <f t="shared" si="88"/>
        <v>3969.5067221464014</v>
      </c>
      <c r="F112" s="35">
        <f t="shared" si="113"/>
        <v>3969.5</v>
      </c>
      <c r="G112" s="34">
        <f t="shared" si="89"/>
        <v>2.4892899964470416E-3</v>
      </c>
      <c r="H112" s="34"/>
      <c r="I112" s="34"/>
      <c r="J112" s="41">
        <f>G112</f>
        <v>2.4892899964470416E-3</v>
      </c>
      <c r="K112" s="34"/>
      <c r="L112" s="34"/>
      <c r="M112" s="34"/>
      <c r="N112" s="34">
        <f t="shared" ca="1" si="90"/>
        <v>3.8038265644092552E-3</v>
      </c>
      <c r="O112" s="28">
        <f t="shared" si="91"/>
        <v>2.0407656640659126E-2</v>
      </c>
      <c r="P112" s="37">
        <f t="shared" si="92"/>
        <v>35997.953399999999</v>
      </c>
      <c r="Q112" s="218"/>
      <c r="R112" s="34">
        <f t="shared" si="93"/>
        <v>3.2106786319641226E-4</v>
      </c>
      <c r="S112">
        <v>1</v>
      </c>
      <c r="T112" s="34">
        <f t="shared" si="94"/>
        <v>3.2106786319641226E-4</v>
      </c>
      <c r="Y112">
        <f t="shared" si="95"/>
        <v>3969.5</v>
      </c>
      <c r="Z112" s="28">
        <f t="shared" si="96"/>
        <v>2.5115518997465558E-3</v>
      </c>
      <c r="AA112" s="28">
        <f t="shared" si="97"/>
        <v>2.0385394737359612E-2</v>
      </c>
      <c r="AB112" s="28">
        <f t="shared" si="98"/>
        <v>-1.7918366644212085E-2</v>
      </c>
      <c r="AC112" s="28">
        <f t="shared" si="99"/>
        <v>-2.2261903299514163E-5</v>
      </c>
      <c r="AD112" s="28">
        <f t="shared" si="100"/>
        <v>4.9559233851691957E-10</v>
      </c>
      <c r="AE112">
        <f t="shared" si="101"/>
        <v>-1.7918366644212085E-2</v>
      </c>
      <c r="AF112" s="29"/>
      <c r="AG112">
        <f t="shared" si="102"/>
        <v>-1.789610474091257E-2</v>
      </c>
      <c r="AH112">
        <f t="shared" si="103"/>
        <v>2.5804705154167773E-2</v>
      </c>
      <c r="AI112">
        <f t="shared" si="104"/>
        <v>-0.16766990127474968</v>
      </c>
      <c r="AJ112">
        <f t="shared" si="105"/>
        <v>-3.5653269377572933E-2</v>
      </c>
      <c r="AK112">
        <f t="shared" si="106"/>
        <v>-3.1050113187355852</v>
      </c>
      <c r="AL112">
        <f t="shared" si="107"/>
        <v>-54.666593514210888</v>
      </c>
      <c r="AM112" s="28">
        <f t="shared" si="114"/>
        <v>22.312531885525246</v>
      </c>
      <c r="AN112" s="28">
        <f t="shared" si="114"/>
        <v>22.614407652356761</v>
      </c>
      <c r="AO112" s="28">
        <f t="shared" si="114"/>
        <v>22.268719077871204</v>
      </c>
      <c r="AP112" s="28">
        <f t="shared" si="114"/>
        <v>22.670936114026109</v>
      </c>
      <c r="AQ112" s="28">
        <f t="shared" si="114"/>
        <v>22.208898237828588</v>
      </c>
      <c r="AR112" s="28">
        <f t="shared" si="114"/>
        <v>22.752626730400301</v>
      </c>
      <c r="AS112" s="28">
        <f t="shared" si="114"/>
        <v>22.123771633678519</v>
      </c>
      <c r="AT112" s="28">
        <f t="shared" si="108"/>
        <v>22.881535316361571</v>
      </c>
    </row>
    <row r="113" spans="1:47">
      <c r="A113" s="152" t="s">
        <v>269</v>
      </c>
      <c r="B113" s="113" t="s">
        <v>111</v>
      </c>
      <c r="C113" s="153">
        <v>51378.435400000002</v>
      </c>
      <c r="D113" s="113" t="s">
        <v>299</v>
      </c>
      <c r="E113" s="34">
        <f t="shared" si="88"/>
        <v>4947.0127577362055</v>
      </c>
      <c r="F113" s="35">
        <f t="shared" si="113"/>
        <v>4947</v>
      </c>
      <c r="G113" s="34">
        <f t="shared" si="89"/>
        <v>4.7243400040315464E-3</v>
      </c>
      <c r="K113">
        <f>G113</f>
        <v>4.7243400040315464E-3</v>
      </c>
      <c r="M113" s="34"/>
      <c r="N113" s="34">
        <f t="shared" ca="1" si="90"/>
        <v>5.4479347256181677E-3</v>
      </c>
      <c r="O113" s="28">
        <f t="shared" si="91"/>
        <v>1.9407167548346566E-2</v>
      </c>
      <c r="P113" s="37">
        <f t="shared" si="92"/>
        <v>36359.935400000002</v>
      </c>
      <c r="Q113" s="217"/>
      <c r="R113" s="34">
        <f t="shared" si="93"/>
        <v>2.1558542469609583E-4</v>
      </c>
      <c r="S113">
        <v>1</v>
      </c>
      <c r="T113" s="34">
        <f t="shared" si="94"/>
        <v>2.1558542469609583E-4</v>
      </c>
      <c r="Y113">
        <f t="shared" si="95"/>
        <v>4947</v>
      </c>
      <c r="Z113" s="28">
        <f t="shared" si="96"/>
        <v>4.126932836480364E-3</v>
      </c>
      <c r="AA113" s="28">
        <f t="shared" si="97"/>
        <v>2.0004574715897748E-2</v>
      </c>
      <c r="AB113" s="28">
        <f t="shared" si="98"/>
        <v>-1.4682827544315019E-2</v>
      </c>
      <c r="AC113" s="28">
        <f t="shared" si="99"/>
        <v>5.9740716755118245E-4</v>
      </c>
      <c r="AD113" s="28">
        <f t="shared" si="100"/>
        <v>3.568953238415266E-7</v>
      </c>
      <c r="AE113">
        <f t="shared" si="101"/>
        <v>-1.4682827544315019E-2</v>
      </c>
      <c r="AF113" s="29"/>
      <c r="AG113">
        <f t="shared" si="102"/>
        <v>-1.5280234711866202E-2</v>
      </c>
      <c r="AH113">
        <f t="shared" si="103"/>
        <v>2.6107403719797473E-2</v>
      </c>
      <c r="AI113">
        <f t="shared" si="104"/>
        <v>-0.1600902288037199</v>
      </c>
      <c r="AJ113">
        <f t="shared" si="105"/>
        <v>-4.3137443453156406E-2</v>
      </c>
      <c r="AK113">
        <f t="shared" si="106"/>
        <v>-3.0973277462549027</v>
      </c>
      <c r="AL113">
        <f t="shared" si="107"/>
        <v>-45.175140897419354</v>
      </c>
      <c r="AM113" s="28">
        <f t="shared" si="114"/>
        <v>22.378520206705147</v>
      </c>
      <c r="AN113" s="28">
        <f t="shared" si="114"/>
        <v>22.649463584688064</v>
      </c>
      <c r="AO113" s="28">
        <f t="shared" si="114"/>
        <v>22.331534324235854</v>
      </c>
      <c r="AP113" s="28">
        <f t="shared" si="114"/>
        <v>22.711944761988949</v>
      </c>
      <c r="AQ113" s="28">
        <f t="shared" si="114"/>
        <v>22.264289709579867</v>
      </c>
      <c r="AR113" s="28">
        <f t="shared" si="114"/>
        <v>22.807953956760446</v>
      </c>
      <c r="AS113" s="28">
        <f t="shared" si="114"/>
        <v>22.163268238610392</v>
      </c>
      <c r="AT113" s="28">
        <f t="shared" si="108"/>
        <v>22.974917134740963</v>
      </c>
    </row>
    <row r="114" spans="1:47">
      <c r="A114" s="215" t="s">
        <v>116</v>
      </c>
      <c r="B114" s="133"/>
      <c r="C114" s="126">
        <v>51378.435700000002</v>
      </c>
      <c r="D114" s="126">
        <v>4.0000000000000002E-4</v>
      </c>
      <c r="E114" s="34">
        <f t="shared" si="88"/>
        <v>4947.0135678643619</v>
      </c>
      <c r="F114" s="35">
        <f t="shared" si="113"/>
        <v>4947</v>
      </c>
      <c r="G114" s="34">
        <f t="shared" si="89"/>
        <v>5.0243400037288666E-3</v>
      </c>
      <c r="H114" s="40"/>
      <c r="I114" s="41"/>
      <c r="J114" s="41">
        <f>G114</f>
        <v>5.0243400037288666E-3</v>
      </c>
      <c r="K114" s="34"/>
      <c r="L114" s="34"/>
      <c r="M114" s="34"/>
      <c r="N114" s="34">
        <f t="shared" ca="1" si="90"/>
        <v>5.4479347256181677E-3</v>
      </c>
      <c r="O114" s="28">
        <f t="shared" si="91"/>
        <v>1.9407167548346566E-2</v>
      </c>
      <c r="P114" s="37">
        <f t="shared" si="92"/>
        <v>36359.935700000002</v>
      </c>
      <c r="Q114" s="218"/>
      <c r="R114" s="34">
        <f t="shared" si="93"/>
        <v>2.0686572817821359E-4</v>
      </c>
      <c r="S114">
        <v>1</v>
      </c>
      <c r="T114" s="34">
        <f t="shared" si="94"/>
        <v>2.0686572817821359E-4</v>
      </c>
      <c r="Y114">
        <f t="shared" si="95"/>
        <v>4947</v>
      </c>
      <c r="Z114" s="28">
        <f t="shared" si="96"/>
        <v>4.126932836480364E-3</v>
      </c>
      <c r="AA114" s="28">
        <f t="shared" si="97"/>
        <v>2.0304574715595068E-2</v>
      </c>
      <c r="AB114" s="28">
        <f t="shared" si="98"/>
        <v>-1.4382827544617699E-2</v>
      </c>
      <c r="AC114" s="28">
        <f t="shared" si="99"/>
        <v>8.9740716724850261E-4</v>
      </c>
      <c r="AD114" s="28">
        <f t="shared" si="100"/>
        <v>8.0533962382898193E-7</v>
      </c>
      <c r="AE114">
        <f t="shared" si="101"/>
        <v>-1.4382827544617699E-2</v>
      </c>
      <c r="AF114" s="29"/>
      <c r="AG114">
        <f t="shared" si="102"/>
        <v>-1.5280234711866202E-2</v>
      </c>
      <c r="AH114">
        <f t="shared" si="103"/>
        <v>2.6107403719797473E-2</v>
      </c>
      <c r="AI114">
        <f t="shared" si="104"/>
        <v>-0.1600902288037199</v>
      </c>
      <c r="AJ114">
        <f t="shared" si="105"/>
        <v>-4.3137443453156406E-2</v>
      </c>
      <c r="AK114">
        <f t="shared" si="106"/>
        <v>-3.0973277462549027</v>
      </c>
      <c r="AL114">
        <f t="shared" si="107"/>
        <v>-45.175140897419354</v>
      </c>
      <c r="AM114" s="28">
        <f t="shared" si="114"/>
        <v>22.378520206705147</v>
      </c>
      <c r="AN114" s="28">
        <f t="shared" si="114"/>
        <v>22.649463584688064</v>
      </c>
      <c r="AO114" s="28">
        <f t="shared" si="114"/>
        <v>22.331534324235854</v>
      </c>
      <c r="AP114" s="28">
        <f t="shared" si="114"/>
        <v>22.711944761988949</v>
      </c>
      <c r="AQ114" s="28">
        <f t="shared" si="114"/>
        <v>22.264289709579867</v>
      </c>
      <c r="AR114" s="28">
        <f t="shared" si="114"/>
        <v>22.807953956760446</v>
      </c>
      <c r="AS114" s="28">
        <f t="shared" si="114"/>
        <v>22.163268238610392</v>
      </c>
      <c r="AT114" s="28">
        <f t="shared" si="108"/>
        <v>22.974917134740963</v>
      </c>
    </row>
    <row r="115" spans="1:47">
      <c r="A115" s="152" t="s">
        <v>269</v>
      </c>
      <c r="B115" s="113" t="s">
        <v>111</v>
      </c>
      <c r="C115" s="153">
        <v>51378.435899999997</v>
      </c>
      <c r="D115" s="113" t="s">
        <v>299</v>
      </c>
      <c r="E115" s="34">
        <f t="shared" si="88"/>
        <v>4947.0141079497862</v>
      </c>
      <c r="F115" s="35">
        <f t="shared" si="113"/>
        <v>4947</v>
      </c>
      <c r="G115" s="34">
        <f t="shared" si="89"/>
        <v>5.2243399986764416E-3</v>
      </c>
      <c r="K115">
        <f>G115</f>
        <v>5.2243399986764416E-3</v>
      </c>
      <c r="M115" s="34"/>
      <c r="N115" s="34">
        <f t="shared" ca="1" si="90"/>
        <v>5.4479347256181677E-3</v>
      </c>
      <c r="O115" s="28">
        <f t="shared" si="91"/>
        <v>1.9407167548346566E-2</v>
      </c>
      <c r="P115" s="37">
        <f t="shared" si="92"/>
        <v>36359.935899999997</v>
      </c>
      <c r="Q115" s="217"/>
      <c r="R115" s="34">
        <f t="shared" si="93"/>
        <v>2.0115259730368184E-4</v>
      </c>
      <c r="S115">
        <v>1</v>
      </c>
      <c r="T115" s="34">
        <f t="shared" si="94"/>
        <v>2.0115259730368184E-4</v>
      </c>
      <c r="Y115">
        <f t="shared" si="95"/>
        <v>4947</v>
      </c>
      <c r="Z115" s="28">
        <f t="shared" si="96"/>
        <v>4.126932836480364E-3</v>
      </c>
      <c r="AA115" s="28">
        <f t="shared" si="97"/>
        <v>2.0504574710542643E-2</v>
      </c>
      <c r="AB115" s="28">
        <f t="shared" si="98"/>
        <v>-1.4182827549670124E-2</v>
      </c>
      <c r="AC115" s="28">
        <f t="shared" si="99"/>
        <v>1.0974071621960776E-3</v>
      </c>
      <c r="AD115" s="28">
        <f t="shared" si="100"/>
        <v>1.2043024796392482E-6</v>
      </c>
      <c r="AE115">
        <f t="shared" si="101"/>
        <v>-1.4182827549670124E-2</v>
      </c>
      <c r="AF115" s="29"/>
      <c r="AG115">
        <f t="shared" si="102"/>
        <v>-1.5280234711866202E-2</v>
      </c>
      <c r="AH115">
        <f t="shared" si="103"/>
        <v>2.6107403719797473E-2</v>
      </c>
      <c r="AI115">
        <f t="shared" si="104"/>
        <v>-0.1600902288037199</v>
      </c>
      <c r="AJ115">
        <f t="shared" si="105"/>
        <v>-4.3137443453156406E-2</v>
      </c>
      <c r="AK115">
        <f t="shared" si="106"/>
        <v>-3.0973277462549027</v>
      </c>
      <c r="AL115">
        <f t="shared" si="107"/>
        <v>-45.175140897419354</v>
      </c>
      <c r="AM115" s="28">
        <f t="shared" si="114"/>
        <v>22.378520206705147</v>
      </c>
      <c r="AN115" s="28">
        <f t="shared" si="114"/>
        <v>22.649463584688064</v>
      </c>
      <c r="AO115" s="28">
        <f t="shared" si="114"/>
        <v>22.331534324235854</v>
      </c>
      <c r="AP115" s="28">
        <f t="shared" si="114"/>
        <v>22.711944761988949</v>
      </c>
      <c r="AQ115" s="28">
        <f t="shared" si="114"/>
        <v>22.264289709579867</v>
      </c>
      <c r="AR115" s="28">
        <f t="shared" si="114"/>
        <v>22.807953956760446</v>
      </c>
      <c r="AS115" s="28">
        <f t="shared" si="114"/>
        <v>22.163268238610392</v>
      </c>
      <c r="AT115" s="28">
        <f t="shared" si="108"/>
        <v>22.974917134740963</v>
      </c>
    </row>
    <row r="116" spans="1:47">
      <c r="A116" s="215" t="s">
        <v>116</v>
      </c>
      <c r="B116" s="135"/>
      <c r="C116" s="126">
        <v>51388.434800000003</v>
      </c>
      <c r="D116" s="126">
        <v>2.9999999999999997E-4</v>
      </c>
      <c r="E116" s="34">
        <f t="shared" si="88"/>
        <v>4974.0154093936835</v>
      </c>
      <c r="F116" s="35">
        <f t="shared" si="113"/>
        <v>4974</v>
      </c>
      <c r="G116" s="34">
        <f t="shared" si="89"/>
        <v>5.7062800042331219E-3</v>
      </c>
      <c r="H116" s="40"/>
      <c r="I116" s="41"/>
      <c r="J116" s="41">
        <f>G116</f>
        <v>5.7062800042331219E-3</v>
      </c>
      <c r="K116" s="34"/>
      <c r="L116" s="34"/>
      <c r="M116" s="34"/>
      <c r="N116" s="34">
        <f t="shared" ca="1" si="90"/>
        <v>5.4933474318612785E-3</v>
      </c>
      <c r="O116" s="28">
        <f t="shared" si="91"/>
        <v>1.9379398078196587E-2</v>
      </c>
      <c r="P116" s="37">
        <f t="shared" si="92"/>
        <v>36369.934800000003</v>
      </c>
      <c r="Q116" s="218"/>
      <c r="R116" s="34">
        <f t="shared" si="93"/>
        <v>1.8695415786454639E-4</v>
      </c>
      <c r="S116">
        <v>1</v>
      </c>
      <c r="T116" s="34">
        <f t="shared" si="94"/>
        <v>1.8695415786454639E-4</v>
      </c>
      <c r="Y116">
        <f t="shared" si="95"/>
        <v>4974</v>
      </c>
      <c r="Z116" s="28">
        <f t="shared" si="96"/>
        <v>4.1742789957865678E-3</v>
      </c>
      <c r="AA116" s="28">
        <f t="shared" si="97"/>
        <v>2.0911399086643141E-2</v>
      </c>
      <c r="AB116" s="28">
        <f t="shared" si="98"/>
        <v>-1.3673118073963465E-2</v>
      </c>
      <c r="AC116" s="28">
        <f t="shared" si="99"/>
        <v>1.5320010084465541E-3</v>
      </c>
      <c r="AD116" s="28">
        <f t="shared" si="100"/>
        <v>2.3470270898812586E-6</v>
      </c>
      <c r="AE116">
        <f t="shared" si="101"/>
        <v>-1.3673118073963465E-2</v>
      </c>
      <c r="AF116" s="29"/>
      <c r="AG116">
        <f t="shared" si="102"/>
        <v>-1.5205119082410019E-2</v>
      </c>
      <c r="AH116">
        <f t="shared" si="103"/>
        <v>2.6116873434898769E-2</v>
      </c>
      <c r="AI116">
        <f t="shared" si="104"/>
        <v>-0.15987406638024854</v>
      </c>
      <c r="AJ116">
        <f t="shared" si="105"/>
        <v>-4.3350708285460275E-2</v>
      </c>
      <c r="AK116">
        <f t="shared" si="106"/>
        <v>-3.0971087633104597</v>
      </c>
      <c r="AL116">
        <f t="shared" si="107"/>
        <v>-44.952682281532489</v>
      </c>
      <c r="AM116" s="28">
        <f t="shared" si="114"/>
        <v>22.380389275848518</v>
      </c>
      <c r="AN116" s="28">
        <f t="shared" si="114"/>
        <v>22.650384999172928</v>
      </c>
      <c r="AO116" s="28">
        <f t="shared" si="114"/>
        <v>22.333339124487502</v>
      </c>
      <c r="AP116" s="28">
        <f t="shared" si="114"/>
        <v>22.713002819598415</v>
      </c>
      <c r="AQ116" s="28">
        <f t="shared" si="114"/>
        <v>22.265910695557164</v>
      </c>
      <c r="AR116" s="28">
        <f t="shared" si="114"/>
        <v>22.809391154419384</v>
      </c>
      <c r="AS116" s="28">
        <f t="shared" si="114"/>
        <v>22.164457549096237</v>
      </c>
      <c r="AT116" s="28">
        <f t="shared" si="108"/>
        <v>22.977496479084945</v>
      </c>
    </row>
    <row r="117" spans="1:47">
      <c r="A117" s="126" t="s">
        <v>124</v>
      </c>
      <c r="B117" s="133" t="s">
        <v>111</v>
      </c>
      <c r="C117" s="126">
        <v>51747.452599999997</v>
      </c>
      <c r="D117" s="126">
        <v>5.9999999999999995E-4</v>
      </c>
      <c r="E117" s="34">
        <f t="shared" ref="E117:E148" si="115">+(C117-C$7)/C$8</f>
        <v>5943.5168387027752</v>
      </c>
      <c r="F117" s="35">
        <f t="shared" si="113"/>
        <v>5943.5</v>
      </c>
      <c r="G117" s="34">
        <f t="shared" ref="G117:G128" si="116">+C117-(C$7+F117*C$8)</f>
        <v>6.2355699992622249E-3</v>
      </c>
      <c r="H117" s="40"/>
      <c r="I117" s="41"/>
      <c r="J117" s="41">
        <f>G117</f>
        <v>6.2355699992622249E-3</v>
      </c>
      <c r="K117" s="34"/>
      <c r="L117" s="34"/>
      <c r="M117" s="34"/>
      <c r="N117" s="34">
        <f t="shared" ref="N117:N141" ca="1" si="117">+C$11+C$12*F117</f>
        <v>7.1239999764055664E-3</v>
      </c>
      <c r="O117" s="28">
        <f t="shared" ref="O117:O141" si="118">+D$11+D$12*F117+D$13*F117^2</f>
        <v>1.8377478124958345E-2</v>
      </c>
      <c r="P117" s="37">
        <f t="shared" ref="P117:P141" si="119">+C117-15018.5</f>
        <v>36728.952599999997</v>
      </c>
      <c r="Q117" s="218"/>
      <c r="R117" s="34">
        <f t="shared" ref="R117:R128" si="120">(O117-G117)^2</f>
        <v>1.4742593293284547E-4</v>
      </c>
      <c r="S117">
        <v>1</v>
      </c>
      <c r="T117" s="34">
        <f>R117*S117</f>
        <v>1.4742593293284547E-4</v>
      </c>
      <c r="Y117">
        <f t="shared" ref="Y117:Y148" si="121">F117</f>
        <v>5943.5</v>
      </c>
      <c r="Z117" s="28">
        <f t="shared" ref="Z117:Z148" si="122">AA$3+AA$4*Y117+AA$5*Y117^2+AG117</f>
        <v>5.9527501228268439E-3</v>
      </c>
      <c r="AA117" s="28">
        <f t="shared" si="97"/>
        <v>1.8660298001393724E-2</v>
      </c>
      <c r="AB117" s="28">
        <f t="shared" si="98"/>
        <v>-1.214190812569612E-2</v>
      </c>
      <c r="AC117" s="28">
        <f t="shared" ref="AC117:AC148" si="123">IF(S117&lt;&gt;0,G117-Z117, -9999)</f>
        <v>2.8281987643538099E-4</v>
      </c>
      <c r="AD117" s="28">
        <f t="shared" ref="AD117:AD148" si="124">+(G117-Z117)^2*S117</f>
        <v>7.9987082506924172E-8</v>
      </c>
      <c r="AE117">
        <f t="shared" si="101"/>
        <v>-1.214190812569612E-2</v>
      </c>
      <c r="AF117" s="29"/>
      <c r="AG117">
        <f t="shared" ref="AG117:AG148" si="125">$AA$6*($AA$11/AH117*AI117+$AA$12)</f>
        <v>-1.2424728002131501E-2</v>
      </c>
      <c r="AH117">
        <f t="shared" ref="AH117:AH148" si="126">1+$AA$7*COS(AK117)</f>
        <v>2.6498099205300552E-2</v>
      </c>
      <c r="AI117">
        <f t="shared" ref="AI117:AI148" si="127">SIN(AK117+RADIANS($AA$9))</f>
        <v>-0.15190897302955814</v>
      </c>
      <c r="AJ117">
        <f t="shared" ref="AJ117:AJ148" si="128">$AA$7*SIN(AK117)</f>
        <v>-5.1202317000064064E-2</v>
      </c>
      <c r="AK117">
        <f t="shared" ref="AK117:AK148" si="129">2*ATAN(AL117)</f>
        <v>-3.0890450614133389</v>
      </c>
      <c r="AL117">
        <f t="shared" ref="AL117:AL148" si="130">SQRT((1+$AA$7)/(1-$AA$7))*TAN(AM117/2)</f>
        <v>-38.05197703187666</v>
      </c>
      <c r="AM117" s="28">
        <f t="shared" si="114"/>
        <v>22.448718623342351</v>
      </c>
      <c r="AN117" s="28">
        <f t="shared" si="114"/>
        <v>22.682304613967631</v>
      </c>
      <c r="AO117" s="28">
        <f t="shared" si="114"/>
        <v>22.400283163271073</v>
      </c>
      <c r="AP117" s="28">
        <f t="shared" si="114"/>
        <v>22.748657259527882</v>
      </c>
      <c r="AQ117" s="28">
        <f t="shared" si="114"/>
        <v>22.327188226409756</v>
      </c>
      <c r="AR117" s="28">
        <f t="shared" si="114"/>
        <v>22.857690338692379</v>
      </c>
      <c r="AS117" s="28">
        <f t="shared" si="114"/>
        <v>22.210815491144526</v>
      </c>
      <c r="AT117" s="28">
        <f t="shared" ref="AT117:AT148" si="131">RADIANS($AA$9)+$AA$18*(F117-AA$15)</f>
        <v>23.070114047288342</v>
      </c>
    </row>
    <row r="118" spans="1:47">
      <c r="A118" s="126" t="s">
        <v>127</v>
      </c>
      <c r="B118" s="135" t="s">
        <v>122</v>
      </c>
      <c r="C118" s="128">
        <v>52448.456700000002</v>
      </c>
      <c r="D118" s="128">
        <v>6.9999999999999999E-4</v>
      </c>
      <c r="E118" s="34">
        <f t="shared" si="115"/>
        <v>7836.5273716110332</v>
      </c>
      <c r="F118" s="35">
        <f t="shared" si="113"/>
        <v>7836.5</v>
      </c>
      <c r="G118" s="34">
        <f t="shared" si="116"/>
        <v>1.0136030003195629E-2</v>
      </c>
      <c r="H118" s="40"/>
      <c r="I118" s="41"/>
      <c r="J118" s="41"/>
      <c r="K118" s="34">
        <f t="shared" ref="K118:K124" si="132">G118</f>
        <v>1.0136030003195629E-2</v>
      </c>
      <c r="L118" s="34"/>
      <c r="M118" s="34"/>
      <c r="N118" s="34">
        <f t="shared" ca="1" si="117"/>
        <v>1.0307935269672547E-2</v>
      </c>
      <c r="O118" s="28">
        <f t="shared" si="118"/>
        <v>1.6394308693362888E-2</v>
      </c>
      <c r="P118" s="37">
        <f t="shared" si="119"/>
        <v>37429.956700000002</v>
      </c>
      <c r="Q118" s="218"/>
      <c r="R118" s="34">
        <f t="shared" si="120"/>
        <v>3.9166052163801623E-5</v>
      </c>
      <c r="S118">
        <v>1</v>
      </c>
      <c r="T118" s="34">
        <f>R118*S118</f>
        <v>3.9166052163801623E-5</v>
      </c>
      <c r="Y118">
        <f t="shared" si="121"/>
        <v>7836.5</v>
      </c>
      <c r="Z118" s="28">
        <f t="shared" si="122"/>
        <v>9.700955362617017E-3</v>
      </c>
      <c r="AA118" s="28">
        <f>IF(R118&lt;&gt;0,Q118-AG118, -9999)</f>
        <v>6.6933533307458716E-3</v>
      </c>
      <c r="AB118" s="28">
        <f>+Q118-O118</f>
        <v>-1.6394308693362888E-2</v>
      </c>
      <c r="AC118" s="28">
        <f t="shared" si="123"/>
        <v>4.3507464057861156E-4</v>
      </c>
      <c r="AD118" s="28">
        <f t="shared" si="124"/>
        <v>1.8928994287460802E-7</v>
      </c>
      <c r="AE118">
        <f>IF(R118&lt;&gt;0,Q118-O118, -9999)</f>
        <v>-1.6394308693362888E-2</v>
      </c>
      <c r="AF118" s="29"/>
      <c r="AG118">
        <f t="shared" si="125"/>
        <v>-6.6933533307458716E-3</v>
      </c>
      <c r="AH118">
        <f t="shared" si="126"/>
        <v>2.7479544027051328E-2</v>
      </c>
      <c r="AI118">
        <f t="shared" si="127"/>
        <v>-0.13551971388922029</v>
      </c>
      <c r="AJ118">
        <f t="shared" si="128"/>
        <v>-6.7317091672441778E-2</v>
      </c>
      <c r="AK118">
        <f t="shared" si="129"/>
        <v>-3.0724836829835178</v>
      </c>
      <c r="AL118">
        <f t="shared" si="130"/>
        <v>-28.928283995381772</v>
      </c>
      <c r="AM118" s="28">
        <f t="shared" si="114"/>
        <v>22.585609969979298</v>
      </c>
      <c r="AN118" s="28">
        <f t="shared" si="114"/>
        <v>22.742342227952786</v>
      </c>
      <c r="AO118" s="28">
        <f t="shared" si="114"/>
        <v>22.540032560901881</v>
      </c>
      <c r="AP118" s="28">
        <f t="shared" si="114"/>
        <v>22.808395756436589</v>
      </c>
      <c r="AQ118" s="28">
        <f t="shared" si="114"/>
        <v>22.462373070360076</v>
      </c>
      <c r="AR118" s="28">
        <f t="shared" si="114"/>
        <v>22.933475407662652</v>
      </c>
      <c r="AS118" s="28">
        <f t="shared" si="114"/>
        <v>22.322869668701362</v>
      </c>
      <c r="AT118" s="28">
        <f t="shared" si="131"/>
        <v>23.250954745183165</v>
      </c>
    </row>
    <row r="119" spans="1:47">
      <c r="A119" s="229" t="s">
        <v>775</v>
      </c>
      <c r="B119" s="230" t="s">
        <v>122</v>
      </c>
      <c r="C119" s="229">
        <v>52469.377200000003</v>
      </c>
      <c r="D119" s="229">
        <v>5.0000000000000001E-4</v>
      </c>
      <c r="E119" s="34">
        <f t="shared" si="115"/>
        <v>7893.0216586682809</v>
      </c>
      <c r="F119" s="35">
        <f t="shared" si="113"/>
        <v>7893</v>
      </c>
      <c r="G119" s="34">
        <f t="shared" si="116"/>
        <v>8.0204600017168559E-3</v>
      </c>
      <c r="H119" s="40"/>
      <c r="I119" s="41"/>
      <c r="J119" s="41"/>
      <c r="K119" s="34">
        <f t="shared" si="132"/>
        <v>8.0204600017168559E-3</v>
      </c>
      <c r="L119" s="34"/>
      <c r="M119" s="34"/>
      <c r="N119" s="34">
        <f t="shared" ca="1" si="117"/>
        <v>1.0402965562366464E-2</v>
      </c>
      <c r="O119" s="28">
        <f t="shared" si="118"/>
        <v>1.6334571280189763E-2</v>
      </c>
      <c r="P119" s="37">
        <f t="shared" si="119"/>
        <v>37450.877200000003</v>
      </c>
      <c r="R119" s="34">
        <f t="shared" si="120"/>
        <v>6.9124446350830399E-5</v>
      </c>
      <c r="S119">
        <v>1</v>
      </c>
      <c r="Y119">
        <f t="shared" si="121"/>
        <v>7893</v>
      </c>
      <c r="Z119" s="28">
        <f t="shared" si="122"/>
        <v>9.815089648035371E-3</v>
      </c>
      <c r="AA119" s="28">
        <f t="shared" ref="AA119:AA150" si="133">IF(R119&lt;&gt;0,G119-AG119, -9999)</f>
        <v>1.4539941633871248E-2</v>
      </c>
      <c r="AB119" s="28">
        <f t="shared" ref="AB119:AB150" si="134">+G119-O119</f>
        <v>-8.314111278472907E-3</v>
      </c>
      <c r="AC119" s="28">
        <f t="shared" si="123"/>
        <v>-1.794629646318515E-3</v>
      </c>
      <c r="AD119" s="28">
        <f t="shared" si="124"/>
        <v>3.2206955674453183E-6</v>
      </c>
      <c r="AE119">
        <f t="shared" ref="AE119:AE150" si="135">IF(R119&lt;&gt;0,G119-O119, -9999)</f>
        <v>-8.314111278472907E-3</v>
      </c>
      <c r="AF119" s="29"/>
      <c r="AG119">
        <f t="shared" si="125"/>
        <v>-6.519481632154391E-3</v>
      </c>
      <c r="AH119">
        <f t="shared" si="126"/>
        <v>2.7513667960668231E-2</v>
      </c>
      <c r="AI119">
        <f t="shared" si="127"/>
        <v>-0.13501928536144664</v>
      </c>
      <c r="AJ119">
        <f t="shared" si="128"/>
        <v>-6.7808274670237784E-2</v>
      </c>
      <c r="AK119">
        <f t="shared" si="129"/>
        <v>-3.0719786122656347</v>
      </c>
      <c r="AL119">
        <f t="shared" si="130"/>
        <v>-28.718232858454559</v>
      </c>
      <c r="AM119" s="28">
        <f t="shared" si="114"/>
        <v>22.589703810603421</v>
      </c>
      <c r="AN119" s="28">
        <f t="shared" si="114"/>
        <v>22.744173538060515</v>
      </c>
      <c r="AO119" s="28">
        <f t="shared" si="114"/>
        <v>22.544326324203752</v>
      </c>
      <c r="AP119" s="28">
        <f t="shared" si="114"/>
        <v>22.810051969345327</v>
      </c>
      <c r="AQ119" s="28">
        <f t="shared" si="114"/>
        <v>22.466685091957885</v>
      </c>
      <c r="AR119" s="28">
        <f t="shared" si="114"/>
        <v>22.935371893549608</v>
      </c>
      <c r="AS119" s="28">
        <f t="shared" si="114"/>
        <v>22.326670607517876</v>
      </c>
      <c r="AT119" s="28">
        <f t="shared" si="131"/>
        <v>23.256352262051127</v>
      </c>
      <c r="AU119" s="28"/>
    </row>
    <row r="120" spans="1:47">
      <c r="A120" s="229" t="s">
        <v>775</v>
      </c>
      <c r="B120" s="230" t="s">
        <v>111</v>
      </c>
      <c r="C120" s="229">
        <v>52469.562899999997</v>
      </c>
      <c r="D120" s="229">
        <v>1E-4</v>
      </c>
      <c r="E120" s="34">
        <f t="shared" si="115"/>
        <v>7893.5231279977052</v>
      </c>
      <c r="F120" s="35">
        <f t="shared" si="113"/>
        <v>7893.5</v>
      </c>
      <c r="G120" s="34">
        <f t="shared" si="116"/>
        <v>8.5645699946326204E-3</v>
      </c>
      <c r="H120" s="40"/>
      <c r="I120" s="41"/>
      <c r="J120" s="41"/>
      <c r="K120" s="34">
        <f t="shared" si="132"/>
        <v>8.5645699946326204E-3</v>
      </c>
      <c r="L120" s="34"/>
      <c r="M120" s="34"/>
      <c r="N120" s="34">
        <f t="shared" ca="1" si="117"/>
        <v>1.0403806538408002E-2</v>
      </c>
      <c r="O120" s="28">
        <f t="shared" si="118"/>
        <v>1.6334042489203292E-2</v>
      </c>
      <c r="P120" s="37">
        <f t="shared" si="119"/>
        <v>37451.062899999997</v>
      </c>
      <c r="R120" s="34">
        <f t="shared" si="120"/>
        <v>6.0364702843890225E-5</v>
      </c>
      <c r="S120">
        <v>1</v>
      </c>
      <c r="Y120">
        <f t="shared" si="121"/>
        <v>7893.5</v>
      </c>
      <c r="Z120" s="28">
        <f t="shared" si="122"/>
        <v>9.8160997238604924E-3</v>
      </c>
      <c r="AA120" s="28">
        <f t="shared" si="133"/>
        <v>1.508251275997542E-2</v>
      </c>
      <c r="AB120" s="28">
        <f t="shared" si="134"/>
        <v>-7.7694724945706721E-3</v>
      </c>
      <c r="AC120" s="28">
        <f t="shared" si="123"/>
        <v>-1.251529729227872E-3</v>
      </c>
      <c r="AD120" s="28">
        <f t="shared" si="124"/>
        <v>1.5663266631411906E-6</v>
      </c>
      <c r="AE120">
        <f t="shared" si="135"/>
        <v>-7.7694724945706721E-3</v>
      </c>
      <c r="AF120" s="29"/>
      <c r="AG120">
        <f t="shared" si="125"/>
        <v>-6.5179427653428001E-3</v>
      </c>
      <c r="AH120">
        <f t="shared" si="126"/>
        <v>2.7513971178170782E-2</v>
      </c>
      <c r="AI120">
        <f t="shared" si="127"/>
        <v>-0.1350148547607456</v>
      </c>
      <c r="AJ120">
        <f t="shared" si="128"/>
        <v>-6.7812623186367091E-2</v>
      </c>
      <c r="AK120">
        <f t="shared" si="129"/>
        <v>-3.0719741407202115</v>
      </c>
      <c r="AL120">
        <f t="shared" si="130"/>
        <v>-28.716386816959428</v>
      </c>
      <c r="AM120" s="28">
        <f t="shared" si="114"/>
        <v>22.589740031918247</v>
      </c>
      <c r="AN120" s="28">
        <f t="shared" si="114"/>
        <v>22.744189768719682</v>
      </c>
      <c r="AO120" s="28">
        <f t="shared" si="114"/>
        <v>22.544364343424498</v>
      </c>
      <c r="AP120" s="28">
        <f t="shared" si="114"/>
        <v>22.810066607171109</v>
      </c>
      <c r="AQ120" s="28">
        <f t="shared" si="114"/>
        <v>22.466723315901874</v>
      </c>
      <c r="AR120" s="28">
        <f t="shared" si="114"/>
        <v>22.935388586009896</v>
      </c>
      <c r="AS120" s="28">
        <f t="shared" si="114"/>
        <v>22.326704364980149</v>
      </c>
      <c r="AT120" s="28">
        <f t="shared" si="131"/>
        <v>23.256400027687128</v>
      </c>
    </row>
    <row r="121" spans="1:47">
      <c r="A121" s="229" t="s">
        <v>775</v>
      </c>
      <c r="B121" s="230" t="s">
        <v>122</v>
      </c>
      <c r="C121" s="229">
        <v>52470.4882</v>
      </c>
      <c r="D121" s="229">
        <v>5.0000000000000001E-4</v>
      </c>
      <c r="E121" s="34">
        <f t="shared" si="115"/>
        <v>7896.021833277895</v>
      </c>
      <c r="F121" s="35">
        <f t="shared" si="113"/>
        <v>7896</v>
      </c>
      <c r="G121" s="34">
        <f t="shared" si="116"/>
        <v>8.085120003670454E-3</v>
      </c>
      <c r="H121" s="40"/>
      <c r="I121" s="41"/>
      <c r="J121" s="41"/>
      <c r="K121" s="34">
        <f t="shared" si="132"/>
        <v>8.085120003670454E-3</v>
      </c>
      <c r="L121" s="34"/>
      <c r="M121" s="34"/>
      <c r="N121" s="34">
        <f t="shared" ca="1" si="117"/>
        <v>1.0408011418615698E-2</v>
      </c>
      <c r="O121" s="28">
        <f t="shared" si="118"/>
        <v>1.6331398497083451E-2</v>
      </c>
      <c r="P121" s="37">
        <f t="shared" si="119"/>
        <v>37451.9882</v>
      </c>
      <c r="R121" s="34">
        <f t="shared" si="120"/>
        <v>6.8001108990925729E-5</v>
      </c>
      <c r="S121">
        <v>1</v>
      </c>
      <c r="Y121">
        <f t="shared" si="121"/>
        <v>7896</v>
      </c>
      <c r="Z121" s="28">
        <f t="shared" si="122"/>
        <v>9.8211501088580934E-3</v>
      </c>
      <c r="AA121" s="28">
        <f t="shared" si="133"/>
        <v>1.4595368391895812E-2</v>
      </c>
      <c r="AB121" s="28">
        <f t="shared" si="134"/>
        <v>-8.2462784934129972E-3</v>
      </c>
      <c r="AC121" s="28">
        <f t="shared" si="123"/>
        <v>-1.7360301051876394E-3</v>
      </c>
      <c r="AD121" s="28">
        <f t="shared" si="124"/>
        <v>3.013800526117806E-6</v>
      </c>
      <c r="AE121">
        <f t="shared" si="135"/>
        <v>-8.2462784934129972E-3</v>
      </c>
      <c r="AF121" s="29"/>
      <c r="AG121">
        <f t="shared" si="125"/>
        <v>-6.510248388225357E-3</v>
      </c>
      <c r="AH121">
        <f t="shared" si="126"/>
        <v>2.7515487590712651E-2</v>
      </c>
      <c r="AI121">
        <f t="shared" si="127"/>
        <v>-0.13499270122945925</v>
      </c>
      <c r="AJ121">
        <f t="shared" si="128"/>
        <v>-6.7834366224934356E-2</v>
      </c>
      <c r="AK121">
        <f t="shared" si="129"/>
        <v>-3.0719517825013023</v>
      </c>
      <c r="AL121">
        <f t="shared" si="130"/>
        <v>-28.70715996111263</v>
      </c>
      <c r="AM121" s="28">
        <f t="shared" ref="AM121:AS130" si="136">$AT121+$AA$7*SIN(AN121)</f>
        <v>22.589921136487703</v>
      </c>
      <c r="AN121" s="28">
        <f t="shared" si="136"/>
        <v>22.744270928538295</v>
      </c>
      <c r="AO121" s="28">
        <f t="shared" si="136"/>
        <v>22.544554445055294</v>
      </c>
      <c r="AP121" s="28">
        <f t="shared" si="136"/>
        <v>22.810139791435702</v>
      </c>
      <c r="AQ121" s="28">
        <f t="shared" si="136"/>
        <v>22.466914452523998</v>
      </c>
      <c r="AR121" s="28">
        <f t="shared" si="136"/>
        <v>22.935472024513292</v>
      </c>
      <c r="AS121" s="28">
        <f t="shared" si="136"/>
        <v>22.32687318410942</v>
      </c>
      <c r="AT121" s="28">
        <f t="shared" si="131"/>
        <v>23.256638855867124</v>
      </c>
      <c r="AU121" s="28"/>
    </row>
    <row r="122" spans="1:47">
      <c r="A122" s="126" t="s">
        <v>127</v>
      </c>
      <c r="B122" s="135" t="s">
        <v>111</v>
      </c>
      <c r="C122" s="128">
        <v>52489.375780000002</v>
      </c>
      <c r="D122" s="128">
        <v>5.0000000000000002E-5</v>
      </c>
      <c r="E122" s="34">
        <f t="shared" si="115"/>
        <v>7947.0263678892497</v>
      </c>
      <c r="F122" s="35">
        <f t="shared" si="113"/>
        <v>7947</v>
      </c>
      <c r="G122" s="34">
        <f t="shared" si="116"/>
        <v>9.7643400004017167E-3</v>
      </c>
      <c r="H122" s="40"/>
      <c r="I122" s="41"/>
      <c r="J122" s="41"/>
      <c r="K122" s="34">
        <f t="shared" si="132"/>
        <v>9.7643400004017167E-3</v>
      </c>
      <c r="L122" s="34"/>
      <c r="M122" s="34"/>
      <c r="N122" s="34">
        <f t="shared" ca="1" si="117"/>
        <v>1.0493790974852684E-2</v>
      </c>
      <c r="O122" s="28">
        <f t="shared" si="118"/>
        <v>1.6277447529038237E-2</v>
      </c>
      <c r="P122" s="37">
        <f t="shared" si="119"/>
        <v>37470.875780000002</v>
      </c>
      <c r="Q122" s="218"/>
      <c r="R122" s="34">
        <f t="shared" si="120"/>
        <v>4.2420569679581723E-5</v>
      </c>
      <c r="S122">
        <v>1</v>
      </c>
      <c r="T122" s="34">
        <f t="shared" ref="T122:T141" si="137">R122*S122</f>
        <v>4.2420569679581723E-5</v>
      </c>
      <c r="Y122">
        <f t="shared" si="121"/>
        <v>7947</v>
      </c>
      <c r="Z122" s="28">
        <f t="shared" si="122"/>
        <v>9.9241787525778391E-3</v>
      </c>
      <c r="AA122" s="28">
        <f t="shared" si="133"/>
        <v>1.6117608776862115E-2</v>
      </c>
      <c r="AB122" s="28">
        <f t="shared" si="134"/>
        <v>-6.5131075286365206E-3</v>
      </c>
      <c r="AC122" s="28">
        <f t="shared" si="123"/>
        <v>-1.5983875217612242E-4</v>
      </c>
      <c r="AD122" s="28">
        <f t="shared" si="124"/>
        <v>2.5548426697219879E-8</v>
      </c>
      <c r="AE122">
        <f t="shared" si="135"/>
        <v>-6.5131075286365206E-3</v>
      </c>
      <c r="AF122" s="29"/>
      <c r="AG122">
        <f t="shared" si="125"/>
        <v>-6.3532687764603982E-3</v>
      </c>
      <c r="AH122">
        <f t="shared" si="126"/>
        <v>2.7546540592439439E-2</v>
      </c>
      <c r="AI122">
        <f t="shared" si="127"/>
        <v>-0.13454057925840446</v>
      </c>
      <c r="AJ122">
        <f t="shared" si="128"/>
        <v>-6.827808874987705E-2</v>
      </c>
      <c r="AK122">
        <f t="shared" si="129"/>
        <v>-3.0714954980092783</v>
      </c>
      <c r="AL122">
        <f t="shared" si="130"/>
        <v>-28.520144379138944</v>
      </c>
      <c r="AM122" s="28">
        <f t="shared" si="136"/>
        <v>22.593614918491383</v>
      </c>
      <c r="AN122" s="28">
        <f t="shared" si="136"/>
        <v>22.745928997440224</v>
      </c>
      <c r="AO122" s="28">
        <f t="shared" si="136"/>
        <v>22.54843450197383</v>
      </c>
      <c r="AP122" s="28">
        <f t="shared" si="136"/>
        <v>22.811631019187804</v>
      </c>
      <c r="AQ122" s="28">
        <f t="shared" si="136"/>
        <v>22.470819768392605</v>
      </c>
      <c r="AR122" s="28">
        <f t="shared" si="136"/>
        <v>22.937165527101222</v>
      </c>
      <c r="AS122" s="28">
        <f t="shared" si="136"/>
        <v>22.330328675961244</v>
      </c>
      <c r="AT122" s="28">
        <f t="shared" si="131"/>
        <v>23.261510950739094</v>
      </c>
    </row>
    <row r="123" spans="1:47">
      <c r="A123" s="126" t="s">
        <v>127</v>
      </c>
      <c r="B123" s="113" t="s">
        <v>122</v>
      </c>
      <c r="C123" s="153">
        <v>52489.375800000002</v>
      </c>
      <c r="D123" s="113" t="s">
        <v>299</v>
      </c>
      <c r="E123" s="34">
        <f t="shared" si="115"/>
        <v>7947.0264218977927</v>
      </c>
      <c r="F123" s="35">
        <f t="shared" si="113"/>
        <v>7947</v>
      </c>
      <c r="G123" s="34">
        <f t="shared" si="116"/>
        <v>9.7843399998964742E-3</v>
      </c>
      <c r="K123" s="34">
        <f t="shared" si="132"/>
        <v>9.7843399998964742E-3</v>
      </c>
      <c r="L123" s="34"/>
      <c r="M123" s="34"/>
      <c r="N123" s="34">
        <f t="shared" ca="1" si="117"/>
        <v>1.0493790974852684E-2</v>
      </c>
      <c r="O123" s="28">
        <f t="shared" si="118"/>
        <v>1.6277447529038237E-2</v>
      </c>
      <c r="P123" s="37">
        <f t="shared" si="119"/>
        <v>37470.875800000002</v>
      </c>
      <c r="Q123" s="217"/>
      <c r="R123" s="34">
        <f t="shared" si="120"/>
        <v>4.2160445384997454E-5</v>
      </c>
      <c r="S123">
        <v>1</v>
      </c>
      <c r="T123" s="34">
        <f t="shared" si="137"/>
        <v>4.2160445384997454E-5</v>
      </c>
      <c r="Y123">
        <f t="shared" si="121"/>
        <v>7947</v>
      </c>
      <c r="Z123" s="28">
        <f t="shared" si="122"/>
        <v>9.9241787525778391E-3</v>
      </c>
      <c r="AA123" s="28">
        <f t="shared" si="133"/>
        <v>1.6137608776356872E-2</v>
      </c>
      <c r="AB123" s="28">
        <f t="shared" si="134"/>
        <v>-6.4931075291417631E-3</v>
      </c>
      <c r="AC123" s="28">
        <f t="shared" si="123"/>
        <v>-1.3983875268136492E-4</v>
      </c>
      <c r="AD123" s="28">
        <f t="shared" si="124"/>
        <v>1.9554876751479944E-8</v>
      </c>
      <c r="AE123">
        <f t="shared" si="135"/>
        <v>-6.4931075291417631E-3</v>
      </c>
      <c r="AF123" s="29"/>
      <c r="AG123">
        <f t="shared" si="125"/>
        <v>-6.3532687764603982E-3</v>
      </c>
      <c r="AH123">
        <f t="shared" si="126"/>
        <v>2.7546540592439439E-2</v>
      </c>
      <c r="AI123">
        <f t="shared" si="127"/>
        <v>-0.13454057925840446</v>
      </c>
      <c r="AJ123">
        <f t="shared" si="128"/>
        <v>-6.827808874987705E-2</v>
      </c>
      <c r="AK123">
        <f t="shared" si="129"/>
        <v>-3.0714954980092783</v>
      </c>
      <c r="AL123">
        <f t="shared" si="130"/>
        <v>-28.520144379138944</v>
      </c>
      <c r="AM123" s="28">
        <f t="shared" si="136"/>
        <v>22.593614918491383</v>
      </c>
      <c r="AN123" s="28">
        <f t="shared" si="136"/>
        <v>22.745928997440224</v>
      </c>
      <c r="AO123" s="28">
        <f t="shared" si="136"/>
        <v>22.54843450197383</v>
      </c>
      <c r="AP123" s="28">
        <f t="shared" si="136"/>
        <v>22.811631019187804</v>
      </c>
      <c r="AQ123" s="28">
        <f t="shared" si="136"/>
        <v>22.470819768392605</v>
      </c>
      <c r="AR123" s="28">
        <f t="shared" si="136"/>
        <v>22.937165527101222</v>
      </c>
      <c r="AS123" s="28">
        <f t="shared" si="136"/>
        <v>22.330328675961244</v>
      </c>
      <c r="AT123" s="28">
        <f t="shared" si="131"/>
        <v>23.261510950739094</v>
      </c>
    </row>
    <row r="124" spans="1:47">
      <c r="A124" s="152" t="s">
        <v>273</v>
      </c>
      <c r="B124" s="113" t="s">
        <v>111</v>
      </c>
      <c r="C124" s="153">
        <v>52498.077899999997</v>
      </c>
      <c r="D124" s="113" t="s">
        <v>299</v>
      </c>
      <c r="E124" s="34">
        <f t="shared" si="115"/>
        <v>7970.5258093598786</v>
      </c>
      <c r="F124" s="35">
        <f t="shared" si="113"/>
        <v>7970.5</v>
      </c>
      <c r="G124" s="34">
        <f t="shared" si="116"/>
        <v>9.5575099985580891E-3</v>
      </c>
      <c r="K124">
        <f t="shared" si="132"/>
        <v>9.5575099985580891E-3</v>
      </c>
      <c r="M124" s="34"/>
      <c r="N124" s="34">
        <f t="shared" ca="1" si="117"/>
        <v>1.0533316848805022E-2</v>
      </c>
      <c r="O124" s="28">
        <f t="shared" si="118"/>
        <v>1.6252579088458275E-2</v>
      </c>
      <c r="P124" s="37">
        <f t="shared" si="119"/>
        <v>37479.577899999997</v>
      </c>
      <c r="R124" s="34">
        <f t="shared" si="120"/>
        <v>4.4823950118536901E-5</v>
      </c>
      <c r="S124">
        <v>1</v>
      </c>
      <c r="T124" s="34">
        <f t="shared" si="137"/>
        <v>4.4823950118536901E-5</v>
      </c>
      <c r="Y124">
        <f t="shared" si="121"/>
        <v>7970.5</v>
      </c>
      <c r="Z124" s="28">
        <f t="shared" si="122"/>
        <v>9.971652014611556E-3</v>
      </c>
      <c r="AA124" s="28">
        <f t="shared" si="133"/>
        <v>1.5838437072404808E-2</v>
      </c>
      <c r="AB124" s="28">
        <f t="shared" si="134"/>
        <v>-6.6950690899001859E-3</v>
      </c>
      <c r="AC124" s="28">
        <f t="shared" si="123"/>
        <v>-4.1414201605346687E-4</v>
      </c>
      <c r="AD124" s="28">
        <f t="shared" si="124"/>
        <v>1.7151360946083002E-7</v>
      </c>
      <c r="AE124">
        <f t="shared" si="135"/>
        <v>-6.6950690899001859E-3</v>
      </c>
      <c r="AF124" s="29"/>
      <c r="AG124">
        <f t="shared" si="125"/>
        <v>-6.2809270738467182E-3</v>
      </c>
      <c r="AH124">
        <f t="shared" si="126"/>
        <v>2.7560925107664613E-2</v>
      </c>
      <c r="AI124">
        <f t="shared" si="127"/>
        <v>-0.1343321285632022</v>
      </c>
      <c r="AJ124">
        <f t="shared" si="128"/>
        <v>-6.8482652837100255E-2</v>
      </c>
      <c r="AK124">
        <f t="shared" si="129"/>
        <v>-3.0712851377113584</v>
      </c>
      <c r="AL124">
        <f t="shared" si="130"/>
        <v>-28.434741995099792</v>
      </c>
      <c r="AM124" s="28">
        <f t="shared" si="136"/>
        <v>22.595316453344754</v>
      </c>
      <c r="AN124" s="28">
        <f t="shared" si="136"/>
        <v>22.746694587574165</v>
      </c>
      <c r="AO124" s="28">
        <f t="shared" si="136"/>
        <v>22.550223619377761</v>
      </c>
      <c r="AP124" s="28">
        <f t="shared" si="136"/>
        <v>22.812317077864144</v>
      </c>
      <c r="AQ124" s="28">
        <f t="shared" si="136"/>
        <v>22.472623190673854</v>
      </c>
      <c r="AR124" s="28">
        <f t="shared" si="136"/>
        <v>22.937940334549101</v>
      </c>
      <c r="AS124" s="28">
        <f t="shared" si="136"/>
        <v>22.331928349465997</v>
      </c>
      <c r="AT124" s="28">
        <f t="shared" si="131"/>
        <v>23.263755935631082</v>
      </c>
    </row>
    <row r="125" spans="1:47">
      <c r="A125" s="126" t="s">
        <v>145</v>
      </c>
      <c r="B125" s="133" t="s">
        <v>111</v>
      </c>
      <c r="C125" s="126">
        <v>52498.448600000003</v>
      </c>
      <c r="D125" s="126">
        <v>1.6000000000000001E-3</v>
      </c>
      <c r="E125" s="34">
        <f t="shared" si="115"/>
        <v>7971.5268577197412</v>
      </c>
      <c r="F125" s="35">
        <f t="shared" si="113"/>
        <v>7971.5</v>
      </c>
      <c r="G125" s="34">
        <f t="shared" si="116"/>
        <v>9.9457300020731054E-3</v>
      </c>
      <c r="H125" s="40"/>
      <c r="I125" s="41"/>
      <c r="J125" s="41">
        <f>G125</f>
        <v>9.9457300020731054E-3</v>
      </c>
      <c r="K125" s="34"/>
      <c r="L125" s="34"/>
      <c r="M125" s="34"/>
      <c r="N125" s="34">
        <f t="shared" ca="1" si="117"/>
        <v>1.0534998800888099E-2</v>
      </c>
      <c r="O125" s="28">
        <f t="shared" si="118"/>
        <v>1.625152073546518E-2</v>
      </c>
      <c r="P125" s="37">
        <f t="shared" si="119"/>
        <v>37479.948600000003</v>
      </c>
      <c r="Q125" s="217"/>
      <c r="R125" s="34">
        <f t="shared" si="120"/>
        <v>3.9762996773333364E-5</v>
      </c>
      <c r="S125">
        <v>1</v>
      </c>
      <c r="T125" s="34">
        <f t="shared" si="137"/>
        <v>3.9762996773333364E-5</v>
      </c>
      <c r="Y125">
        <f t="shared" si="121"/>
        <v>7971.5</v>
      </c>
      <c r="Z125" s="28">
        <f t="shared" si="122"/>
        <v>9.9736721265541988E-3</v>
      </c>
      <c r="AA125" s="28">
        <f t="shared" si="133"/>
        <v>1.6223578610984085E-2</v>
      </c>
      <c r="AB125" s="28">
        <f t="shared" si="134"/>
        <v>-6.3057907333920749E-3</v>
      </c>
      <c r="AC125" s="28">
        <f t="shared" si="123"/>
        <v>-2.7942124481093386E-5</v>
      </c>
      <c r="AD125" s="28">
        <f t="shared" si="124"/>
        <v>7.8076232051691829E-10</v>
      </c>
      <c r="AE125">
        <f t="shared" si="135"/>
        <v>-6.3057907333920749E-3</v>
      </c>
      <c r="AF125" s="29"/>
      <c r="AG125">
        <f t="shared" si="125"/>
        <v>-6.2778486089109815E-3</v>
      </c>
      <c r="AH125">
        <f t="shared" si="126"/>
        <v>2.75615382743849E-2</v>
      </c>
      <c r="AI125">
        <f t="shared" si="127"/>
        <v>-0.13432325666756423</v>
      </c>
      <c r="AJ125">
        <f t="shared" si="128"/>
        <v>-6.8491359117682185E-2</v>
      </c>
      <c r="AK125">
        <f t="shared" si="129"/>
        <v>-3.0712761846740406</v>
      </c>
      <c r="AL125">
        <f t="shared" si="130"/>
        <v>-28.431118559793418</v>
      </c>
      <c r="AM125" s="28">
        <f t="shared" si="136"/>
        <v>22.595388851787028</v>
      </c>
      <c r="AN125" s="28">
        <f t="shared" si="136"/>
        <v>22.746727188405021</v>
      </c>
      <c r="AO125" s="28">
        <f t="shared" si="136"/>
        <v>22.550299769158727</v>
      </c>
      <c r="AP125" s="28">
        <f t="shared" si="136"/>
        <v>22.812346257280613</v>
      </c>
      <c r="AQ125" s="28">
        <f t="shared" si="136"/>
        <v>22.472699986564766</v>
      </c>
      <c r="AR125" s="28">
        <f t="shared" si="136"/>
        <v>22.937973227855167</v>
      </c>
      <c r="AS125" s="28">
        <f t="shared" si="136"/>
        <v>22.331996524830803</v>
      </c>
      <c r="AT125" s="28">
        <f t="shared" si="131"/>
        <v>23.263851466903077</v>
      </c>
    </row>
    <row r="126" spans="1:47">
      <c r="A126" s="127" t="s">
        <v>134</v>
      </c>
      <c r="B126" s="133" t="s">
        <v>111</v>
      </c>
      <c r="C126" s="126">
        <v>52504.377999999997</v>
      </c>
      <c r="D126" s="126">
        <v>2.9999999999999997E-4</v>
      </c>
      <c r="E126" s="34">
        <f t="shared" si="115"/>
        <v>7987.5387707082873</v>
      </c>
      <c r="F126" s="35">
        <f t="shared" si="113"/>
        <v>7987.5</v>
      </c>
      <c r="G126" s="34">
        <f t="shared" si="116"/>
        <v>1.4357249994645827E-2</v>
      </c>
      <c r="H126" s="40"/>
      <c r="I126" s="41">
        <f>G126</f>
        <v>1.4357249994645827E-2</v>
      </c>
      <c r="K126" s="34"/>
      <c r="L126" s="34"/>
      <c r="M126" s="34"/>
      <c r="N126" s="34">
        <f t="shared" ca="1" si="117"/>
        <v>1.056191003421735E-2</v>
      </c>
      <c r="O126" s="28">
        <f t="shared" si="118"/>
        <v>1.6234585738910092E-2</v>
      </c>
      <c r="P126" s="37">
        <f t="shared" si="119"/>
        <v>37485.877999999997</v>
      </c>
      <c r="Q126" s="218"/>
      <c r="R126" s="34">
        <f t="shared" si="120"/>
        <v>3.524389496692264E-6</v>
      </c>
      <c r="S126">
        <v>0.1</v>
      </c>
      <c r="T126" s="34">
        <f t="shared" si="137"/>
        <v>3.5243894966922644E-7</v>
      </c>
      <c r="Y126">
        <f t="shared" si="121"/>
        <v>7987.5</v>
      </c>
      <c r="Z126" s="28">
        <f t="shared" si="122"/>
        <v>1.0005993519888845E-2</v>
      </c>
      <c r="AA126" s="28">
        <f t="shared" si="133"/>
        <v>2.0585842213667074E-2</v>
      </c>
      <c r="AB126" s="28">
        <f t="shared" si="134"/>
        <v>-1.8773357442642656E-3</v>
      </c>
      <c r="AC126" s="28">
        <f t="shared" si="123"/>
        <v>4.3512564747569815E-3</v>
      </c>
      <c r="AD126" s="28">
        <f t="shared" si="124"/>
        <v>1.8933432909114556E-6</v>
      </c>
      <c r="AE126">
        <f t="shared" si="135"/>
        <v>-1.8773357442642656E-3</v>
      </c>
      <c r="AF126" s="29"/>
      <c r="AG126">
        <f t="shared" si="125"/>
        <v>-6.2285922190212463E-3</v>
      </c>
      <c r="AH126">
        <f t="shared" si="126"/>
        <v>2.7571360702029701E-2</v>
      </c>
      <c r="AI126">
        <f t="shared" si="127"/>
        <v>-0.13418128813477975</v>
      </c>
      <c r="AJ126">
        <f t="shared" si="128"/>
        <v>-6.863067528566083E-2</v>
      </c>
      <c r="AK126">
        <f t="shared" si="129"/>
        <v>-3.0711329191854455</v>
      </c>
      <c r="AL126">
        <f t="shared" si="130"/>
        <v>-28.373261968696113</v>
      </c>
      <c r="AM126" s="28">
        <f t="shared" si="136"/>
        <v>22.596547144253954</v>
      </c>
      <c r="AN126" s="28">
        <f t="shared" si="136"/>
        <v>22.747249054438452</v>
      </c>
      <c r="AO126" s="28">
        <f t="shared" si="136"/>
        <v>22.551518353762351</v>
      </c>
      <c r="AP126" s="28">
        <f t="shared" si="136"/>
        <v>22.812812969072642</v>
      </c>
      <c r="AQ126" s="28">
        <f t="shared" si="136"/>
        <v>22.473929324549477</v>
      </c>
      <c r="AR126" s="28">
        <f t="shared" si="136"/>
        <v>22.938498664565014</v>
      </c>
      <c r="AS126" s="28">
        <f t="shared" si="136"/>
        <v>22.333088487424369</v>
      </c>
      <c r="AT126" s="28">
        <f t="shared" si="131"/>
        <v>23.265379967255068</v>
      </c>
    </row>
    <row r="127" spans="1:47">
      <c r="A127" s="126" t="s">
        <v>145</v>
      </c>
      <c r="B127" s="133" t="s">
        <v>111</v>
      </c>
      <c r="C127" s="126">
        <v>52511.410300000003</v>
      </c>
      <c r="D127" s="126">
        <v>2.0000000000000001E-4</v>
      </c>
      <c r="E127" s="34">
        <f t="shared" si="115"/>
        <v>8006.5289848462398</v>
      </c>
      <c r="F127" s="35">
        <f t="shared" si="113"/>
        <v>8006.5</v>
      </c>
      <c r="G127" s="34">
        <f t="shared" si="116"/>
        <v>1.0733430004620459E-2</v>
      </c>
      <c r="H127" s="40"/>
      <c r="I127" s="41"/>
      <c r="J127" s="41">
        <f>G127</f>
        <v>1.0733430004620459E-2</v>
      </c>
      <c r="K127" s="34"/>
      <c r="L127" s="34"/>
      <c r="M127" s="34"/>
      <c r="N127" s="34">
        <f t="shared" ca="1" si="117"/>
        <v>1.0593867123795836E-2</v>
      </c>
      <c r="O127" s="28">
        <f t="shared" si="118"/>
        <v>1.6214472133212175E-2</v>
      </c>
      <c r="P127" s="37">
        <f t="shared" si="119"/>
        <v>37492.910300000003</v>
      </c>
      <c r="Q127" s="217"/>
      <c r="R127" s="34">
        <f t="shared" si="120"/>
        <v>3.0041822815397206E-5</v>
      </c>
      <c r="S127">
        <v>1</v>
      </c>
      <c r="T127" s="34">
        <f t="shared" si="137"/>
        <v>3.0041822815397206E-5</v>
      </c>
      <c r="Y127">
        <f t="shared" si="121"/>
        <v>8006.5</v>
      </c>
      <c r="Z127" s="28">
        <f t="shared" si="122"/>
        <v>1.004437398652301E-2</v>
      </c>
      <c r="AA127" s="28">
        <f t="shared" si="133"/>
        <v>1.6903528151309626E-2</v>
      </c>
      <c r="AB127" s="28">
        <f t="shared" si="134"/>
        <v>-5.4810421285917156E-3</v>
      </c>
      <c r="AC127" s="28">
        <f t="shared" si="123"/>
        <v>6.8905601809744928E-4</v>
      </c>
      <c r="AD127" s="28">
        <f t="shared" si="124"/>
        <v>4.7479819607631233E-7</v>
      </c>
      <c r="AE127">
        <f t="shared" si="135"/>
        <v>-5.4810421285917156E-3</v>
      </c>
      <c r="AF127" s="29"/>
      <c r="AG127">
        <f t="shared" si="125"/>
        <v>-6.1700981466891649E-3</v>
      </c>
      <c r="AH127">
        <f t="shared" si="126"/>
        <v>2.758305357656865E-2</v>
      </c>
      <c r="AI127">
        <f t="shared" si="127"/>
        <v>-0.13401265632898626</v>
      </c>
      <c r="AJ127">
        <f t="shared" si="128"/>
        <v>-6.8796151241164477E-2</v>
      </c>
      <c r="AK127">
        <f t="shared" si="129"/>
        <v>-3.0709627504519283</v>
      </c>
      <c r="AL127">
        <f t="shared" si="130"/>
        <v>-28.304845561314959</v>
      </c>
      <c r="AM127" s="28">
        <f t="shared" si="136"/>
        <v>22.597922411114428</v>
      </c>
      <c r="AN127" s="28">
        <f t="shared" si="136"/>
        <v>22.747869393992008</v>
      </c>
      <c r="AO127" s="28">
        <f t="shared" si="136"/>
        <v>22.55296587849023</v>
      </c>
      <c r="AP127" s="28">
        <f t="shared" si="136"/>
        <v>22.813366807178454</v>
      </c>
      <c r="AQ127" s="28">
        <f t="shared" si="136"/>
        <v>22.47539063612383</v>
      </c>
      <c r="AR127" s="28">
        <f t="shared" si="136"/>
        <v>22.939120529933337</v>
      </c>
      <c r="AS127" s="28">
        <f t="shared" si="136"/>
        <v>22.33438802209616</v>
      </c>
      <c r="AT127" s="28">
        <f t="shared" si="131"/>
        <v>23.26719506142306</v>
      </c>
    </row>
    <row r="128" spans="1:47">
      <c r="A128" s="127" t="s">
        <v>129</v>
      </c>
      <c r="B128" s="135" t="s">
        <v>111</v>
      </c>
      <c r="C128" s="128">
        <v>52847.4692</v>
      </c>
      <c r="D128" s="128">
        <v>1E-4</v>
      </c>
      <c r="E128" s="34">
        <f t="shared" si="115"/>
        <v>8914.0315763111848</v>
      </c>
      <c r="F128" s="35">
        <f t="shared" si="113"/>
        <v>8914</v>
      </c>
      <c r="G128" s="34">
        <f t="shared" si="116"/>
        <v>1.1693079999531619E-2</v>
      </c>
      <c r="H128" s="36"/>
      <c r="I128" s="36"/>
      <c r="J128" s="36"/>
      <c r="K128" s="34">
        <f>G128</f>
        <v>1.1693079999531619E-2</v>
      </c>
      <c r="L128" s="34"/>
      <c r="M128" s="34"/>
      <c r="N128" s="34">
        <f t="shared" ca="1" si="117"/>
        <v>1.2120238639189278E-2</v>
      </c>
      <c r="O128" s="28">
        <f t="shared" si="118"/>
        <v>1.5249613851639893E-2</v>
      </c>
      <c r="P128" s="37">
        <f t="shared" si="119"/>
        <v>37828.9692</v>
      </c>
      <c r="Q128" s="218"/>
      <c r="R128" s="34">
        <f t="shared" si="120"/>
        <v>1.2648933041192114E-5</v>
      </c>
      <c r="S128">
        <v>1</v>
      </c>
      <c r="T128" s="34">
        <f t="shared" si="137"/>
        <v>1.2648933041192114E-5</v>
      </c>
      <c r="Y128">
        <f t="shared" si="121"/>
        <v>8914</v>
      </c>
      <c r="Z128" s="28">
        <f t="shared" si="122"/>
        <v>1.1869288326426532E-2</v>
      </c>
      <c r="AA128" s="28">
        <f t="shared" si="133"/>
        <v>1.507340552474498E-2</v>
      </c>
      <c r="AB128" s="28">
        <f t="shared" si="134"/>
        <v>-3.5565338521082734E-3</v>
      </c>
      <c r="AC128" s="28">
        <f t="shared" si="123"/>
        <v>-1.762083268949128E-4</v>
      </c>
      <c r="AD128" s="28">
        <f t="shared" si="124"/>
        <v>3.1049374467104447E-8</v>
      </c>
      <c r="AE128">
        <f t="shared" si="135"/>
        <v>-3.5565338521082734E-3</v>
      </c>
      <c r="AF128" s="29"/>
      <c r="AG128">
        <f t="shared" si="125"/>
        <v>-3.3803255252133606E-3</v>
      </c>
      <c r="AH128">
        <f t="shared" si="126"/>
        <v>2.8177526769299077E-2</v>
      </c>
      <c r="AI128">
        <f t="shared" si="127"/>
        <v>-0.12591247205111045</v>
      </c>
      <c r="AJ128">
        <f t="shared" si="128"/>
        <v>-7.6737921791194277E-2</v>
      </c>
      <c r="AK128">
        <f t="shared" si="129"/>
        <v>-3.0627932562015836</v>
      </c>
      <c r="AL128">
        <f t="shared" si="130"/>
        <v>-25.367770164511878</v>
      </c>
      <c r="AM128" s="28">
        <f t="shared" si="136"/>
        <v>22.663243891807884</v>
      </c>
      <c r="AN128" s="28">
        <f t="shared" si="136"/>
        <v>22.778470085810387</v>
      </c>
      <c r="AO128" s="28">
        <f t="shared" si="136"/>
        <v>22.622537258339797</v>
      </c>
      <c r="AP128" s="28">
        <f t="shared" si="136"/>
        <v>22.839546969532144</v>
      </c>
      <c r="AQ128" s="28">
        <f t="shared" si="136"/>
        <v>22.546937361264447</v>
      </c>
      <c r="AR128" s="28">
        <f t="shared" si="136"/>
        <v>22.966275122372807</v>
      </c>
      <c r="AS128" s="28">
        <f t="shared" si="136"/>
        <v>22.400065298611882</v>
      </c>
      <c r="AT128" s="28">
        <f t="shared" si="131"/>
        <v>23.353889690762493</v>
      </c>
    </row>
    <row r="129" spans="1:46">
      <c r="A129" s="127" t="s">
        <v>129</v>
      </c>
      <c r="B129" s="135" t="s">
        <v>122</v>
      </c>
      <c r="C129" s="128">
        <v>52950.230900000002</v>
      </c>
      <c r="D129" s="128">
        <v>1E-4</v>
      </c>
      <c r="E129" s="34">
        <f t="shared" si="115"/>
        <v>9191.532065223535</v>
      </c>
      <c r="F129" s="35">
        <f t="shared" si="113"/>
        <v>9191.5</v>
      </c>
      <c r="G129" s="34"/>
      <c r="H129" s="36"/>
      <c r="I129" s="36"/>
      <c r="J129" s="36"/>
      <c r="K129" s="34"/>
      <c r="L129" s="34"/>
      <c r="M129" s="34"/>
      <c r="N129" s="34">
        <f t="shared" ca="1" si="117"/>
        <v>1.2586980342243471E-2</v>
      </c>
      <c r="O129" s="28">
        <f t="shared" si="118"/>
        <v>1.4952944057900016E-2</v>
      </c>
      <c r="P129" s="37">
        <f t="shared" si="119"/>
        <v>37931.730900000002</v>
      </c>
      <c r="Q129" s="218">
        <v>-0.24502760000177659</v>
      </c>
      <c r="R129" s="34"/>
      <c r="T129" s="34">
        <f t="shared" si="137"/>
        <v>0</v>
      </c>
      <c r="Y129">
        <f t="shared" si="121"/>
        <v>9191.5</v>
      </c>
      <c r="Z129" s="28">
        <f t="shared" si="122"/>
        <v>1.2420984604418182E-2</v>
      </c>
      <c r="AA129" s="28">
        <f t="shared" si="133"/>
        <v>-9999</v>
      </c>
      <c r="AB129" s="28">
        <f t="shared" si="134"/>
        <v>-1.4952944057900016E-2</v>
      </c>
      <c r="AC129" s="28">
        <f t="shared" si="123"/>
        <v>-9999</v>
      </c>
      <c r="AD129" s="28">
        <f t="shared" si="124"/>
        <v>0</v>
      </c>
      <c r="AE129">
        <f t="shared" si="135"/>
        <v>-9999</v>
      </c>
      <c r="AF129" s="29"/>
      <c r="AG129">
        <f t="shared" si="125"/>
        <v>-2.5319594534818344E-3</v>
      </c>
      <c r="AH129">
        <f t="shared" si="126"/>
        <v>2.8373199012794559E-2</v>
      </c>
      <c r="AI129">
        <f t="shared" si="127"/>
        <v>-0.12342206709091713</v>
      </c>
      <c r="AJ129">
        <f t="shared" si="128"/>
        <v>-7.9176939322238196E-2</v>
      </c>
      <c r="AK129">
        <f t="shared" si="129"/>
        <v>-3.060283269156479</v>
      </c>
      <c r="AL129">
        <f t="shared" si="130"/>
        <v>-24.583853674059601</v>
      </c>
      <c r="AM129" s="28">
        <f t="shared" si="136"/>
        <v>22.683028630137937</v>
      </c>
      <c r="AN129" s="28">
        <f t="shared" si="136"/>
        <v>22.788293749046428</v>
      </c>
      <c r="AO129" s="28">
        <f t="shared" si="136"/>
        <v>22.643910827949387</v>
      </c>
      <c r="AP129" s="28">
        <f t="shared" si="136"/>
        <v>22.84755225527347</v>
      </c>
      <c r="AQ129" s="28">
        <f t="shared" si="136"/>
        <v>22.569441954896956</v>
      </c>
      <c r="AR129" s="28">
        <f t="shared" si="136"/>
        <v>22.97363820230979</v>
      </c>
      <c r="AS129" s="28">
        <f t="shared" si="136"/>
        <v>22.421572902518413</v>
      </c>
      <c r="AT129" s="28">
        <f t="shared" si="131"/>
        <v>23.38039961874232</v>
      </c>
    </row>
    <row r="130" spans="1:46">
      <c r="A130" s="126" t="s">
        <v>128</v>
      </c>
      <c r="B130" s="135" t="s">
        <v>122</v>
      </c>
      <c r="C130" s="128">
        <v>53099.837599999999</v>
      </c>
      <c r="D130" s="128">
        <v>5.0000000000000002E-5</v>
      </c>
      <c r="E130" s="34">
        <f t="shared" si="115"/>
        <v>9595.5340659160229</v>
      </c>
      <c r="F130" s="35">
        <f t="shared" si="113"/>
        <v>9595.5</v>
      </c>
      <c r="G130" s="34"/>
      <c r="H130" s="40"/>
      <c r="I130" s="41"/>
      <c r="J130" s="41"/>
      <c r="K130" s="34"/>
      <c r="L130" s="34"/>
      <c r="M130" s="34"/>
      <c r="N130" s="34">
        <f t="shared" ca="1" si="117"/>
        <v>1.3266488983807053E-2</v>
      </c>
      <c r="O130" s="28">
        <f t="shared" si="118"/>
        <v>1.4519670444549543E-2</v>
      </c>
      <c r="P130" s="37">
        <f t="shared" si="119"/>
        <v>38081.337599999999</v>
      </c>
      <c r="Q130" s="218">
        <v>-0.17036280000320403</v>
      </c>
      <c r="R130" s="34"/>
      <c r="T130" s="34">
        <f t="shared" si="137"/>
        <v>0</v>
      </c>
      <c r="Y130">
        <f t="shared" si="121"/>
        <v>9595.5</v>
      </c>
      <c r="Z130" s="28">
        <f t="shared" si="122"/>
        <v>1.3215876490928551E-2</v>
      </c>
      <c r="AA130" s="28">
        <f t="shared" si="133"/>
        <v>-9999</v>
      </c>
      <c r="AB130" s="28">
        <f t="shared" si="134"/>
        <v>-1.4519670444549543E-2</v>
      </c>
      <c r="AC130" s="28">
        <f t="shared" si="123"/>
        <v>-9999</v>
      </c>
      <c r="AD130" s="28">
        <f t="shared" si="124"/>
        <v>0</v>
      </c>
      <c r="AE130">
        <f t="shared" si="135"/>
        <v>-9999</v>
      </c>
      <c r="AF130" s="29"/>
      <c r="AG130">
        <f t="shared" si="125"/>
        <v>-1.3037939536209926E-3</v>
      </c>
      <c r="AH130">
        <f t="shared" si="126"/>
        <v>2.8669511861320163E-2</v>
      </c>
      <c r="AI130">
        <f t="shared" si="127"/>
        <v>-0.11978901420724507</v>
      </c>
      <c r="AJ130">
        <f t="shared" si="128"/>
        <v>-8.2732768171636731E-2</v>
      </c>
      <c r="AK130">
        <f t="shared" si="129"/>
        <v>-3.0566230498614373</v>
      </c>
      <c r="AL130">
        <f t="shared" si="130"/>
        <v>-23.523665662579518</v>
      </c>
      <c r="AM130" s="28">
        <f t="shared" si="136"/>
        <v>22.711631842883438</v>
      </c>
      <c r="AN130" s="28">
        <f t="shared" si="136"/>
        <v>22.803074000113238</v>
      </c>
      <c r="AO130" s="28">
        <f t="shared" si="136"/>
        <v>22.675037144730602</v>
      </c>
      <c r="AP130" s="28">
        <f t="shared" si="136"/>
        <v>22.859325815431781</v>
      </c>
      <c r="AQ130" s="28">
        <f t="shared" si="136"/>
        <v>22.602663750484009</v>
      </c>
      <c r="AR130" s="28">
        <f t="shared" si="136"/>
        <v>22.983644824616484</v>
      </c>
      <c r="AS130" s="28">
        <f t="shared" si="136"/>
        <v>22.454090262485277</v>
      </c>
      <c r="AT130" s="28">
        <f t="shared" si="131"/>
        <v>23.418994252630068</v>
      </c>
    </row>
    <row r="131" spans="1:46">
      <c r="A131" s="152" t="s">
        <v>278</v>
      </c>
      <c r="B131" s="113" t="s">
        <v>122</v>
      </c>
      <c r="C131" s="153">
        <v>53194.082699999999</v>
      </c>
      <c r="D131" s="113" t="s">
        <v>299</v>
      </c>
      <c r="E131" s="34">
        <f t="shared" si="115"/>
        <v>9850.0360966102671</v>
      </c>
      <c r="F131" s="35">
        <f t="shared" si="113"/>
        <v>9850</v>
      </c>
      <c r="G131" s="34">
        <f>+C131-(C$7+F131*C$8)</f>
        <v>1.3366999999561813E-2</v>
      </c>
      <c r="K131">
        <f>G131</f>
        <v>1.3366999999561813E-2</v>
      </c>
      <c r="M131" s="34"/>
      <c r="N131" s="34">
        <f t="shared" ca="1" si="117"/>
        <v>1.3694545788950446E-2</v>
      </c>
      <c r="O131" s="28">
        <f t="shared" si="118"/>
        <v>1.424589855965451E-2</v>
      </c>
      <c r="P131" s="37">
        <f t="shared" si="119"/>
        <v>38175.582699999999</v>
      </c>
      <c r="R131" s="34">
        <f>(O131-G131)^2</f>
        <v>7.7246267893301679E-7</v>
      </c>
      <c r="S131">
        <v>1</v>
      </c>
      <c r="T131" s="34">
        <f t="shared" si="137"/>
        <v>7.7246267893301679E-7</v>
      </c>
      <c r="Y131">
        <f t="shared" si="121"/>
        <v>9850</v>
      </c>
      <c r="Z131" s="28">
        <f t="shared" si="122"/>
        <v>1.3710692825506191E-2</v>
      </c>
      <c r="AA131" s="28">
        <f t="shared" si="133"/>
        <v>1.3902205733710132E-2</v>
      </c>
      <c r="AB131" s="28">
        <f t="shared" si="134"/>
        <v>-8.788985600926974E-4</v>
      </c>
      <c r="AC131" s="28">
        <f t="shared" si="123"/>
        <v>-3.4369282594437847E-4</v>
      </c>
      <c r="AD131" s="28">
        <f t="shared" si="124"/>
        <v>1.1812475860563284E-7</v>
      </c>
      <c r="AE131">
        <f t="shared" si="135"/>
        <v>-8.788985600926974E-4</v>
      </c>
      <c r="AF131" s="29"/>
      <c r="AG131">
        <f t="shared" si="125"/>
        <v>-5.352057341483186E-4</v>
      </c>
      <c r="AH131">
        <f t="shared" si="126"/>
        <v>2.8863087443962598E-2</v>
      </c>
      <c r="AI131">
        <f t="shared" si="127"/>
        <v>-0.11749683180890926</v>
      </c>
      <c r="AJ131">
        <f t="shared" si="128"/>
        <v>-8.4974850327583756E-2</v>
      </c>
      <c r="AK131">
        <f t="shared" si="129"/>
        <v>-3.0543145620490271</v>
      </c>
      <c r="AL131">
        <f t="shared" si="130"/>
        <v>-22.900709971535569</v>
      </c>
      <c r="AM131" s="28">
        <f t="shared" ref="AM131:AS140" si="138">$AT131+$AA$7*SIN(AN131)</f>
        <v>22.729517676474877</v>
      </c>
      <c r="AN131" s="28">
        <f t="shared" si="138"/>
        <v>22.812704026210721</v>
      </c>
      <c r="AO131" s="28">
        <f t="shared" si="138"/>
        <v>22.694625944445018</v>
      </c>
      <c r="AP131" s="28">
        <f t="shared" si="138"/>
        <v>22.866858076212559</v>
      </c>
      <c r="AQ131" s="28">
        <f t="shared" si="138"/>
        <v>22.623845895137777</v>
      </c>
      <c r="AR131" s="28">
        <f t="shared" si="138"/>
        <v>22.989546640431545</v>
      </c>
      <c r="AS131" s="28">
        <f t="shared" si="138"/>
        <v>22.475311898891182</v>
      </c>
      <c r="AT131" s="28">
        <f t="shared" si="131"/>
        <v>23.443306961353912</v>
      </c>
    </row>
    <row r="132" spans="1:46">
      <c r="A132" s="127" t="s">
        <v>135</v>
      </c>
      <c r="B132" s="135" t="s">
        <v>122</v>
      </c>
      <c r="C132" s="128">
        <v>53222.412100000001</v>
      </c>
      <c r="D132" s="128">
        <v>5.0000000000000002E-5</v>
      </c>
      <c r="E132" s="34">
        <f t="shared" si="115"/>
        <v>9926.5375786857294</v>
      </c>
      <c r="F132" s="35">
        <f t="shared" si="113"/>
        <v>9926.5</v>
      </c>
      <c r="G132" s="34">
        <f>+C132-(C$7+F132*C$8)</f>
        <v>1.3915830000769347E-2</v>
      </c>
      <c r="H132" s="40"/>
      <c r="I132" s="41"/>
      <c r="J132" s="41"/>
      <c r="K132" s="34">
        <f>G132</f>
        <v>1.3915830000769347E-2</v>
      </c>
      <c r="L132" s="34"/>
      <c r="M132" s="34"/>
      <c r="N132" s="34">
        <f t="shared" ca="1" si="117"/>
        <v>1.3823215123305928E-2</v>
      </c>
      <c r="O132" s="28">
        <f t="shared" si="118"/>
        <v>1.4163480083184497E-2</v>
      </c>
      <c r="P132" s="37">
        <f t="shared" si="119"/>
        <v>38203.912100000001</v>
      </c>
      <c r="Q132" s="218"/>
      <c r="R132" s="34">
        <f>(O132-G132)^2</f>
        <v>6.1330563320230412E-8</v>
      </c>
      <c r="S132">
        <v>1</v>
      </c>
      <c r="T132" s="34">
        <f t="shared" si="137"/>
        <v>6.1330563320230412E-8</v>
      </c>
      <c r="Y132">
        <f t="shared" si="121"/>
        <v>9926.5</v>
      </c>
      <c r="Z132" s="28">
        <f t="shared" si="122"/>
        <v>1.3858444078127219E-2</v>
      </c>
      <c r="AA132" s="28">
        <f t="shared" si="133"/>
        <v>1.4220866005826624E-2</v>
      </c>
      <c r="AB132" s="28">
        <f t="shared" si="134"/>
        <v>-2.4765008241514966E-4</v>
      </c>
      <c r="AC132" s="28">
        <f t="shared" si="123"/>
        <v>5.7385922642127704E-5</v>
      </c>
      <c r="AD132" s="28">
        <f t="shared" si="124"/>
        <v>3.2931441174882651E-9</v>
      </c>
      <c r="AE132">
        <f t="shared" si="135"/>
        <v>-2.4765008241514966E-4</v>
      </c>
      <c r="AF132" s="29"/>
      <c r="AG132">
        <f t="shared" si="125"/>
        <v>-3.0503600505727693E-4</v>
      </c>
      <c r="AH132">
        <f t="shared" si="126"/>
        <v>2.8922314416756745E-2</v>
      </c>
      <c r="AI132">
        <f t="shared" si="127"/>
        <v>-0.11680737227351347</v>
      </c>
      <c r="AJ132">
        <f t="shared" si="128"/>
        <v>-8.5649031981451434E-2</v>
      </c>
      <c r="AK132">
        <f t="shared" si="129"/>
        <v>-3.0536203219507025</v>
      </c>
      <c r="AL132">
        <f t="shared" si="130"/>
        <v>-22.719756782251377</v>
      </c>
      <c r="AM132" s="28">
        <f t="shared" si="138"/>
        <v>22.734872926347997</v>
      </c>
      <c r="AN132" s="28">
        <f t="shared" si="138"/>
        <v>22.815650010536103</v>
      </c>
      <c r="AO132" s="28">
        <f t="shared" si="138"/>
        <v>22.700508374583237</v>
      </c>
      <c r="AP132" s="28">
        <f t="shared" si="138"/>
        <v>22.869144752712529</v>
      </c>
      <c r="AQ132" s="28">
        <f t="shared" si="138"/>
        <v>22.630248368995868</v>
      </c>
      <c r="AR132" s="28">
        <f t="shared" si="138"/>
        <v>22.991264127711339</v>
      </c>
      <c r="AS132" s="28">
        <f t="shared" si="138"/>
        <v>22.481802664571603</v>
      </c>
      <c r="AT132" s="28">
        <f t="shared" si="131"/>
        <v>23.45061510366186</v>
      </c>
    </row>
    <row r="133" spans="1:46">
      <c r="A133" s="152" t="s">
        <v>280</v>
      </c>
      <c r="B133" s="113" t="s">
        <v>122</v>
      </c>
      <c r="C133" s="153">
        <v>53547.174400000004</v>
      </c>
      <c r="D133" s="113" t="s">
        <v>299</v>
      </c>
      <c r="E133" s="34">
        <f t="shared" si="115"/>
        <v>10803.534524340555</v>
      </c>
      <c r="F133" s="35">
        <f t="shared" si="113"/>
        <v>10803.5</v>
      </c>
      <c r="G133" s="34">
        <f>+C133-(C$7+F133*C$8)</f>
        <v>1.2784770005964674E-2</v>
      </c>
      <c r="K133">
        <f>G133</f>
        <v>1.2784770005964674E-2</v>
      </c>
      <c r="M133" s="34"/>
      <c r="N133" s="34">
        <f t="shared" ca="1" si="117"/>
        <v>1.5298287100165484E-2</v>
      </c>
      <c r="O133" s="28">
        <f t="shared" si="118"/>
        <v>1.3214484108107237E-2</v>
      </c>
      <c r="P133" s="37">
        <f t="shared" si="119"/>
        <v>38528.674400000004</v>
      </c>
      <c r="R133" s="34">
        <f>(O133-G133)^2</f>
        <v>1.8465420958018903E-7</v>
      </c>
      <c r="S133">
        <v>1</v>
      </c>
      <c r="T133" s="34">
        <f t="shared" si="137"/>
        <v>1.8465420958018903E-7</v>
      </c>
      <c r="Y133">
        <f t="shared" si="121"/>
        <v>10803.5</v>
      </c>
      <c r="Z133" s="28">
        <f t="shared" si="122"/>
        <v>1.5516116567820443E-2</v>
      </c>
      <c r="AA133" s="28">
        <f t="shared" si="133"/>
        <v>1.0483137546251468E-2</v>
      </c>
      <c r="AB133" s="28">
        <f t="shared" si="134"/>
        <v>-4.2971410214256295E-4</v>
      </c>
      <c r="AC133" s="28">
        <f t="shared" si="123"/>
        <v>-2.7313465618557693E-3</v>
      </c>
      <c r="AD133" s="28">
        <f t="shared" si="124"/>
        <v>7.4602540409613321E-6</v>
      </c>
      <c r="AE133">
        <f t="shared" si="135"/>
        <v>-4.2971410214256295E-4</v>
      </c>
      <c r="AF133" s="29"/>
      <c r="AG133">
        <f t="shared" si="125"/>
        <v>2.3016324597132055E-3</v>
      </c>
      <c r="AH133">
        <f t="shared" si="126"/>
        <v>2.9635638678857323E-2</v>
      </c>
      <c r="AI133">
        <f t="shared" si="127"/>
        <v>-0.1088897198737637</v>
      </c>
      <c r="AJ133">
        <f t="shared" si="128"/>
        <v>-9.3384336989019393E-2</v>
      </c>
      <c r="AK133">
        <f t="shared" si="129"/>
        <v>-3.0456517461301029</v>
      </c>
      <c r="AL133">
        <f t="shared" si="130"/>
        <v>-20.830172529044901</v>
      </c>
      <c r="AM133" s="28">
        <f t="shared" si="138"/>
        <v>22.795543758727234</v>
      </c>
      <c r="AN133" s="28">
        <f t="shared" si="138"/>
        <v>22.851260763951306</v>
      </c>
      <c r="AO133" s="28">
        <f t="shared" si="138"/>
        <v>22.767612477352568</v>
      </c>
      <c r="AP133" s="28">
        <f t="shared" si="138"/>
        <v>22.896379388600458</v>
      </c>
      <c r="AQ133" s="28">
        <f t="shared" si="138"/>
        <v>22.70464113677934</v>
      </c>
      <c r="AR133" s="28">
        <f t="shared" si="138"/>
        <v>23.009347080238072</v>
      </c>
      <c r="AS133" s="28">
        <f t="shared" si="138"/>
        <v>22.559918441705403</v>
      </c>
      <c r="AT133" s="28">
        <f t="shared" si="131"/>
        <v>23.534396029205318</v>
      </c>
    </row>
    <row r="134" spans="1:46">
      <c r="A134" s="152" t="s">
        <v>280</v>
      </c>
      <c r="B134" s="113" t="s">
        <v>111</v>
      </c>
      <c r="C134" s="153">
        <v>53584.021999999997</v>
      </c>
      <c r="D134" s="113" t="s">
        <v>299</v>
      </c>
      <c r="E134" s="34">
        <f t="shared" si="115"/>
        <v>10903.0387853176</v>
      </c>
      <c r="F134" s="35">
        <f t="shared" si="113"/>
        <v>10903</v>
      </c>
      <c r="G134" s="34">
        <f>+C134-(C$7+F134*C$8)</f>
        <v>1.4362659996550065E-2</v>
      </c>
      <c r="K134">
        <f>G134</f>
        <v>1.4362659996550065E-2</v>
      </c>
      <c r="M134" s="34"/>
      <c r="N134" s="34">
        <f t="shared" ca="1" si="117"/>
        <v>1.5465641332431761E-2</v>
      </c>
      <c r="O134" s="28">
        <f t="shared" si="118"/>
        <v>1.3106334047709469E-2</v>
      </c>
      <c r="P134" s="37">
        <f t="shared" si="119"/>
        <v>38565.521999999997</v>
      </c>
      <c r="R134" s="34">
        <f>(O134-G134)^2</f>
        <v>1.5783548897302226E-6</v>
      </c>
      <c r="S134">
        <v>1</v>
      </c>
      <c r="T134" s="34">
        <f t="shared" si="137"/>
        <v>1.5783548897302226E-6</v>
      </c>
      <c r="Y134">
        <f t="shared" si="121"/>
        <v>10903</v>
      </c>
      <c r="Z134" s="28">
        <f t="shared" si="122"/>
        <v>1.5699726277464458E-2</v>
      </c>
      <c r="AA134" s="28">
        <f t="shared" si="133"/>
        <v>1.1769267766795077E-2</v>
      </c>
      <c r="AB134" s="28">
        <f t="shared" si="134"/>
        <v>1.2563259488405955E-3</v>
      </c>
      <c r="AC134" s="28">
        <f t="shared" si="123"/>
        <v>-1.3370662809143938E-3</v>
      </c>
      <c r="AD134" s="28">
        <f t="shared" si="124"/>
        <v>1.7877462395582487E-6</v>
      </c>
      <c r="AE134">
        <f t="shared" si="135"/>
        <v>1.2563259488405955E-3</v>
      </c>
      <c r="AF134" s="29"/>
      <c r="AG134">
        <f t="shared" si="125"/>
        <v>2.593392229754988E-3</v>
      </c>
      <c r="AH134">
        <f t="shared" si="126"/>
        <v>2.9720582405832086E-2</v>
      </c>
      <c r="AI134">
        <f t="shared" si="127"/>
        <v>-0.10798970297900271</v>
      </c>
      <c r="AJ134">
        <f t="shared" si="128"/>
        <v>-9.4262823584859518E-2</v>
      </c>
      <c r="AK134">
        <f t="shared" si="129"/>
        <v>-3.0447463903452041</v>
      </c>
      <c r="AL134">
        <f t="shared" si="130"/>
        <v>-20.635143668422767</v>
      </c>
      <c r="AM134" s="28">
        <f t="shared" si="138"/>
        <v>22.802342707176841</v>
      </c>
      <c r="AN134" s="28">
        <f t="shared" si="138"/>
        <v>22.855527090638553</v>
      </c>
      <c r="AO134" s="28">
        <f t="shared" si="138"/>
        <v>22.775173908168654</v>
      </c>
      <c r="AP134" s="28">
        <f t="shared" si="138"/>
        <v>22.899615332958884</v>
      </c>
      <c r="AQ134" s="28">
        <f t="shared" si="138"/>
        <v>22.713178728706371</v>
      </c>
      <c r="AR134" s="28">
        <f t="shared" si="138"/>
        <v>23.011241282543708</v>
      </c>
      <c r="AS134" s="28">
        <f t="shared" si="138"/>
        <v>22.569212586510776</v>
      </c>
      <c r="AT134" s="28">
        <f t="shared" si="131"/>
        <v>23.543901390769253</v>
      </c>
    </row>
    <row r="135" spans="1:46">
      <c r="A135" s="152" t="s">
        <v>280</v>
      </c>
      <c r="B135" s="113" t="s">
        <v>111</v>
      </c>
      <c r="C135" s="153">
        <v>53601.056900000003</v>
      </c>
      <c r="D135" s="113" t="s">
        <v>299</v>
      </c>
      <c r="E135" s="34">
        <f t="shared" si="115"/>
        <v>10949.04029248004</v>
      </c>
      <c r="F135" s="35">
        <f t="shared" si="113"/>
        <v>10949</v>
      </c>
      <c r="G135" s="34">
        <f>+C135-(C$7+F135*C$8)</f>
        <v>1.4920780005923007E-2</v>
      </c>
      <c r="K135">
        <f>G135</f>
        <v>1.4920780005923007E-2</v>
      </c>
      <c r="M135" s="34"/>
      <c r="N135" s="34">
        <f t="shared" ca="1" si="117"/>
        <v>1.5543011128253358E-2</v>
      </c>
      <c r="O135" s="28">
        <f t="shared" si="118"/>
        <v>1.3056301838716294E-2</v>
      </c>
      <c r="P135" s="37">
        <f t="shared" si="119"/>
        <v>38582.556900000003</v>
      </c>
      <c r="R135" s="34">
        <f>(O135-G135)^2</f>
        <v>3.4762788359905039E-6</v>
      </c>
      <c r="S135">
        <v>1</v>
      </c>
      <c r="T135" s="34">
        <f t="shared" si="137"/>
        <v>3.4762788359905039E-6</v>
      </c>
      <c r="Y135">
        <f t="shared" si="121"/>
        <v>10949</v>
      </c>
      <c r="Z135" s="28">
        <f t="shared" si="122"/>
        <v>1.5784292398444602E-2</v>
      </c>
      <c r="AA135" s="28">
        <f t="shared" si="133"/>
        <v>1.2192789446194698E-2</v>
      </c>
      <c r="AB135" s="28">
        <f t="shared" si="134"/>
        <v>1.864478167206713E-3</v>
      </c>
      <c r="AC135" s="28">
        <f t="shared" si="123"/>
        <v>-8.635123925215954E-4</v>
      </c>
      <c r="AD135" s="28">
        <f t="shared" si="124"/>
        <v>7.4565365203836987E-7</v>
      </c>
      <c r="AE135">
        <f t="shared" si="135"/>
        <v>1.864478167206713E-3</v>
      </c>
      <c r="AF135" s="29"/>
      <c r="AG135">
        <f t="shared" si="125"/>
        <v>2.7279905597283089E-3</v>
      </c>
      <c r="AH135">
        <f t="shared" si="126"/>
        <v>2.9760132496544967E-2</v>
      </c>
      <c r="AI135">
        <f t="shared" si="127"/>
        <v>-0.10757347150441</v>
      </c>
      <c r="AJ135">
        <f t="shared" si="128"/>
        <v>-9.466904258492323E-2</v>
      </c>
      <c r="AK135">
        <f t="shared" si="129"/>
        <v>-3.0443277199436785</v>
      </c>
      <c r="AL135">
        <f t="shared" si="130"/>
        <v>-20.546181772454336</v>
      </c>
      <c r="AM135" s="28">
        <f t="shared" si="138"/>
        <v>22.805480207614117</v>
      </c>
      <c r="AN135" s="28">
        <f t="shared" si="138"/>
        <v>22.857515764403043</v>
      </c>
      <c r="AO135" s="28">
        <f t="shared" si="138"/>
        <v>22.778665260537718</v>
      </c>
      <c r="AP135" s="28">
        <f t="shared" si="138"/>
        <v>22.90112322076482</v>
      </c>
      <c r="AQ135" s="28">
        <f t="shared" si="138"/>
        <v>22.717131206184806</v>
      </c>
      <c r="AR135" s="28">
        <f t="shared" si="138"/>
        <v>23.012108272651609</v>
      </c>
      <c r="AS135" s="28">
        <f t="shared" si="138"/>
        <v>22.573539143871969</v>
      </c>
      <c r="AT135" s="28">
        <f t="shared" si="131"/>
        <v>23.548295829281223</v>
      </c>
    </row>
    <row r="136" spans="1:46">
      <c r="A136" s="127" t="s">
        <v>132</v>
      </c>
      <c r="B136" s="133" t="s">
        <v>111</v>
      </c>
      <c r="C136" s="126">
        <v>53648.272299999997</v>
      </c>
      <c r="D136" s="128">
        <v>5.0000000000000002E-5</v>
      </c>
      <c r="E136" s="34">
        <f t="shared" si="115"/>
        <v>11076.542042491865</v>
      </c>
      <c r="F136" s="35">
        <f t="shared" si="113"/>
        <v>11076.5</v>
      </c>
      <c r="G136" s="34"/>
      <c r="H136" s="40"/>
      <c r="I136" s="41"/>
      <c r="J136" s="41"/>
      <c r="K136" s="34"/>
      <c r="L136" s="34"/>
      <c r="M136" s="34"/>
      <c r="N136" s="34">
        <f t="shared" ca="1" si="117"/>
        <v>1.5757460018845825E-2</v>
      </c>
      <c r="O136" s="28">
        <f t="shared" si="118"/>
        <v>1.2917515922833352E-2</v>
      </c>
      <c r="P136" s="37">
        <f t="shared" si="119"/>
        <v>38629.772299999997</v>
      </c>
      <c r="Q136" s="218">
        <v>-0.26654440000129398</v>
      </c>
      <c r="R136" s="34"/>
      <c r="T136" s="34">
        <f t="shared" si="137"/>
        <v>0</v>
      </c>
      <c r="Y136">
        <f t="shared" si="121"/>
        <v>11076.5</v>
      </c>
      <c r="Z136" s="28">
        <f t="shared" si="122"/>
        <v>1.6017629441938856E-2</v>
      </c>
      <c r="AA136" s="28">
        <f t="shared" si="133"/>
        <v>-9999</v>
      </c>
      <c r="AB136" s="28">
        <f t="shared" si="134"/>
        <v>-1.2917515922833352E-2</v>
      </c>
      <c r="AC136" s="28">
        <f t="shared" si="123"/>
        <v>-9999</v>
      </c>
      <c r="AD136" s="28">
        <f t="shared" si="124"/>
        <v>0</v>
      </c>
      <c r="AE136">
        <f t="shared" si="135"/>
        <v>-9999</v>
      </c>
      <c r="AF136" s="29"/>
      <c r="AG136">
        <f t="shared" si="125"/>
        <v>3.1001135191055045E-3</v>
      </c>
      <c r="AH136">
        <f t="shared" si="126"/>
        <v>2.9870683692210909E-2</v>
      </c>
      <c r="AI136">
        <f t="shared" si="127"/>
        <v>-0.10641927590324889</v>
      </c>
      <c r="AJ136">
        <f t="shared" si="128"/>
        <v>-9.5795290892870658E-2</v>
      </c>
      <c r="AK136">
        <f t="shared" si="129"/>
        <v>-3.0431668602569069</v>
      </c>
      <c r="AL136">
        <f t="shared" si="130"/>
        <v>-20.30346990807184</v>
      </c>
      <c r="AM136" s="28">
        <f t="shared" si="138"/>
        <v>22.814157785199278</v>
      </c>
      <c r="AN136" s="28">
        <f t="shared" si="138"/>
        <v>22.863082260970263</v>
      </c>
      <c r="AO136" s="28">
        <f t="shared" si="138"/>
        <v>22.788327245915447</v>
      </c>
      <c r="AP136" s="28">
        <f t="shared" si="138"/>
        <v>22.905343503081514</v>
      </c>
      <c r="AQ136" s="28">
        <f t="shared" si="138"/>
        <v>22.728103308199728</v>
      </c>
      <c r="AR136" s="28">
        <f t="shared" si="138"/>
        <v>23.01448454304645</v>
      </c>
      <c r="AS136" s="28">
        <f t="shared" si="138"/>
        <v>22.585629628396177</v>
      </c>
      <c r="AT136" s="28">
        <f t="shared" si="131"/>
        <v>23.560476066461145</v>
      </c>
    </row>
    <row r="137" spans="1:46">
      <c r="A137" s="131" t="s">
        <v>142</v>
      </c>
      <c r="B137" s="137" t="s">
        <v>111</v>
      </c>
      <c r="C137" s="131">
        <v>53910.452299999997</v>
      </c>
      <c r="D137" s="131">
        <v>1E-4</v>
      </c>
      <c r="E137" s="34">
        <f t="shared" si="115"/>
        <v>11784.540043527641</v>
      </c>
      <c r="F137" s="35">
        <f t="shared" si="113"/>
        <v>11784.5</v>
      </c>
      <c r="G137" s="34">
        <f>+C137-(C$7+F137*C$8)</f>
        <v>1.4828589999524411E-2</v>
      </c>
      <c r="H137" s="40"/>
      <c r="I137" s="41"/>
      <c r="J137" s="41">
        <f>G137</f>
        <v>1.4828589999524411E-2</v>
      </c>
      <c r="K137" s="34"/>
      <c r="L137" s="34"/>
      <c r="M137" s="34"/>
      <c r="N137" s="34">
        <f t="shared" ca="1" si="117"/>
        <v>1.6948282093665171E-2</v>
      </c>
      <c r="O137" s="28">
        <f t="shared" si="118"/>
        <v>1.2143912875650862E-2</v>
      </c>
      <c r="P137" s="37">
        <f t="shared" si="119"/>
        <v>38891.952299999997</v>
      </c>
      <c r="R137" s="34">
        <f>(O137-G137)^2</f>
        <v>7.2074912594499479E-6</v>
      </c>
      <c r="S137">
        <v>1</v>
      </c>
      <c r="T137" s="34">
        <f t="shared" si="137"/>
        <v>7.2074912594499479E-6</v>
      </c>
      <c r="Y137">
        <f t="shared" si="121"/>
        <v>11784.5</v>
      </c>
      <c r="Z137" s="28">
        <f t="shared" si="122"/>
        <v>1.728503456643388E-2</v>
      </c>
      <c r="AA137" s="28">
        <f t="shared" si="133"/>
        <v>9.687468308741393E-3</v>
      </c>
      <c r="AB137" s="28">
        <f t="shared" si="134"/>
        <v>2.6846771238735485E-3</v>
      </c>
      <c r="AC137" s="28">
        <f t="shared" si="123"/>
        <v>-2.4564445669094694E-3</v>
      </c>
      <c r="AD137" s="28">
        <f t="shared" si="124"/>
        <v>6.0341199102990509E-6</v>
      </c>
      <c r="AE137">
        <f t="shared" si="135"/>
        <v>2.6846771238735485E-3</v>
      </c>
      <c r="AF137" s="29"/>
      <c r="AG137">
        <f t="shared" si="125"/>
        <v>5.1411216907830178E-3</v>
      </c>
      <c r="AH137">
        <f t="shared" si="126"/>
        <v>3.0509934195952604E-2</v>
      </c>
      <c r="AI137">
        <f t="shared" si="127"/>
        <v>-9.9992080302435685E-2</v>
      </c>
      <c r="AJ137">
        <f t="shared" si="128"/>
        <v>-0.10206194405522453</v>
      </c>
      <c r="AK137">
        <f t="shared" si="129"/>
        <v>-3.0367051478039842</v>
      </c>
      <c r="AL137">
        <f t="shared" si="130"/>
        <v>-19.050563591289094</v>
      </c>
      <c r="AM137" s="28">
        <f t="shared" si="138"/>
        <v>22.861867002745896</v>
      </c>
      <c r="AN137" s="28">
        <f t="shared" si="138"/>
        <v>22.895485591029566</v>
      </c>
      <c r="AO137" s="28">
        <f t="shared" si="138"/>
        <v>22.841526034945726</v>
      </c>
      <c r="AP137" s="28">
        <f t="shared" si="138"/>
        <v>22.930001877945745</v>
      </c>
      <c r="AQ137" s="28">
        <f t="shared" si="138"/>
        <v>22.789379740616898</v>
      </c>
      <c r="AR137" s="28">
        <f t="shared" si="138"/>
        <v>23.027149664049904</v>
      </c>
      <c r="AS137" s="28">
        <f t="shared" si="138"/>
        <v>22.655397934782908</v>
      </c>
      <c r="AT137" s="28">
        <f t="shared" si="131"/>
        <v>23.628112207036708</v>
      </c>
    </row>
    <row r="138" spans="1:46">
      <c r="A138" s="126" t="s">
        <v>142</v>
      </c>
      <c r="B138" s="133" t="s">
        <v>111</v>
      </c>
      <c r="C138" s="126">
        <v>53910.452299999997</v>
      </c>
      <c r="D138" s="126">
        <v>1E-4</v>
      </c>
      <c r="E138" s="34">
        <f t="shared" si="115"/>
        <v>11784.540043527641</v>
      </c>
      <c r="F138" s="35">
        <f t="shared" si="113"/>
        <v>11784.5</v>
      </c>
      <c r="G138" s="34">
        <f>+C138-(C$7+F138*C$8)</f>
        <v>1.4828589999524411E-2</v>
      </c>
      <c r="H138" s="40"/>
      <c r="I138" s="41"/>
      <c r="J138" s="41">
        <f>G138</f>
        <v>1.4828589999524411E-2</v>
      </c>
      <c r="K138" s="34"/>
      <c r="L138" s="34"/>
      <c r="M138" s="34"/>
      <c r="N138" s="34">
        <f t="shared" ca="1" si="117"/>
        <v>1.6948282093665171E-2</v>
      </c>
      <c r="O138" s="28">
        <f t="shared" si="118"/>
        <v>1.2143912875650862E-2</v>
      </c>
      <c r="P138" s="37">
        <f t="shared" si="119"/>
        <v>38891.952299999997</v>
      </c>
      <c r="R138" s="34">
        <f>(O138-G138)^2</f>
        <v>7.2074912594499479E-6</v>
      </c>
      <c r="S138">
        <v>1</v>
      </c>
      <c r="T138" s="34">
        <f t="shared" si="137"/>
        <v>7.2074912594499479E-6</v>
      </c>
      <c r="Y138">
        <f t="shared" si="121"/>
        <v>11784.5</v>
      </c>
      <c r="Z138" s="28">
        <f t="shared" si="122"/>
        <v>1.728503456643388E-2</v>
      </c>
      <c r="AA138" s="28">
        <f t="shared" si="133"/>
        <v>9.687468308741393E-3</v>
      </c>
      <c r="AB138" s="28">
        <f t="shared" si="134"/>
        <v>2.6846771238735485E-3</v>
      </c>
      <c r="AC138" s="28">
        <f t="shared" si="123"/>
        <v>-2.4564445669094694E-3</v>
      </c>
      <c r="AD138" s="28">
        <f t="shared" si="124"/>
        <v>6.0341199102990509E-6</v>
      </c>
      <c r="AE138">
        <f t="shared" si="135"/>
        <v>2.6846771238735485E-3</v>
      </c>
      <c r="AF138" s="29"/>
      <c r="AG138">
        <f t="shared" si="125"/>
        <v>5.1411216907830178E-3</v>
      </c>
      <c r="AH138">
        <f t="shared" si="126"/>
        <v>3.0509934195952604E-2</v>
      </c>
      <c r="AI138">
        <f t="shared" si="127"/>
        <v>-9.9992080302435685E-2</v>
      </c>
      <c r="AJ138">
        <f t="shared" si="128"/>
        <v>-0.10206194405522453</v>
      </c>
      <c r="AK138">
        <f t="shared" si="129"/>
        <v>-3.0367051478039842</v>
      </c>
      <c r="AL138">
        <f t="shared" si="130"/>
        <v>-19.050563591289094</v>
      </c>
      <c r="AM138" s="28">
        <f t="shared" si="138"/>
        <v>22.861867002745896</v>
      </c>
      <c r="AN138" s="28">
        <f t="shared" si="138"/>
        <v>22.895485591029566</v>
      </c>
      <c r="AO138" s="28">
        <f t="shared" si="138"/>
        <v>22.841526034945726</v>
      </c>
      <c r="AP138" s="28">
        <f t="shared" si="138"/>
        <v>22.930001877945745</v>
      </c>
      <c r="AQ138" s="28">
        <f t="shared" si="138"/>
        <v>22.789379740616898</v>
      </c>
      <c r="AR138" s="28">
        <f t="shared" si="138"/>
        <v>23.027149664049904</v>
      </c>
      <c r="AS138" s="28">
        <f t="shared" si="138"/>
        <v>22.655397934782908</v>
      </c>
      <c r="AT138" s="28">
        <f t="shared" si="131"/>
        <v>23.628112207036708</v>
      </c>
    </row>
    <row r="139" spans="1:46">
      <c r="A139" s="127" t="s">
        <v>141</v>
      </c>
      <c r="B139" s="133" t="s">
        <v>111</v>
      </c>
      <c r="C139" s="126">
        <v>53933.413500000002</v>
      </c>
      <c r="D139" s="126">
        <v>1.2999999999999999E-3</v>
      </c>
      <c r="E139" s="34">
        <f t="shared" si="115"/>
        <v>11846.545092354349</v>
      </c>
      <c r="F139" s="35">
        <f t="shared" si="113"/>
        <v>11846.5</v>
      </c>
      <c r="G139" s="34">
        <f>+C139-(C$7+F139*C$8)</f>
        <v>1.6698230007023085E-2</v>
      </c>
      <c r="H139" s="40"/>
      <c r="I139" s="41"/>
      <c r="J139" s="41">
        <f>G139</f>
        <v>1.6698230007023085E-2</v>
      </c>
      <c r="K139" s="34"/>
      <c r="L139" s="34"/>
      <c r="M139" s="34"/>
      <c r="N139" s="34">
        <f t="shared" ca="1" si="117"/>
        <v>1.7052563122816018E-2</v>
      </c>
      <c r="O139" s="28">
        <f t="shared" si="118"/>
        <v>1.2075931265414376E-2</v>
      </c>
      <c r="P139" s="37">
        <f t="shared" si="119"/>
        <v>38914.913500000002</v>
      </c>
      <c r="Q139" s="218"/>
      <c r="R139" s="34">
        <f>(O139-G139)^2</f>
        <v>2.1365645656677455E-5</v>
      </c>
      <c r="S139">
        <v>1</v>
      </c>
      <c r="T139" s="34">
        <f t="shared" si="137"/>
        <v>2.1365645656677455E-5</v>
      </c>
      <c r="Y139">
        <f t="shared" si="121"/>
        <v>11846.5</v>
      </c>
      <c r="Z139" s="28">
        <f t="shared" si="122"/>
        <v>1.7393767574874493E-2</v>
      </c>
      <c r="AA139" s="28">
        <f t="shared" si="133"/>
        <v>1.138039369756297E-2</v>
      </c>
      <c r="AB139" s="28">
        <f t="shared" si="134"/>
        <v>4.6222987416087088E-3</v>
      </c>
      <c r="AC139" s="28">
        <f t="shared" si="123"/>
        <v>-6.955375678514078E-4</v>
      </c>
      <c r="AD139" s="28">
        <f t="shared" si="124"/>
        <v>4.8377250829265173E-7</v>
      </c>
      <c r="AE139">
        <f t="shared" si="135"/>
        <v>4.6222987416087088E-3</v>
      </c>
      <c r="AF139" s="29"/>
      <c r="AG139">
        <f t="shared" si="125"/>
        <v>5.3178363094601149E-3</v>
      </c>
      <c r="AH139">
        <f t="shared" si="126"/>
        <v>3.0568017445998463E-2</v>
      </c>
      <c r="AI139">
        <f t="shared" si="127"/>
        <v>-9.9427340676924755E-2</v>
      </c>
      <c r="AJ139">
        <f t="shared" si="128"/>
        <v>-0.10261217919178099</v>
      </c>
      <c r="AK139">
        <f t="shared" si="129"/>
        <v>-3.0361375797346524</v>
      </c>
      <c r="AL139">
        <f t="shared" si="130"/>
        <v>-18.947843107305623</v>
      </c>
      <c r="AM139" s="28">
        <f t="shared" si="138"/>
        <v>22.86600911092027</v>
      </c>
      <c r="AN139" s="28">
        <f t="shared" si="138"/>
        <v>22.898446131049671</v>
      </c>
      <c r="AO139" s="28">
        <f t="shared" si="138"/>
        <v>22.846144591286514</v>
      </c>
      <c r="AP139" s="28">
        <f t="shared" si="138"/>
        <v>22.932270515283196</v>
      </c>
      <c r="AQ139" s="28">
        <f t="shared" si="138"/>
        <v>22.794765311863873</v>
      </c>
      <c r="AR139" s="28">
        <f t="shared" si="138"/>
        <v>23.028232212150272</v>
      </c>
      <c r="AS139" s="28">
        <f t="shared" si="138"/>
        <v>22.661719702156528</v>
      </c>
      <c r="AT139" s="28">
        <f t="shared" si="131"/>
        <v>23.634035145900668</v>
      </c>
    </row>
    <row r="140" spans="1:46">
      <c r="A140" s="152" t="s">
        <v>284</v>
      </c>
      <c r="B140" s="113" t="s">
        <v>111</v>
      </c>
      <c r="C140" s="153">
        <v>53971.001400000001</v>
      </c>
      <c r="D140" s="113" t="s">
        <v>299</v>
      </c>
      <c r="E140" s="34">
        <f t="shared" si="115"/>
        <v>11948.048479581184</v>
      </c>
      <c r="F140" s="35">
        <f t="shared" ref="F140:F171" si="139">ROUND(2*E140,0)/2</f>
        <v>11948</v>
      </c>
      <c r="G140" s="34">
        <f>+C140-(C$7+F140*C$8)</f>
        <v>1.7952560003323015E-2</v>
      </c>
      <c r="K140">
        <f>G140</f>
        <v>1.7952560003323015E-2</v>
      </c>
      <c r="M140" s="34"/>
      <c r="N140" s="34">
        <f t="shared" ca="1" si="117"/>
        <v>1.7223281259248453E-2</v>
      </c>
      <c r="O140" s="28">
        <f t="shared" si="118"/>
        <v>1.1964556505883099E-2</v>
      </c>
      <c r="P140" s="37">
        <f t="shared" si="119"/>
        <v>38952.501400000001</v>
      </c>
      <c r="R140" s="34">
        <f>(O140-G140)^2</f>
        <v>3.5856185885352667E-5</v>
      </c>
      <c r="S140">
        <v>1</v>
      </c>
      <c r="T140" s="34">
        <f t="shared" si="137"/>
        <v>3.5856185885352667E-5</v>
      </c>
      <c r="Y140">
        <f t="shared" si="121"/>
        <v>11948</v>
      </c>
      <c r="Z140" s="28">
        <f t="shared" si="122"/>
        <v>1.7571010711992949E-2</v>
      </c>
      <c r="AA140" s="28">
        <f t="shared" si="133"/>
        <v>1.2346105797213163E-2</v>
      </c>
      <c r="AB140" s="28">
        <f t="shared" si="134"/>
        <v>5.9880034974399161E-3</v>
      </c>
      <c r="AC140" s="28">
        <f t="shared" si="123"/>
        <v>3.815492913300661E-4</v>
      </c>
      <c r="AD140" s="28">
        <f t="shared" si="124"/>
        <v>1.4557986171447566E-7</v>
      </c>
      <c r="AE140">
        <f t="shared" si="135"/>
        <v>5.9880034974399161E-3</v>
      </c>
      <c r="AF140" s="29"/>
      <c r="AG140">
        <f t="shared" si="125"/>
        <v>5.6064542061098517E-3</v>
      </c>
      <c r="AH140">
        <f t="shared" si="126"/>
        <v>3.0663860577138657E-2</v>
      </c>
      <c r="AI140">
        <f t="shared" si="127"/>
        <v>-9.8501958159929071E-2</v>
      </c>
      <c r="AJ140">
        <f t="shared" si="128"/>
        <v>-0.10351365574575661</v>
      </c>
      <c r="AK140">
        <f t="shared" si="129"/>
        <v>-3.0352076320232264</v>
      </c>
      <c r="AL140">
        <f t="shared" si="130"/>
        <v>-18.781904813299558</v>
      </c>
      <c r="AM140" s="28">
        <f t="shared" si="138"/>
        <v>22.872778815867846</v>
      </c>
      <c r="AN140" s="28">
        <f t="shared" si="138"/>
        <v>22.903336172423369</v>
      </c>
      <c r="AO140" s="28">
        <f t="shared" si="138"/>
        <v>22.853690710002574</v>
      </c>
      <c r="AP140" s="28">
        <f t="shared" si="138"/>
        <v>22.936025923436009</v>
      </c>
      <c r="AQ140" s="28">
        <f t="shared" si="138"/>
        <v>22.803585824810956</v>
      </c>
      <c r="AR140" s="28">
        <f t="shared" si="138"/>
        <v>23.030001033730759</v>
      </c>
      <c r="AS140" s="28">
        <f t="shared" si="138"/>
        <v>22.672142669546844</v>
      </c>
      <c r="AT140" s="28">
        <f t="shared" si="131"/>
        <v>23.643731570008605</v>
      </c>
    </row>
    <row r="141" spans="1:46">
      <c r="A141" s="152" t="s">
        <v>284</v>
      </c>
      <c r="B141" s="113" t="s">
        <v>111</v>
      </c>
      <c r="C141" s="153">
        <v>53973.036699999997</v>
      </c>
      <c r="D141" s="113" t="s">
        <v>299</v>
      </c>
      <c r="E141" s="34">
        <f t="shared" si="115"/>
        <v>11953.544659043788</v>
      </c>
      <c r="F141" s="35">
        <f t="shared" si="139"/>
        <v>11953.5</v>
      </c>
      <c r="G141" s="34">
        <f>+C141-(C$7+F141*C$8)</f>
        <v>1.6537769995920826E-2</v>
      </c>
      <c r="K141">
        <f>G141</f>
        <v>1.6537769995920826E-2</v>
      </c>
      <c r="M141" s="34"/>
      <c r="N141" s="34">
        <f t="shared" ca="1" si="117"/>
        <v>1.7232531995705382E-2</v>
      </c>
      <c r="O141" s="28">
        <f t="shared" si="118"/>
        <v>1.1958518502414665E-2</v>
      </c>
      <c r="P141" s="37">
        <f t="shared" si="119"/>
        <v>38954.536699999997</v>
      </c>
      <c r="R141" s="34">
        <f>(O141-G141)^2</f>
        <v>2.0969544240778402E-5</v>
      </c>
      <c r="S141">
        <v>1</v>
      </c>
      <c r="T141" s="34">
        <f t="shared" si="137"/>
        <v>2.0969544240778402E-5</v>
      </c>
      <c r="Y141">
        <f t="shared" si="121"/>
        <v>11953.5</v>
      </c>
      <c r="Z141" s="28">
        <f t="shared" si="122"/>
        <v>1.7580588150854563E-2</v>
      </c>
      <c r="AA141" s="28">
        <f t="shared" si="133"/>
        <v>1.0915700347480928E-2</v>
      </c>
      <c r="AB141" s="28">
        <f t="shared" si="134"/>
        <v>4.5792514935061607E-3</v>
      </c>
      <c r="AC141" s="28">
        <f t="shared" si="123"/>
        <v>-1.0428181549337369E-3</v>
      </c>
      <c r="AD141" s="28">
        <f t="shared" si="124"/>
        <v>1.0874697042594032E-6</v>
      </c>
      <c r="AE141">
        <f t="shared" si="135"/>
        <v>4.5792514935061607E-3</v>
      </c>
      <c r="AF141" s="29"/>
      <c r="AG141">
        <f t="shared" si="125"/>
        <v>5.6220696484398976E-3</v>
      </c>
      <c r="AH141">
        <f t="shared" si="126"/>
        <v>3.0669081025408218E-2</v>
      </c>
      <c r="AI141">
        <f t="shared" si="127"/>
        <v>-9.8451782680571601E-2</v>
      </c>
      <c r="AJ141">
        <f t="shared" si="128"/>
        <v>-0.10356253008178777</v>
      </c>
      <c r="AK141">
        <f t="shared" si="129"/>
        <v>-3.0351572114666805</v>
      </c>
      <c r="AL141">
        <f t="shared" si="130"/>
        <v>-18.772990647387509</v>
      </c>
      <c r="AM141" s="28">
        <f t="shared" ref="AM141:AS150" si="140">$AT141+$AA$7*SIN(AN141)</f>
        <v>22.873145254530456</v>
      </c>
      <c r="AN141" s="28">
        <f t="shared" si="140"/>
        <v>22.903602690157761</v>
      </c>
      <c r="AO141" s="28">
        <f t="shared" si="140"/>
        <v>22.854099079116001</v>
      </c>
      <c r="AP141" s="28">
        <f t="shared" si="140"/>
        <v>22.936230910429252</v>
      </c>
      <c r="AQ141" s="28">
        <f t="shared" si="140"/>
        <v>22.804063897804546</v>
      </c>
      <c r="AR141" s="28">
        <f t="shared" si="140"/>
        <v>23.030096802091823</v>
      </c>
      <c r="AS141" s="28">
        <f t="shared" si="140"/>
        <v>22.672710070614123</v>
      </c>
      <c r="AT141" s="28">
        <f t="shared" si="131"/>
        <v>23.6442569920046</v>
      </c>
    </row>
    <row r="142" spans="1:46">
      <c r="A142" s="129" t="s">
        <v>141</v>
      </c>
      <c r="B142" s="139" t="s">
        <v>122</v>
      </c>
      <c r="C142" s="131">
        <v>54023.355799999998</v>
      </c>
      <c r="D142" s="131">
        <v>1.1999999999999999E-3</v>
      </c>
      <c r="E142" s="34">
        <f t="shared" si="115"/>
        <v>12089.427724929514</v>
      </c>
      <c r="F142" s="35">
        <f t="shared" si="139"/>
        <v>12089.5</v>
      </c>
      <c r="H142" s="40"/>
      <c r="I142" s="41"/>
      <c r="J142" s="41"/>
      <c r="K142" s="34"/>
      <c r="L142" s="34"/>
      <c r="M142" s="34"/>
      <c r="N142" s="34"/>
      <c r="O142" s="28"/>
      <c r="P142" s="37"/>
      <c r="Q142" s="218">
        <f>+C142-(C$7+F142*C$8)</f>
        <v>-2.676431000145385E-2</v>
      </c>
      <c r="R142" s="34"/>
      <c r="T142" s="34"/>
      <c r="Y142">
        <f t="shared" si="121"/>
        <v>12089.5</v>
      </c>
      <c r="Z142" s="28">
        <f t="shared" si="122"/>
        <v>1.7816543789289499E-2</v>
      </c>
      <c r="AA142" s="28">
        <f t="shared" si="133"/>
        <v>-9999</v>
      </c>
      <c r="AB142" s="28">
        <f t="shared" si="134"/>
        <v>0</v>
      </c>
      <c r="AC142" s="28">
        <f t="shared" si="123"/>
        <v>-9999</v>
      </c>
      <c r="AD142" s="28">
        <f t="shared" si="124"/>
        <v>0</v>
      </c>
      <c r="AE142">
        <f t="shared" si="135"/>
        <v>-9999</v>
      </c>
      <c r="AF142" s="29"/>
      <c r="AG142">
        <f t="shared" si="125"/>
        <v>6.0074240634495025E-3</v>
      </c>
      <c r="AH142">
        <f t="shared" si="126"/>
        <v>3.079906043052405E-2</v>
      </c>
      <c r="AI142">
        <f t="shared" si="127"/>
        <v>-9.7209973262822977E-2</v>
      </c>
      <c r="AJ142">
        <f t="shared" si="128"/>
        <v>-0.10477197552166811</v>
      </c>
      <c r="AK142">
        <f t="shared" si="129"/>
        <v>-3.0339094163606832</v>
      </c>
      <c r="AL142">
        <f t="shared" si="130"/>
        <v>-18.555042219644111</v>
      </c>
      <c r="AM142" s="28">
        <f t="shared" si="140"/>
        <v>22.882193889425313</v>
      </c>
      <c r="AN142" s="28">
        <f t="shared" si="140"/>
        <v>22.910243419511463</v>
      </c>
      <c r="AO142" s="28">
        <f t="shared" si="140"/>
        <v>22.864179249466726</v>
      </c>
      <c r="AP142" s="28">
        <f t="shared" si="140"/>
        <v>22.941349524207808</v>
      </c>
      <c r="AQ142" s="28">
        <f t="shared" si="140"/>
        <v>22.815888077464962</v>
      </c>
      <c r="AR142" s="28">
        <f t="shared" si="140"/>
        <v>23.032464311296533</v>
      </c>
      <c r="AS142" s="28">
        <f t="shared" si="140"/>
        <v>22.686825635138902</v>
      </c>
      <c r="AT142" s="28">
        <f t="shared" si="131"/>
        <v>23.657249244996514</v>
      </c>
    </row>
    <row r="143" spans="1:46">
      <c r="A143" s="127" t="s">
        <v>21</v>
      </c>
      <c r="B143" s="113" t="s">
        <v>111</v>
      </c>
      <c r="C143" s="153">
        <v>54297.431199999999</v>
      </c>
      <c r="D143" s="113" t="s">
        <v>299</v>
      </c>
      <c r="E143" s="34">
        <f t="shared" si="115"/>
        <v>12829.548387577624</v>
      </c>
      <c r="F143" s="35">
        <f t="shared" si="139"/>
        <v>12829.5</v>
      </c>
      <c r="G143" s="34">
        <f t="shared" ref="G143:G178" si="141">+C143-(C$7+F143*C$8)</f>
        <v>1.7918489997100551E-2</v>
      </c>
      <c r="J143" s="41">
        <f>G143</f>
        <v>1.7918489997100551E-2</v>
      </c>
      <c r="L143" s="34"/>
      <c r="M143" s="34"/>
      <c r="N143" s="34">
        <f t="shared" ref="N143:N178" ca="1" si="142">+C$11+C$12*F143</f>
        <v>1.8705922020481859E-2</v>
      </c>
      <c r="O143" s="28">
        <f t="shared" ref="O143:O178" si="143">+D$11+D$12*F143+D$13*F143^2</f>
        <v>1.0993000430843431E-2</v>
      </c>
      <c r="P143" s="37">
        <f t="shared" ref="P143:P178" si="144">+C143-15018.5</f>
        <v>39278.931199999999</v>
      </c>
      <c r="Q143" s="217"/>
      <c r="R143" s="34">
        <f t="shared" ref="R143:R178" si="145">(O143-G143)^2</f>
        <v>4.7962405732336223E-5</v>
      </c>
      <c r="S143">
        <v>1</v>
      </c>
      <c r="T143" s="34">
        <f t="shared" ref="T143:T154" si="146">R143*S143</f>
        <v>4.7962405732336223E-5</v>
      </c>
      <c r="Y143">
        <f t="shared" si="121"/>
        <v>12829.5</v>
      </c>
      <c r="Z143" s="28">
        <f t="shared" si="122"/>
        <v>1.9072769247170093E-2</v>
      </c>
      <c r="AA143" s="28">
        <f t="shared" si="133"/>
        <v>9.8387211807738871E-3</v>
      </c>
      <c r="AB143" s="28">
        <f t="shared" si="134"/>
        <v>6.9254895662571193E-3</v>
      </c>
      <c r="AC143" s="28">
        <f t="shared" si="123"/>
        <v>-1.1542792500695426E-3</v>
      </c>
      <c r="AD143" s="28">
        <f t="shared" si="124"/>
        <v>1.3323605871411055E-6</v>
      </c>
      <c r="AE143">
        <f t="shared" si="135"/>
        <v>6.9254895662571193E-3</v>
      </c>
      <c r="AF143" s="29"/>
      <c r="AG143">
        <f t="shared" si="125"/>
        <v>8.0797688163266636E-3</v>
      </c>
      <c r="AH143">
        <f t="shared" si="126"/>
        <v>3.1537768245961217E-2</v>
      </c>
      <c r="AI143">
        <f t="shared" si="127"/>
        <v>-9.0405503773870882E-2</v>
      </c>
      <c r="AJ143">
        <f t="shared" si="128"/>
        <v>-0.11139359848328134</v>
      </c>
      <c r="AK143">
        <f t="shared" si="129"/>
        <v>-3.0270747948601144</v>
      </c>
      <c r="AL143">
        <f t="shared" si="130"/>
        <v>-17.445434458393059</v>
      </c>
      <c r="AM143" s="28">
        <f t="shared" si="140"/>
        <v>22.931073765399599</v>
      </c>
      <c r="AN143" s="28">
        <f t="shared" si="140"/>
        <v>22.948082061479024</v>
      </c>
      <c r="AO143" s="28">
        <f t="shared" si="140"/>
        <v>22.918413589117225</v>
      </c>
      <c r="AP143" s="28">
        <f t="shared" si="140"/>
        <v>22.971002222988069</v>
      </c>
      <c r="AQ143" s="28">
        <f t="shared" si="140"/>
        <v>22.880193633521458</v>
      </c>
      <c r="AR143" s="28">
        <f t="shared" si="140"/>
        <v>23.045584612283413</v>
      </c>
      <c r="AS143" s="28">
        <f t="shared" si="140"/>
        <v>22.766495125327481</v>
      </c>
      <c r="AT143" s="28">
        <f t="shared" si="131"/>
        <v>23.727942386276055</v>
      </c>
    </row>
    <row r="144" spans="1:46">
      <c r="A144" s="127" t="s">
        <v>21</v>
      </c>
      <c r="B144" s="113" t="s">
        <v>111</v>
      </c>
      <c r="C144" s="153">
        <v>54299.467100000002</v>
      </c>
      <c r="D144" s="113" t="s">
        <v>299</v>
      </c>
      <c r="E144" s="34">
        <f t="shared" si="115"/>
        <v>12835.046187296561</v>
      </c>
      <c r="F144" s="35">
        <f t="shared" si="139"/>
        <v>12835</v>
      </c>
      <c r="G144" s="34">
        <f t="shared" si="141"/>
        <v>1.7103700003644917E-2</v>
      </c>
      <c r="J144" s="41">
        <f>G144</f>
        <v>1.7103700003644917E-2</v>
      </c>
      <c r="L144" s="34"/>
      <c r="M144" s="34"/>
      <c r="N144" s="34">
        <f t="shared" ca="1" si="142"/>
        <v>1.8715172756938792E-2</v>
      </c>
      <c r="O144" s="28">
        <f t="shared" si="143"/>
        <v>1.0986914348938254E-2</v>
      </c>
      <c r="P144" s="37">
        <f t="shared" si="144"/>
        <v>39280.967100000002</v>
      </c>
      <c r="Q144" s="217"/>
      <c r="R144" s="34">
        <f t="shared" si="145"/>
        <v>3.7415066745625228E-5</v>
      </c>
      <c r="S144">
        <v>1</v>
      </c>
      <c r="T144" s="34">
        <f t="shared" si="146"/>
        <v>3.7415066745625228E-5</v>
      </c>
      <c r="Y144">
        <f t="shared" si="121"/>
        <v>12835</v>
      </c>
      <c r="Z144" s="28">
        <f t="shared" si="122"/>
        <v>1.9081943043752853E-2</v>
      </c>
      <c r="AA144" s="28">
        <f t="shared" si="133"/>
        <v>9.0086713088303183E-3</v>
      </c>
      <c r="AB144" s="28">
        <f t="shared" si="134"/>
        <v>6.1167856547066635E-3</v>
      </c>
      <c r="AC144" s="28">
        <f t="shared" si="123"/>
        <v>-1.9782430401079354E-3</v>
      </c>
      <c r="AD144" s="28">
        <f t="shared" si="124"/>
        <v>3.9134455257354867E-6</v>
      </c>
      <c r="AE144">
        <f t="shared" si="135"/>
        <v>6.1167856547066635E-3</v>
      </c>
      <c r="AF144" s="29"/>
      <c r="AG144">
        <f t="shared" si="125"/>
        <v>8.0950286948145989E-3</v>
      </c>
      <c r="AH144">
        <f t="shared" si="126"/>
        <v>3.154346802351371E-2</v>
      </c>
      <c r="AI144">
        <f t="shared" si="127"/>
        <v>-9.035455660638686E-2</v>
      </c>
      <c r="AJ144">
        <f t="shared" si="128"/>
        <v>-0.11144314150787767</v>
      </c>
      <c r="AK144">
        <f t="shared" si="129"/>
        <v>-3.0270236383268481</v>
      </c>
      <c r="AL144">
        <f t="shared" si="130"/>
        <v>-17.437627792552124</v>
      </c>
      <c r="AM144" s="28">
        <f t="shared" si="140"/>
        <v>22.931435248799815</v>
      </c>
      <c r="AN144" s="28">
        <f t="shared" si="140"/>
        <v>22.948374066230858</v>
      </c>
      <c r="AO144" s="28">
        <f t="shared" si="140"/>
        <v>22.918812745526449</v>
      </c>
      <c r="AP144" s="28">
        <f t="shared" si="140"/>
        <v>22.971234740712916</v>
      </c>
      <c r="AQ144" s="28">
        <f t="shared" si="140"/>
        <v>22.880670580519475</v>
      </c>
      <c r="AR144" s="28">
        <f t="shared" si="140"/>
        <v>23.045685338025283</v>
      </c>
      <c r="AS144" s="28">
        <f t="shared" si="140"/>
        <v>22.767105315049854</v>
      </c>
      <c r="AT144" s="28">
        <f t="shared" si="131"/>
        <v>23.72846780827205</v>
      </c>
    </row>
    <row r="145" spans="1:46">
      <c r="A145" s="219" t="s">
        <v>25</v>
      </c>
      <c r="B145" s="133" t="s">
        <v>111</v>
      </c>
      <c r="C145" s="126">
        <v>54307.431799999998</v>
      </c>
      <c r="D145" s="126">
        <v>2.0000000000000001E-4</v>
      </c>
      <c r="E145" s="34">
        <f t="shared" si="115"/>
        <v>12856.554279747728</v>
      </c>
      <c r="F145" s="35">
        <f t="shared" si="139"/>
        <v>12856.5</v>
      </c>
      <c r="G145" s="34">
        <f t="shared" si="141"/>
        <v>2.0100429996091407E-2</v>
      </c>
      <c r="H145" s="40"/>
      <c r="I145" s="41"/>
      <c r="J145" s="41"/>
      <c r="K145" s="34">
        <f t="shared" ref="K145:K152" si="147">G145</f>
        <v>2.0100429996091407E-2</v>
      </c>
      <c r="L145" s="34"/>
      <c r="N145" s="34">
        <f t="shared" ca="1" si="142"/>
        <v>1.875133472672497E-2</v>
      </c>
      <c r="O145" s="28">
        <f t="shared" si="143"/>
        <v>1.0963120423180784E-2</v>
      </c>
      <c r="P145" s="37">
        <f t="shared" si="144"/>
        <v>39288.931799999998</v>
      </c>
      <c r="R145" s="34">
        <f t="shared" si="145"/>
        <v>8.3490426231204115E-5</v>
      </c>
      <c r="S145">
        <v>1</v>
      </c>
      <c r="T145" s="34">
        <f t="shared" si="146"/>
        <v>8.3490426231204115E-5</v>
      </c>
      <c r="Y145">
        <f t="shared" si="121"/>
        <v>12856.5</v>
      </c>
      <c r="Z145" s="28">
        <f t="shared" si="122"/>
        <v>1.9117782836560307E-2</v>
      </c>
      <c r="AA145" s="28">
        <f t="shared" si="133"/>
        <v>1.1945767582711883E-2</v>
      </c>
      <c r="AB145" s="28">
        <f t="shared" si="134"/>
        <v>9.1373095729106232E-3</v>
      </c>
      <c r="AC145" s="28">
        <f t="shared" si="123"/>
        <v>9.8264715953109982E-4</v>
      </c>
      <c r="AD145" s="28">
        <f t="shared" si="124"/>
        <v>9.6559544013453879E-7</v>
      </c>
      <c r="AE145">
        <f t="shared" si="135"/>
        <v>9.1373095729106232E-3</v>
      </c>
      <c r="AF145" s="29"/>
      <c r="AG145">
        <f t="shared" si="125"/>
        <v>8.1546624133795233E-3</v>
      </c>
      <c r="AH145">
        <f t="shared" si="126"/>
        <v>3.1565780067334681E-2</v>
      </c>
      <c r="AI145">
        <f t="shared" si="127"/>
        <v>-9.0155336768580743E-2</v>
      </c>
      <c r="AJ145">
        <f t="shared" si="128"/>
        <v>-0.11163686568727241</v>
      </c>
      <c r="AK145">
        <f t="shared" si="129"/>
        <v>-3.0268236020795194</v>
      </c>
      <c r="AL145">
        <f t="shared" si="130"/>
        <v>-17.407168300899478</v>
      </c>
      <c r="AM145" s="28">
        <f t="shared" si="140"/>
        <v>22.932848122041435</v>
      </c>
      <c r="AN145" s="28">
        <f t="shared" si="140"/>
        <v>22.949517056926354</v>
      </c>
      <c r="AO145" s="28">
        <f t="shared" si="140"/>
        <v>22.920372527706391</v>
      </c>
      <c r="AP145" s="28">
        <f t="shared" si="140"/>
        <v>22.97214547476943</v>
      </c>
      <c r="AQ145" s="28">
        <f t="shared" si="140"/>
        <v>22.882534768519051</v>
      </c>
      <c r="AR145" s="28">
        <f t="shared" si="140"/>
        <v>23.046079757269442</v>
      </c>
      <c r="AS145" s="28">
        <f t="shared" si="140"/>
        <v>22.769493148467745</v>
      </c>
      <c r="AT145" s="28">
        <f t="shared" si="131"/>
        <v>23.73052173062004</v>
      </c>
    </row>
    <row r="146" spans="1:46">
      <c r="A146" s="152" t="s">
        <v>288</v>
      </c>
      <c r="B146" s="113" t="s">
        <v>122</v>
      </c>
      <c r="C146" s="153">
        <v>54317.061699999998</v>
      </c>
      <c r="D146" s="113" t="s">
        <v>299</v>
      </c>
      <c r="E146" s="34">
        <f t="shared" si="115"/>
        <v>12882.55912355799</v>
      </c>
      <c r="F146" s="35">
        <f t="shared" si="139"/>
        <v>12882.5</v>
      </c>
      <c r="G146" s="34">
        <f t="shared" si="141"/>
        <v>2.1894149998843204E-2</v>
      </c>
      <c r="K146">
        <f t="shared" si="147"/>
        <v>2.1894149998843204E-2</v>
      </c>
      <c r="M146" s="34"/>
      <c r="N146" s="34">
        <f t="shared" ca="1" si="142"/>
        <v>1.8795065480885002E-2</v>
      </c>
      <c r="O146" s="28">
        <f t="shared" si="143"/>
        <v>1.0934340249891303E-2</v>
      </c>
      <c r="P146" s="37">
        <f t="shared" si="144"/>
        <v>39298.561699999998</v>
      </c>
      <c r="R146" s="34">
        <f t="shared" si="145"/>
        <v>1.2011742973322114E-4</v>
      </c>
      <c r="S146">
        <v>1</v>
      </c>
      <c r="T146" s="34">
        <f t="shared" si="146"/>
        <v>1.2011742973322114E-4</v>
      </c>
      <c r="Y146">
        <f t="shared" si="121"/>
        <v>12882.5</v>
      </c>
      <c r="Z146" s="28">
        <f t="shared" si="122"/>
        <v>1.9161078696400762E-2</v>
      </c>
      <c r="AA146" s="28">
        <f t="shared" si="133"/>
        <v>1.3667411552333747E-2</v>
      </c>
      <c r="AB146" s="28">
        <f t="shared" si="134"/>
        <v>1.0959809748951901E-2</v>
      </c>
      <c r="AC146" s="28">
        <f t="shared" si="123"/>
        <v>2.7330713024424427E-3</v>
      </c>
      <c r="AD146" s="28">
        <f t="shared" si="124"/>
        <v>7.4696787442344306E-6</v>
      </c>
      <c r="AE146">
        <f t="shared" si="135"/>
        <v>1.0959809748951901E-2</v>
      </c>
      <c r="AF146" s="29"/>
      <c r="AG146">
        <f t="shared" si="125"/>
        <v>8.2267384465094569E-3</v>
      </c>
      <c r="AH146">
        <f t="shared" si="126"/>
        <v>3.1592828465232259E-2</v>
      </c>
      <c r="AI146">
        <f t="shared" si="127"/>
        <v>-8.9914284734541619E-2</v>
      </c>
      <c r="AJ146">
        <f t="shared" si="128"/>
        <v>-0.1118712574216405</v>
      </c>
      <c r="AK146">
        <f t="shared" si="129"/>
        <v>-3.0265815670484049</v>
      </c>
      <c r="AL146">
        <f t="shared" si="130"/>
        <v>-17.370455164200756</v>
      </c>
      <c r="AM146" s="28">
        <f t="shared" si="140"/>
        <v>22.93455630038471</v>
      </c>
      <c r="AN146" s="28">
        <f t="shared" si="140"/>
        <v>22.950902505046283</v>
      </c>
      <c r="AO146" s="28">
        <f t="shared" si="140"/>
        <v>22.922257593107062</v>
      </c>
      <c r="AP146" s="28">
        <f t="shared" si="140"/>
        <v>22.973250671045893</v>
      </c>
      <c r="AQ146" s="28">
        <f t="shared" si="140"/>
        <v>22.88478860752976</v>
      </c>
      <c r="AR146" s="28">
        <f t="shared" si="140"/>
        <v>23.04655819480212</v>
      </c>
      <c r="AS146" s="28">
        <f t="shared" si="140"/>
        <v>22.772386176660689</v>
      </c>
      <c r="AT146" s="28">
        <f t="shared" si="131"/>
        <v>23.733005543692023</v>
      </c>
    </row>
    <row r="147" spans="1:46">
      <c r="A147" s="152" t="s">
        <v>289</v>
      </c>
      <c r="B147" s="113" t="s">
        <v>111</v>
      </c>
      <c r="C147" s="153">
        <v>54326.504399999998</v>
      </c>
      <c r="D147" s="113" t="s">
        <v>299</v>
      </c>
      <c r="E147" s="34">
        <f t="shared" si="115"/>
        <v>12908.058447398025</v>
      </c>
      <c r="F147" s="35">
        <f t="shared" si="139"/>
        <v>12908</v>
      </c>
      <c r="G147" s="34">
        <f t="shared" si="141"/>
        <v>2.1643759995640721E-2</v>
      </c>
      <c r="K147">
        <f t="shared" si="147"/>
        <v>2.1643759995640721E-2</v>
      </c>
      <c r="M147" s="34"/>
      <c r="N147" s="34">
        <f t="shared" ca="1" si="142"/>
        <v>1.8837955259003496E-2</v>
      </c>
      <c r="O147" s="28">
        <f t="shared" si="143"/>
        <v>1.0906107029947267E-2</v>
      </c>
      <c r="P147" s="37">
        <f t="shared" si="144"/>
        <v>39308.004399999998</v>
      </c>
      <c r="Q147" s="217"/>
      <c r="R147" s="34">
        <f t="shared" si="145"/>
        <v>1.1529719121166543E-4</v>
      </c>
      <c r="S147">
        <v>1</v>
      </c>
      <c r="T147" s="34">
        <f t="shared" si="146"/>
        <v>1.1529719121166543E-4</v>
      </c>
      <c r="Y147">
        <f t="shared" si="121"/>
        <v>12908</v>
      </c>
      <c r="Z147" s="28">
        <f t="shared" si="122"/>
        <v>1.9203494185789455E-2</v>
      </c>
      <c r="AA147" s="28">
        <f t="shared" si="133"/>
        <v>1.3346372839798535E-2</v>
      </c>
      <c r="AB147" s="28">
        <f t="shared" si="134"/>
        <v>1.0737652965693454E-2</v>
      </c>
      <c r="AC147" s="28">
        <f t="shared" si="123"/>
        <v>2.4402658098512664E-3</v>
      </c>
      <c r="AD147" s="28">
        <f t="shared" si="124"/>
        <v>5.9548972227290572E-6</v>
      </c>
      <c r="AE147">
        <f t="shared" si="135"/>
        <v>1.0737652965693454E-2</v>
      </c>
      <c r="AF147" s="29"/>
      <c r="AG147">
        <f t="shared" si="125"/>
        <v>8.2973871558421862E-3</v>
      </c>
      <c r="AH147">
        <f t="shared" si="126"/>
        <v>3.1619427650427911E-2</v>
      </c>
      <c r="AI147">
        <f t="shared" si="127"/>
        <v>-8.9677722428370549E-2</v>
      </c>
      <c r="AJ147">
        <f t="shared" si="128"/>
        <v>-0.11210127212919173</v>
      </c>
      <c r="AK147">
        <f t="shared" si="129"/>
        <v>-3.0263440451958465</v>
      </c>
      <c r="AL147">
        <f t="shared" si="130"/>
        <v>-17.334576362172641</v>
      </c>
      <c r="AM147" s="28">
        <f t="shared" si="140"/>
        <v>22.936231203976238</v>
      </c>
      <c r="AN147" s="28">
        <f t="shared" si="140"/>
        <v>22.952264738479919</v>
      </c>
      <c r="AO147" s="28">
        <f t="shared" si="140"/>
        <v>22.924105151321601</v>
      </c>
      <c r="AP147" s="28">
        <f t="shared" si="140"/>
        <v>22.974338717397362</v>
      </c>
      <c r="AQ147" s="28">
        <f t="shared" si="140"/>
        <v>22.886998520504687</v>
      </c>
      <c r="AR147" s="28">
        <f t="shared" si="140"/>
        <v>23.047029038800662</v>
      </c>
      <c r="AS147" s="28">
        <f t="shared" si="140"/>
        <v>22.77522932622708</v>
      </c>
      <c r="AT147" s="28">
        <f t="shared" si="131"/>
        <v>23.735441591128005</v>
      </c>
    </row>
    <row r="148" spans="1:46">
      <c r="A148" s="152" t="s">
        <v>289</v>
      </c>
      <c r="B148" s="113" t="s">
        <v>122</v>
      </c>
      <c r="C148" s="153">
        <v>54327.427199999998</v>
      </c>
      <c r="D148" s="113" t="s">
        <v>299</v>
      </c>
      <c r="E148" s="34">
        <f t="shared" si="115"/>
        <v>12910.55040161023</v>
      </c>
      <c r="F148" s="35">
        <f t="shared" si="139"/>
        <v>12910.5</v>
      </c>
      <c r="G148" s="34">
        <f t="shared" si="141"/>
        <v>1.8664310002350248E-2</v>
      </c>
      <c r="K148">
        <f t="shared" si="147"/>
        <v>1.8664310002350248E-2</v>
      </c>
      <c r="M148" s="34"/>
      <c r="N148" s="34">
        <f t="shared" ca="1" si="142"/>
        <v>1.8842160139211191E-2</v>
      </c>
      <c r="O148" s="28">
        <f t="shared" si="143"/>
        <v>1.0903338720124629E-2</v>
      </c>
      <c r="P148" s="37">
        <f t="shared" si="144"/>
        <v>39308.927199999998</v>
      </c>
      <c r="Q148" s="217"/>
      <c r="R148" s="34">
        <f t="shared" si="145"/>
        <v>6.0232675243530783E-5</v>
      </c>
      <c r="S148">
        <v>1</v>
      </c>
      <c r="T148" s="34">
        <f t="shared" si="146"/>
        <v>6.0232675243530783E-5</v>
      </c>
      <c r="Y148">
        <f t="shared" si="121"/>
        <v>12910.5</v>
      </c>
      <c r="Z148" s="28">
        <f t="shared" si="122"/>
        <v>1.920765003722269E-2</v>
      </c>
      <c r="AA148" s="28">
        <f t="shared" si="133"/>
        <v>1.0359998685252187E-2</v>
      </c>
      <c r="AB148" s="28">
        <f t="shared" si="134"/>
        <v>7.7609712822256198E-3</v>
      </c>
      <c r="AC148" s="28">
        <f t="shared" si="123"/>
        <v>-5.4334003487244154E-4</v>
      </c>
      <c r="AD148" s="28">
        <f t="shared" si="124"/>
        <v>2.9521839349518601E-7</v>
      </c>
      <c r="AE148">
        <f t="shared" si="135"/>
        <v>7.7609712822256198E-3</v>
      </c>
      <c r="AF148" s="29"/>
      <c r="AG148">
        <f t="shared" si="125"/>
        <v>8.3043113170980613E-3</v>
      </c>
      <c r="AH148">
        <f t="shared" si="126"/>
        <v>3.1622039209423525E-2</v>
      </c>
      <c r="AI148">
        <f t="shared" si="127"/>
        <v>-8.9654522177346291E-2</v>
      </c>
      <c r="AJ148">
        <f t="shared" si="128"/>
        <v>-0.11212382963559804</v>
      </c>
      <c r="AK148">
        <f t="shared" si="129"/>
        <v>-3.026320751113472</v>
      </c>
      <c r="AL148">
        <f t="shared" si="130"/>
        <v>-17.33106563320796</v>
      </c>
      <c r="AM148" s="28">
        <f t="shared" si="140"/>
        <v>22.936395388084279</v>
      </c>
      <c r="AN148" s="28">
        <f t="shared" si="140"/>
        <v>22.95239847341788</v>
      </c>
      <c r="AO148" s="28">
        <f t="shared" si="140"/>
        <v>22.924286217613364</v>
      </c>
      <c r="AP148" s="28">
        <f t="shared" si="140"/>
        <v>22.974445608015408</v>
      </c>
      <c r="AQ148" s="28">
        <f t="shared" si="140"/>
        <v>22.887215146710613</v>
      </c>
      <c r="AR148" s="28">
        <f t="shared" si="140"/>
        <v>23.047075287579521</v>
      </c>
      <c r="AS148" s="28">
        <f t="shared" si="140"/>
        <v>22.775508373128805</v>
      </c>
      <c r="AT148" s="28">
        <f t="shared" si="131"/>
        <v>23.735680419308004</v>
      </c>
    </row>
    <row r="149" spans="1:46">
      <c r="A149" s="152" t="s">
        <v>291</v>
      </c>
      <c r="B149" s="113" t="s">
        <v>122</v>
      </c>
      <c r="C149" s="153">
        <v>54607.201000000001</v>
      </c>
      <c r="D149" s="113" t="s">
        <v>299</v>
      </c>
      <c r="E149" s="34">
        <f t="shared" ref="E149:E178" si="148">+(C149-C$7)/C$8</f>
        <v>13666.0591785657</v>
      </c>
      <c r="F149" s="35">
        <f t="shared" si="139"/>
        <v>13666</v>
      </c>
      <c r="G149" s="34">
        <f t="shared" si="141"/>
        <v>2.1914520002610516E-2</v>
      </c>
      <c r="K149">
        <f t="shared" si="147"/>
        <v>2.1914520002610516E-2</v>
      </c>
      <c r="M149" s="34"/>
      <c r="N149" s="34">
        <f t="shared" ca="1" si="142"/>
        <v>2.0112874937976751E-2</v>
      </c>
      <c r="O149" s="28">
        <f t="shared" si="143"/>
        <v>1.006391601043719E-2</v>
      </c>
      <c r="P149" s="37">
        <f t="shared" si="144"/>
        <v>39588.701000000001</v>
      </c>
      <c r="R149" s="34">
        <f t="shared" si="145"/>
        <v>1.4043681497931436E-4</v>
      </c>
      <c r="S149">
        <v>1</v>
      </c>
      <c r="T149" s="34">
        <f t="shared" si="146"/>
        <v>1.4043681497931436E-4</v>
      </c>
      <c r="Y149">
        <f t="shared" ref="Y149:Y178" si="149">F149</f>
        <v>13666</v>
      </c>
      <c r="Z149" s="28">
        <f t="shared" ref="Z149:Z178" si="150">AA$3+AA$4*Y149+AA$5*Y149^2+AG149</f>
        <v>2.044484658580048E-2</v>
      </c>
      <c r="AA149" s="28">
        <f t="shared" si="133"/>
        <v>1.1533589427247224E-2</v>
      </c>
      <c r="AB149" s="28">
        <f t="shared" si="134"/>
        <v>1.1850603992173326E-2</v>
      </c>
      <c r="AC149" s="28">
        <f t="shared" ref="AC149:AC178" si="151">IF(S149&lt;&gt;0,G149-Z149, -9999)</f>
        <v>1.4696734168100356E-3</v>
      </c>
      <c r="AD149" s="28">
        <f t="shared" ref="AD149:AD178" si="152">+(G149-Z149)^2*S149</f>
        <v>2.1599399520780845E-6</v>
      </c>
      <c r="AE149">
        <f t="shared" si="135"/>
        <v>1.1850603992173326E-2</v>
      </c>
      <c r="AF149" s="29"/>
      <c r="AG149">
        <f t="shared" ref="AG149:AG178" si="153">$AA$6*($AA$11/AH149*AI149+$AA$12)</f>
        <v>1.0380930575363292E-2</v>
      </c>
      <c r="AH149">
        <f t="shared" ref="AH149:AH178" si="154">1+$AA$7*COS(AK149)</f>
        <v>3.2444138531906974E-2</v>
      </c>
      <c r="AI149">
        <f t="shared" ref="AI149:AI178" si="155">SIN(AK149+RADIANS($AA$9))</f>
        <v>-8.2567356218727794E-2</v>
      </c>
      <c r="AJ149">
        <f t="shared" ref="AJ149:AJ178" si="156">$AA$7*SIN(AK149)</f>
        <v>-0.11900959228484234</v>
      </c>
      <c r="AK149">
        <f t="shared" ref="AK149:AK178" si="157">2*ATAN(AL149)</f>
        <v>-3.0192071467813895</v>
      </c>
      <c r="AL149">
        <f t="shared" ref="AL149:AL178" si="158">SQRT((1+$AA$7)/(1-$AA$7))*TAN(AM149/2)</f>
        <v>-16.321401610129566</v>
      </c>
      <c r="AM149" s="28">
        <f t="shared" si="140"/>
        <v>22.985897932622819</v>
      </c>
      <c r="AN149" s="28">
        <f t="shared" si="140"/>
        <v>22.994289825573972</v>
      </c>
      <c r="AO149" s="28">
        <f t="shared" si="140"/>
        <v>22.978474292523426</v>
      </c>
      <c r="AP149" s="28">
        <f t="shared" si="140"/>
        <v>23.008614875817429</v>
      </c>
      <c r="AQ149" s="28">
        <f t="shared" si="140"/>
        <v>22.9523167507853</v>
      </c>
      <c r="AR149" s="28">
        <f t="shared" si="140"/>
        <v>23.062005643636383</v>
      </c>
      <c r="AS149" s="28">
        <f t="shared" si="140"/>
        <v>22.862333781446182</v>
      </c>
      <c r="AT149" s="28">
        <f t="shared" ref="AT149:AT178" si="159">RADIANS($AA$9)+$AA$18*(F149-AA$15)</f>
        <v>23.807854295303535</v>
      </c>
    </row>
    <row r="150" spans="1:46">
      <c r="A150" s="152" t="s">
        <v>292</v>
      </c>
      <c r="B150" s="113" t="s">
        <v>122</v>
      </c>
      <c r="C150" s="153">
        <v>54706.444600000003</v>
      </c>
      <c r="D150" s="113" t="s">
        <v>299</v>
      </c>
      <c r="E150" s="34">
        <f t="shared" si="148"/>
        <v>13934.059294576056</v>
      </c>
      <c r="F150" s="35">
        <f t="shared" si="139"/>
        <v>13934</v>
      </c>
      <c r="G150" s="34">
        <f t="shared" si="141"/>
        <v>2.1957480006676633E-2</v>
      </c>
      <c r="K150">
        <f t="shared" si="147"/>
        <v>2.1957480006676633E-2</v>
      </c>
      <c r="M150" s="34"/>
      <c r="N150" s="34">
        <f t="shared" ca="1" si="142"/>
        <v>2.0563638096241701E-2</v>
      </c>
      <c r="O150" s="28">
        <f t="shared" si="143"/>
        <v>9.7647858829559338E-3</v>
      </c>
      <c r="P150" s="37">
        <f t="shared" si="144"/>
        <v>39687.944600000003</v>
      </c>
      <c r="Q150" s="217"/>
      <c r="R150" s="34">
        <f t="shared" si="145"/>
        <v>1.4866178999461326E-4</v>
      </c>
      <c r="S150">
        <v>1</v>
      </c>
      <c r="T150" s="34">
        <f t="shared" si="146"/>
        <v>1.4866178999461326E-4</v>
      </c>
      <c r="Y150">
        <f t="shared" si="149"/>
        <v>13934</v>
      </c>
      <c r="Z150" s="28">
        <f t="shared" si="150"/>
        <v>2.0876094962488025E-2</v>
      </c>
      <c r="AA150" s="28">
        <f t="shared" si="133"/>
        <v>1.084617092714454E-2</v>
      </c>
      <c r="AB150" s="28">
        <f t="shared" si="134"/>
        <v>1.2192694123720699E-2</v>
      </c>
      <c r="AC150" s="28">
        <f t="shared" si="151"/>
        <v>1.0813850441886083E-3</v>
      </c>
      <c r="AD150" s="28">
        <f t="shared" si="152"/>
        <v>1.1693936137947983E-6</v>
      </c>
      <c r="AE150">
        <f t="shared" si="135"/>
        <v>1.2192694123720699E-2</v>
      </c>
      <c r="AF150" s="29"/>
      <c r="AG150">
        <f t="shared" si="153"/>
        <v>1.1111309079532092E-2</v>
      </c>
      <c r="AH150">
        <f t="shared" si="154"/>
        <v>3.2752812475115189E-2</v>
      </c>
      <c r="AI150">
        <f t="shared" si="155"/>
        <v>-8.0008943874125438E-2</v>
      </c>
      <c r="AJ150">
        <f t="shared" si="156"/>
        <v>-0.12149282424188024</v>
      </c>
      <c r="AK150">
        <f t="shared" si="157"/>
        <v>-3.0166402389043054</v>
      </c>
      <c r="AL150">
        <f t="shared" si="158"/>
        <v>-15.985262416230995</v>
      </c>
      <c r="AM150" s="28">
        <f t="shared" si="140"/>
        <v>23.003448079818789</v>
      </c>
      <c r="AN150" s="28">
        <f t="shared" si="140"/>
        <v>23.009843088092204</v>
      </c>
      <c r="AO150" s="28">
        <f t="shared" si="140"/>
        <v>22.997459550577251</v>
      </c>
      <c r="AP150" s="28">
        <f t="shared" si="140"/>
        <v>23.021669569856495</v>
      </c>
      <c r="AQ150" s="28">
        <f t="shared" si="140"/>
        <v>22.975173149165734</v>
      </c>
      <c r="AR150" s="28">
        <f t="shared" si="140"/>
        <v>23.067913716399783</v>
      </c>
      <c r="AS150" s="28">
        <f t="shared" si="140"/>
        <v>22.894321206022482</v>
      </c>
      <c r="AT150" s="28">
        <f t="shared" si="159"/>
        <v>23.833456676199368</v>
      </c>
    </row>
    <row r="151" spans="1:46">
      <c r="A151" s="152" t="s">
        <v>292</v>
      </c>
      <c r="B151" s="113" t="s">
        <v>111</v>
      </c>
      <c r="C151" s="153">
        <v>54707.3698</v>
      </c>
      <c r="D151" s="113" t="s">
        <v>299</v>
      </c>
      <c r="E151" s="34">
        <f t="shared" si="148"/>
        <v>13936.557729813514</v>
      </c>
      <c r="F151" s="35">
        <f t="shared" si="139"/>
        <v>13936.5</v>
      </c>
      <c r="G151" s="34">
        <f t="shared" si="141"/>
        <v>2.1378030003688764E-2</v>
      </c>
      <c r="K151">
        <f t="shared" si="147"/>
        <v>2.1378030003688764E-2</v>
      </c>
      <c r="M151" s="34"/>
      <c r="N151" s="34">
        <f t="shared" ca="1" si="142"/>
        <v>2.0567842976449396E-2</v>
      </c>
      <c r="O151" s="28">
        <f t="shared" si="143"/>
        <v>9.7619921369057408E-3</v>
      </c>
      <c r="P151" s="37">
        <f t="shared" si="144"/>
        <v>39688.8698</v>
      </c>
      <c r="Q151" s="217"/>
      <c r="R151" s="34">
        <f t="shared" si="145"/>
        <v>1.3493233572253708E-4</v>
      </c>
      <c r="S151">
        <v>1</v>
      </c>
      <c r="T151" s="34">
        <f t="shared" si="146"/>
        <v>1.3493233572253708E-4</v>
      </c>
      <c r="Y151">
        <f t="shared" si="149"/>
        <v>13936.5</v>
      </c>
      <c r="Z151" s="28">
        <f t="shared" si="150"/>
        <v>2.0880102435687165E-2</v>
      </c>
      <c r="AA151" s="28">
        <f t="shared" ref="AA151:AA178" si="160">IF(R151&lt;&gt;0,G151-AG151, -9999)</f>
        <v>1.0259919704907342E-2</v>
      </c>
      <c r="AB151" s="28">
        <f t="shared" ref="AB151:AB178" si="161">+G151-O151</f>
        <v>1.1616037866783023E-2</v>
      </c>
      <c r="AC151" s="28">
        <f t="shared" si="151"/>
        <v>4.9792756800159932E-4</v>
      </c>
      <c r="AD151" s="28">
        <f t="shared" si="152"/>
        <v>2.4793186297598731E-7</v>
      </c>
      <c r="AE151">
        <f t="shared" ref="AE151:AE178" si="162">IF(R151&lt;&gt;0,G151-O151, -9999)</f>
        <v>1.1616037866783023E-2</v>
      </c>
      <c r="AF151" s="29"/>
      <c r="AG151">
        <f t="shared" si="153"/>
        <v>1.1118110298781422E-2</v>
      </c>
      <c r="AH151">
        <f t="shared" si="154"/>
        <v>3.2755737491010128E-2</v>
      </c>
      <c r="AI151">
        <f t="shared" si="155"/>
        <v>-7.9984947706602791E-2</v>
      </c>
      <c r="AJ151">
        <f t="shared" si="156"/>
        <v>-0.12151610905763918</v>
      </c>
      <c r="AK151">
        <f t="shared" si="157"/>
        <v>-3.0166161655844079</v>
      </c>
      <c r="AL151">
        <f t="shared" si="158"/>
        <v>-15.982175262527422</v>
      </c>
      <c r="AM151" s="28">
        <f t="shared" ref="AM151:AS160" si="163">$AT151+$AA$7*SIN(AN151)</f>
        <v>23.003611884174656</v>
      </c>
      <c r="AN151" s="28">
        <f t="shared" si="163"/>
        <v>23.009989841111796</v>
      </c>
      <c r="AO151" s="28">
        <f t="shared" si="163"/>
        <v>22.997636125060151</v>
      </c>
      <c r="AP151" s="28">
        <f t="shared" si="163"/>
        <v>23.021793733943213</v>
      </c>
      <c r="AQ151" s="28">
        <f t="shared" si="163"/>
        <v>22.97538562265148</v>
      </c>
      <c r="AR151" s="28">
        <f t="shared" si="163"/>
        <v>23.06797073309837</v>
      </c>
      <c r="AS151" s="28">
        <f t="shared" si="163"/>
        <v>22.894622500829254</v>
      </c>
      <c r="AT151" s="28">
        <f t="shared" si="159"/>
        <v>23.833695504379364</v>
      </c>
    </row>
    <row r="152" spans="1:46">
      <c r="A152" s="152" t="s">
        <v>293</v>
      </c>
      <c r="B152" s="113" t="s">
        <v>111</v>
      </c>
      <c r="C152" s="153">
        <v>55028.059699999998</v>
      </c>
      <c r="D152" s="113" t="s">
        <v>299</v>
      </c>
      <c r="E152" s="34">
        <f t="shared" si="148"/>
        <v>14802.557455774157</v>
      </c>
      <c r="F152" s="35">
        <f t="shared" si="139"/>
        <v>14802.5</v>
      </c>
      <c r="G152" s="34">
        <f t="shared" si="141"/>
        <v>2.1276549996400718E-2</v>
      </c>
      <c r="K152">
        <f t="shared" si="147"/>
        <v>2.1276549996400718E-2</v>
      </c>
      <c r="M152" s="34"/>
      <c r="N152" s="34">
        <f t="shared" ca="1" si="142"/>
        <v>2.2024413480395095E-2</v>
      </c>
      <c r="O152" s="28">
        <f t="shared" si="143"/>
        <v>8.7905092417843861E-3</v>
      </c>
      <c r="P152" s="37">
        <f t="shared" si="144"/>
        <v>40009.559699999998</v>
      </c>
      <c r="R152" s="34">
        <f t="shared" si="145"/>
        <v>1.5590121372593998E-4</v>
      </c>
      <c r="S152">
        <v>1</v>
      </c>
      <c r="T152" s="34">
        <f t="shared" si="146"/>
        <v>1.5590121372593998E-4</v>
      </c>
      <c r="Y152">
        <f t="shared" si="149"/>
        <v>14802.5</v>
      </c>
      <c r="Z152" s="28">
        <f t="shared" si="150"/>
        <v>2.2255544949290239E-2</v>
      </c>
      <c r="AA152" s="28">
        <f t="shared" si="160"/>
        <v>7.8115142888948667E-3</v>
      </c>
      <c r="AB152" s="28">
        <f t="shared" si="161"/>
        <v>1.2486040754616332E-2</v>
      </c>
      <c r="AC152" s="28">
        <f t="shared" si="151"/>
        <v>-9.7899495288952115E-4</v>
      </c>
      <c r="AD152" s="28">
        <f t="shared" si="152"/>
        <v>9.5843111778315577E-7</v>
      </c>
      <c r="AE152">
        <f t="shared" si="162"/>
        <v>1.2486040754616332E-2</v>
      </c>
      <c r="AF152" s="29"/>
      <c r="AG152">
        <f t="shared" si="153"/>
        <v>1.3465035707505851E-2</v>
      </c>
      <c r="AH152">
        <f t="shared" si="154"/>
        <v>3.3824921439849609E-2</v>
      </c>
      <c r="AI152">
        <f t="shared" si="155"/>
        <v>-7.1498876595846639E-2</v>
      </c>
      <c r="AJ152">
        <f t="shared" si="156"/>
        <v>-0.12974338397912677</v>
      </c>
      <c r="AK152">
        <f t="shared" si="157"/>
        <v>-3.0081056215046571</v>
      </c>
      <c r="AL152">
        <f t="shared" si="158"/>
        <v>-14.960474350992916</v>
      </c>
      <c r="AM152" s="28">
        <f t="shared" si="163"/>
        <v>23.060603392536926</v>
      </c>
      <c r="AN152" s="28">
        <f t="shared" si="163"/>
        <v>23.062615099557679</v>
      </c>
      <c r="AO152" s="28">
        <f t="shared" si="163"/>
        <v>23.058322347954196</v>
      </c>
      <c r="AP152" s="28">
        <f t="shared" si="163"/>
        <v>23.067523834290505</v>
      </c>
      <c r="AQ152" s="28">
        <f t="shared" si="163"/>
        <v>23.047985283175009</v>
      </c>
      <c r="AR152" s="28">
        <f t="shared" si="163"/>
        <v>23.090355512987912</v>
      </c>
      <c r="AS152" s="28">
        <f t="shared" si="163"/>
        <v>23.002187414395923</v>
      </c>
      <c r="AT152" s="28">
        <f t="shared" si="159"/>
        <v>23.916425585930824</v>
      </c>
    </row>
    <row r="153" spans="1:46" ht="12.75" customHeight="1">
      <c r="A153" s="126" t="s">
        <v>149</v>
      </c>
      <c r="B153" s="133" t="s">
        <v>111</v>
      </c>
      <c r="C153" s="126">
        <v>55041.392399999997</v>
      </c>
      <c r="D153" s="126">
        <v>1E-4</v>
      </c>
      <c r="E153" s="34">
        <f t="shared" si="148"/>
        <v>14838.561441388654</v>
      </c>
      <c r="F153" s="35">
        <f t="shared" si="139"/>
        <v>14838.5</v>
      </c>
      <c r="G153" s="34">
        <f t="shared" si="141"/>
        <v>2.275246999488445E-2</v>
      </c>
      <c r="H153" s="40"/>
      <c r="I153" s="41"/>
      <c r="J153" s="41">
        <f>G153</f>
        <v>2.275246999488445E-2</v>
      </c>
      <c r="K153" s="34"/>
      <c r="L153" s="34"/>
      <c r="M153" s="34"/>
      <c r="N153" s="34">
        <f t="shared" ca="1" si="142"/>
        <v>2.2084963755385909E-2</v>
      </c>
      <c r="O153" s="28">
        <f t="shared" si="143"/>
        <v>8.7499632646904652E-3</v>
      </c>
      <c r="P153" s="37">
        <f t="shared" si="144"/>
        <v>40022.892399999997</v>
      </c>
      <c r="R153" s="34">
        <f t="shared" si="145"/>
        <v>1.9607019472912783E-4</v>
      </c>
      <c r="S153">
        <v>1</v>
      </c>
      <c r="T153" s="34">
        <f t="shared" si="146"/>
        <v>1.9607019472912783E-4</v>
      </c>
      <c r="Y153">
        <f t="shared" si="149"/>
        <v>14838.5</v>
      </c>
      <c r="Z153" s="28">
        <f t="shared" si="150"/>
        <v>2.2312319498696491E-2</v>
      </c>
      <c r="AA153" s="28">
        <f t="shared" si="160"/>
        <v>9.1901137608784225E-3</v>
      </c>
      <c r="AB153" s="28">
        <f t="shared" si="161"/>
        <v>1.4002506730193985E-2</v>
      </c>
      <c r="AC153" s="28">
        <f t="shared" si="151"/>
        <v>4.4015049618795904E-4</v>
      </c>
      <c r="AD153" s="28">
        <f t="shared" si="152"/>
        <v>1.9373245929450655E-7</v>
      </c>
      <c r="AE153">
        <f t="shared" si="162"/>
        <v>1.4002506730193985E-2</v>
      </c>
      <c r="AF153" s="29"/>
      <c r="AG153">
        <f t="shared" si="153"/>
        <v>1.3562356234006027E-2</v>
      </c>
      <c r="AH153">
        <f t="shared" si="154"/>
        <v>3.3871983140899009E-2</v>
      </c>
      <c r="AI153">
        <f t="shared" si="155"/>
        <v>-7.1137558471930706E-2</v>
      </c>
      <c r="AJ153">
        <f t="shared" si="156"/>
        <v>-0.13009336323182921</v>
      </c>
      <c r="AK153">
        <f t="shared" si="157"/>
        <v>-3.0077433809744782</v>
      </c>
      <c r="AL153">
        <f t="shared" si="158"/>
        <v>-14.919865689618922</v>
      </c>
      <c r="AM153" s="28">
        <f t="shared" si="163"/>
        <v>23.062988543543796</v>
      </c>
      <c r="AN153" s="28">
        <f t="shared" si="163"/>
        <v>23.064877699031086</v>
      </c>
      <c r="AO153" s="28">
        <f t="shared" si="163"/>
        <v>23.060828836209954</v>
      </c>
      <c r="AP153" s="28">
        <f t="shared" si="163"/>
        <v>23.069543755579975</v>
      </c>
      <c r="AQ153" s="28">
        <f t="shared" si="163"/>
        <v>23.050954314548715</v>
      </c>
      <c r="AR153" s="28">
        <f t="shared" si="163"/>
        <v>23.091418078718483</v>
      </c>
      <c r="AS153" s="28">
        <f t="shared" si="163"/>
        <v>23.006795651341449</v>
      </c>
      <c r="AT153" s="28">
        <f t="shared" si="159"/>
        <v>23.919864711722802</v>
      </c>
    </row>
    <row r="154" spans="1:46">
      <c r="A154" s="131" t="s">
        <v>24</v>
      </c>
      <c r="B154" s="137" t="s">
        <v>122</v>
      </c>
      <c r="C154" s="131">
        <v>55056.389300000003</v>
      </c>
      <c r="D154" s="131">
        <v>1E-4</v>
      </c>
      <c r="E154" s="34">
        <f t="shared" si="148"/>
        <v>14879.059477935061</v>
      </c>
      <c r="F154" s="35">
        <f t="shared" si="139"/>
        <v>14879</v>
      </c>
      <c r="G154" s="34">
        <f t="shared" si="141"/>
        <v>2.2025379999831785E-2</v>
      </c>
      <c r="H154" s="40"/>
      <c r="I154" s="41"/>
      <c r="J154" s="41"/>
      <c r="K154" s="34">
        <f t="shared" ref="K154:K159" si="164">G154</f>
        <v>2.2025379999831785E-2</v>
      </c>
      <c r="L154" s="34"/>
      <c r="M154" s="34"/>
      <c r="N154" s="34">
        <f t="shared" ca="1" si="142"/>
        <v>2.2153082814750574E-2</v>
      </c>
      <c r="O154" s="28">
        <f t="shared" si="143"/>
        <v>8.7043336783171124E-3</v>
      </c>
      <c r="P154" s="37">
        <f t="shared" si="144"/>
        <v>40037.889300000003</v>
      </c>
      <c r="R154" s="34">
        <f t="shared" si="145"/>
        <v>1.7745027509993958E-4</v>
      </c>
      <c r="S154">
        <v>1</v>
      </c>
      <c r="T154" s="34">
        <f t="shared" si="146"/>
        <v>1.7745027509993958E-4</v>
      </c>
      <c r="Y154">
        <f t="shared" si="149"/>
        <v>14879</v>
      </c>
      <c r="Z154" s="28">
        <f t="shared" si="150"/>
        <v>2.237616662307821E-2</v>
      </c>
      <c r="AA154" s="28">
        <f t="shared" si="160"/>
        <v>8.3535470550706887E-3</v>
      </c>
      <c r="AB154" s="28">
        <f t="shared" si="161"/>
        <v>1.3321046321514672E-2</v>
      </c>
      <c r="AC154" s="28">
        <f t="shared" si="151"/>
        <v>-3.5078662324642546E-4</v>
      </c>
      <c r="AD154" s="28">
        <f t="shared" si="152"/>
        <v>1.2305125504862962E-7</v>
      </c>
      <c r="AE154">
        <f t="shared" si="162"/>
        <v>1.3321046321514672E-2</v>
      </c>
      <c r="AF154" s="29"/>
      <c r="AG154">
        <f t="shared" si="153"/>
        <v>1.3671832944761096E-2</v>
      </c>
      <c r="AH154">
        <f t="shared" si="154"/>
        <v>3.3925198454751393E-2</v>
      </c>
      <c r="AI154">
        <f t="shared" si="155"/>
        <v>-7.0730151945409367E-2</v>
      </c>
      <c r="AJ154">
        <f t="shared" si="156"/>
        <v>-0.13048795322318646</v>
      </c>
      <c r="AK154">
        <f t="shared" si="157"/>
        <v>-3.0073349456051544</v>
      </c>
      <c r="AL154">
        <f t="shared" si="158"/>
        <v>-14.874340835863203</v>
      </c>
      <c r="AM154" s="28">
        <f t="shared" si="163"/>
        <v>23.065673884338981</v>
      </c>
      <c r="AN154" s="28">
        <f t="shared" si="163"/>
        <v>23.067430035006282</v>
      </c>
      <c r="AO154" s="28">
        <f t="shared" si="163"/>
        <v>23.063647582389123</v>
      </c>
      <c r="AP154" s="28">
        <f t="shared" si="163"/>
        <v>23.071827591864491</v>
      </c>
      <c r="AQ154" s="28">
        <f t="shared" si="163"/>
        <v>23.054289274360315</v>
      </c>
      <c r="AR154" s="28">
        <f t="shared" si="163"/>
        <v>23.092627919802123</v>
      </c>
      <c r="AS154" s="28">
        <f t="shared" si="163"/>
        <v>23.011992825860226</v>
      </c>
      <c r="AT154" s="28">
        <f t="shared" si="159"/>
        <v>23.92373372823878</v>
      </c>
    </row>
    <row r="155" spans="1:46">
      <c r="A155" s="129" t="s">
        <v>772</v>
      </c>
      <c r="B155" s="129"/>
      <c r="C155" s="131">
        <v>55385.414100000002</v>
      </c>
      <c r="D155" s="131">
        <v>8.0000000000000004E-4</v>
      </c>
      <c r="E155" s="34">
        <f t="shared" si="148"/>
        <v>15767.566994493134</v>
      </c>
      <c r="F155" s="35">
        <f t="shared" si="139"/>
        <v>15767.5</v>
      </c>
      <c r="G155" s="34">
        <f t="shared" si="141"/>
        <v>2.4808850001136307E-2</v>
      </c>
      <c r="H155" s="40"/>
      <c r="I155" s="41"/>
      <c r="J155" s="41"/>
      <c r="K155" s="34">
        <f t="shared" si="164"/>
        <v>2.4808850001136307E-2</v>
      </c>
      <c r="L155" s="34"/>
      <c r="M155" s="34"/>
      <c r="N155" s="34">
        <f t="shared" ca="1" si="142"/>
        <v>2.3647497240565529E-2</v>
      </c>
      <c r="O155" s="28">
        <f t="shared" si="143"/>
        <v>7.6992067327030156E-3</v>
      </c>
      <c r="P155" s="37">
        <f t="shared" si="144"/>
        <v>40366.914100000002</v>
      </c>
      <c r="R155" s="34">
        <f t="shared" si="145"/>
        <v>2.927398927730446E-4</v>
      </c>
      <c r="S155">
        <v>1</v>
      </c>
      <c r="Y155">
        <f t="shared" si="149"/>
        <v>15767.5</v>
      </c>
      <c r="Z155" s="28">
        <f t="shared" si="150"/>
        <v>2.3773907813403616E-2</v>
      </c>
      <c r="AA155" s="28">
        <f t="shared" si="160"/>
        <v>8.7341489204357074E-3</v>
      </c>
      <c r="AB155" s="28">
        <f t="shared" si="161"/>
        <v>1.710964326843329E-2</v>
      </c>
      <c r="AC155" s="28">
        <f t="shared" si="151"/>
        <v>1.034942187732691E-3</v>
      </c>
      <c r="AD155" s="28">
        <f t="shared" si="152"/>
        <v>1.0711053319489286E-6</v>
      </c>
      <c r="AE155">
        <f t="shared" si="162"/>
        <v>1.710964326843329E-2</v>
      </c>
      <c r="AF155" s="29"/>
      <c r="AG155">
        <f t="shared" si="153"/>
        <v>1.6074701080700599E-2</v>
      </c>
      <c r="AH155">
        <f t="shared" si="154"/>
        <v>3.5171505668725067E-2</v>
      </c>
      <c r="AI155">
        <f t="shared" si="155"/>
        <v>-6.151487735519446E-2</v>
      </c>
      <c r="AJ155">
        <f t="shared" si="156"/>
        <v>-0.13940446421658406</v>
      </c>
      <c r="AK155">
        <f t="shared" si="157"/>
        <v>-2.9980994260069811</v>
      </c>
      <c r="AL155">
        <f t="shared" si="158"/>
        <v>-13.914016275607342</v>
      </c>
      <c r="AM155" s="28">
        <f t="shared" si="163"/>
        <v>23.125270944240597</v>
      </c>
      <c r="AN155" s="28">
        <f t="shared" si="163"/>
        <v>23.125201225006325</v>
      </c>
      <c r="AO155" s="28">
        <f t="shared" si="163"/>
        <v>23.125370332723953</v>
      </c>
      <c r="AP155" s="28">
        <f t="shared" si="163"/>
        <v>23.124960258802059</v>
      </c>
      <c r="AQ155" s="28">
        <f t="shared" si="163"/>
        <v>23.125955281692484</v>
      </c>
      <c r="AR155" s="28">
        <f t="shared" si="163"/>
        <v>23.12354456761879</v>
      </c>
      <c r="AS155" s="28">
        <f t="shared" si="163"/>
        <v>23.129406842193386</v>
      </c>
      <c r="AT155" s="28">
        <f t="shared" si="159"/>
        <v>24.008613263410226</v>
      </c>
    </row>
    <row r="156" spans="1:46">
      <c r="A156" s="26" t="s">
        <v>772</v>
      </c>
      <c r="B156" s="26"/>
      <c r="C156" s="13">
        <v>55418.371299999999</v>
      </c>
      <c r="D156" s="13">
        <v>2.3999999999999998E-3</v>
      </c>
      <c r="E156" s="34">
        <f t="shared" si="148"/>
        <v>15856.565513524847</v>
      </c>
      <c r="F156" s="35">
        <f t="shared" si="139"/>
        <v>15856.5</v>
      </c>
      <c r="G156" s="34">
        <f t="shared" si="141"/>
        <v>2.4260430000140332E-2</v>
      </c>
      <c r="H156" s="40"/>
      <c r="I156" s="41"/>
      <c r="J156" s="41"/>
      <c r="K156" s="34">
        <f t="shared" si="164"/>
        <v>2.4260430000140332E-2</v>
      </c>
      <c r="L156" s="34"/>
      <c r="M156" s="34"/>
      <c r="N156" s="34">
        <f t="shared" ca="1" si="142"/>
        <v>2.3797190975959486E-2</v>
      </c>
      <c r="O156" s="28">
        <f t="shared" si="143"/>
        <v>7.5980929865068813E-3</v>
      </c>
      <c r="P156" s="37">
        <f t="shared" si="144"/>
        <v>40399.871299999999</v>
      </c>
      <c r="R156" s="34">
        <f t="shared" si="145"/>
        <v>2.7763347475589931E-4</v>
      </c>
      <c r="S156">
        <v>1</v>
      </c>
      <c r="Y156">
        <f t="shared" si="149"/>
        <v>15856.5</v>
      </c>
      <c r="Z156" s="28">
        <f t="shared" si="150"/>
        <v>2.391396230146527E-2</v>
      </c>
      <c r="AA156" s="28">
        <f t="shared" si="160"/>
        <v>7.9445606851819423E-3</v>
      </c>
      <c r="AB156" s="28">
        <f t="shared" si="161"/>
        <v>1.6662337013633451E-2</v>
      </c>
      <c r="AC156" s="28">
        <f t="shared" si="151"/>
        <v>3.4646769867506186E-4</v>
      </c>
      <c r="AD156" s="28">
        <f t="shared" si="152"/>
        <v>1.2003986622519345E-7</v>
      </c>
      <c r="AE156">
        <f t="shared" si="162"/>
        <v>1.6662337013633451E-2</v>
      </c>
      <c r="AF156" s="29"/>
      <c r="AG156">
        <f t="shared" si="153"/>
        <v>1.6315869314958389E-2</v>
      </c>
      <c r="AH156">
        <f t="shared" si="154"/>
        <v>3.530545856891576E-2</v>
      </c>
      <c r="AI156">
        <f t="shared" si="155"/>
        <v>-6.0558943098060959E-2</v>
      </c>
      <c r="AJ156">
        <f t="shared" si="156"/>
        <v>-0.14032843564345054</v>
      </c>
      <c r="AK156">
        <f t="shared" si="157"/>
        <v>-2.9971417060532755</v>
      </c>
      <c r="AL156">
        <f t="shared" si="158"/>
        <v>-13.821446966242204</v>
      </c>
      <c r="AM156" s="28">
        <f t="shared" si="163"/>
        <v>23.131328260143359</v>
      </c>
      <c r="AN156" s="28">
        <f t="shared" si="163"/>
        <v>23.131168727714645</v>
      </c>
      <c r="AO156" s="28">
        <f t="shared" si="163"/>
        <v>23.131560796147003</v>
      </c>
      <c r="AP156" s="28">
        <f t="shared" si="163"/>
        <v>23.130597843341505</v>
      </c>
      <c r="AQ156" s="28">
        <f t="shared" si="163"/>
        <v>23.132966558889645</v>
      </c>
      <c r="AR156" s="28">
        <f t="shared" si="163"/>
        <v>23.127161605765316</v>
      </c>
      <c r="AS156" s="28">
        <f t="shared" si="163"/>
        <v>23.141521156656093</v>
      </c>
      <c r="AT156" s="28">
        <f t="shared" si="159"/>
        <v>24.017115546618172</v>
      </c>
    </row>
    <row r="157" spans="1:46">
      <c r="A157" s="26" t="s">
        <v>772</v>
      </c>
      <c r="B157" s="26"/>
      <c r="C157" s="13">
        <v>55418.556600000004</v>
      </c>
      <c r="D157" s="13">
        <v>6.9999999999999999E-4</v>
      </c>
      <c r="E157" s="34">
        <f t="shared" si="148"/>
        <v>15857.065902683422</v>
      </c>
      <c r="F157" s="35">
        <f t="shared" si="139"/>
        <v>15857</v>
      </c>
      <c r="G157" s="34">
        <f t="shared" si="141"/>
        <v>2.4404540003160946E-2</v>
      </c>
      <c r="H157" s="40"/>
      <c r="I157" s="41"/>
      <c r="J157" s="41"/>
      <c r="K157" s="34">
        <f t="shared" si="164"/>
        <v>2.4404540003160946E-2</v>
      </c>
      <c r="L157" s="34"/>
      <c r="M157" s="34"/>
      <c r="N157" s="34">
        <f t="shared" ca="1" si="142"/>
        <v>2.3798031952001027E-2</v>
      </c>
      <c r="O157" s="28">
        <f t="shared" si="143"/>
        <v>7.5975247098677492E-3</v>
      </c>
      <c r="P157" s="37">
        <f t="shared" si="144"/>
        <v>40400.056600000004</v>
      </c>
      <c r="R157" s="34">
        <f t="shared" si="145"/>
        <v>2.8247576306899143E-4</v>
      </c>
      <c r="S157">
        <v>1</v>
      </c>
      <c r="Y157">
        <f t="shared" si="149"/>
        <v>15857</v>
      </c>
      <c r="Z157" s="28">
        <f t="shared" si="150"/>
        <v>2.3914749304768231E-2</v>
      </c>
      <c r="AA157" s="28">
        <f t="shared" si="160"/>
        <v>8.0873154082604648E-3</v>
      </c>
      <c r="AB157" s="28">
        <f t="shared" si="161"/>
        <v>1.6807015293293197E-2</v>
      </c>
      <c r="AC157" s="28">
        <f t="shared" si="151"/>
        <v>4.8979069839271555E-4</v>
      </c>
      <c r="AD157" s="28">
        <f t="shared" si="152"/>
        <v>2.3989492823202408E-7</v>
      </c>
      <c r="AE157">
        <f t="shared" si="162"/>
        <v>1.6807015293293197E-2</v>
      </c>
      <c r="AF157" s="29"/>
      <c r="AG157">
        <f t="shared" si="153"/>
        <v>1.6317224594900481E-2</v>
      </c>
      <c r="AH157">
        <f t="shared" si="154"/>
        <v>3.5306216224233689E-2</v>
      </c>
      <c r="AI157">
        <f t="shared" si="155"/>
        <v>-6.0553553949235984E-2</v>
      </c>
      <c r="AJ157">
        <f t="shared" si="156"/>
        <v>-0.14033364408246166</v>
      </c>
      <c r="AK157">
        <f t="shared" si="157"/>
        <v>-2.9971363069960271</v>
      </c>
      <c r="AL157">
        <f t="shared" si="158"/>
        <v>-13.820928588633178</v>
      </c>
      <c r="AM157" s="28">
        <f t="shared" si="163"/>
        <v>23.131362342441012</v>
      </c>
      <c r="AN157" s="28">
        <f t="shared" si="163"/>
        <v>23.131202342902448</v>
      </c>
      <c r="AO157" s="28">
        <f t="shared" si="163"/>
        <v>23.131595588592017</v>
      </c>
      <c r="AP157" s="28">
        <f t="shared" si="163"/>
        <v>23.130629674344981</v>
      </c>
      <c r="AQ157" s="28">
        <f t="shared" si="163"/>
        <v>23.133005858778901</v>
      </c>
      <c r="AR157" s="28">
        <f t="shared" si="163"/>
        <v>23.127182223244837</v>
      </c>
      <c r="AS157" s="28">
        <f t="shared" si="163"/>
        <v>23.141589393643788</v>
      </c>
      <c r="AT157" s="28">
        <f t="shared" si="159"/>
        <v>24.017163312254169</v>
      </c>
    </row>
    <row r="158" spans="1:46">
      <c r="A158" s="151" t="s">
        <v>297</v>
      </c>
      <c r="B158" s="124" t="s">
        <v>111</v>
      </c>
      <c r="C158" s="150">
        <v>55795.534800000001</v>
      </c>
      <c r="D158" s="124" t="s">
        <v>299</v>
      </c>
      <c r="E158" s="34">
        <f t="shared" si="148"/>
        <v>16875.068084520568</v>
      </c>
      <c r="F158" s="35">
        <f t="shared" si="139"/>
        <v>16875</v>
      </c>
      <c r="G158" s="34">
        <f t="shared" si="141"/>
        <v>2.5212500004272442E-2</v>
      </c>
      <c r="K158">
        <f t="shared" si="164"/>
        <v>2.5212500004272442E-2</v>
      </c>
      <c r="M158" s="34"/>
      <c r="N158" s="34">
        <f t="shared" ca="1" si="142"/>
        <v>2.5510259172574604E-2</v>
      </c>
      <c r="O158" s="28">
        <f t="shared" si="143"/>
        <v>6.4353725135068915E-3</v>
      </c>
      <c r="P158" s="37">
        <f t="shared" si="144"/>
        <v>40777.034800000001</v>
      </c>
      <c r="Q158" s="217"/>
      <c r="R158" s="34">
        <f t="shared" si="145"/>
        <v>3.5258051680446339E-4</v>
      </c>
      <c r="S158">
        <v>1</v>
      </c>
      <c r="T158" s="34">
        <f>R158*S158</f>
        <v>3.5258051680446339E-4</v>
      </c>
      <c r="Y158">
        <f t="shared" si="149"/>
        <v>16875</v>
      </c>
      <c r="Z158" s="28">
        <f t="shared" si="150"/>
        <v>2.5524300648226601E-2</v>
      </c>
      <c r="AA158" s="28">
        <f t="shared" si="160"/>
        <v>6.1235718695527332E-3</v>
      </c>
      <c r="AB158" s="28">
        <f t="shared" si="161"/>
        <v>1.8777127490765551E-2</v>
      </c>
      <c r="AC158" s="28">
        <f t="shared" si="151"/>
        <v>-3.1180064395415832E-4</v>
      </c>
      <c r="AD158" s="28">
        <f t="shared" si="152"/>
        <v>9.7219641570227809E-8</v>
      </c>
      <c r="AE158">
        <f t="shared" si="162"/>
        <v>1.8777127490765551E-2</v>
      </c>
      <c r="AF158" s="29"/>
      <c r="AG158">
        <f t="shared" si="153"/>
        <v>1.9088928134719709E-2</v>
      </c>
      <c r="AH158">
        <f t="shared" si="154"/>
        <v>3.6979939447441046E-2</v>
      </c>
      <c r="AI158">
        <f t="shared" si="155"/>
        <v>-4.9096421010805011E-2</v>
      </c>
      <c r="AJ158">
        <f t="shared" si="156"/>
        <v>-0.15139349751694622</v>
      </c>
      <c r="AK158">
        <f t="shared" si="157"/>
        <v>-2.9856618528192551</v>
      </c>
      <c r="AL158">
        <f t="shared" si="158"/>
        <v>-12.800203324493793</v>
      </c>
      <c r="AM158" s="28">
        <f t="shared" si="163"/>
        <v>23.202151884056182</v>
      </c>
      <c r="AN158" s="28">
        <f t="shared" si="163"/>
        <v>23.201670097439237</v>
      </c>
      <c r="AO158" s="28">
        <f t="shared" si="163"/>
        <v>23.203074626521243</v>
      </c>
      <c r="AP158" s="28">
        <f t="shared" si="163"/>
        <v>23.198994584585744</v>
      </c>
      <c r="AQ158" s="28">
        <f t="shared" si="163"/>
        <v>23.210972238186983</v>
      </c>
      <c r="AR158" s="28">
        <f t="shared" si="163"/>
        <v>23.176821416317175</v>
      </c>
      <c r="AS158" s="28">
        <f t="shared" si="163"/>
        <v>23.284593469315219</v>
      </c>
      <c r="AT158" s="28">
        <f t="shared" si="159"/>
        <v>24.114414147149539</v>
      </c>
    </row>
    <row r="159" spans="1:46">
      <c r="A159" s="13" t="s">
        <v>26</v>
      </c>
      <c r="B159" s="22" t="s">
        <v>122</v>
      </c>
      <c r="C159" s="13">
        <v>56154.370260000003</v>
      </c>
      <c r="D159" s="13">
        <v>2.0000000000000001E-4</v>
      </c>
      <c r="E159" s="34">
        <f t="shared" si="148"/>
        <v>17844.077117935605</v>
      </c>
      <c r="F159" s="35">
        <f t="shared" si="139"/>
        <v>17844</v>
      </c>
      <c r="G159" s="34">
        <f t="shared" si="141"/>
        <v>2.8557680001540575E-2</v>
      </c>
      <c r="H159" s="40"/>
      <c r="I159" s="41"/>
      <c r="J159" s="41"/>
      <c r="K159" s="34">
        <f t="shared" si="164"/>
        <v>2.8557680001540575E-2</v>
      </c>
      <c r="L159" s="34"/>
      <c r="M159" s="34"/>
      <c r="N159" s="34">
        <f t="shared" ca="1" si="142"/>
        <v>2.7140070741077355E-2</v>
      </c>
      <c r="O159" s="28">
        <f t="shared" si="143"/>
        <v>5.3196120991741373E-3</v>
      </c>
      <c r="P159" s="37">
        <f t="shared" si="144"/>
        <v>41135.870260000003</v>
      </c>
      <c r="R159" s="34">
        <f t="shared" si="145"/>
        <v>5.4000779983499338E-4</v>
      </c>
      <c r="S159">
        <v>1</v>
      </c>
      <c r="T159" s="34">
        <f>R159*S159</f>
        <v>5.4000779983499338E-4</v>
      </c>
      <c r="Y159">
        <f t="shared" si="149"/>
        <v>17844</v>
      </c>
      <c r="Z159" s="28">
        <f t="shared" si="150"/>
        <v>2.7075746080926395E-2</v>
      </c>
      <c r="AA159" s="28">
        <f t="shared" si="160"/>
        <v>6.8015460197883154E-3</v>
      </c>
      <c r="AB159" s="28">
        <f t="shared" si="161"/>
        <v>2.323806790236644E-2</v>
      </c>
      <c r="AC159" s="28">
        <f t="shared" si="151"/>
        <v>1.4819339206141799E-3</v>
      </c>
      <c r="AD159" s="28">
        <f t="shared" si="152"/>
        <v>2.1961281450669143E-6</v>
      </c>
      <c r="AE159">
        <f t="shared" si="162"/>
        <v>2.323806790236644E-2</v>
      </c>
      <c r="AF159" s="29"/>
      <c r="AG159">
        <f t="shared" si="153"/>
        <v>2.175613398175226E-2</v>
      </c>
      <c r="AH159">
        <f t="shared" si="154"/>
        <v>3.8865670299382815E-2</v>
      </c>
      <c r="AI159">
        <f t="shared" si="155"/>
        <v>-3.7109387830196253E-2</v>
      </c>
      <c r="AJ159">
        <f t="shared" si="156"/>
        <v>-0.16293688467628609</v>
      </c>
      <c r="AK159">
        <f t="shared" si="157"/>
        <v>-2.9736635966116558</v>
      </c>
      <c r="AL159">
        <f t="shared" si="158"/>
        <v>-11.881789830568556</v>
      </c>
      <c r="AM159" s="28">
        <f t="shared" si="163"/>
        <v>23.272701859619985</v>
      </c>
      <c r="AN159" s="28">
        <f t="shared" si="163"/>
        <v>23.272449179573599</v>
      </c>
      <c r="AO159" s="28">
        <f t="shared" si="163"/>
        <v>23.273358545912071</v>
      </c>
      <c r="AP159" s="28">
        <f t="shared" si="163"/>
        <v>23.270098720908145</v>
      </c>
      <c r="AQ159" s="28">
        <f t="shared" si="163"/>
        <v>23.281955099915134</v>
      </c>
      <c r="AR159" s="28">
        <f t="shared" si="163"/>
        <v>23.24086754048167</v>
      </c>
      <c r="AS159" s="28">
        <f t="shared" si="163"/>
        <v>23.428006433515524</v>
      </c>
      <c r="AT159" s="28">
        <f t="shared" si="159"/>
        <v>24.206983949716935</v>
      </c>
    </row>
    <row r="160" spans="1:46">
      <c r="A160" s="13" t="s">
        <v>245</v>
      </c>
      <c r="B160" s="22" t="s">
        <v>122</v>
      </c>
      <c r="C160" s="13">
        <v>56489.502500000002</v>
      </c>
      <c r="D160" s="13">
        <v>1.9E-3</v>
      </c>
      <c r="E160" s="34">
        <f t="shared" si="148"/>
        <v>18749.077331539396</v>
      </c>
      <c r="F160" s="35">
        <f t="shared" si="139"/>
        <v>18749</v>
      </c>
      <c r="G160" s="34">
        <f t="shared" si="141"/>
        <v>2.8636779999942519E-2</v>
      </c>
      <c r="H160" s="40"/>
      <c r="I160" s="41"/>
      <c r="J160" s="41">
        <f>G160</f>
        <v>2.8636779999942519E-2</v>
      </c>
      <c r="K160" s="34"/>
      <c r="L160" s="34"/>
      <c r="M160" s="34"/>
      <c r="N160" s="34">
        <f t="shared" ca="1" si="142"/>
        <v>2.8662237376263101E-2</v>
      </c>
      <c r="O160" s="28">
        <f t="shared" si="143"/>
        <v>4.2691356619788956E-3</v>
      </c>
      <c r="P160" s="37">
        <f t="shared" si="144"/>
        <v>41471.002500000002</v>
      </c>
      <c r="R160" s="34">
        <f t="shared" si="145"/>
        <v>5.9378209058149061E-4</v>
      </c>
      <c r="S160">
        <v>1</v>
      </c>
      <c r="T160" s="34">
        <f>R160*S160</f>
        <v>5.9378209058149061E-4</v>
      </c>
      <c r="Y160">
        <f t="shared" si="149"/>
        <v>18749</v>
      </c>
      <c r="Z160" s="28">
        <f t="shared" si="150"/>
        <v>2.8542469852214921E-2</v>
      </c>
      <c r="AA160" s="28">
        <f t="shared" si="160"/>
        <v>4.3634458097064933E-3</v>
      </c>
      <c r="AB160" s="28">
        <f t="shared" si="161"/>
        <v>2.4367644337963623E-2</v>
      </c>
      <c r="AC160" s="28">
        <f t="shared" si="151"/>
        <v>9.4310147727597743E-5</v>
      </c>
      <c r="AD160" s="28">
        <f t="shared" si="152"/>
        <v>8.8944039644013094E-9</v>
      </c>
      <c r="AE160">
        <f t="shared" si="162"/>
        <v>2.4367644337963623E-2</v>
      </c>
      <c r="AF160" s="29"/>
      <c r="AG160">
        <f t="shared" si="153"/>
        <v>2.4273334190236025E-2</v>
      </c>
      <c r="AH160">
        <f t="shared" si="154"/>
        <v>4.0962925477513235E-2</v>
      </c>
      <c r="AI160">
        <f t="shared" si="155"/>
        <v>-2.4698249596441329E-2</v>
      </c>
      <c r="AJ160">
        <f t="shared" si="156"/>
        <v>-0.17485856515600851</v>
      </c>
      <c r="AK160">
        <f t="shared" si="157"/>
        <v>-2.9612464475239966</v>
      </c>
      <c r="AL160">
        <f t="shared" si="158"/>
        <v>-11.059707383894393</v>
      </c>
      <c r="AM160" s="28">
        <f t="shared" si="163"/>
        <v>23.342073997609319</v>
      </c>
      <c r="AN160" s="28">
        <f t="shared" si="163"/>
        <v>23.342013421258329</v>
      </c>
      <c r="AO160" s="28">
        <f t="shared" si="163"/>
        <v>23.342298433010559</v>
      </c>
      <c r="AP160" s="28">
        <f t="shared" si="163"/>
        <v>23.340960604757235</v>
      </c>
      <c r="AQ160" s="28">
        <f t="shared" si="163"/>
        <v>23.347311400062971</v>
      </c>
      <c r="AR160" s="28">
        <f t="shared" si="163"/>
        <v>23.31861001996047</v>
      </c>
      <c r="AS160" s="28">
        <f t="shared" si="163"/>
        <v>23.567980962262094</v>
      </c>
      <c r="AT160" s="28">
        <f t="shared" si="159"/>
        <v>24.29343975087637</v>
      </c>
    </row>
    <row r="161" spans="1:47">
      <c r="A161" s="13" t="s">
        <v>245</v>
      </c>
      <c r="B161" s="22" t="s">
        <v>122</v>
      </c>
      <c r="C161" s="13">
        <v>56525.421399999999</v>
      </c>
      <c r="D161" s="13">
        <v>6.9999999999999999E-4</v>
      </c>
      <c r="E161" s="34">
        <f t="shared" si="148"/>
        <v>18846.073705783812</v>
      </c>
      <c r="F161" s="35">
        <f t="shared" si="139"/>
        <v>18846</v>
      </c>
      <c r="G161" s="34">
        <f t="shared" si="141"/>
        <v>2.7294120001897682E-2</v>
      </c>
      <c r="H161" s="40"/>
      <c r="I161" s="41"/>
      <c r="J161" s="41">
        <f>G161</f>
        <v>2.7294120001897682E-2</v>
      </c>
      <c r="K161" s="34"/>
      <c r="L161" s="34"/>
      <c r="M161" s="34"/>
      <c r="N161" s="34">
        <f t="shared" ca="1" si="142"/>
        <v>2.8825386728321686E-2</v>
      </c>
      <c r="O161" s="28">
        <f t="shared" si="143"/>
        <v>4.1560612400459197E-3</v>
      </c>
      <c r="P161" s="37">
        <f t="shared" si="144"/>
        <v>41506.921399999999</v>
      </c>
      <c r="R161" s="34">
        <f t="shared" si="145"/>
        <v>5.3536976326690503E-4</v>
      </c>
      <c r="S161">
        <v>1</v>
      </c>
      <c r="T161" s="34">
        <f>R161*S161</f>
        <v>5.3536976326690503E-4</v>
      </c>
      <c r="Y161">
        <f t="shared" si="149"/>
        <v>18846</v>
      </c>
      <c r="Z161" s="28">
        <f t="shared" si="150"/>
        <v>2.8700481518945057E-2</v>
      </c>
      <c r="AA161" s="28">
        <f t="shared" si="160"/>
        <v>2.7496997229985443E-3</v>
      </c>
      <c r="AB161" s="28">
        <f t="shared" si="161"/>
        <v>2.3138058761851762E-2</v>
      </c>
      <c r="AC161" s="28">
        <f t="shared" si="151"/>
        <v>-1.4063615170473755E-3</v>
      </c>
      <c r="AD161" s="28">
        <f t="shared" si="152"/>
        <v>1.9778527166317953E-6</v>
      </c>
      <c r="AE161">
        <f t="shared" si="162"/>
        <v>2.3138058761851762E-2</v>
      </c>
      <c r="AF161" s="29"/>
      <c r="AG161">
        <f t="shared" si="153"/>
        <v>2.4544420278899137E-2</v>
      </c>
      <c r="AH161">
        <f t="shared" si="154"/>
        <v>4.1210879397762135E-2</v>
      </c>
      <c r="AI161">
        <f t="shared" si="155"/>
        <v>-2.3286102042974797E-2</v>
      </c>
      <c r="AJ161">
        <f t="shared" si="156"/>
        <v>-0.17621308218136161</v>
      </c>
      <c r="AK161">
        <f t="shared" si="157"/>
        <v>-2.9598338932439758</v>
      </c>
      <c r="AL161">
        <f t="shared" si="158"/>
        <v>-10.973286354997768</v>
      </c>
      <c r="AM161" s="28">
        <f t="shared" ref="AM161:AS170" si="165">$AT161+$AA$7*SIN(AN161)</f>
        <v>23.349736351338858</v>
      </c>
      <c r="AN161" s="28">
        <f t="shared" si="165"/>
        <v>23.349688090818205</v>
      </c>
      <c r="AO161" s="28">
        <f t="shared" si="165"/>
        <v>23.349923214638473</v>
      </c>
      <c r="AP161" s="28">
        <f t="shared" si="165"/>
        <v>23.348780107720405</v>
      </c>
      <c r="AQ161" s="28">
        <f t="shared" si="165"/>
        <v>23.354395777012318</v>
      </c>
      <c r="AR161" s="28">
        <f t="shared" si="165"/>
        <v>23.328081336459856</v>
      </c>
      <c r="AS161" s="28">
        <f t="shared" si="165"/>
        <v>23.583312750031993</v>
      </c>
      <c r="AT161" s="28">
        <f t="shared" si="159"/>
        <v>24.30270628426031</v>
      </c>
    </row>
    <row r="162" spans="1:47">
      <c r="A162" s="13" t="s">
        <v>22</v>
      </c>
      <c r="B162" s="112" t="s">
        <v>122</v>
      </c>
      <c r="C162" s="13">
        <v>56560.417600000001</v>
      </c>
      <c r="D162" s="228">
        <v>5.9999999999999995E-4</v>
      </c>
      <c r="E162" s="34">
        <f t="shared" si="148"/>
        <v>18940.57839585876</v>
      </c>
      <c r="F162" s="35">
        <f t="shared" si="139"/>
        <v>18940.5</v>
      </c>
      <c r="G162" s="34">
        <f t="shared" si="141"/>
        <v>2.9030910001893062E-2</v>
      </c>
      <c r="H162" s="40"/>
      <c r="I162" s="41"/>
      <c r="J162" s="41"/>
      <c r="K162" s="34">
        <f t="shared" ref="K162:K178" si="166">G162</f>
        <v>2.9030910001893062E-2</v>
      </c>
      <c r="L162" s="34"/>
      <c r="M162" s="34"/>
      <c r="N162" s="34">
        <f t="shared" ca="1" si="142"/>
        <v>2.8984331200172572E-2</v>
      </c>
      <c r="O162" s="28">
        <f t="shared" si="143"/>
        <v>4.0458113776984488E-3</v>
      </c>
      <c r="P162" s="37">
        <f t="shared" si="144"/>
        <v>41541.917600000001</v>
      </c>
      <c r="R162" s="34">
        <f t="shared" si="145"/>
        <v>6.2425515326073157E-4</v>
      </c>
      <c r="S162">
        <v>1</v>
      </c>
      <c r="T162" s="34">
        <f>R162*S162</f>
        <v>6.2425515326073157E-4</v>
      </c>
      <c r="Y162">
        <f t="shared" si="149"/>
        <v>18940.5</v>
      </c>
      <c r="Z162" s="28">
        <f t="shared" si="150"/>
        <v>2.8854535626549167E-2</v>
      </c>
      <c r="AA162" s="28">
        <f t="shared" si="160"/>
        <v>4.2221857530423436E-3</v>
      </c>
      <c r="AB162" s="28">
        <f t="shared" si="161"/>
        <v>2.4985098624194613E-2</v>
      </c>
      <c r="AC162" s="28">
        <f t="shared" si="151"/>
        <v>1.7637437534389483E-4</v>
      </c>
      <c r="AD162" s="28">
        <f t="shared" si="152"/>
        <v>3.1107920277949094E-8</v>
      </c>
      <c r="AE162">
        <f t="shared" si="162"/>
        <v>2.4985098624194613E-2</v>
      </c>
      <c r="AF162" s="29"/>
      <c r="AG162">
        <f t="shared" si="153"/>
        <v>2.4808724248850719E-2</v>
      </c>
      <c r="AH162">
        <f t="shared" si="154"/>
        <v>4.1457244098085044E-2</v>
      </c>
      <c r="AI162">
        <f t="shared" si="155"/>
        <v>-2.1893628152206569E-2</v>
      </c>
      <c r="AJ162">
        <f t="shared" si="156"/>
        <v>-0.17754834053020549</v>
      </c>
      <c r="AK162">
        <f t="shared" si="157"/>
        <v>-2.9584410638133041</v>
      </c>
      <c r="AL162">
        <f t="shared" si="158"/>
        <v>-10.889373788563207</v>
      </c>
      <c r="AM162" s="28">
        <f t="shared" si="165"/>
        <v>23.357246529059321</v>
      </c>
      <c r="AN162" s="28">
        <f t="shared" si="165"/>
        <v>23.3572087035413</v>
      </c>
      <c r="AO162" s="28">
        <f t="shared" si="165"/>
        <v>23.357399641200001</v>
      </c>
      <c r="AP162" s="28">
        <f t="shared" si="165"/>
        <v>23.35643760298014</v>
      </c>
      <c r="AQ162" s="28">
        <f t="shared" si="165"/>
        <v>23.361331098790529</v>
      </c>
      <c r="AR162" s="28">
        <f t="shared" si="165"/>
        <v>23.337530965254174</v>
      </c>
      <c r="AS162" s="28">
        <f t="shared" si="165"/>
        <v>23.598308798259971</v>
      </c>
      <c r="AT162" s="28">
        <f t="shared" si="159"/>
        <v>24.311733989464251</v>
      </c>
    </row>
    <row r="163" spans="1:47">
      <c r="A163" s="228" t="s">
        <v>773</v>
      </c>
      <c r="B163" s="112" t="s">
        <v>122</v>
      </c>
      <c r="C163" s="228">
        <v>56834.449500000002</v>
      </c>
      <c r="D163" s="228">
        <v>4.0000000000000002E-4</v>
      </c>
      <c r="E163" s="34">
        <f t="shared" si="148"/>
        <v>19680.581589924048</v>
      </c>
      <c r="F163" s="35">
        <f t="shared" si="139"/>
        <v>19680.5</v>
      </c>
      <c r="G163" s="34">
        <f t="shared" si="141"/>
        <v>3.0213710000680294E-2</v>
      </c>
      <c r="H163" s="40"/>
      <c r="I163" s="41"/>
      <c r="J163" s="41"/>
      <c r="K163" s="34">
        <f t="shared" si="166"/>
        <v>3.0213710000680294E-2</v>
      </c>
      <c r="L163" s="34"/>
      <c r="M163" s="34"/>
      <c r="N163" s="34">
        <f t="shared" ca="1" si="142"/>
        <v>3.0228975741650416E-2</v>
      </c>
      <c r="O163" s="28">
        <f t="shared" si="143"/>
        <v>3.1794172053975869E-3</v>
      </c>
      <c r="P163" s="37">
        <f t="shared" si="144"/>
        <v>41815.949500000002</v>
      </c>
      <c r="R163" s="34">
        <f t="shared" si="145"/>
        <v>7.3085298694107437E-4</v>
      </c>
      <c r="S163">
        <v>1</v>
      </c>
      <c r="Y163">
        <f t="shared" si="149"/>
        <v>19680.5</v>
      </c>
      <c r="Z163" s="28">
        <f t="shared" si="150"/>
        <v>3.0063548849320235E-2</v>
      </c>
      <c r="AA163" s="28">
        <f t="shared" si="160"/>
        <v>3.3295783567576474E-3</v>
      </c>
      <c r="AB163" s="28">
        <f t="shared" si="161"/>
        <v>2.7034292795282706E-2</v>
      </c>
      <c r="AC163" s="28">
        <f t="shared" si="151"/>
        <v>1.5016115136005925E-4</v>
      </c>
      <c r="AD163" s="28">
        <f t="shared" si="152"/>
        <v>2.2548371377778624E-8</v>
      </c>
      <c r="AE163">
        <f t="shared" si="162"/>
        <v>2.7034292795282706E-2</v>
      </c>
      <c r="AF163" s="29"/>
      <c r="AG163">
        <f t="shared" si="153"/>
        <v>2.6884131643922646E-2</v>
      </c>
      <c r="AH163">
        <f t="shared" si="154"/>
        <v>4.3567416940566095E-2</v>
      </c>
      <c r="AI163">
        <f t="shared" si="155"/>
        <v>-1.0368523035250174E-2</v>
      </c>
      <c r="AJ163">
        <f t="shared" si="156"/>
        <v>-0.18858510593184968</v>
      </c>
      <c r="AK163">
        <f t="shared" si="157"/>
        <v>-2.9469143950592218</v>
      </c>
      <c r="AL163">
        <f t="shared" si="158"/>
        <v>-10.240893962368121</v>
      </c>
      <c r="AM163" s="28">
        <f t="shared" si="165"/>
        <v>23.417703151276235</v>
      </c>
      <c r="AN163" s="28">
        <f t="shared" si="165"/>
        <v>23.417703885425478</v>
      </c>
      <c r="AO163" s="28">
        <f t="shared" si="165"/>
        <v>23.417698646308843</v>
      </c>
      <c r="AP163" s="28">
        <f t="shared" si="165"/>
        <v>23.41773603840819</v>
      </c>
      <c r="AQ163" s="28">
        <f t="shared" si="165"/>
        <v>23.417469377727699</v>
      </c>
      <c r="AR163" s="28">
        <f t="shared" si="165"/>
        <v>23.419381889433257</v>
      </c>
      <c r="AS163" s="28">
        <f t="shared" si="165"/>
        <v>23.71770928806351</v>
      </c>
      <c r="AT163" s="28">
        <f t="shared" si="159"/>
        <v>24.382427130743789</v>
      </c>
    </row>
    <row r="164" spans="1:47">
      <c r="A164" s="228" t="s">
        <v>774</v>
      </c>
      <c r="B164" s="22"/>
      <c r="C164" s="228">
        <v>56841.486100000002</v>
      </c>
      <c r="D164" s="228">
        <v>1.1999999999999999E-3</v>
      </c>
      <c r="E164" s="34">
        <f t="shared" si="148"/>
        <v>19699.583415898902</v>
      </c>
      <c r="F164" s="35">
        <f t="shared" si="139"/>
        <v>19699.5</v>
      </c>
      <c r="G164" s="34">
        <f t="shared" si="141"/>
        <v>3.0889890003891196E-2</v>
      </c>
      <c r="H164" s="40"/>
      <c r="I164" s="41"/>
      <c r="J164" s="41"/>
      <c r="K164" s="34">
        <f t="shared" si="166"/>
        <v>3.0889890003891196E-2</v>
      </c>
      <c r="L164" s="34"/>
      <c r="M164" s="34"/>
      <c r="N164" s="34">
        <f t="shared" ca="1" si="142"/>
        <v>3.0260932831228906E-2</v>
      </c>
      <c r="O164" s="28">
        <f t="shared" si="143"/>
        <v>3.1571004455603902E-3</v>
      </c>
      <c r="P164" s="37">
        <f t="shared" si="144"/>
        <v>41822.986100000002</v>
      </c>
      <c r="R164" s="34">
        <f t="shared" si="145"/>
        <v>7.6910761668666212E-4</v>
      </c>
      <c r="S164">
        <v>1</v>
      </c>
      <c r="Y164">
        <f t="shared" si="149"/>
        <v>19699.5</v>
      </c>
      <c r="Z164" s="28">
        <f t="shared" si="150"/>
        <v>3.0094624034174455E-2</v>
      </c>
      <c r="AA164" s="28">
        <f t="shared" si="160"/>
        <v>3.952366415277131E-3</v>
      </c>
      <c r="AB164" s="28">
        <f t="shared" si="161"/>
        <v>2.7732789558330806E-2</v>
      </c>
      <c r="AC164" s="28">
        <f t="shared" si="151"/>
        <v>7.9526596971674079E-4</v>
      </c>
      <c r="AD164" s="28">
        <f t="shared" si="152"/>
        <v>6.3244796258950814E-7</v>
      </c>
      <c r="AE164">
        <f t="shared" si="162"/>
        <v>2.7732789558330806E-2</v>
      </c>
      <c r="AF164" s="29"/>
      <c r="AG164">
        <f t="shared" si="153"/>
        <v>2.6937523588614065E-2</v>
      </c>
      <c r="AH164">
        <f t="shared" si="154"/>
        <v>4.3626230621449991E-2</v>
      </c>
      <c r="AI164">
        <f t="shared" si="155"/>
        <v>-1.005691741927193E-2</v>
      </c>
      <c r="AJ164">
        <f t="shared" si="156"/>
        <v>-0.18888314207925491</v>
      </c>
      <c r="AK164">
        <f t="shared" si="157"/>
        <v>-2.9466027731905329</v>
      </c>
      <c r="AL164">
        <f t="shared" si="158"/>
        <v>-10.224423618698651</v>
      </c>
      <c r="AM164" s="28">
        <f t="shared" si="165"/>
        <v>23.419296205907496</v>
      </c>
      <c r="AN164" s="28">
        <f t="shared" si="165"/>
        <v>23.419297196536768</v>
      </c>
      <c r="AO164" s="28">
        <f t="shared" si="165"/>
        <v>23.419290048730929</v>
      </c>
      <c r="AP164" s="28">
        <f t="shared" si="165"/>
        <v>23.419341631128209</v>
      </c>
      <c r="AQ164" s="28">
        <f t="shared" si="165"/>
        <v>23.418969799508403</v>
      </c>
      <c r="AR164" s="28">
        <f t="shared" si="165"/>
        <v>23.421672050964109</v>
      </c>
      <c r="AS164" s="28">
        <f t="shared" si="165"/>
        <v>23.720819777142982</v>
      </c>
      <c r="AT164" s="28">
        <f t="shared" si="159"/>
        <v>24.38424222491178</v>
      </c>
    </row>
    <row r="165" spans="1:47">
      <c r="A165" s="228" t="s">
        <v>774</v>
      </c>
      <c r="B165" s="22"/>
      <c r="C165" s="228">
        <v>56842.411599999999</v>
      </c>
      <c r="D165" s="228">
        <v>1E-3</v>
      </c>
      <c r="E165" s="34">
        <f t="shared" si="148"/>
        <v>19702.082661264518</v>
      </c>
      <c r="F165" s="35">
        <f t="shared" si="139"/>
        <v>19702</v>
      </c>
      <c r="G165" s="34">
        <f t="shared" si="141"/>
        <v>3.0610440000600647E-2</v>
      </c>
      <c r="H165" s="40"/>
      <c r="I165" s="41"/>
      <c r="J165" s="41"/>
      <c r="K165" s="34">
        <f t="shared" si="166"/>
        <v>3.0610440000600647E-2</v>
      </c>
      <c r="L165" s="34"/>
      <c r="M165" s="34"/>
      <c r="N165" s="34">
        <f t="shared" ca="1" si="142"/>
        <v>3.0265137711436598E-2</v>
      </c>
      <c r="O165" s="28">
        <f t="shared" si="143"/>
        <v>3.1541637632821569E-3</v>
      </c>
      <c r="P165" s="37">
        <f t="shared" si="144"/>
        <v>41823.911599999999</v>
      </c>
      <c r="R165" s="34">
        <f t="shared" si="145"/>
        <v>7.5384710481993993E-4</v>
      </c>
      <c r="S165">
        <v>1</v>
      </c>
      <c r="Y165">
        <f t="shared" si="149"/>
        <v>19702</v>
      </c>
      <c r="Z165" s="28">
        <f t="shared" si="150"/>
        <v>3.0098712892911175E-2</v>
      </c>
      <c r="AA165" s="28">
        <f t="shared" si="160"/>
        <v>3.6658908709716297E-3</v>
      </c>
      <c r="AB165" s="28">
        <f t="shared" si="161"/>
        <v>2.7456276237318489E-2</v>
      </c>
      <c r="AC165" s="28">
        <f t="shared" si="151"/>
        <v>5.1172710768947194E-4</v>
      </c>
      <c r="AD165" s="28">
        <f t="shared" si="152"/>
        <v>2.6186463274423243E-7</v>
      </c>
      <c r="AE165">
        <f t="shared" si="162"/>
        <v>2.7456276237318489E-2</v>
      </c>
      <c r="AF165" s="29"/>
      <c r="AG165">
        <f t="shared" si="153"/>
        <v>2.6944549129629018E-2</v>
      </c>
      <c r="AH165">
        <f t="shared" si="154"/>
        <v>4.3633988026685055E-2</v>
      </c>
      <c r="AI165">
        <f t="shared" si="155"/>
        <v>-1.0015853891432737E-2</v>
      </c>
      <c r="AJ165">
        <f t="shared" si="156"/>
        <v>-0.18892241597895482</v>
      </c>
      <c r="AK165">
        <f t="shared" si="157"/>
        <v>-2.9465617075943893</v>
      </c>
      <c r="AL165">
        <f t="shared" si="158"/>
        <v>-10.222257065879592</v>
      </c>
      <c r="AM165" s="28">
        <f t="shared" si="165"/>
        <v>23.419505978759236</v>
      </c>
      <c r="AN165" s="28">
        <f t="shared" si="165"/>
        <v>23.419507001380619</v>
      </c>
      <c r="AO165" s="28">
        <f t="shared" si="165"/>
        <v>23.419499611950133</v>
      </c>
      <c r="AP165" s="28">
        <f t="shared" si="165"/>
        <v>23.41955301631392</v>
      </c>
      <c r="AQ165" s="28">
        <f t="shared" si="165"/>
        <v>23.419167502557137</v>
      </c>
      <c r="AR165" s="28">
        <f t="shared" si="165"/>
        <v>23.421974106596544</v>
      </c>
      <c r="AS165" s="28">
        <f t="shared" si="165"/>
        <v>23.721229214829673</v>
      </c>
      <c r="AT165" s="28">
        <f t="shared" si="159"/>
        <v>24.384481053091775</v>
      </c>
    </row>
    <row r="166" spans="1:47">
      <c r="A166" s="228" t="s">
        <v>774</v>
      </c>
      <c r="B166" s="22"/>
      <c r="C166" s="228">
        <v>56854.446199999998</v>
      </c>
      <c r="D166" s="228">
        <v>1E-3</v>
      </c>
      <c r="E166" s="34">
        <f t="shared" si="148"/>
        <v>19734.581222341887</v>
      </c>
      <c r="F166" s="35">
        <f t="shared" si="139"/>
        <v>19734.5</v>
      </c>
      <c r="G166" s="34">
        <f t="shared" si="141"/>
        <v>3.0077590003202204E-2</v>
      </c>
      <c r="H166" s="40"/>
      <c r="I166" s="41"/>
      <c r="J166" s="41"/>
      <c r="K166" s="34">
        <f t="shared" si="166"/>
        <v>3.0077590003202204E-2</v>
      </c>
      <c r="L166" s="34"/>
      <c r="M166" s="34"/>
      <c r="N166" s="34">
        <f t="shared" ca="1" si="142"/>
        <v>3.0319801154136638E-2</v>
      </c>
      <c r="O166" s="28">
        <f t="shared" si="143"/>
        <v>3.1159812535659255E-3</v>
      </c>
      <c r="P166" s="37">
        <f t="shared" si="144"/>
        <v>41835.946199999998</v>
      </c>
      <c r="R166" s="34">
        <f t="shared" si="145"/>
        <v>7.2692834636846348E-4</v>
      </c>
      <c r="S166">
        <v>1</v>
      </c>
      <c r="Y166">
        <f t="shared" si="149"/>
        <v>19734.5</v>
      </c>
      <c r="Z166" s="28">
        <f t="shared" si="150"/>
        <v>3.0151868284313262E-2</v>
      </c>
      <c r="AA166" s="28">
        <f t="shared" si="160"/>
        <v>3.0417029724548669E-3</v>
      </c>
      <c r="AB166" s="28">
        <f t="shared" si="161"/>
        <v>2.6961608749636278E-2</v>
      </c>
      <c r="AC166" s="28">
        <f t="shared" si="151"/>
        <v>-7.4278281111058581E-5</v>
      </c>
      <c r="AD166" s="28">
        <f t="shared" si="152"/>
        <v>5.5172630448134421E-9</v>
      </c>
      <c r="AE166">
        <f t="shared" si="162"/>
        <v>2.6961608749636278E-2</v>
      </c>
      <c r="AF166" s="29"/>
      <c r="AG166">
        <f t="shared" si="153"/>
        <v>2.7035887030747337E-2</v>
      </c>
      <c r="AH166">
        <f t="shared" si="154"/>
        <v>4.3735233825898723E-2</v>
      </c>
      <c r="AI166">
        <f t="shared" si="155"/>
        <v>-9.4806922252446933E-3</v>
      </c>
      <c r="AJ166">
        <f t="shared" si="156"/>
        <v>-0.18943422365311732</v>
      </c>
      <c r="AK166">
        <f t="shared" si="157"/>
        <v>-2.946026520492107</v>
      </c>
      <c r="AL166">
        <f t="shared" si="158"/>
        <v>-10.194104415793726</v>
      </c>
      <c r="AM166" s="28">
        <f t="shared" si="165"/>
        <v>23.422236433844883</v>
      </c>
      <c r="AN166" s="28">
        <f t="shared" si="165"/>
        <v>23.422237836653647</v>
      </c>
      <c r="AO166" s="28">
        <f t="shared" si="165"/>
        <v>23.422227503303354</v>
      </c>
      <c r="AP166" s="28">
        <f t="shared" si="165"/>
        <v>23.422303638496057</v>
      </c>
      <c r="AQ166" s="28">
        <f t="shared" si="165"/>
        <v>23.421743644852896</v>
      </c>
      <c r="AR166" s="28">
        <f t="shared" si="165"/>
        <v>23.42591605850544</v>
      </c>
      <c r="AS166" s="28">
        <f t="shared" si="165"/>
        <v>23.72655534384667</v>
      </c>
      <c r="AT166" s="28">
        <f t="shared" si="159"/>
        <v>24.387585819431756</v>
      </c>
    </row>
    <row r="167" spans="1:47">
      <c r="A167" s="228" t="s">
        <v>774</v>
      </c>
      <c r="B167" s="22"/>
      <c r="C167" s="228">
        <v>56857.409500000002</v>
      </c>
      <c r="D167" s="228">
        <v>5.9999999999999995E-4</v>
      </c>
      <c r="E167" s="34">
        <f t="shared" si="148"/>
        <v>19742.583398238108</v>
      </c>
      <c r="F167" s="35">
        <f t="shared" si="139"/>
        <v>19742.5</v>
      </c>
      <c r="G167" s="34">
        <f t="shared" si="141"/>
        <v>3.088335000211373E-2</v>
      </c>
      <c r="H167" s="40"/>
      <c r="I167" s="41"/>
      <c r="J167" s="41"/>
      <c r="K167" s="34">
        <f t="shared" si="166"/>
        <v>3.088335000211373E-2</v>
      </c>
      <c r="L167" s="34"/>
      <c r="M167" s="34"/>
      <c r="N167" s="34">
        <f t="shared" ca="1" si="142"/>
        <v>3.0333256770801263E-2</v>
      </c>
      <c r="O167" s="28">
        <f t="shared" si="143"/>
        <v>3.1065808754448874E-3</v>
      </c>
      <c r="P167" s="37">
        <f t="shared" si="144"/>
        <v>41838.909500000002</v>
      </c>
      <c r="R167" s="34">
        <f t="shared" si="145"/>
        <v>7.7154890311626335E-4</v>
      </c>
      <c r="S167">
        <v>1</v>
      </c>
      <c r="Y167">
        <f t="shared" si="149"/>
        <v>19742.5</v>
      </c>
      <c r="Z167" s="28">
        <f t="shared" si="150"/>
        <v>3.0164952715330071E-2</v>
      </c>
      <c r="AA167" s="28">
        <f t="shared" si="160"/>
        <v>3.8249781622285463E-3</v>
      </c>
      <c r="AB167" s="28">
        <f t="shared" si="161"/>
        <v>2.7776769126668842E-2</v>
      </c>
      <c r="AC167" s="28">
        <f t="shared" si="151"/>
        <v>7.1839728678365841E-4</v>
      </c>
      <c r="AD167" s="28">
        <f t="shared" si="152"/>
        <v>5.1609466165812197E-7</v>
      </c>
      <c r="AE167">
        <f t="shared" si="162"/>
        <v>2.7776769126668842E-2</v>
      </c>
      <c r="AF167" s="29"/>
      <c r="AG167">
        <f t="shared" si="153"/>
        <v>2.7058371839885183E-2</v>
      </c>
      <c r="AH167">
        <f t="shared" si="154"/>
        <v>4.3760270229927123E-2</v>
      </c>
      <c r="AI167">
        <f t="shared" si="155"/>
        <v>-9.3485780367299383E-3</v>
      </c>
      <c r="AJ167">
        <f t="shared" si="156"/>
        <v>-0.18956056374237223</v>
      </c>
      <c r="AK167">
        <f t="shared" si="157"/>
        <v>-2.9458944004481133</v>
      </c>
      <c r="AL167">
        <f t="shared" si="158"/>
        <v>-10.18717807816382</v>
      </c>
      <c r="AM167" s="28">
        <f t="shared" si="165"/>
        <v>23.422909519666995</v>
      </c>
      <c r="AN167" s="28">
        <f t="shared" si="165"/>
        <v>23.42291100621215</v>
      </c>
      <c r="AO167" s="28">
        <f t="shared" si="165"/>
        <v>23.42290000339873</v>
      </c>
      <c r="AP167" s="28">
        <f t="shared" si="165"/>
        <v>23.422981462334409</v>
      </c>
      <c r="AQ167" s="28">
        <f t="shared" si="165"/>
        <v>23.422379503733591</v>
      </c>
      <c r="AR167" s="28">
        <f t="shared" si="165"/>
        <v>23.426890727594024</v>
      </c>
      <c r="AS167" s="28">
        <f t="shared" si="165"/>
        <v>23.727867369114481</v>
      </c>
      <c r="AT167" s="28">
        <f t="shared" si="159"/>
        <v>24.388350069607753</v>
      </c>
    </row>
    <row r="168" spans="1:47">
      <c r="A168" s="241" t="s">
        <v>0</v>
      </c>
      <c r="B168" s="242" t="s">
        <v>122</v>
      </c>
      <c r="C168" s="241">
        <v>56864.07489999989</v>
      </c>
      <c r="D168" s="241" t="s">
        <v>776</v>
      </c>
      <c r="E168" s="34">
        <f t="shared" si="148"/>
        <v>19760.582825639227</v>
      </c>
      <c r="F168" s="35">
        <f t="shared" si="139"/>
        <v>19760.5</v>
      </c>
      <c r="G168" s="34">
        <f t="shared" si="141"/>
        <v>3.0671309890749399E-2</v>
      </c>
      <c r="H168" s="40"/>
      <c r="I168" s="41"/>
      <c r="J168" s="41"/>
      <c r="K168" s="34">
        <f t="shared" si="166"/>
        <v>3.0671309890749399E-2</v>
      </c>
      <c r="L168" s="34"/>
      <c r="M168" s="34"/>
      <c r="N168" s="34">
        <f t="shared" ca="1" si="142"/>
        <v>3.036353190829667E-2</v>
      </c>
      <c r="O168" s="28">
        <f t="shared" si="143"/>
        <v>3.0854277041745988E-3</v>
      </c>
      <c r="P168" s="37">
        <f t="shared" si="144"/>
        <v>41845.57489999989</v>
      </c>
      <c r="R168" s="34">
        <f t="shared" si="145"/>
        <v>7.6098089601158488E-4</v>
      </c>
      <c r="S168">
        <v>1</v>
      </c>
      <c r="Y168">
        <f t="shared" si="149"/>
        <v>19760.5</v>
      </c>
      <c r="Z168" s="28">
        <f t="shared" si="150"/>
        <v>3.0194392649219769E-2</v>
      </c>
      <c r="AA168" s="28">
        <f t="shared" si="160"/>
        <v>3.5623449457042287E-3</v>
      </c>
      <c r="AB168" s="28">
        <f t="shared" si="161"/>
        <v>2.75858821865748E-2</v>
      </c>
      <c r="AC168" s="28">
        <f t="shared" si="151"/>
        <v>4.7691724152962994E-4</v>
      </c>
      <c r="AD168" s="28">
        <f t="shared" si="152"/>
        <v>2.2745005526823138E-7</v>
      </c>
      <c r="AE168">
        <f t="shared" si="162"/>
        <v>2.75858821865748E-2</v>
      </c>
      <c r="AF168" s="29"/>
      <c r="AG168">
        <f t="shared" si="153"/>
        <v>2.710896494504517E-2</v>
      </c>
      <c r="AH168">
        <f t="shared" si="154"/>
        <v>4.3816768437111353E-2</v>
      </c>
      <c r="AI168">
        <f t="shared" si="155"/>
        <v>-9.0507660413602312E-3</v>
      </c>
      <c r="AJ168">
        <f t="shared" si="156"/>
        <v>-0.18984534704600817</v>
      </c>
      <c r="AK168">
        <f t="shared" si="157"/>
        <v>-2.9455965758483371</v>
      </c>
      <c r="AL168">
        <f t="shared" si="158"/>
        <v>-10.171598889729495</v>
      </c>
      <c r="AM168" s="28">
        <f t="shared" si="165"/>
        <v>23.424425375454263</v>
      </c>
      <c r="AN168" s="28">
        <f t="shared" si="165"/>
        <v>23.424427036811277</v>
      </c>
      <c r="AO168" s="28">
        <f t="shared" si="165"/>
        <v>23.42441460548789</v>
      </c>
      <c r="AP168" s="28">
        <f t="shared" si="165"/>
        <v>23.424507651606969</v>
      </c>
      <c r="AQ168" s="28">
        <f t="shared" si="165"/>
        <v>23.423812730362172</v>
      </c>
      <c r="AR168" s="28">
        <f t="shared" si="165"/>
        <v>23.429090014843833</v>
      </c>
      <c r="AS168" s="28">
        <f t="shared" si="165"/>
        <v>23.73082083596405</v>
      </c>
      <c r="AT168" s="28">
        <f t="shared" si="159"/>
        <v>24.390069632503739</v>
      </c>
    </row>
    <row r="169" spans="1:47">
      <c r="A169" s="241" t="s">
        <v>0</v>
      </c>
      <c r="B169" s="242" t="s">
        <v>122</v>
      </c>
      <c r="C169" s="241">
        <v>56864.075300000142</v>
      </c>
      <c r="D169" s="241" t="s">
        <v>92</v>
      </c>
      <c r="E169" s="34">
        <f t="shared" si="148"/>
        <v>19760.583905810781</v>
      </c>
      <c r="F169" s="35">
        <f t="shared" si="139"/>
        <v>19760.5</v>
      </c>
      <c r="G169" s="34">
        <f t="shared" si="141"/>
        <v>3.1071310142579023E-2</v>
      </c>
      <c r="H169" s="40"/>
      <c r="I169" s="41"/>
      <c r="J169" s="41"/>
      <c r="K169" s="34">
        <f t="shared" si="166"/>
        <v>3.1071310142579023E-2</v>
      </c>
      <c r="L169" s="34"/>
      <c r="M169" s="34"/>
      <c r="N169" s="34">
        <f t="shared" ca="1" si="142"/>
        <v>3.036353190829667E-2</v>
      </c>
      <c r="O169" s="28">
        <f t="shared" si="143"/>
        <v>3.0854277041745988E-3</v>
      </c>
      <c r="P169" s="37">
        <f t="shared" si="144"/>
        <v>41845.575300000142</v>
      </c>
      <c r="R169" s="34">
        <f t="shared" si="145"/>
        <v>7.8320961585619318E-4</v>
      </c>
      <c r="S169">
        <v>1</v>
      </c>
      <c r="Y169">
        <f t="shared" si="149"/>
        <v>19760.5</v>
      </c>
      <c r="Z169" s="28">
        <f t="shared" si="150"/>
        <v>3.0194392649219769E-2</v>
      </c>
      <c r="AA169" s="28">
        <f t="shared" si="160"/>
        <v>3.9623451975338529E-3</v>
      </c>
      <c r="AB169" s="28">
        <f t="shared" si="161"/>
        <v>2.7985882438404424E-2</v>
      </c>
      <c r="AC169" s="28">
        <f t="shared" si="151"/>
        <v>8.7691749335925412E-4</v>
      </c>
      <c r="AD169" s="28">
        <f t="shared" si="152"/>
        <v>7.689842901594775E-7</v>
      </c>
      <c r="AE169">
        <f t="shared" si="162"/>
        <v>2.7985882438404424E-2</v>
      </c>
      <c r="AF169" s="29"/>
      <c r="AG169">
        <f t="shared" si="153"/>
        <v>2.710896494504517E-2</v>
      </c>
      <c r="AH169">
        <f t="shared" si="154"/>
        <v>4.3816768437111353E-2</v>
      </c>
      <c r="AI169">
        <f t="shared" si="155"/>
        <v>-9.0507660413602312E-3</v>
      </c>
      <c r="AJ169">
        <f t="shared" si="156"/>
        <v>-0.18984534704600817</v>
      </c>
      <c r="AK169">
        <f t="shared" si="157"/>
        <v>-2.9455965758483371</v>
      </c>
      <c r="AL169">
        <f t="shared" si="158"/>
        <v>-10.171598889729495</v>
      </c>
      <c r="AM169" s="28">
        <f t="shared" si="165"/>
        <v>23.424425375454263</v>
      </c>
      <c r="AN169" s="28">
        <f t="shared" si="165"/>
        <v>23.424427036811277</v>
      </c>
      <c r="AO169" s="28">
        <f t="shared" si="165"/>
        <v>23.42441460548789</v>
      </c>
      <c r="AP169" s="28">
        <f t="shared" si="165"/>
        <v>23.424507651606969</v>
      </c>
      <c r="AQ169" s="28">
        <f t="shared" si="165"/>
        <v>23.423812730362172</v>
      </c>
      <c r="AR169" s="28">
        <f t="shared" si="165"/>
        <v>23.429090014843833</v>
      </c>
      <c r="AS169" s="28">
        <f t="shared" si="165"/>
        <v>23.73082083596405</v>
      </c>
      <c r="AT169" s="28">
        <f t="shared" si="159"/>
        <v>24.390069632503739</v>
      </c>
    </row>
    <row r="170" spans="1:47">
      <c r="A170" s="241" t="s">
        <v>0</v>
      </c>
      <c r="B170" s="242" t="s">
        <v>122</v>
      </c>
      <c r="C170" s="241">
        <v>56864.075499999803</v>
      </c>
      <c r="D170" s="241" t="s">
        <v>154</v>
      </c>
      <c r="E170" s="34">
        <f t="shared" si="148"/>
        <v>19760.584445895303</v>
      </c>
      <c r="F170" s="35">
        <f t="shared" si="139"/>
        <v>19760.5</v>
      </c>
      <c r="G170" s="34">
        <f t="shared" si="141"/>
        <v>3.1271309802832548E-2</v>
      </c>
      <c r="H170" s="40"/>
      <c r="I170" s="41"/>
      <c r="J170" s="41"/>
      <c r="K170" s="34">
        <f t="shared" si="166"/>
        <v>3.1271309802832548E-2</v>
      </c>
      <c r="L170" s="34"/>
      <c r="M170" s="34"/>
      <c r="N170" s="34">
        <f t="shared" ca="1" si="142"/>
        <v>3.036353190829667E-2</v>
      </c>
      <c r="O170" s="28">
        <f t="shared" si="143"/>
        <v>3.0854277041745988E-3</v>
      </c>
      <c r="P170" s="37">
        <f t="shared" si="144"/>
        <v>41845.575499999803</v>
      </c>
      <c r="R170" s="34">
        <f t="shared" si="145"/>
        <v>7.9444394967944666E-4</v>
      </c>
      <c r="S170">
        <v>1</v>
      </c>
      <c r="Y170">
        <f t="shared" si="149"/>
        <v>19760.5</v>
      </c>
      <c r="Z170" s="28">
        <f t="shared" si="150"/>
        <v>3.0194392649219769E-2</v>
      </c>
      <c r="AA170" s="28">
        <f t="shared" si="160"/>
        <v>4.1623448577873777E-3</v>
      </c>
      <c r="AB170" s="28">
        <f t="shared" si="161"/>
        <v>2.8185882098657949E-2</v>
      </c>
      <c r="AC170" s="28">
        <f t="shared" si="151"/>
        <v>1.0769171536127789E-3</v>
      </c>
      <c r="AD170" s="28">
        <f t="shared" si="152"/>
        <v>1.1597505557454496E-6</v>
      </c>
      <c r="AE170">
        <f t="shared" si="162"/>
        <v>2.8185882098657949E-2</v>
      </c>
      <c r="AF170" s="29"/>
      <c r="AG170">
        <f t="shared" si="153"/>
        <v>2.710896494504517E-2</v>
      </c>
      <c r="AH170">
        <f t="shared" si="154"/>
        <v>4.3816768437111353E-2</v>
      </c>
      <c r="AI170">
        <f t="shared" si="155"/>
        <v>-9.0507660413602312E-3</v>
      </c>
      <c r="AJ170">
        <f t="shared" si="156"/>
        <v>-0.18984534704600817</v>
      </c>
      <c r="AK170">
        <f t="shared" si="157"/>
        <v>-2.9455965758483371</v>
      </c>
      <c r="AL170">
        <f t="shared" si="158"/>
        <v>-10.171598889729495</v>
      </c>
      <c r="AM170" s="28">
        <f t="shared" si="165"/>
        <v>23.424425375454263</v>
      </c>
      <c r="AN170" s="28">
        <f t="shared" si="165"/>
        <v>23.424427036811277</v>
      </c>
      <c r="AO170" s="28">
        <f t="shared" si="165"/>
        <v>23.42441460548789</v>
      </c>
      <c r="AP170" s="28">
        <f t="shared" si="165"/>
        <v>23.424507651606969</v>
      </c>
      <c r="AQ170" s="28">
        <f t="shared" si="165"/>
        <v>23.423812730362172</v>
      </c>
      <c r="AR170" s="28">
        <f t="shared" si="165"/>
        <v>23.429090014843833</v>
      </c>
      <c r="AS170" s="28">
        <f t="shared" si="165"/>
        <v>23.73082083596405</v>
      </c>
      <c r="AT170" s="28">
        <f t="shared" si="159"/>
        <v>24.390069632503739</v>
      </c>
    </row>
    <row r="171" spans="1:47">
      <c r="A171" s="13" t="s">
        <v>23</v>
      </c>
      <c r="B171" s="22" t="s">
        <v>111</v>
      </c>
      <c r="C171" s="13">
        <v>56891.477879999999</v>
      </c>
      <c r="D171" s="13">
        <v>9.0000000000000006E-5</v>
      </c>
      <c r="E171" s="34">
        <f t="shared" si="148"/>
        <v>19834.582577956335</v>
      </c>
      <c r="F171" s="35">
        <f t="shared" si="139"/>
        <v>19834.5</v>
      </c>
      <c r="G171" s="34">
        <f t="shared" si="141"/>
        <v>3.057958999852417E-2</v>
      </c>
      <c r="H171" s="40"/>
      <c r="I171" s="41"/>
      <c r="J171" s="41"/>
      <c r="K171" s="34">
        <f t="shared" si="166"/>
        <v>3.057958999852417E-2</v>
      </c>
      <c r="L171" s="34"/>
      <c r="M171" s="34"/>
      <c r="N171" s="34">
        <f t="shared" ca="1" si="142"/>
        <v>3.0487996362444456E-2</v>
      </c>
      <c r="O171" s="28">
        <f t="shared" si="143"/>
        <v>2.9984309104265261E-3</v>
      </c>
      <c r="P171" s="37">
        <f t="shared" si="144"/>
        <v>41872.977879999999</v>
      </c>
      <c r="R171" s="34">
        <f t="shared" si="145"/>
        <v>7.6072033664295125E-4</v>
      </c>
      <c r="S171">
        <v>1</v>
      </c>
      <c r="T171" s="34">
        <f>R171*S171</f>
        <v>7.6072033664295125E-4</v>
      </c>
      <c r="Y171">
        <f t="shared" si="149"/>
        <v>19834.5</v>
      </c>
      <c r="Z171" s="28">
        <f t="shared" si="150"/>
        <v>3.0315421084546872E-2</v>
      </c>
      <c r="AA171" s="28">
        <f t="shared" si="160"/>
        <v>3.2625998244038244E-3</v>
      </c>
      <c r="AB171" s="28">
        <f t="shared" si="161"/>
        <v>2.7581159088097645E-2</v>
      </c>
      <c r="AC171" s="28">
        <f t="shared" si="151"/>
        <v>2.6416891397729875E-4</v>
      </c>
      <c r="AD171" s="28">
        <f t="shared" si="152"/>
        <v>6.9785215111945461E-8</v>
      </c>
      <c r="AE171">
        <f t="shared" si="162"/>
        <v>2.7581159088097645E-2</v>
      </c>
      <c r="AF171" s="29"/>
      <c r="AG171">
        <f t="shared" si="153"/>
        <v>2.7316990174120346E-2</v>
      </c>
      <c r="AH171">
        <f t="shared" si="154"/>
        <v>4.4051486027098741E-2</v>
      </c>
      <c r="AI171">
        <f t="shared" si="155"/>
        <v>-7.8182732598007457E-3</v>
      </c>
      <c r="AJ171">
        <f t="shared" si="156"/>
        <v>-0.19102373347327731</v>
      </c>
      <c r="AK171">
        <f t="shared" si="157"/>
        <v>-2.9443640391459454</v>
      </c>
      <c r="AL171">
        <f t="shared" si="158"/>
        <v>-10.107623636795919</v>
      </c>
      <c r="AM171" s="28">
        <f t="shared" ref="AM171:AS178" si="167">$AT171+$AA$7*SIN(AN171)</f>
        <v>23.430677930670875</v>
      </c>
      <c r="AN171" s="28">
        <f t="shared" si="167"/>
        <v>23.43068012829519</v>
      </c>
      <c r="AO171" s="28">
        <f t="shared" si="167"/>
        <v>23.430662906114051</v>
      </c>
      <c r="AP171" s="28">
        <f t="shared" si="167"/>
        <v>23.4307979318781</v>
      </c>
      <c r="AQ171" s="28">
        <f t="shared" si="167"/>
        <v>23.429742976272891</v>
      </c>
      <c r="AR171" s="28">
        <f t="shared" si="167"/>
        <v>23.438223138693161</v>
      </c>
      <c r="AS171" s="28">
        <f t="shared" si="167"/>
        <v>23.742983306496061</v>
      </c>
      <c r="AT171" s="28">
        <f t="shared" si="159"/>
        <v>24.397138946631692</v>
      </c>
    </row>
    <row r="172" spans="1:47">
      <c r="A172" s="228" t="s">
        <v>774</v>
      </c>
      <c r="B172" s="22"/>
      <c r="C172" s="228">
        <v>56924.435100000002</v>
      </c>
      <c r="D172" s="228">
        <v>6.9999999999999999E-4</v>
      </c>
      <c r="E172" s="34">
        <f t="shared" si="148"/>
        <v>19923.581150996612</v>
      </c>
      <c r="F172" s="35">
        <f t="shared" ref="F172:F178" si="168">ROUND(2*E172,0)/2</f>
        <v>19923.5</v>
      </c>
      <c r="G172" s="34">
        <f t="shared" si="141"/>
        <v>3.005117000429891E-2</v>
      </c>
      <c r="H172" s="40"/>
      <c r="I172" s="41"/>
      <c r="J172" s="41"/>
      <c r="K172" s="34">
        <f t="shared" si="166"/>
        <v>3.005117000429891E-2</v>
      </c>
      <c r="L172" s="34"/>
      <c r="M172" s="34"/>
      <c r="N172" s="34">
        <f t="shared" ca="1" si="142"/>
        <v>3.0637690097838417E-2</v>
      </c>
      <c r="O172" s="28">
        <f t="shared" si="143"/>
        <v>2.8937277009810562E-3</v>
      </c>
      <c r="P172" s="37">
        <f t="shared" si="144"/>
        <v>41905.935100000002</v>
      </c>
      <c r="R172" s="34">
        <f t="shared" si="145"/>
        <v>7.3752667245803811E-4</v>
      </c>
      <c r="S172">
        <v>1</v>
      </c>
      <c r="Y172">
        <f t="shared" si="149"/>
        <v>19923.5</v>
      </c>
      <c r="Z172" s="28">
        <f t="shared" si="150"/>
        <v>3.0460969816693387E-2</v>
      </c>
      <c r="AA172" s="28">
        <f t="shared" si="160"/>
        <v>2.4839278885865797E-3</v>
      </c>
      <c r="AB172" s="28">
        <f t="shared" si="161"/>
        <v>2.7157442303317854E-2</v>
      </c>
      <c r="AC172" s="28">
        <f t="shared" si="151"/>
        <v>-4.0979981239447696E-4</v>
      </c>
      <c r="AD172" s="28">
        <f t="shared" si="152"/>
        <v>1.6793588623854852E-7</v>
      </c>
      <c r="AE172">
        <f t="shared" si="162"/>
        <v>2.7157442303317854E-2</v>
      </c>
      <c r="AF172" s="29"/>
      <c r="AG172">
        <f t="shared" si="153"/>
        <v>2.7567242115712331E-2</v>
      </c>
      <c r="AH172">
        <f t="shared" si="154"/>
        <v>4.4339106823947261E-2</v>
      </c>
      <c r="AI172">
        <f t="shared" si="155"/>
        <v>-6.3182596289008608E-3</v>
      </c>
      <c r="AJ172">
        <f t="shared" si="156"/>
        <v>-0.19245748977635857</v>
      </c>
      <c r="AK172">
        <f t="shared" si="157"/>
        <v>-2.9428639879023475</v>
      </c>
      <c r="AL172">
        <f t="shared" si="158"/>
        <v>-10.030830107417273</v>
      </c>
      <c r="AM172" s="28">
        <f t="shared" si="167"/>
        <v>23.438242614609283</v>
      </c>
      <c r="AN172" s="28">
        <f t="shared" si="167"/>
        <v>23.438245125832619</v>
      </c>
      <c r="AO172" s="28">
        <f t="shared" si="167"/>
        <v>23.438224249633826</v>
      </c>
      <c r="AP172" s="28">
        <f t="shared" si="167"/>
        <v>23.438397903474282</v>
      </c>
      <c r="AQ172" s="28">
        <f t="shared" si="167"/>
        <v>23.436960710289807</v>
      </c>
      <c r="AR172" s="28">
        <f t="shared" si="167"/>
        <v>23.449403636045041</v>
      </c>
      <c r="AS172" s="28">
        <f t="shared" si="167"/>
        <v>23.757654422782057</v>
      </c>
      <c r="AT172" s="28">
        <f t="shared" si="159"/>
        <v>24.405641229839638</v>
      </c>
      <c r="AU172" s="28"/>
    </row>
    <row r="173" spans="1:47">
      <c r="A173" s="228" t="s">
        <v>774</v>
      </c>
      <c r="B173" s="22"/>
      <c r="C173" s="228">
        <v>56928.323600000003</v>
      </c>
      <c r="D173" s="228">
        <v>6.9999999999999999E-4</v>
      </c>
      <c r="E173" s="34">
        <f t="shared" si="148"/>
        <v>19934.081762130292</v>
      </c>
      <c r="F173" s="35">
        <f t="shared" si="168"/>
        <v>19934</v>
      </c>
      <c r="G173" s="34">
        <f t="shared" si="141"/>
        <v>3.0277480007498525E-2</v>
      </c>
      <c r="H173" s="40"/>
      <c r="I173" s="41"/>
      <c r="J173" s="41"/>
      <c r="K173" s="34">
        <f t="shared" si="166"/>
        <v>3.0277480007498525E-2</v>
      </c>
      <c r="L173" s="34"/>
      <c r="M173" s="34"/>
      <c r="N173" s="34">
        <f t="shared" ca="1" si="142"/>
        <v>3.0655350594710733E-2</v>
      </c>
      <c r="O173" s="28">
        <f t="shared" si="143"/>
        <v>2.8813698949334212E-3</v>
      </c>
      <c r="P173" s="37">
        <f t="shared" si="144"/>
        <v>41909.823600000003</v>
      </c>
      <c r="R173" s="34">
        <f t="shared" si="145"/>
        <v>7.50546849299792E-4</v>
      </c>
      <c r="S173">
        <v>1</v>
      </c>
      <c r="Y173">
        <f t="shared" si="149"/>
        <v>19934</v>
      </c>
      <c r="Z173" s="28">
        <f t="shared" si="150"/>
        <v>3.0478139879494524E-2</v>
      </c>
      <c r="AA173" s="28">
        <f t="shared" si="160"/>
        <v>2.6807100229374221E-3</v>
      </c>
      <c r="AB173" s="28">
        <f t="shared" si="161"/>
        <v>2.7396110112565104E-2</v>
      </c>
      <c r="AC173" s="28">
        <f t="shared" si="151"/>
        <v>-2.0065987199599858E-4</v>
      </c>
      <c r="AD173" s="28">
        <f t="shared" si="152"/>
        <v>4.0264384229450537E-8</v>
      </c>
      <c r="AE173">
        <f t="shared" si="162"/>
        <v>2.7396110112565104E-2</v>
      </c>
      <c r="AF173" s="29"/>
      <c r="AG173">
        <f t="shared" si="153"/>
        <v>2.7596769984561103E-2</v>
      </c>
      <c r="AH173">
        <f t="shared" si="154"/>
        <v>4.4373430948550063E-2</v>
      </c>
      <c r="AI173">
        <f t="shared" si="155"/>
        <v>-6.1399954625910805E-3</v>
      </c>
      <c r="AJ173">
        <f t="shared" si="156"/>
        <v>-0.19262785011524747</v>
      </c>
      <c r="AK173">
        <f t="shared" si="157"/>
        <v>-2.9426857202771948</v>
      </c>
      <c r="AL173">
        <f t="shared" si="158"/>
        <v>-10.021780638506137</v>
      </c>
      <c r="AM173" s="28">
        <f t="shared" si="167"/>
        <v>23.439138340168927</v>
      </c>
      <c r="AN173" s="28">
        <f t="shared" si="167"/>
        <v>23.439140868330036</v>
      </c>
      <c r="AO173" s="28">
        <f t="shared" si="167"/>
        <v>23.439119698843221</v>
      </c>
      <c r="AP173" s="28">
        <f t="shared" si="167"/>
        <v>23.439297073185092</v>
      </c>
      <c r="AQ173" s="28">
        <f t="shared" si="167"/>
        <v>23.43781868931136</v>
      </c>
      <c r="AR173" s="28">
        <f t="shared" si="167"/>
        <v>23.450736860845605</v>
      </c>
      <c r="AS173" s="28">
        <f t="shared" si="167"/>
        <v>23.759388382633194</v>
      </c>
      <c r="AT173" s="28">
        <f t="shared" si="159"/>
        <v>24.406644308195631</v>
      </c>
    </row>
    <row r="174" spans="1:47">
      <c r="A174" s="228" t="s">
        <v>774</v>
      </c>
      <c r="B174" s="22"/>
      <c r="C174" s="228">
        <v>56929.4349</v>
      </c>
      <c r="D174" s="228">
        <v>6.9999999999999999E-4</v>
      </c>
      <c r="E174" s="34">
        <f t="shared" si="148"/>
        <v>19937.082746868062</v>
      </c>
      <c r="F174" s="35">
        <f t="shared" si="168"/>
        <v>19937</v>
      </c>
      <c r="G174" s="34">
        <f t="shared" si="141"/>
        <v>3.0642140001873486E-2</v>
      </c>
      <c r="H174" s="40"/>
      <c r="I174" s="41"/>
      <c r="J174" s="41"/>
      <c r="K174" s="34">
        <f t="shared" si="166"/>
        <v>3.0642140001873486E-2</v>
      </c>
      <c r="L174" s="34"/>
      <c r="M174" s="34"/>
      <c r="N174" s="34">
        <f t="shared" ca="1" si="142"/>
        <v>3.0660396450959967E-2</v>
      </c>
      <c r="O174" s="28">
        <f t="shared" si="143"/>
        <v>2.8778388923932055E-3</v>
      </c>
      <c r="P174" s="37">
        <f t="shared" si="144"/>
        <v>41910.9349</v>
      </c>
      <c r="R174" s="34">
        <f t="shared" si="145"/>
        <v>7.7085641609788791E-4</v>
      </c>
      <c r="S174">
        <v>1</v>
      </c>
      <c r="Y174">
        <f t="shared" si="149"/>
        <v>19937</v>
      </c>
      <c r="Z174" s="28">
        <f t="shared" si="150"/>
        <v>3.0483045544781165E-2</v>
      </c>
      <c r="AA174" s="28">
        <f t="shared" si="160"/>
        <v>3.0369333494855259E-3</v>
      </c>
      <c r="AB174" s="28">
        <f t="shared" si="161"/>
        <v>2.7764301109480281E-2</v>
      </c>
      <c r="AC174" s="28">
        <f t="shared" si="151"/>
        <v>1.5909445709232084E-4</v>
      </c>
      <c r="AD174" s="28">
        <f t="shared" si="152"/>
        <v>2.5311046277500317E-8</v>
      </c>
      <c r="AE174">
        <f t="shared" si="162"/>
        <v>2.7764301109480281E-2</v>
      </c>
      <c r="AF174" s="29"/>
      <c r="AG174">
        <f t="shared" si="153"/>
        <v>2.760520665238796E-2</v>
      </c>
      <c r="AH174">
        <f t="shared" si="154"/>
        <v>4.4383253194469341E-2</v>
      </c>
      <c r="AI174">
        <f t="shared" si="155"/>
        <v>-6.0890120752149146E-3</v>
      </c>
      <c r="AJ174">
        <f t="shared" si="156"/>
        <v>-0.19267657185522669</v>
      </c>
      <c r="AK174">
        <f t="shared" si="157"/>
        <v>-2.9426347359367244</v>
      </c>
      <c r="AL174">
        <f t="shared" si="158"/>
        <v>-10.019195472953726</v>
      </c>
      <c r="AM174" s="28">
        <f t="shared" si="167"/>
        <v>23.439394389228575</v>
      </c>
      <c r="AN174" s="28">
        <f t="shared" si="167"/>
        <v>23.439396921535039</v>
      </c>
      <c r="AO174" s="28">
        <f t="shared" si="167"/>
        <v>23.43937567326623</v>
      </c>
      <c r="AP174" s="28">
        <f t="shared" si="167"/>
        <v>23.439554078661068</v>
      </c>
      <c r="AQ174" s="28">
        <f t="shared" si="167"/>
        <v>23.438064083069648</v>
      </c>
      <c r="AR174" s="28">
        <f t="shared" si="167"/>
        <v>23.451118333083976</v>
      </c>
      <c r="AS174" s="28">
        <f t="shared" si="167"/>
        <v>23.759883919382489</v>
      </c>
      <c r="AT174" s="28">
        <f t="shared" si="159"/>
        <v>24.406930902011631</v>
      </c>
    </row>
    <row r="175" spans="1:47">
      <c r="A175" s="234" t="s">
        <v>5</v>
      </c>
      <c r="B175" s="235" t="s">
        <v>111</v>
      </c>
      <c r="C175" s="236">
        <v>57297.711600000002</v>
      </c>
      <c r="D175" s="236">
        <v>1E-4</v>
      </c>
      <c r="E175" s="34">
        <f t="shared" si="148"/>
        <v>20931.587161499436</v>
      </c>
      <c r="F175" s="35">
        <f t="shared" si="168"/>
        <v>20931.5</v>
      </c>
      <c r="G175" s="34">
        <f t="shared" si="141"/>
        <v>3.2276930003718007E-2</v>
      </c>
      <c r="H175" s="40"/>
      <c r="I175" s="41"/>
      <c r="J175" s="41"/>
      <c r="K175" s="34">
        <f t="shared" si="166"/>
        <v>3.2276930003718007E-2</v>
      </c>
      <c r="L175" s="34"/>
      <c r="M175" s="34"/>
      <c r="N175" s="34">
        <f t="shared" ca="1" si="142"/>
        <v>3.2333097797581214E-2</v>
      </c>
      <c r="O175" s="28">
        <f t="shared" si="143"/>
        <v>1.7023928198074334E-3</v>
      </c>
      <c r="P175" s="37">
        <f t="shared" si="144"/>
        <v>42279.211600000002</v>
      </c>
      <c r="R175" s="34">
        <f t="shared" si="145"/>
        <v>9.3480232401033027E-4</v>
      </c>
      <c r="S175">
        <v>1</v>
      </c>
      <c r="Y175">
        <f t="shared" si="149"/>
        <v>20931.5</v>
      </c>
      <c r="Z175" s="28">
        <f t="shared" si="150"/>
        <v>3.2104413167488861E-2</v>
      </c>
      <c r="AA175" s="28">
        <f t="shared" si="160"/>
        <v>1.8749096560365802E-3</v>
      </c>
      <c r="AB175" s="28">
        <f t="shared" si="161"/>
        <v>3.0574537183910573E-2</v>
      </c>
      <c r="AC175" s="28">
        <f t="shared" si="151"/>
        <v>1.7251683622914599E-4</v>
      </c>
      <c r="AD175" s="28">
        <f t="shared" si="152"/>
        <v>2.9762058782513979E-8</v>
      </c>
      <c r="AE175">
        <f t="shared" si="162"/>
        <v>3.0574537183910573E-2</v>
      </c>
      <c r="AF175" s="29"/>
      <c r="AG175">
        <f t="shared" si="153"/>
        <v>3.0402020347681427E-2</v>
      </c>
      <c r="AH175">
        <f t="shared" si="154"/>
        <v>4.8066286161197458E-2</v>
      </c>
      <c r="AI175">
        <f t="shared" si="155"/>
        <v>1.2197511444439122E-2</v>
      </c>
      <c r="AJ175">
        <f t="shared" si="156"/>
        <v>-0.21011861548690242</v>
      </c>
      <c r="AK175">
        <f t="shared" si="157"/>
        <v>-2.9243478723139149</v>
      </c>
      <c r="AL175">
        <f t="shared" si="158"/>
        <v>-9.1699690626864303</v>
      </c>
      <c r="AM175" s="28">
        <f t="shared" si="167"/>
        <v>23.527662080927588</v>
      </c>
      <c r="AN175" s="28">
        <f t="shared" si="167"/>
        <v>23.527662086810334</v>
      </c>
      <c r="AO175" s="28">
        <f t="shared" si="167"/>
        <v>23.527661910754315</v>
      </c>
      <c r="AP175" s="28">
        <f t="shared" si="167"/>
        <v>23.527667180066523</v>
      </c>
      <c r="AQ175" s="28">
        <f t="shared" si="167"/>
        <v>23.527509819822871</v>
      </c>
      <c r="AR175" s="28">
        <f t="shared" si="167"/>
        <v>23.591319704298218</v>
      </c>
      <c r="AS175" s="28">
        <f t="shared" si="167"/>
        <v>23.926976960412048</v>
      </c>
      <c r="AT175" s="28">
        <f t="shared" si="159"/>
        <v>24.501936752015013</v>
      </c>
    </row>
    <row r="176" spans="1:47">
      <c r="A176" s="231" t="s">
        <v>6</v>
      </c>
      <c r="B176" s="232" t="s">
        <v>122</v>
      </c>
      <c r="C176" s="233">
        <v>57580.444499999998</v>
      </c>
      <c r="D176" s="233">
        <v>5.9999999999999995E-4</v>
      </c>
      <c r="E176" s="34">
        <f t="shared" si="148"/>
        <v>21695.086772556893</v>
      </c>
      <c r="F176" s="35">
        <f t="shared" si="168"/>
        <v>21695</v>
      </c>
      <c r="G176" s="34">
        <f t="shared" si="141"/>
        <v>3.2132899999851361E-2</v>
      </c>
      <c r="H176" s="40"/>
      <c r="I176" s="41"/>
      <c r="J176" s="41"/>
      <c r="K176" s="34">
        <f t="shared" si="166"/>
        <v>3.2132899999851361E-2</v>
      </c>
      <c r="L176" s="34"/>
      <c r="M176" s="34"/>
      <c r="N176" s="34">
        <f t="shared" ca="1" si="142"/>
        <v>3.3617268213011392E-2</v>
      </c>
      <c r="O176" s="28">
        <f t="shared" si="143"/>
        <v>7.93321220620361E-4</v>
      </c>
      <c r="P176" s="37">
        <f t="shared" si="144"/>
        <v>42561.944499999998</v>
      </c>
      <c r="R176" s="34">
        <f t="shared" si="145"/>
        <v>9.8216919805962596E-4</v>
      </c>
      <c r="S176">
        <v>1</v>
      </c>
      <c r="Y176">
        <f t="shared" si="149"/>
        <v>21695</v>
      </c>
      <c r="Z176" s="28">
        <f t="shared" si="150"/>
        <v>3.3333243121230552E-2</v>
      </c>
      <c r="AA176" s="28">
        <f t="shared" si="160"/>
        <v>-4.070219007588291E-4</v>
      </c>
      <c r="AB176" s="28">
        <f t="shared" si="161"/>
        <v>3.1339578779230999E-2</v>
      </c>
      <c r="AC176" s="28">
        <f t="shared" si="151"/>
        <v>-1.200343121379191E-3</v>
      </c>
      <c r="AD176" s="28">
        <f t="shared" si="152"/>
        <v>1.4408236090423392E-6</v>
      </c>
      <c r="AE176">
        <f t="shared" si="162"/>
        <v>3.1339578779230999E-2</v>
      </c>
      <c r="AF176" s="29"/>
      <c r="AG176">
        <f t="shared" si="153"/>
        <v>3.253992190061019E-2</v>
      </c>
      <c r="AH176">
        <f t="shared" si="154"/>
        <v>5.1625412928647085E-2</v>
      </c>
      <c r="AI176">
        <f t="shared" si="155"/>
        <v>2.8528904232843284E-2</v>
      </c>
      <c r="AJ176">
        <f t="shared" si="156"/>
        <v>-0.22563969224032573</v>
      </c>
      <c r="AK176">
        <f t="shared" si="157"/>
        <v>-2.9080129106457258</v>
      </c>
      <c r="AL176">
        <f t="shared" si="158"/>
        <v>-8.5234209355929895</v>
      </c>
      <c r="AM176" s="28">
        <f t="shared" si="167"/>
        <v>23.600761745909885</v>
      </c>
      <c r="AN176" s="28">
        <f t="shared" si="167"/>
        <v>23.60076241086875</v>
      </c>
      <c r="AO176" s="28">
        <f t="shared" si="167"/>
        <v>23.60077998368104</v>
      </c>
      <c r="AP176" s="28">
        <f t="shared" si="167"/>
        <v>23.601241532581167</v>
      </c>
      <c r="AQ176" s="28">
        <f t="shared" si="167"/>
        <v>23.611859416861456</v>
      </c>
      <c r="AR176" s="28">
        <f t="shared" si="167"/>
        <v>23.717906079052668</v>
      </c>
      <c r="AS176" s="28">
        <f t="shared" si="167"/>
        <v>24.058812800029912</v>
      </c>
      <c r="AT176" s="28">
        <f t="shared" si="159"/>
        <v>24.574874878186534</v>
      </c>
    </row>
    <row r="177" spans="1:47">
      <c r="A177" s="238" t="s">
        <v>1</v>
      </c>
      <c r="B177" s="239" t="s">
        <v>122</v>
      </c>
      <c r="C177" s="240">
        <v>57939.464200000002</v>
      </c>
      <c r="D177" s="240">
        <v>6.9999999999999999E-4</v>
      </c>
      <c r="E177" s="34">
        <f t="shared" si="148"/>
        <v>22664.593332677679</v>
      </c>
      <c r="F177" s="35">
        <f t="shared" si="168"/>
        <v>22664.5</v>
      </c>
      <c r="G177" s="34">
        <f t="shared" si="141"/>
        <v>3.4562190005090088E-2</v>
      </c>
      <c r="H177" s="40"/>
      <c r="I177" s="41"/>
      <c r="J177" s="41"/>
      <c r="K177" s="34">
        <f t="shared" si="166"/>
        <v>3.4562190005090088E-2</v>
      </c>
      <c r="L177" s="34"/>
      <c r="M177" s="34"/>
      <c r="N177" s="34">
        <f t="shared" ca="1" si="142"/>
        <v>3.5247920757555687E-2</v>
      </c>
      <c r="O177" s="28">
        <f t="shared" si="143"/>
        <v>-3.6935776830635458E-4</v>
      </c>
      <c r="P177" s="37">
        <f t="shared" si="144"/>
        <v>42920.964200000002</v>
      </c>
      <c r="R177" s="34">
        <f t="shared" si="145"/>
        <v>1.2202130298450782E-3</v>
      </c>
      <c r="S177">
        <v>1</v>
      </c>
      <c r="Y177">
        <f t="shared" si="149"/>
        <v>22664.5</v>
      </c>
      <c r="Z177" s="28">
        <f t="shared" si="150"/>
        <v>3.4848035900712421E-2</v>
      </c>
      <c r="AA177" s="28">
        <f t="shared" si="160"/>
        <v>-6.5520366392868984E-4</v>
      </c>
      <c r="AB177" s="28">
        <f t="shared" si="161"/>
        <v>3.4931547773396444E-2</v>
      </c>
      <c r="AC177" s="28">
        <f t="shared" si="151"/>
        <v>-2.8584589562233309E-4</v>
      </c>
      <c r="AD177" s="28">
        <f t="shared" si="152"/>
        <v>8.1707876044133745E-8</v>
      </c>
      <c r="AE177">
        <f t="shared" si="162"/>
        <v>3.4931547773396444E-2</v>
      </c>
      <c r="AF177" s="29"/>
      <c r="AG177">
        <f t="shared" si="153"/>
        <v>3.5217393669018777E-2</v>
      </c>
      <c r="AH177">
        <f t="shared" si="154"/>
        <v>5.7512317576380645E-2</v>
      </c>
      <c r="AI177">
        <f t="shared" si="155"/>
        <v>5.3307434571456459E-2</v>
      </c>
      <c r="AJ177">
        <f t="shared" si="156"/>
        <v>-0.24908752798328287</v>
      </c>
      <c r="AK177">
        <f t="shared" si="157"/>
        <v>-2.8832129721889457</v>
      </c>
      <c r="AL177">
        <f t="shared" si="158"/>
        <v>-7.6974354662305551</v>
      </c>
      <c r="AM177" s="28">
        <f t="shared" si="167"/>
        <v>23.702239554261272</v>
      </c>
      <c r="AN177" s="28">
        <f t="shared" si="167"/>
        <v>23.702360994657397</v>
      </c>
      <c r="AO177" s="28">
        <f t="shared" si="167"/>
        <v>23.703248307414849</v>
      </c>
      <c r="AP177" s="28">
        <f t="shared" si="167"/>
        <v>23.709570835955038</v>
      </c>
      <c r="AQ177" s="28">
        <f t="shared" si="167"/>
        <v>23.748562528161525</v>
      </c>
      <c r="AR177" s="28">
        <f t="shared" si="167"/>
        <v>23.902289554586574</v>
      </c>
      <c r="AS177" s="28">
        <f t="shared" si="167"/>
        <v>24.230131843698075</v>
      </c>
      <c r="AT177" s="28">
        <f t="shared" si="159"/>
        <v>24.667492446389932</v>
      </c>
    </row>
    <row r="178" spans="1:47">
      <c r="A178" s="238" t="s">
        <v>1</v>
      </c>
      <c r="B178" s="239" t="s">
        <v>122</v>
      </c>
      <c r="C178" s="240">
        <v>58001.4908</v>
      </c>
      <c r="D178" s="240">
        <v>2.5000000000000001E-3</v>
      </c>
      <c r="E178" s="34">
        <f t="shared" si="148"/>
        <v>22832.091649906466</v>
      </c>
      <c r="F178" s="35">
        <f t="shared" si="168"/>
        <v>22832</v>
      </c>
      <c r="G178" s="34">
        <f t="shared" si="141"/>
        <v>3.3939040004042909E-2</v>
      </c>
      <c r="H178" s="40"/>
      <c r="I178" s="41"/>
      <c r="J178" s="41"/>
      <c r="K178" s="34">
        <f t="shared" si="166"/>
        <v>3.3939040004042909E-2</v>
      </c>
      <c r="L178" s="34"/>
      <c r="M178" s="34"/>
      <c r="N178" s="34">
        <f t="shared" ca="1" si="142"/>
        <v>3.552964773147127E-2</v>
      </c>
      <c r="O178" s="28">
        <f t="shared" si="143"/>
        <v>-5.7117750096047663E-4</v>
      </c>
      <c r="P178" s="37">
        <f t="shared" si="144"/>
        <v>42982.9908</v>
      </c>
      <c r="R178" s="34">
        <f t="shared" si="145"/>
        <v>1.1909551122426419E-3</v>
      </c>
      <c r="S178">
        <v>1</v>
      </c>
      <c r="Y178">
        <f t="shared" si="149"/>
        <v>22832</v>
      </c>
      <c r="Z178" s="28">
        <f t="shared" si="150"/>
        <v>3.5101824229746323E-2</v>
      </c>
      <c r="AA178" s="28">
        <f t="shared" si="160"/>
        <v>-1.7339617266638879E-3</v>
      </c>
      <c r="AB178" s="28">
        <f t="shared" si="161"/>
        <v>3.4510217505003382E-2</v>
      </c>
      <c r="AC178" s="28">
        <f t="shared" si="151"/>
        <v>-1.1627842257034143E-3</v>
      </c>
      <c r="AD178" s="28">
        <f t="shared" si="152"/>
        <v>1.3520671555446889E-6</v>
      </c>
      <c r="AE178">
        <f t="shared" si="162"/>
        <v>3.4510217505003382E-2</v>
      </c>
      <c r="AF178" s="29"/>
      <c r="AG178">
        <f t="shared" si="153"/>
        <v>3.5673001730706796E-2</v>
      </c>
      <c r="AH178">
        <f t="shared" si="154"/>
        <v>5.8740992277146797E-2</v>
      </c>
      <c r="AI178">
        <f t="shared" si="155"/>
        <v>5.8187358131480994E-2</v>
      </c>
      <c r="AJ178">
        <f t="shared" si="156"/>
        <v>-0.25369097046930483</v>
      </c>
      <c r="AK178">
        <f t="shared" si="157"/>
        <v>-2.8783254431531136</v>
      </c>
      <c r="AL178">
        <f t="shared" si="158"/>
        <v>-7.5529156353055527</v>
      </c>
      <c r="AM178" s="28">
        <f t="shared" si="167"/>
        <v>23.720980937848093</v>
      </c>
      <c r="AN178" s="28">
        <f t="shared" si="167"/>
        <v>23.721190081730704</v>
      </c>
      <c r="AO178" s="28">
        <f t="shared" si="167"/>
        <v>23.72253737338654</v>
      </c>
      <c r="AP178" s="28">
        <f t="shared" si="167"/>
        <v>23.730961498323367</v>
      </c>
      <c r="AQ178" s="28">
        <f t="shared" si="167"/>
        <v>23.776321596641093</v>
      </c>
      <c r="AR178" s="28">
        <f t="shared" si="167"/>
        <v>23.936750717195292</v>
      </c>
      <c r="AS178" s="28">
        <f t="shared" si="167"/>
        <v>24.260129719520222</v>
      </c>
      <c r="AT178" s="28">
        <f t="shared" si="159"/>
        <v>24.683493934449828</v>
      </c>
    </row>
    <row r="179" spans="1:47">
      <c r="A179" s="62"/>
      <c r="B179" s="22"/>
      <c r="C179" s="13"/>
      <c r="D179" s="13"/>
      <c r="Z179" s="28"/>
      <c r="AA179" s="28"/>
      <c r="AB179" s="28"/>
      <c r="AC179" s="28"/>
      <c r="AD179" s="28"/>
      <c r="AF179" s="29"/>
      <c r="AM179" s="28"/>
      <c r="AN179" s="28"/>
      <c r="AO179" s="28"/>
      <c r="AP179" s="28"/>
      <c r="AQ179" s="28"/>
      <c r="AR179" s="28"/>
      <c r="AS179" s="28"/>
      <c r="AT179" s="28"/>
    </row>
    <row r="180" spans="1:47">
      <c r="A180" s="62"/>
      <c r="B180" s="22"/>
      <c r="C180" s="13"/>
      <c r="D180" s="13"/>
      <c r="Z180" s="28"/>
      <c r="AA180" s="28"/>
      <c r="AB180" s="28"/>
      <c r="AC180" s="28"/>
      <c r="AD180" s="28"/>
      <c r="AF180" s="29"/>
      <c r="AM180" s="28"/>
      <c r="AN180" s="28"/>
      <c r="AO180" s="28"/>
      <c r="AP180" s="28"/>
      <c r="AQ180" s="28"/>
      <c r="AR180" s="28"/>
      <c r="AS180" s="28"/>
      <c r="AT180" s="28"/>
      <c r="AU180" s="28"/>
    </row>
    <row r="181" spans="1:47">
      <c r="A181" s="62"/>
      <c r="B181" s="22"/>
      <c r="C181" s="13"/>
      <c r="D181" s="13"/>
      <c r="Z181" s="28"/>
      <c r="AA181" s="28"/>
      <c r="AB181" s="28"/>
      <c r="AC181" s="28"/>
      <c r="AD181" s="28"/>
      <c r="AF181" s="29"/>
      <c r="AM181" s="28"/>
      <c r="AN181" s="28"/>
      <c r="AO181" s="28"/>
      <c r="AP181" s="28"/>
      <c r="AQ181" s="28"/>
      <c r="AR181" s="28"/>
      <c r="AS181" s="28"/>
      <c r="AT181" s="28"/>
    </row>
    <row r="182" spans="1:47">
      <c r="A182" s="62"/>
      <c r="B182" s="22"/>
      <c r="C182" s="13"/>
      <c r="D182" s="13"/>
      <c r="Z182" s="28"/>
      <c r="AA182" s="28"/>
      <c r="AB182" s="28"/>
      <c r="AC182" s="28"/>
      <c r="AD182" s="28"/>
      <c r="AF182" s="29"/>
      <c r="AM182" s="28"/>
      <c r="AN182" s="28"/>
      <c r="AO182" s="28"/>
      <c r="AP182" s="28"/>
      <c r="AQ182" s="28"/>
      <c r="AR182" s="28"/>
      <c r="AS182" s="28"/>
      <c r="AT182" s="28"/>
    </row>
    <row r="183" spans="1:47">
      <c r="A183" s="62"/>
      <c r="B183" s="22"/>
      <c r="C183" s="13"/>
      <c r="D183" s="13"/>
      <c r="Z183" s="28"/>
      <c r="AA183" s="28"/>
      <c r="AB183" s="28"/>
      <c r="AC183" s="28"/>
      <c r="AD183" s="28"/>
      <c r="AF183" s="29"/>
      <c r="AM183" s="28"/>
      <c r="AN183" s="28"/>
      <c r="AO183" s="28"/>
      <c r="AP183" s="28"/>
      <c r="AQ183" s="28"/>
      <c r="AR183" s="28"/>
      <c r="AS183" s="28"/>
      <c r="AT183" s="28"/>
    </row>
    <row r="184" spans="1:47">
      <c r="A184" s="62"/>
      <c r="B184" s="22"/>
      <c r="C184" s="13"/>
      <c r="D184" s="13"/>
      <c r="Z184" s="28"/>
      <c r="AA184" s="28"/>
      <c r="AB184" s="28"/>
      <c r="AC184" s="28"/>
      <c r="AD184" s="28"/>
      <c r="AF184" s="29"/>
      <c r="AM184" s="28"/>
      <c r="AN184" s="28"/>
      <c r="AO184" s="28"/>
      <c r="AP184" s="28"/>
      <c r="AQ184" s="28"/>
      <c r="AR184" s="28"/>
      <c r="AS184" s="28"/>
      <c r="AT184" s="28"/>
    </row>
    <row r="185" spans="1:47">
      <c r="A185" s="62"/>
      <c r="B185" s="22"/>
      <c r="C185" s="13"/>
      <c r="D185" s="13"/>
      <c r="Z185" s="28"/>
      <c r="AA185" s="28"/>
      <c r="AB185" s="28"/>
      <c r="AC185" s="28"/>
      <c r="AD185" s="28"/>
      <c r="AF185" s="29"/>
      <c r="AM185" s="28"/>
      <c r="AN185" s="28"/>
      <c r="AO185" s="28"/>
      <c r="AP185" s="28"/>
      <c r="AQ185" s="28"/>
      <c r="AR185" s="28"/>
      <c r="AS185" s="28"/>
      <c r="AT185" s="28"/>
    </row>
    <row r="186" spans="1:47">
      <c r="A186" s="62"/>
      <c r="B186" s="22"/>
      <c r="C186" s="13"/>
      <c r="D186" s="13"/>
      <c r="Z186" s="28"/>
      <c r="AA186" s="28"/>
      <c r="AB186" s="28"/>
      <c r="AC186" s="28"/>
      <c r="AD186" s="28"/>
      <c r="AF186" s="29"/>
      <c r="AM186" s="28"/>
      <c r="AN186" s="28"/>
      <c r="AO186" s="28"/>
      <c r="AP186" s="28"/>
      <c r="AQ186" s="28"/>
      <c r="AR186" s="28"/>
      <c r="AS186" s="28"/>
      <c r="AT186" s="28"/>
    </row>
    <row r="187" spans="1:47">
      <c r="A187" s="62"/>
      <c r="B187" s="22"/>
      <c r="C187" s="13"/>
      <c r="D187" s="13"/>
      <c r="Z187" s="28"/>
      <c r="AA187" s="28"/>
      <c r="AB187" s="28"/>
      <c r="AC187" s="28"/>
      <c r="AD187" s="28"/>
      <c r="AF187" s="29"/>
      <c r="AM187" s="28"/>
      <c r="AN187" s="28"/>
      <c r="AO187" s="28"/>
      <c r="AP187" s="28"/>
      <c r="AQ187" s="28"/>
      <c r="AR187" s="28"/>
      <c r="AS187" s="28"/>
      <c r="AT187" s="28"/>
      <c r="AU187" s="28"/>
    </row>
    <row r="188" spans="1:47">
      <c r="A188" s="62"/>
      <c r="B188" s="22"/>
      <c r="C188" s="13"/>
      <c r="D188" s="13"/>
      <c r="Z188" s="28"/>
      <c r="AA188" s="28"/>
      <c r="AB188" s="28"/>
      <c r="AC188" s="28"/>
      <c r="AD188" s="28"/>
      <c r="AF188" s="29"/>
      <c r="AM188" s="28"/>
      <c r="AN188" s="28"/>
      <c r="AO188" s="28"/>
      <c r="AP188" s="28"/>
      <c r="AQ188" s="28"/>
      <c r="AR188" s="28"/>
      <c r="AS188" s="28"/>
      <c r="AT188" s="28"/>
    </row>
    <row r="189" spans="1:47">
      <c r="A189" s="62"/>
      <c r="B189" s="22"/>
      <c r="C189" s="13"/>
      <c r="D189" s="13"/>
      <c r="Z189" s="28"/>
      <c r="AA189" s="28"/>
      <c r="AB189" s="28"/>
      <c r="AC189" s="28"/>
      <c r="AD189" s="28"/>
      <c r="AF189" s="29"/>
      <c r="AM189" s="28"/>
      <c r="AN189" s="28"/>
      <c r="AO189" s="28"/>
      <c r="AP189" s="28"/>
      <c r="AQ189" s="28"/>
      <c r="AR189" s="28"/>
      <c r="AS189" s="28"/>
      <c r="AT189" s="28"/>
    </row>
    <row r="190" spans="1:47">
      <c r="A190" s="62"/>
      <c r="B190" s="22"/>
      <c r="C190" s="13"/>
      <c r="D190" s="13"/>
      <c r="Z190" s="28"/>
      <c r="AA190" s="28"/>
      <c r="AB190" s="28"/>
      <c r="AC190" s="28"/>
      <c r="AD190" s="28"/>
      <c r="AF190" s="29"/>
      <c r="AM190" s="28"/>
      <c r="AN190" s="28"/>
      <c r="AO190" s="28"/>
      <c r="AP190" s="28"/>
      <c r="AQ190" s="28"/>
      <c r="AR190" s="28"/>
      <c r="AS190" s="28"/>
      <c r="AT190" s="28"/>
      <c r="AU190" s="28"/>
    </row>
    <row r="191" spans="1:47">
      <c r="A191" s="62"/>
      <c r="B191" s="22"/>
      <c r="C191" s="13"/>
      <c r="D191" s="13"/>
      <c r="Z191" s="28"/>
      <c r="AA191" s="28"/>
      <c r="AB191" s="28"/>
      <c r="AC191" s="28"/>
      <c r="AD191" s="28"/>
      <c r="AF191" s="29"/>
      <c r="AM191" s="28"/>
      <c r="AN191" s="28"/>
      <c r="AO191" s="28"/>
      <c r="AP191" s="28"/>
      <c r="AQ191" s="28"/>
      <c r="AR191" s="28"/>
      <c r="AS191" s="28"/>
      <c r="AT191" s="28"/>
    </row>
    <row r="192" spans="1:47">
      <c r="A192" s="62"/>
      <c r="B192" s="22"/>
      <c r="C192" s="13"/>
      <c r="D192" s="13"/>
      <c r="Z192" s="28"/>
      <c r="AA192" s="28"/>
      <c r="AB192" s="28"/>
      <c r="AC192" s="28"/>
      <c r="AD192" s="28"/>
      <c r="AF192" s="29"/>
      <c r="AM192" s="28"/>
      <c r="AN192" s="28"/>
      <c r="AO192" s="28"/>
      <c r="AP192" s="28"/>
      <c r="AQ192" s="28"/>
      <c r="AR192" s="28"/>
      <c r="AS192" s="28"/>
      <c r="AT192" s="28"/>
    </row>
    <row r="193" spans="1:47">
      <c r="A193" s="62"/>
      <c r="B193" s="22"/>
      <c r="C193" s="13"/>
      <c r="D193" s="13"/>
      <c r="Z193" s="28"/>
      <c r="AA193" s="28"/>
      <c r="AB193" s="28"/>
      <c r="AC193" s="28"/>
      <c r="AD193" s="28"/>
      <c r="AF193" s="29"/>
      <c r="AM193" s="28"/>
      <c r="AN193" s="28"/>
      <c r="AO193" s="28"/>
      <c r="AP193" s="28"/>
      <c r="AQ193" s="28"/>
      <c r="AR193" s="28"/>
      <c r="AS193" s="28"/>
      <c r="AT193" s="28"/>
    </row>
    <row r="194" spans="1:47">
      <c r="A194" s="62"/>
      <c r="B194" s="22"/>
      <c r="C194" s="13"/>
      <c r="D194" s="13"/>
      <c r="Z194" s="28"/>
      <c r="AA194" s="28"/>
      <c r="AB194" s="28"/>
      <c r="AC194" s="28"/>
      <c r="AD194" s="28"/>
      <c r="AF194" s="29"/>
      <c r="AM194" s="28"/>
      <c r="AN194" s="28"/>
      <c r="AO194" s="28"/>
      <c r="AP194" s="28"/>
      <c r="AQ194" s="28"/>
      <c r="AR194" s="28"/>
      <c r="AS194" s="28"/>
      <c r="AT194" s="28"/>
    </row>
    <row r="195" spans="1:47">
      <c r="A195" s="62"/>
      <c r="B195" s="22"/>
      <c r="C195" s="13"/>
      <c r="D195" s="13"/>
      <c r="Z195" s="28"/>
      <c r="AA195" s="28"/>
      <c r="AB195" s="28"/>
      <c r="AC195" s="28"/>
      <c r="AD195" s="28"/>
      <c r="AF195" s="29"/>
      <c r="AM195" s="28"/>
      <c r="AN195" s="28"/>
      <c r="AO195" s="28"/>
      <c r="AP195" s="28"/>
      <c r="AQ195" s="28"/>
      <c r="AR195" s="28"/>
      <c r="AS195" s="28"/>
      <c r="AT195" s="28"/>
    </row>
    <row r="196" spans="1:47">
      <c r="A196" s="62"/>
      <c r="B196" s="22"/>
      <c r="C196" s="13"/>
      <c r="D196" s="13"/>
      <c r="Z196" s="28"/>
      <c r="AA196" s="28"/>
      <c r="AB196" s="28"/>
      <c r="AC196" s="28"/>
      <c r="AD196" s="28"/>
      <c r="AF196" s="29"/>
      <c r="AM196" s="28"/>
      <c r="AN196" s="28"/>
      <c r="AO196" s="28"/>
      <c r="AP196" s="28"/>
      <c r="AQ196" s="28"/>
      <c r="AR196" s="28"/>
      <c r="AS196" s="28"/>
      <c r="AT196" s="28"/>
    </row>
    <row r="197" spans="1:47">
      <c r="A197" s="62"/>
      <c r="B197" s="22"/>
      <c r="C197" s="13"/>
      <c r="D197" s="13"/>
      <c r="Z197" s="28"/>
      <c r="AA197" s="28"/>
      <c r="AB197" s="28"/>
      <c r="AC197" s="28"/>
      <c r="AD197" s="28"/>
      <c r="AF197" s="29"/>
      <c r="AM197" s="28"/>
      <c r="AN197" s="28"/>
      <c r="AO197" s="28"/>
      <c r="AP197" s="28"/>
      <c r="AQ197" s="28"/>
      <c r="AR197" s="28"/>
      <c r="AS197" s="28"/>
      <c r="AT197" s="28"/>
    </row>
    <row r="198" spans="1:47">
      <c r="A198" s="62"/>
      <c r="B198" s="22"/>
      <c r="C198" s="13"/>
      <c r="D198" s="13"/>
      <c r="Z198" s="28"/>
      <c r="AA198" s="28"/>
      <c r="AB198" s="28"/>
      <c r="AC198" s="28"/>
      <c r="AD198" s="28"/>
      <c r="AF198" s="29"/>
      <c r="AM198" s="28"/>
      <c r="AN198" s="28"/>
      <c r="AO198" s="28"/>
      <c r="AP198" s="28"/>
      <c r="AQ198" s="28"/>
      <c r="AR198" s="28"/>
      <c r="AS198" s="28"/>
      <c r="AT198" s="28"/>
    </row>
    <row r="199" spans="1:47">
      <c r="A199" s="62"/>
      <c r="B199" s="22"/>
      <c r="C199" s="13"/>
      <c r="D199" s="13"/>
      <c r="Z199" s="28"/>
      <c r="AA199" s="28"/>
      <c r="AB199" s="28"/>
      <c r="AC199" s="28"/>
      <c r="AD199" s="28"/>
      <c r="AF199" s="29"/>
      <c r="AM199" s="28"/>
      <c r="AN199" s="28"/>
      <c r="AO199" s="28"/>
      <c r="AP199" s="28"/>
      <c r="AQ199" s="28"/>
      <c r="AR199" s="28"/>
      <c r="AS199" s="28"/>
      <c r="AT199" s="28"/>
    </row>
    <row r="200" spans="1:47">
      <c r="A200" s="62"/>
      <c r="B200" s="22"/>
      <c r="C200" s="13"/>
      <c r="D200" s="13"/>
      <c r="Z200" s="28"/>
      <c r="AA200" s="28"/>
      <c r="AB200" s="28"/>
      <c r="AC200" s="28"/>
      <c r="AD200" s="28"/>
      <c r="AF200" s="29"/>
      <c r="AM200" s="28"/>
      <c r="AN200" s="28"/>
      <c r="AO200" s="28"/>
      <c r="AP200" s="28"/>
      <c r="AQ200" s="28"/>
      <c r="AR200" s="28"/>
      <c r="AS200" s="28"/>
      <c r="AT200" s="28"/>
    </row>
    <row r="201" spans="1:47">
      <c r="A201" s="62"/>
      <c r="B201" s="22"/>
      <c r="C201" s="13"/>
      <c r="D201" s="13"/>
      <c r="Z201" s="28"/>
      <c r="AA201" s="28"/>
      <c r="AB201" s="28"/>
      <c r="AC201" s="28"/>
      <c r="AD201" s="28"/>
      <c r="AF201" s="29"/>
      <c r="AM201" s="28"/>
      <c r="AN201" s="28"/>
      <c r="AO201" s="28"/>
      <c r="AP201" s="28"/>
      <c r="AQ201" s="28"/>
      <c r="AR201" s="28"/>
      <c r="AS201" s="28"/>
      <c r="AT201" s="28"/>
    </row>
    <row r="202" spans="1:47">
      <c r="A202" s="62"/>
      <c r="B202" s="22"/>
      <c r="C202" s="13"/>
      <c r="D202" s="13"/>
      <c r="Z202" s="28"/>
      <c r="AA202" s="28"/>
      <c r="AB202" s="28"/>
      <c r="AC202" s="28"/>
      <c r="AD202" s="28"/>
      <c r="AF202" s="29"/>
      <c r="AM202" s="28"/>
      <c r="AN202" s="28"/>
      <c r="AO202" s="28"/>
      <c r="AP202" s="28"/>
      <c r="AQ202" s="28"/>
      <c r="AR202" s="28"/>
      <c r="AS202" s="28"/>
      <c r="AT202" s="28"/>
    </row>
    <row r="203" spans="1:47">
      <c r="A203" s="62"/>
      <c r="B203" s="22"/>
      <c r="C203" s="13"/>
      <c r="D203" s="13"/>
      <c r="Z203" s="28"/>
      <c r="AA203" s="28"/>
      <c r="AB203" s="28"/>
      <c r="AC203" s="28"/>
      <c r="AD203" s="28"/>
      <c r="AF203" s="29"/>
      <c r="AM203" s="28"/>
      <c r="AN203" s="28"/>
      <c r="AO203" s="28"/>
      <c r="AP203" s="28"/>
      <c r="AQ203" s="28"/>
      <c r="AR203" s="28"/>
      <c r="AS203" s="28"/>
      <c r="AT203" s="28"/>
    </row>
    <row r="204" spans="1:47">
      <c r="A204" s="62"/>
      <c r="B204" s="22"/>
      <c r="C204" s="13"/>
      <c r="D204" s="13"/>
      <c r="Z204" s="28"/>
      <c r="AA204" s="28"/>
      <c r="AB204" s="28"/>
      <c r="AC204" s="28"/>
      <c r="AD204" s="28"/>
      <c r="AF204" s="29"/>
      <c r="AM204" s="28"/>
      <c r="AN204" s="28"/>
      <c r="AO204" s="28"/>
      <c r="AP204" s="28"/>
      <c r="AQ204" s="28"/>
      <c r="AR204" s="28"/>
      <c r="AS204" s="28"/>
      <c r="AT204" s="28"/>
      <c r="AU204" s="28"/>
    </row>
    <row r="205" spans="1:47">
      <c r="A205" s="62"/>
      <c r="B205" s="22"/>
      <c r="C205" s="13"/>
      <c r="D205" s="13"/>
      <c r="Z205" s="28"/>
      <c r="AA205" s="28"/>
      <c r="AB205" s="28"/>
      <c r="AC205" s="28"/>
      <c r="AD205" s="28"/>
      <c r="AF205" s="29"/>
      <c r="AM205" s="28"/>
      <c r="AN205" s="28"/>
      <c r="AO205" s="28"/>
      <c r="AP205" s="28"/>
      <c r="AQ205" s="28"/>
      <c r="AR205" s="28"/>
      <c r="AS205" s="28"/>
      <c r="AT205" s="28"/>
      <c r="AU205" s="28"/>
    </row>
    <row r="206" spans="1:47">
      <c r="A206" s="62"/>
      <c r="B206" s="22"/>
      <c r="C206" s="13"/>
      <c r="D206" s="13"/>
      <c r="Z206" s="28"/>
      <c r="AA206" s="28"/>
      <c r="AB206" s="28"/>
      <c r="AC206" s="28"/>
      <c r="AD206" s="28"/>
      <c r="AF206" s="29"/>
      <c r="AM206" s="28"/>
      <c r="AN206" s="28"/>
      <c r="AO206" s="28"/>
      <c r="AP206" s="28"/>
      <c r="AQ206" s="28"/>
      <c r="AR206" s="28"/>
      <c r="AS206" s="28"/>
      <c r="AT206" s="28"/>
      <c r="AU206" s="28"/>
    </row>
    <row r="207" spans="1:47">
      <c r="A207" s="62"/>
      <c r="B207" s="22"/>
      <c r="C207" s="13"/>
      <c r="D207" s="13"/>
      <c r="Z207" s="28"/>
      <c r="AA207" s="28"/>
      <c r="AB207" s="28"/>
      <c r="AC207" s="28"/>
      <c r="AD207" s="28"/>
      <c r="AF207" s="29"/>
      <c r="AM207" s="28"/>
      <c r="AN207" s="28"/>
      <c r="AO207" s="28"/>
      <c r="AP207" s="28"/>
      <c r="AQ207" s="28"/>
      <c r="AR207" s="28"/>
      <c r="AS207" s="28"/>
      <c r="AT207" s="28"/>
    </row>
    <row r="208" spans="1:47">
      <c r="A208" s="62"/>
      <c r="B208" s="22"/>
      <c r="C208" s="13"/>
      <c r="D208" s="13"/>
      <c r="Z208" s="28"/>
      <c r="AA208" s="28"/>
      <c r="AB208" s="28"/>
      <c r="AC208" s="28"/>
      <c r="AD208" s="28"/>
      <c r="AF208" s="29"/>
      <c r="AM208" s="28"/>
      <c r="AN208" s="28"/>
      <c r="AO208" s="28"/>
      <c r="AP208" s="28"/>
      <c r="AQ208" s="28"/>
      <c r="AR208" s="28"/>
      <c r="AS208" s="28"/>
      <c r="AT208" s="28"/>
    </row>
    <row r="209" spans="1:46">
      <c r="A209" s="62"/>
      <c r="B209" s="22"/>
      <c r="C209" s="13"/>
      <c r="D209" s="13"/>
      <c r="Z209" s="28"/>
      <c r="AA209" s="28"/>
      <c r="AB209" s="28"/>
      <c r="AC209" s="28"/>
      <c r="AD209" s="28"/>
      <c r="AF209" s="29"/>
      <c r="AM209" s="28"/>
      <c r="AN209" s="28"/>
      <c r="AO209" s="28"/>
      <c r="AP209" s="28"/>
      <c r="AQ209" s="28"/>
      <c r="AR209" s="28"/>
      <c r="AS209" s="28"/>
      <c r="AT209" s="28"/>
    </row>
    <row r="210" spans="1:46">
      <c r="A210" s="62"/>
      <c r="B210" s="22"/>
      <c r="C210" s="13"/>
      <c r="D210" s="13"/>
      <c r="Z210" s="28"/>
      <c r="AA210" s="28"/>
      <c r="AB210" s="28"/>
      <c r="AC210" s="28"/>
      <c r="AD210" s="28"/>
      <c r="AF210" s="29"/>
      <c r="AM210" s="28"/>
      <c r="AN210" s="28"/>
      <c r="AO210" s="28"/>
      <c r="AP210" s="28"/>
      <c r="AQ210" s="28"/>
      <c r="AR210" s="28"/>
      <c r="AS210" s="28"/>
      <c r="AT210" s="28"/>
    </row>
    <row r="211" spans="1:46">
      <c r="A211" s="62"/>
      <c r="B211" s="22"/>
      <c r="C211" s="13"/>
      <c r="D211" s="13"/>
      <c r="Z211" s="28"/>
      <c r="AA211" s="28"/>
      <c r="AB211" s="28"/>
      <c r="AC211" s="28"/>
      <c r="AD211" s="28"/>
      <c r="AF211" s="29"/>
      <c r="AM211" s="28"/>
      <c r="AN211" s="28"/>
      <c r="AO211" s="28"/>
      <c r="AP211" s="28"/>
      <c r="AQ211" s="28"/>
      <c r="AR211" s="28"/>
      <c r="AS211" s="28"/>
      <c r="AT211" s="28"/>
    </row>
    <row r="212" spans="1:46">
      <c r="A212" s="62"/>
      <c r="B212" s="22"/>
      <c r="C212" s="13"/>
      <c r="D212" s="13"/>
      <c r="Z212" s="28"/>
      <c r="AA212" s="28"/>
      <c r="AB212" s="28"/>
      <c r="AC212" s="28"/>
      <c r="AD212" s="28"/>
      <c r="AF212" s="29"/>
      <c r="AM212" s="28"/>
      <c r="AN212" s="28"/>
      <c r="AO212" s="28"/>
      <c r="AP212" s="28"/>
      <c r="AQ212" s="28"/>
      <c r="AR212" s="28"/>
      <c r="AS212" s="28"/>
      <c r="AT212" s="28"/>
    </row>
    <row r="213" spans="1:46">
      <c r="A213" s="62"/>
      <c r="B213" s="22"/>
      <c r="C213" s="13"/>
      <c r="D213" s="13"/>
      <c r="Z213" s="28"/>
      <c r="AA213" s="28"/>
      <c r="AB213" s="28"/>
      <c r="AC213" s="28"/>
      <c r="AD213" s="28"/>
      <c r="AF213" s="29"/>
      <c r="AM213" s="28"/>
      <c r="AN213" s="28"/>
      <c r="AO213" s="28"/>
      <c r="AP213" s="28"/>
      <c r="AQ213" s="28"/>
      <c r="AR213" s="28"/>
      <c r="AS213" s="28"/>
      <c r="AT213" s="28"/>
    </row>
    <row r="214" spans="1:46">
      <c r="A214" s="62"/>
      <c r="B214" s="22"/>
      <c r="C214" s="13"/>
      <c r="D214" s="13"/>
      <c r="Z214" s="28"/>
      <c r="AA214" s="28"/>
      <c r="AB214" s="28"/>
      <c r="AC214" s="28"/>
      <c r="AD214" s="28"/>
      <c r="AF214" s="29"/>
      <c r="AM214" s="28"/>
      <c r="AN214" s="28"/>
      <c r="AO214" s="28"/>
      <c r="AP214" s="28"/>
      <c r="AQ214" s="28"/>
      <c r="AR214" s="28"/>
      <c r="AS214" s="28"/>
      <c r="AT214" s="28"/>
    </row>
    <row r="215" spans="1:46">
      <c r="A215" s="62"/>
      <c r="B215" s="22"/>
      <c r="C215" s="13"/>
      <c r="D215" s="13"/>
      <c r="Z215" s="28"/>
      <c r="AA215" s="28"/>
      <c r="AB215" s="28"/>
      <c r="AC215" s="28"/>
      <c r="AD215" s="28"/>
      <c r="AF215" s="29"/>
      <c r="AM215" s="28"/>
      <c r="AN215" s="28"/>
      <c r="AO215" s="28"/>
      <c r="AP215" s="28"/>
      <c r="AQ215" s="28"/>
      <c r="AR215" s="28"/>
      <c r="AS215" s="28"/>
      <c r="AT215" s="28"/>
    </row>
    <row r="216" spans="1:46">
      <c r="A216" s="62"/>
      <c r="B216" s="22"/>
      <c r="C216" s="13"/>
      <c r="D216" s="13"/>
      <c r="Z216" s="28"/>
      <c r="AA216" s="28"/>
      <c r="AB216" s="28"/>
      <c r="AC216" s="28"/>
      <c r="AD216" s="28"/>
      <c r="AF216" s="29"/>
      <c r="AM216" s="28"/>
      <c r="AN216" s="28"/>
      <c r="AO216" s="28"/>
      <c r="AP216" s="28"/>
      <c r="AQ216" s="28"/>
      <c r="AR216" s="28"/>
      <c r="AS216" s="28"/>
      <c r="AT216" s="28"/>
    </row>
    <row r="217" spans="1:46">
      <c r="A217" s="62"/>
      <c r="B217" s="22"/>
      <c r="C217" s="13"/>
      <c r="D217" s="13"/>
      <c r="Z217" s="28"/>
      <c r="AA217" s="28"/>
      <c r="AB217" s="28"/>
      <c r="AC217" s="28"/>
      <c r="AD217" s="28"/>
      <c r="AF217" s="29"/>
      <c r="AM217" s="28"/>
      <c r="AN217" s="28"/>
      <c r="AO217" s="28"/>
      <c r="AP217" s="28"/>
      <c r="AQ217" s="28"/>
      <c r="AR217" s="28"/>
      <c r="AS217" s="28"/>
      <c r="AT217" s="28"/>
    </row>
    <row r="218" spans="1:46">
      <c r="A218" s="62"/>
      <c r="B218" s="22"/>
      <c r="C218" s="13"/>
      <c r="D218" s="13"/>
      <c r="Z218" s="28"/>
      <c r="AA218" s="28"/>
      <c r="AB218" s="28"/>
      <c r="AC218" s="28"/>
      <c r="AD218" s="28"/>
      <c r="AF218" s="29"/>
      <c r="AM218" s="28"/>
      <c r="AN218" s="28"/>
      <c r="AO218" s="28"/>
      <c r="AP218" s="28"/>
      <c r="AQ218" s="28"/>
      <c r="AR218" s="28"/>
      <c r="AS218" s="28"/>
      <c r="AT218" s="28"/>
    </row>
    <row r="219" spans="1:46">
      <c r="A219" s="62"/>
      <c r="B219" s="22"/>
      <c r="C219" s="13"/>
      <c r="D219" s="13"/>
      <c r="Z219" s="28"/>
      <c r="AA219" s="28"/>
      <c r="AB219" s="28"/>
      <c r="AC219" s="28"/>
      <c r="AD219" s="28"/>
      <c r="AF219" s="29"/>
      <c r="AM219" s="28"/>
      <c r="AN219" s="28"/>
      <c r="AO219" s="28"/>
      <c r="AP219" s="28"/>
      <c r="AQ219" s="28"/>
      <c r="AR219" s="28"/>
      <c r="AS219" s="28"/>
      <c r="AT219" s="28"/>
    </row>
    <row r="220" spans="1:46">
      <c r="A220" s="62"/>
      <c r="B220" s="22"/>
      <c r="C220" s="13"/>
      <c r="D220" s="13"/>
      <c r="Z220" s="28"/>
      <c r="AA220" s="28"/>
      <c r="AB220" s="28"/>
      <c r="AC220" s="28"/>
      <c r="AD220" s="28"/>
      <c r="AF220" s="29"/>
      <c r="AM220" s="28"/>
      <c r="AN220" s="28"/>
      <c r="AO220" s="28"/>
      <c r="AP220" s="28"/>
      <c r="AQ220" s="28"/>
      <c r="AR220" s="28"/>
      <c r="AS220" s="28"/>
      <c r="AT220" s="28"/>
    </row>
    <row r="221" spans="1:46">
      <c r="A221" s="62"/>
      <c r="B221" s="22"/>
      <c r="C221" s="13"/>
      <c r="D221" s="13"/>
      <c r="Z221" s="28"/>
      <c r="AA221" s="28"/>
      <c r="AB221" s="28"/>
      <c r="AC221" s="28"/>
      <c r="AD221" s="28"/>
      <c r="AF221" s="29"/>
      <c r="AM221" s="28"/>
      <c r="AN221" s="28"/>
      <c r="AO221" s="28"/>
      <c r="AP221" s="28"/>
      <c r="AQ221" s="28"/>
      <c r="AR221" s="28"/>
      <c r="AS221" s="28"/>
      <c r="AT221" s="28"/>
    </row>
    <row r="222" spans="1:46">
      <c r="A222" s="62"/>
      <c r="B222" s="22"/>
      <c r="C222" s="13"/>
      <c r="D222" s="13"/>
      <c r="Z222" s="28"/>
      <c r="AA222" s="28"/>
      <c r="AB222" s="28"/>
      <c r="AC222" s="28"/>
      <c r="AD222" s="28"/>
      <c r="AF222" s="29"/>
      <c r="AM222" s="28"/>
      <c r="AN222" s="28"/>
      <c r="AO222" s="28"/>
      <c r="AP222" s="28"/>
      <c r="AQ222" s="28"/>
      <c r="AR222" s="28"/>
      <c r="AS222" s="28"/>
      <c r="AT222" s="28"/>
    </row>
    <row r="223" spans="1:46">
      <c r="A223" s="62"/>
      <c r="B223" s="22"/>
      <c r="C223" s="13"/>
      <c r="D223" s="13"/>
      <c r="Z223" s="28"/>
      <c r="AA223" s="28"/>
      <c r="AB223" s="28"/>
      <c r="AC223" s="28"/>
      <c r="AD223" s="28"/>
      <c r="AF223" s="29"/>
      <c r="AM223" s="28"/>
      <c r="AN223" s="28"/>
      <c r="AO223" s="28"/>
      <c r="AP223" s="28"/>
      <c r="AQ223" s="28"/>
      <c r="AR223" s="28"/>
      <c r="AS223" s="28"/>
      <c r="AT223" s="28"/>
    </row>
    <row r="224" spans="1:46">
      <c r="A224" s="62"/>
      <c r="B224" s="22"/>
      <c r="C224" s="13"/>
      <c r="D224" s="13"/>
      <c r="Z224" s="28"/>
      <c r="AA224" s="28"/>
      <c r="AB224" s="28"/>
      <c r="AC224" s="28"/>
      <c r="AD224" s="28"/>
      <c r="AF224" s="29"/>
      <c r="AM224" s="28"/>
      <c r="AN224" s="28"/>
      <c r="AO224" s="28"/>
      <c r="AP224" s="28"/>
      <c r="AQ224" s="28"/>
      <c r="AR224" s="28"/>
      <c r="AS224" s="28"/>
      <c r="AT224" s="28"/>
    </row>
    <row r="225" spans="1:47">
      <c r="A225" s="62"/>
      <c r="B225" s="22"/>
      <c r="C225" s="13"/>
      <c r="D225" s="13"/>
      <c r="Z225" s="28"/>
      <c r="AA225" s="28"/>
      <c r="AB225" s="28"/>
      <c r="AC225" s="28"/>
      <c r="AD225" s="28"/>
      <c r="AF225" s="29"/>
      <c r="AM225" s="28"/>
      <c r="AN225" s="28"/>
      <c r="AO225" s="28"/>
      <c r="AP225" s="28"/>
      <c r="AQ225" s="28"/>
      <c r="AR225" s="28"/>
      <c r="AS225" s="28"/>
      <c r="AT225" s="28"/>
    </row>
    <row r="226" spans="1:47">
      <c r="A226" s="62"/>
      <c r="B226" s="22"/>
      <c r="C226" s="13"/>
      <c r="D226" s="13"/>
      <c r="Z226" s="28"/>
      <c r="AA226" s="28"/>
      <c r="AB226" s="28"/>
      <c r="AC226" s="28"/>
      <c r="AD226" s="28"/>
      <c r="AF226" s="29"/>
      <c r="AM226" s="28"/>
      <c r="AN226" s="28"/>
      <c r="AO226" s="28"/>
      <c r="AP226" s="28"/>
      <c r="AQ226" s="28"/>
      <c r="AR226" s="28"/>
      <c r="AS226" s="28"/>
      <c r="AT226" s="28"/>
    </row>
    <row r="227" spans="1:47">
      <c r="A227" s="62"/>
      <c r="B227" s="22"/>
      <c r="C227" s="13"/>
      <c r="D227" s="13"/>
      <c r="Z227" s="28"/>
      <c r="AA227" s="28"/>
      <c r="AB227" s="28"/>
      <c r="AC227" s="28"/>
      <c r="AD227" s="28"/>
      <c r="AF227" s="29"/>
      <c r="AM227" s="28"/>
      <c r="AN227" s="28"/>
      <c r="AO227" s="28"/>
      <c r="AP227" s="28"/>
      <c r="AQ227" s="28"/>
      <c r="AR227" s="28"/>
      <c r="AS227" s="28"/>
      <c r="AT227" s="28"/>
    </row>
    <row r="228" spans="1:47">
      <c r="A228" s="62"/>
      <c r="B228" s="22"/>
      <c r="C228" s="13"/>
      <c r="D228" s="13"/>
      <c r="Z228" s="28"/>
      <c r="AA228" s="28"/>
      <c r="AB228" s="28"/>
      <c r="AC228" s="28"/>
      <c r="AD228" s="28"/>
      <c r="AF228" s="29"/>
      <c r="AM228" s="28"/>
      <c r="AN228" s="28"/>
      <c r="AO228" s="28"/>
      <c r="AP228" s="28"/>
      <c r="AQ228" s="28"/>
      <c r="AR228" s="28"/>
      <c r="AS228" s="28"/>
      <c r="AT228" s="28"/>
      <c r="AU228" s="28"/>
    </row>
    <row r="229" spans="1:47">
      <c r="A229" s="62"/>
      <c r="B229" s="22"/>
      <c r="C229" s="13"/>
      <c r="D229" s="13"/>
      <c r="Z229" s="28"/>
      <c r="AA229" s="28"/>
      <c r="AB229" s="28"/>
      <c r="AC229" s="28"/>
      <c r="AD229" s="28"/>
      <c r="AF229" s="29"/>
      <c r="AM229" s="28"/>
      <c r="AN229" s="28"/>
      <c r="AO229" s="28"/>
      <c r="AP229" s="28"/>
      <c r="AQ229" s="28"/>
      <c r="AR229" s="28"/>
      <c r="AS229" s="28"/>
      <c r="AT229" s="28"/>
    </row>
    <row r="230" spans="1:47">
      <c r="A230" s="62"/>
      <c r="B230" s="22"/>
      <c r="C230" s="13"/>
      <c r="D230" s="13"/>
      <c r="Z230" s="28"/>
      <c r="AA230" s="28"/>
      <c r="AB230" s="28"/>
      <c r="AC230" s="28"/>
      <c r="AD230" s="28"/>
      <c r="AF230" s="29"/>
      <c r="AM230" s="28"/>
      <c r="AN230" s="28"/>
      <c r="AO230" s="28"/>
      <c r="AP230" s="28"/>
      <c r="AQ230" s="28"/>
      <c r="AR230" s="28"/>
      <c r="AS230" s="28"/>
      <c r="AT230" s="28"/>
    </row>
    <row r="231" spans="1:47">
      <c r="A231" s="62"/>
      <c r="B231" s="22"/>
      <c r="C231" s="13"/>
      <c r="D231" s="13"/>
      <c r="Z231" s="28"/>
      <c r="AA231" s="28"/>
      <c r="AB231" s="28"/>
      <c r="AC231" s="28"/>
      <c r="AD231" s="28"/>
      <c r="AF231" s="29"/>
      <c r="AM231" s="28"/>
      <c r="AN231" s="28"/>
      <c r="AO231" s="28"/>
      <c r="AP231" s="28"/>
      <c r="AQ231" s="28"/>
      <c r="AR231" s="28"/>
      <c r="AS231" s="28"/>
      <c r="AT231" s="28"/>
    </row>
    <row r="232" spans="1:47">
      <c r="A232" s="62"/>
      <c r="B232" s="22"/>
      <c r="C232" s="13"/>
      <c r="D232" s="13"/>
      <c r="Z232" s="28"/>
      <c r="AA232" s="28"/>
      <c r="AB232" s="28"/>
      <c r="AC232" s="28"/>
      <c r="AD232" s="28"/>
      <c r="AF232" s="29"/>
      <c r="AM232" s="28"/>
      <c r="AN232" s="28"/>
      <c r="AO232" s="28"/>
      <c r="AP232" s="28"/>
      <c r="AQ232" s="28"/>
      <c r="AR232" s="28"/>
      <c r="AS232" s="28"/>
      <c r="AT232" s="28"/>
    </row>
    <row r="233" spans="1:47">
      <c r="A233" s="62"/>
      <c r="B233" s="22"/>
      <c r="C233" s="13"/>
      <c r="D233" s="13"/>
      <c r="Z233" s="28"/>
      <c r="AA233" s="28"/>
      <c r="AB233" s="28"/>
      <c r="AC233" s="28"/>
      <c r="AD233" s="28"/>
      <c r="AF233" s="29"/>
      <c r="AM233" s="28"/>
      <c r="AN233" s="28"/>
      <c r="AO233" s="28"/>
      <c r="AP233" s="28"/>
      <c r="AQ233" s="28"/>
      <c r="AR233" s="28"/>
      <c r="AS233" s="28"/>
      <c r="AT233" s="28"/>
    </row>
    <row r="234" spans="1:47">
      <c r="A234" s="62"/>
      <c r="B234" s="22"/>
      <c r="C234" s="13"/>
      <c r="D234" s="13"/>
      <c r="Z234" s="28"/>
      <c r="AA234" s="28"/>
      <c r="AB234" s="28"/>
      <c r="AC234" s="28"/>
      <c r="AD234" s="28"/>
      <c r="AF234" s="29"/>
      <c r="AM234" s="28"/>
      <c r="AN234" s="28"/>
      <c r="AO234" s="28"/>
      <c r="AP234" s="28"/>
      <c r="AQ234" s="28"/>
      <c r="AR234" s="28"/>
      <c r="AS234" s="28"/>
      <c r="AT234" s="28"/>
    </row>
    <row r="235" spans="1:47">
      <c r="A235" s="62"/>
      <c r="B235" s="22"/>
      <c r="C235" s="13"/>
      <c r="D235" s="13"/>
      <c r="Z235" s="28"/>
      <c r="AA235" s="28"/>
      <c r="AB235" s="28"/>
      <c r="AC235" s="28"/>
      <c r="AD235" s="28"/>
      <c r="AF235" s="29"/>
      <c r="AM235" s="28"/>
      <c r="AN235" s="28"/>
      <c r="AO235" s="28"/>
      <c r="AP235" s="28"/>
      <c r="AQ235" s="28"/>
      <c r="AR235" s="28"/>
      <c r="AS235" s="28"/>
      <c r="AT235" s="28"/>
    </row>
    <row r="236" spans="1:47">
      <c r="A236" s="62"/>
      <c r="B236" s="22"/>
      <c r="C236" s="13"/>
      <c r="D236" s="13"/>
      <c r="Z236" s="28"/>
      <c r="AA236" s="28"/>
      <c r="AB236" s="28"/>
      <c r="AC236" s="28"/>
      <c r="AD236" s="28"/>
      <c r="AF236" s="29"/>
      <c r="AM236" s="28"/>
      <c r="AN236" s="28"/>
      <c r="AO236" s="28"/>
      <c r="AP236" s="28"/>
      <c r="AQ236" s="28"/>
      <c r="AR236" s="28"/>
      <c r="AS236" s="28"/>
      <c r="AT236" s="28"/>
    </row>
    <row r="237" spans="1:47">
      <c r="A237" s="62"/>
      <c r="B237" s="22"/>
      <c r="C237" s="13"/>
      <c r="D237" s="13"/>
      <c r="Z237" s="28"/>
      <c r="AA237" s="28"/>
      <c r="AB237" s="28"/>
      <c r="AC237" s="28"/>
      <c r="AD237" s="28"/>
      <c r="AF237" s="29"/>
      <c r="AM237" s="28"/>
      <c r="AN237" s="28"/>
      <c r="AO237" s="28"/>
      <c r="AP237" s="28"/>
      <c r="AQ237" s="28"/>
      <c r="AR237" s="28"/>
      <c r="AS237" s="28"/>
      <c r="AT237" s="28"/>
    </row>
    <row r="238" spans="1:47">
      <c r="A238" s="62"/>
      <c r="B238" s="22"/>
      <c r="C238" s="13"/>
      <c r="D238" s="13"/>
      <c r="Z238" s="28"/>
      <c r="AA238" s="28"/>
      <c r="AB238" s="28"/>
      <c r="AC238" s="28"/>
      <c r="AD238" s="28"/>
      <c r="AF238" s="29"/>
      <c r="AM238" s="28"/>
      <c r="AN238" s="28"/>
      <c r="AO238" s="28"/>
      <c r="AP238" s="28"/>
      <c r="AQ238" s="28"/>
      <c r="AR238" s="28"/>
      <c r="AS238" s="28"/>
      <c r="AT238" s="28"/>
    </row>
    <row r="239" spans="1:47">
      <c r="A239" s="62"/>
      <c r="B239" s="22"/>
      <c r="C239" s="13"/>
      <c r="D239" s="13"/>
      <c r="Z239" s="28"/>
      <c r="AA239" s="28"/>
      <c r="AB239" s="28"/>
      <c r="AC239" s="28"/>
      <c r="AD239" s="28"/>
      <c r="AF239" s="29"/>
      <c r="AM239" s="28"/>
      <c r="AN239" s="28"/>
      <c r="AO239" s="28"/>
      <c r="AP239" s="28"/>
      <c r="AQ239" s="28"/>
      <c r="AR239" s="28"/>
      <c r="AS239" s="28"/>
      <c r="AT239" s="28"/>
    </row>
    <row r="240" spans="1:47">
      <c r="A240" s="62"/>
      <c r="B240" s="22"/>
      <c r="C240" s="13"/>
      <c r="D240" s="13"/>
      <c r="Z240" s="28"/>
      <c r="AA240" s="28"/>
      <c r="AB240" s="28"/>
      <c r="AC240" s="28"/>
      <c r="AD240" s="28"/>
      <c r="AF240" s="29"/>
      <c r="AM240" s="28"/>
      <c r="AN240" s="28"/>
      <c r="AO240" s="28"/>
      <c r="AP240" s="28"/>
      <c r="AQ240" s="28"/>
      <c r="AR240" s="28"/>
      <c r="AS240" s="28"/>
      <c r="AT240" s="28"/>
    </row>
    <row r="241" spans="1:47">
      <c r="A241" s="62"/>
      <c r="B241" s="22"/>
      <c r="C241" s="13"/>
      <c r="D241" s="13"/>
      <c r="Z241" s="28"/>
      <c r="AA241" s="28"/>
      <c r="AB241" s="28"/>
      <c r="AC241" s="28"/>
      <c r="AD241" s="28"/>
      <c r="AF241" s="29"/>
      <c r="AM241" s="28"/>
      <c r="AN241" s="28"/>
      <c r="AO241" s="28"/>
      <c r="AP241" s="28"/>
      <c r="AQ241" s="28"/>
      <c r="AR241" s="28"/>
      <c r="AS241" s="28"/>
      <c r="AT241" s="28"/>
    </row>
    <row r="242" spans="1:47">
      <c r="A242" s="62"/>
      <c r="B242" s="22"/>
      <c r="C242" s="13"/>
      <c r="D242" s="13"/>
      <c r="Z242" s="28"/>
      <c r="AA242" s="28"/>
      <c r="AB242" s="28"/>
      <c r="AC242" s="28"/>
      <c r="AD242" s="28"/>
      <c r="AF242" s="29"/>
      <c r="AM242" s="28"/>
      <c r="AN242" s="28"/>
      <c r="AO242" s="28"/>
      <c r="AP242" s="28"/>
      <c r="AQ242" s="28"/>
      <c r="AR242" s="28"/>
      <c r="AS242" s="28"/>
      <c r="AT242" s="28"/>
    </row>
    <row r="243" spans="1:47">
      <c r="A243" s="62"/>
      <c r="B243" s="22"/>
      <c r="C243" s="13"/>
      <c r="D243" s="13"/>
      <c r="Z243" s="28"/>
      <c r="AA243" s="28"/>
      <c r="AB243" s="28"/>
      <c r="AC243" s="28"/>
      <c r="AD243" s="28"/>
      <c r="AF243" s="29"/>
      <c r="AM243" s="28"/>
      <c r="AN243" s="28"/>
      <c r="AO243" s="28"/>
      <c r="AP243" s="28"/>
      <c r="AQ243" s="28"/>
      <c r="AR243" s="28"/>
      <c r="AS243" s="28"/>
      <c r="AT243" s="28"/>
    </row>
    <row r="244" spans="1:47">
      <c r="A244" s="62"/>
      <c r="B244" s="22"/>
      <c r="C244" s="13"/>
      <c r="D244" s="13"/>
      <c r="Z244" s="28"/>
      <c r="AA244" s="28"/>
      <c r="AB244" s="28"/>
      <c r="AC244" s="28"/>
      <c r="AD244" s="28"/>
      <c r="AF244" s="29"/>
      <c r="AM244" s="28"/>
      <c r="AN244" s="28"/>
      <c r="AO244" s="28"/>
      <c r="AP244" s="28"/>
      <c r="AQ244" s="28"/>
      <c r="AR244" s="28"/>
      <c r="AS244" s="28"/>
      <c r="AT244" s="28"/>
    </row>
    <row r="245" spans="1:47">
      <c r="A245" s="62"/>
      <c r="B245" s="22"/>
      <c r="C245" s="13"/>
      <c r="D245" s="13"/>
      <c r="Z245" s="28"/>
      <c r="AA245" s="28"/>
      <c r="AB245" s="28"/>
      <c r="AC245" s="28"/>
      <c r="AD245" s="28"/>
      <c r="AF245" s="29"/>
      <c r="AM245" s="28"/>
      <c r="AN245" s="28"/>
      <c r="AO245" s="28"/>
      <c r="AP245" s="28"/>
      <c r="AQ245" s="28"/>
      <c r="AR245" s="28"/>
      <c r="AS245" s="28"/>
      <c r="AT245" s="28"/>
    </row>
    <row r="246" spans="1:47">
      <c r="A246" s="62"/>
      <c r="B246" s="22"/>
      <c r="C246" s="13"/>
      <c r="D246" s="13"/>
      <c r="Z246" s="28"/>
      <c r="AA246" s="28"/>
      <c r="AB246" s="28"/>
      <c r="AC246" s="28"/>
      <c r="AD246" s="28"/>
      <c r="AF246" s="29"/>
      <c r="AM246" s="28"/>
      <c r="AN246" s="28"/>
      <c r="AO246" s="28"/>
      <c r="AP246" s="28"/>
      <c r="AQ246" s="28"/>
      <c r="AR246" s="28"/>
      <c r="AS246" s="28"/>
      <c r="AT246" s="28"/>
    </row>
    <row r="247" spans="1:47">
      <c r="A247" s="62"/>
      <c r="B247" s="22"/>
      <c r="C247" s="13"/>
      <c r="D247" s="13"/>
      <c r="Z247" s="28"/>
      <c r="AA247" s="28"/>
      <c r="AB247" s="28"/>
      <c r="AC247" s="28"/>
      <c r="AD247" s="28"/>
      <c r="AF247" s="29"/>
      <c r="AM247" s="28"/>
      <c r="AN247" s="28"/>
      <c r="AO247" s="28"/>
      <c r="AP247" s="28"/>
      <c r="AQ247" s="28"/>
      <c r="AR247" s="28"/>
      <c r="AS247" s="28"/>
      <c r="AT247" s="28"/>
    </row>
    <row r="248" spans="1:47">
      <c r="A248" s="62"/>
      <c r="B248" s="22"/>
      <c r="C248" s="13"/>
      <c r="D248" s="13"/>
      <c r="Z248" s="28"/>
      <c r="AA248" s="28"/>
      <c r="AB248" s="28"/>
      <c r="AC248" s="28"/>
      <c r="AD248" s="28"/>
      <c r="AF248" s="29"/>
      <c r="AM248" s="28"/>
      <c r="AN248" s="28"/>
      <c r="AO248" s="28"/>
      <c r="AP248" s="28"/>
      <c r="AQ248" s="28"/>
      <c r="AR248" s="28"/>
      <c r="AS248" s="28"/>
      <c r="AT248" s="28"/>
    </row>
    <row r="249" spans="1:47">
      <c r="A249" s="62"/>
      <c r="B249" s="22"/>
      <c r="C249" s="13"/>
      <c r="D249" s="13"/>
      <c r="Z249" s="28"/>
      <c r="AA249" s="28"/>
      <c r="AB249" s="28"/>
      <c r="AC249" s="28"/>
      <c r="AD249" s="28"/>
      <c r="AF249" s="29"/>
      <c r="AM249" s="28"/>
      <c r="AN249" s="28"/>
      <c r="AO249" s="28"/>
      <c r="AP249" s="28"/>
      <c r="AQ249" s="28"/>
      <c r="AR249" s="28"/>
      <c r="AS249" s="28"/>
      <c r="AT249" s="28"/>
      <c r="AU249" s="28"/>
    </row>
    <row r="250" spans="1:47">
      <c r="A250" s="62"/>
      <c r="B250" s="22"/>
      <c r="C250" s="13"/>
      <c r="D250" s="13"/>
      <c r="Z250" s="28"/>
      <c r="AA250" s="28"/>
      <c r="AB250" s="28"/>
      <c r="AC250" s="28"/>
      <c r="AD250" s="28"/>
      <c r="AF250" s="29"/>
      <c r="AM250" s="28"/>
      <c r="AN250" s="28"/>
      <c r="AO250" s="28"/>
      <c r="AP250" s="28"/>
      <c r="AQ250" s="28"/>
      <c r="AR250" s="28"/>
      <c r="AS250" s="28"/>
      <c r="AT250" s="28"/>
    </row>
    <row r="251" spans="1:47">
      <c r="A251" s="62"/>
      <c r="B251" s="22"/>
      <c r="C251" s="13"/>
      <c r="D251" s="13"/>
      <c r="Z251" s="28"/>
      <c r="AA251" s="28"/>
      <c r="AB251" s="28"/>
      <c r="AC251" s="28"/>
      <c r="AD251" s="28"/>
      <c r="AF251" s="29"/>
      <c r="AM251" s="28"/>
      <c r="AN251" s="28"/>
      <c r="AO251" s="28"/>
      <c r="AP251" s="28"/>
      <c r="AQ251" s="28"/>
      <c r="AR251" s="28"/>
      <c r="AS251" s="28"/>
      <c r="AT251" s="28"/>
      <c r="AU251" s="28"/>
    </row>
    <row r="252" spans="1:47">
      <c r="A252" s="62"/>
      <c r="B252" s="22"/>
      <c r="C252" s="13"/>
      <c r="D252" s="13"/>
      <c r="Z252" s="28"/>
      <c r="AA252" s="28"/>
      <c r="AB252" s="28"/>
      <c r="AC252" s="28"/>
      <c r="AD252" s="28"/>
      <c r="AF252" s="29"/>
      <c r="AM252" s="28"/>
      <c r="AN252" s="28"/>
      <c r="AO252" s="28"/>
      <c r="AP252" s="28"/>
      <c r="AQ252" s="28"/>
      <c r="AR252" s="28"/>
      <c r="AS252" s="28"/>
      <c r="AT252" s="28"/>
    </row>
    <row r="253" spans="1:47">
      <c r="A253" s="62"/>
      <c r="B253" s="22"/>
      <c r="C253" s="13"/>
      <c r="D253" s="13"/>
      <c r="Z253" s="28"/>
      <c r="AA253" s="28"/>
      <c r="AB253" s="28"/>
      <c r="AC253" s="28"/>
      <c r="AD253" s="28"/>
      <c r="AF253" s="29"/>
      <c r="AM253" s="28"/>
      <c r="AN253" s="28"/>
      <c r="AO253" s="28"/>
      <c r="AP253" s="28"/>
      <c r="AQ253" s="28"/>
      <c r="AR253" s="28"/>
      <c r="AS253" s="28"/>
      <c r="AT253" s="28"/>
      <c r="AU253" s="28"/>
    </row>
    <row r="254" spans="1:47">
      <c r="A254" s="62"/>
      <c r="B254" s="22"/>
      <c r="C254" s="13"/>
      <c r="D254" s="13"/>
      <c r="Z254" s="28"/>
      <c r="AA254" s="28"/>
      <c r="AB254" s="28"/>
      <c r="AC254" s="28"/>
      <c r="AD254" s="28"/>
      <c r="AF254" s="29"/>
      <c r="AM254" s="28"/>
      <c r="AN254" s="28"/>
      <c r="AO254" s="28"/>
      <c r="AP254" s="28"/>
      <c r="AQ254" s="28"/>
      <c r="AR254" s="28"/>
      <c r="AS254" s="28"/>
      <c r="AT254" s="28"/>
      <c r="AU254" s="28"/>
    </row>
    <row r="255" spans="1:47">
      <c r="A255" s="62"/>
      <c r="B255" s="22"/>
      <c r="C255" s="13"/>
      <c r="D255" s="13"/>
      <c r="Z255" s="28"/>
      <c r="AA255" s="28"/>
      <c r="AB255" s="28"/>
      <c r="AC255" s="28"/>
      <c r="AD255" s="28"/>
      <c r="AF255" s="29"/>
      <c r="AM255" s="28"/>
      <c r="AN255" s="28"/>
      <c r="AO255" s="28"/>
      <c r="AP255" s="28"/>
      <c r="AQ255" s="28"/>
      <c r="AR255" s="28"/>
      <c r="AS255" s="28"/>
      <c r="AT255" s="28"/>
    </row>
    <row r="256" spans="1:47">
      <c r="A256" s="62"/>
      <c r="B256" s="22"/>
      <c r="C256" s="13"/>
      <c r="D256" s="13"/>
      <c r="Z256" s="28"/>
      <c r="AA256" s="28"/>
      <c r="AB256" s="28"/>
      <c r="AC256" s="28"/>
      <c r="AD256" s="28"/>
      <c r="AF256" s="29"/>
      <c r="AM256" s="28"/>
      <c r="AN256" s="28"/>
      <c r="AO256" s="28"/>
      <c r="AP256" s="28"/>
      <c r="AQ256" s="28"/>
      <c r="AR256" s="28"/>
      <c r="AS256" s="28"/>
      <c r="AT256" s="28"/>
      <c r="AU256" s="28"/>
    </row>
    <row r="257" spans="1:47">
      <c r="A257" s="62"/>
      <c r="B257" s="22"/>
      <c r="C257" s="13"/>
      <c r="D257" s="13"/>
      <c r="Z257" s="28"/>
      <c r="AA257" s="28"/>
      <c r="AB257" s="28"/>
      <c r="AC257" s="28"/>
      <c r="AD257" s="28"/>
      <c r="AF257" s="29"/>
      <c r="AM257" s="28"/>
      <c r="AN257" s="28"/>
      <c r="AO257" s="28"/>
      <c r="AP257" s="28"/>
      <c r="AQ257" s="28"/>
      <c r="AR257" s="28"/>
      <c r="AS257" s="28"/>
      <c r="AT257" s="28"/>
      <c r="AU257" s="28"/>
    </row>
    <row r="258" spans="1:47">
      <c r="A258" s="62"/>
      <c r="B258" s="22"/>
      <c r="C258" s="13"/>
      <c r="D258" s="13"/>
      <c r="Z258" s="28"/>
      <c r="AA258" s="28"/>
      <c r="AB258" s="28"/>
      <c r="AC258" s="28"/>
      <c r="AD258" s="28"/>
      <c r="AF258" s="29"/>
      <c r="AM258" s="28"/>
      <c r="AN258" s="28"/>
      <c r="AO258" s="28"/>
      <c r="AP258" s="28"/>
      <c r="AQ258" s="28"/>
      <c r="AR258" s="28"/>
      <c r="AS258" s="28"/>
      <c r="AT258" s="28"/>
    </row>
    <row r="259" spans="1:47">
      <c r="A259" s="62"/>
      <c r="B259" s="22"/>
      <c r="C259" s="13"/>
      <c r="D259" s="13"/>
      <c r="Z259" s="28"/>
      <c r="AA259" s="28"/>
      <c r="AB259" s="28"/>
      <c r="AC259" s="28"/>
      <c r="AD259" s="28"/>
      <c r="AF259" s="29"/>
      <c r="AM259" s="28"/>
      <c r="AN259" s="28"/>
      <c r="AO259" s="28"/>
      <c r="AP259" s="28"/>
      <c r="AQ259" s="28"/>
      <c r="AR259" s="28"/>
      <c r="AS259" s="28"/>
      <c r="AT259" s="28"/>
      <c r="AU259" s="28"/>
    </row>
    <row r="260" spans="1:47">
      <c r="A260" s="62"/>
      <c r="B260" s="22"/>
      <c r="C260" s="13"/>
      <c r="D260" s="13"/>
      <c r="Z260" s="28"/>
      <c r="AA260" s="28"/>
      <c r="AB260" s="28"/>
      <c r="AC260" s="28"/>
      <c r="AD260" s="28"/>
      <c r="AF260" s="29"/>
      <c r="AM260" s="28"/>
      <c r="AN260" s="28"/>
      <c r="AO260" s="28"/>
      <c r="AP260" s="28"/>
      <c r="AQ260" s="28"/>
      <c r="AR260" s="28"/>
      <c r="AS260" s="28"/>
      <c r="AT260" s="28"/>
      <c r="AU260" s="28"/>
    </row>
    <row r="261" spans="1:47">
      <c r="A261" s="62"/>
      <c r="B261" s="22"/>
      <c r="C261" s="13"/>
      <c r="D261" s="13"/>
      <c r="Z261" s="28"/>
      <c r="AA261" s="28"/>
      <c r="AB261" s="28"/>
      <c r="AC261" s="28"/>
      <c r="AD261" s="28"/>
      <c r="AF261" s="29"/>
      <c r="AM261" s="28"/>
      <c r="AN261" s="28"/>
      <c r="AO261" s="28"/>
      <c r="AP261" s="28"/>
      <c r="AQ261" s="28"/>
      <c r="AR261" s="28"/>
      <c r="AS261" s="28"/>
      <c r="AT261" s="28"/>
      <c r="AU261" s="28"/>
    </row>
    <row r="262" spans="1:47">
      <c r="A262" s="62"/>
      <c r="B262" s="22"/>
      <c r="C262" s="13"/>
      <c r="D262" s="13"/>
      <c r="Z262" s="28"/>
      <c r="AA262" s="28"/>
      <c r="AB262" s="28"/>
      <c r="AC262" s="28"/>
      <c r="AD262" s="28"/>
      <c r="AF262" s="29"/>
      <c r="AM262" s="28"/>
      <c r="AN262" s="28"/>
      <c r="AO262" s="28"/>
      <c r="AP262" s="28"/>
      <c r="AQ262" s="28"/>
      <c r="AR262" s="28"/>
      <c r="AS262" s="28"/>
      <c r="AT262" s="28"/>
      <c r="AU262" s="28"/>
    </row>
    <row r="263" spans="1:47">
      <c r="A263" s="62"/>
      <c r="B263" s="22"/>
      <c r="C263" s="13"/>
      <c r="D263" s="13"/>
      <c r="Z263" s="28"/>
      <c r="AA263" s="28"/>
      <c r="AB263" s="28"/>
      <c r="AC263" s="28"/>
      <c r="AD263" s="28"/>
      <c r="AF263" s="29"/>
      <c r="AM263" s="28"/>
      <c r="AN263" s="28"/>
      <c r="AO263" s="28"/>
      <c r="AP263" s="28"/>
      <c r="AQ263" s="28"/>
      <c r="AR263" s="28"/>
      <c r="AS263" s="28"/>
      <c r="AT263" s="28"/>
    </row>
    <row r="264" spans="1:47">
      <c r="A264" s="62"/>
      <c r="B264" s="22"/>
      <c r="C264" s="13"/>
      <c r="D264" s="13"/>
      <c r="Z264" s="28"/>
      <c r="AA264" s="28"/>
      <c r="AB264" s="28"/>
      <c r="AC264" s="28"/>
      <c r="AD264" s="28"/>
      <c r="AF264" s="29"/>
      <c r="AM264" s="28"/>
      <c r="AN264" s="28"/>
      <c r="AO264" s="28"/>
      <c r="AP264" s="28"/>
      <c r="AQ264" s="28"/>
      <c r="AR264" s="28"/>
      <c r="AS264" s="28"/>
      <c r="AT264" s="28"/>
      <c r="AU264" s="28"/>
    </row>
    <row r="265" spans="1:47">
      <c r="A265" s="62"/>
      <c r="B265" s="22"/>
      <c r="C265" s="13"/>
      <c r="D265" s="13"/>
      <c r="Z265" s="28"/>
      <c r="AA265" s="28"/>
      <c r="AB265" s="28"/>
      <c r="AC265" s="28"/>
      <c r="AD265" s="28"/>
      <c r="AF265" s="29"/>
      <c r="AM265" s="28"/>
      <c r="AN265" s="28"/>
      <c r="AO265" s="28"/>
      <c r="AP265" s="28"/>
      <c r="AQ265" s="28"/>
      <c r="AR265" s="28"/>
      <c r="AS265" s="28"/>
      <c r="AT265" s="28"/>
    </row>
    <row r="266" spans="1:47">
      <c r="A266" s="62"/>
      <c r="B266" s="22"/>
      <c r="C266" s="13"/>
      <c r="D266" s="13"/>
      <c r="Z266" s="28"/>
      <c r="AA266" s="28"/>
      <c r="AB266" s="28"/>
      <c r="AC266" s="28"/>
      <c r="AD266" s="28"/>
      <c r="AF266" s="29"/>
      <c r="AM266" s="28"/>
      <c r="AN266" s="28"/>
      <c r="AO266" s="28"/>
      <c r="AP266" s="28"/>
      <c r="AQ266" s="28"/>
      <c r="AR266" s="28"/>
      <c r="AS266" s="28"/>
      <c r="AT266" s="28"/>
    </row>
    <row r="267" spans="1:47">
      <c r="A267" s="62"/>
      <c r="B267" s="22"/>
      <c r="C267" s="13"/>
      <c r="D267" s="13"/>
      <c r="Z267" s="28"/>
      <c r="AA267" s="28"/>
      <c r="AB267" s="28"/>
      <c r="AC267" s="28"/>
      <c r="AD267" s="28"/>
      <c r="AF267" s="29"/>
      <c r="AM267" s="28"/>
      <c r="AN267" s="28"/>
      <c r="AO267" s="28"/>
      <c r="AP267" s="28"/>
      <c r="AQ267" s="28"/>
      <c r="AR267" s="28"/>
      <c r="AS267" s="28"/>
      <c r="AT267" s="28"/>
    </row>
    <row r="268" spans="1:47">
      <c r="A268" s="62"/>
      <c r="B268" s="22"/>
      <c r="C268" s="13"/>
      <c r="D268" s="13"/>
      <c r="Z268" s="28"/>
      <c r="AA268" s="28"/>
      <c r="AB268" s="28"/>
      <c r="AC268" s="28"/>
      <c r="AD268" s="28"/>
      <c r="AF268" s="29"/>
      <c r="AM268" s="28"/>
      <c r="AN268" s="28"/>
      <c r="AO268" s="28"/>
      <c r="AP268" s="28"/>
      <c r="AQ268" s="28"/>
      <c r="AR268" s="28"/>
      <c r="AS268" s="28"/>
      <c r="AT268" s="28"/>
    </row>
    <row r="269" spans="1:47">
      <c r="A269" s="62"/>
      <c r="B269" s="22"/>
      <c r="C269" s="13"/>
      <c r="D269" s="13"/>
      <c r="Z269" s="28"/>
      <c r="AA269" s="28"/>
      <c r="AB269" s="28"/>
      <c r="AC269" s="28"/>
      <c r="AD269" s="28"/>
      <c r="AF269" s="29"/>
      <c r="AM269" s="28"/>
      <c r="AN269" s="28"/>
      <c r="AO269" s="28"/>
      <c r="AP269" s="28"/>
      <c r="AQ269" s="28"/>
      <c r="AR269" s="28"/>
      <c r="AS269" s="28"/>
      <c r="AT269" s="28"/>
    </row>
    <row r="270" spans="1:47">
      <c r="A270" s="62"/>
      <c r="B270" s="22"/>
      <c r="C270" s="13"/>
      <c r="D270" s="13"/>
      <c r="Z270" s="28"/>
      <c r="AA270" s="28"/>
      <c r="AB270" s="28"/>
      <c r="AC270" s="28"/>
      <c r="AD270" s="28"/>
      <c r="AF270" s="29"/>
      <c r="AM270" s="28"/>
      <c r="AN270" s="28"/>
      <c r="AO270" s="28"/>
      <c r="AP270" s="28"/>
      <c r="AQ270" s="28"/>
      <c r="AR270" s="28"/>
      <c r="AS270" s="28"/>
      <c r="AT270" s="28"/>
    </row>
    <row r="271" spans="1:47">
      <c r="A271" s="62"/>
      <c r="B271" s="22"/>
      <c r="C271" s="13"/>
      <c r="D271" s="13"/>
      <c r="Z271" s="28"/>
      <c r="AA271" s="28"/>
      <c r="AB271" s="28"/>
      <c r="AC271" s="28"/>
      <c r="AD271" s="28"/>
      <c r="AF271" s="29"/>
      <c r="AM271" s="28"/>
      <c r="AN271" s="28"/>
      <c r="AO271" s="28"/>
      <c r="AP271" s="28"/>
      <c r="AQ271" s="28"/>
      <c r="AR271" s="28"/>
      <c r="AS271" s="28"/>
      <c r="AT271" s="28"/>
    </row>
    <row r="272" spans="1:47">
      <c r="A272" s="62"/>
      <c r="B272" s="22"/>
      <c r="C272" s="13"/>
      <c r="D272" s="13"/>
      <c r="Z272" s="28"/>
      <c r="AA272" s="28"/>
      <c r="AB272" s="28"/>
      <c r="AC272" s="28"/>
      <c r="AD272" s="28"/>
      <c r="AF272" s="29"/>
      <c r="AM272" s="28"/>
      <c r="AN272" s="28"/>
      <c r="AO272" s="28"/>
      <c r="AP272" s="28"/>
      <c r="AQ272" s="28"/>
      <c r="AR272" s="28"/>
      <c r="AS272" s="28"/>
      <c r="AT272" s="28"/>
      <c r="AU272" s="28"/>
    </row>
    <row r="273" spans="1:47">
      <c r="A273" s="62"/>
      <c r="B273" s="22"/>
      <c r="C273" s="62"/>
      <c r="D273" s="62"/>
      <c r="Z273" s="28"/>
      <c r="AA273" s="28"/>
      <c r="AB273" s="28"/>
      <c r="AC273" s="28"/>
      <c r="AD273" s="28"/>
      <c r="AF273" s="29"/>
      <c r="AM273" s="28"/>
      <c r="AN273" s="28"/>
      <c r="AO273" s="28"/>
      <c r="AP273" s="28"/>
      <c r="AQ273" s="28"/>
      <c r="AR273" s="28"/>
      <c r="AS273" s="28"/>
      <c r="AT273" s="28"/>
    </row>
    <row r="274" spans="1:47">
      <c r="A274" s="62"/>
      <c r="B274" s="22"/>
      <c r="C274" s="62"/>
      <c r="D274" s="62"/>
      <c r="Z274" s="28"/>
      <c r="AA274" s="28"/>
      <c r="AB274" s="28"/>
      <c r="AC274" s="28"/>
      <c r="AD274" s="28"/>
      <c r="AF274" s="29"/>
      <c r="AM274" s="28"/>
      <c r="AN274" s="28"/>
      <c r="AO274" s="28"/>
      <c r="AP274" s="28"/>
      <c r="AQ274" s="28"/>
      <c r="AR274" s="28"/>
      <c r="AS274" s="28"/>
      <c r="AT274" s="28"/>
    </row>
    <row r="275" spans="1:47">
      <c r="A275" s="62"/>
      <c r="B275" s="22"/>
      <c r="C275" s="62"/>
      <c r="D275" s="62"/>
      <c r="Z275" s="28"/>
      <c r="AA275" s="28"/>
      <c r="AB275" s="28"/>
      <c r="AC275" s="28"/>
      <c r="AD275" s="28"/>
      <c r="AF275" s="29"/>
      <c r="AM275" s="28"/>
      <c r="AN275" s="28"/>
      <c r="AO275" s="28"/>
      <c r="AP275" s="28"/>
      <c r="AQ275" s="28"/>
      <c r="AR275" s="28"/>
      <c r="AS275" s="28"/>
      <c r="AT275" s="28"/>
    </row>
    <row r="276" spans="1:47">
      <c r="A276" s="62"/>
      <c r="B276" s="22"/>
      <c r="C276" s="62"/>
      <c r="D276" s="62"/>
      <c r="Z276" s="28"/>
      <c r="AA276" s="28"/>
      <c r="AB276" s="28"/>
      <c r="AC276" s="28"/>
      <c r="AD276" s="28"/>
      <c r="AF276" s="29"/>
      <c r="AM276" s="28"/>
      <c r="AN276" s="28"/>
      <c r="AO276" s="28"/>
      <c r="AP276" s="28"/>
      <c r="AQ276" s="28"/>
      <c r="AR276" s="28"/>
      <c r="AS276" s="28"/>
      <c r="AT276" s="28"/>
    </row>
    <row r="277" spans="1:47">
      <c r="A277" s="62"/>
      <c r="B277" s="22"/>
      <c r="C277" s="62"/>
      <c r="D277" s="62"/>
      <c r="Z277" s="28"/>
      <c r="AA277" s="28"/>
      <c r="AB277" s="28"/>
      <c r="AC277" s="28"/>
      <c r="AD277" s="28"/>
      <c r="AF277" s="29"/>
      <c r="AM277" s="28"/>
      <c r="AN277" s="28"/>
      <c r="AO277" s="28"/>
      <c r="AP277" s="28"/>
      <c r="AQ277" s="28"/>
      <c r="AR277" s="28"/>
      <c r="AS277" s="28"/>
      <c r="AT277" s="28"/>
      <c r="AU277" s="28"/>
    </row>
    <row r="278" spans="1:47">
      <c r="A278" s="62"/>
      <c r="B278" s="22"/>
      <c r="C278" s="62"/>
      <c r="D278" s="62"/>
      <c r="Z278" s="28"/>
      <c r="AA278" s="28"/>
      <c r="AB278" s="28"/>
      <c r="AC278" s="28"/>
      <c r="AD278" s="28"/>
      <c r="AF278" s="29"/>
      <c r="AM278" s="28"/>
      <c r="AN278" s="28"/>
      <c r="AO278" s="28"/>
      <c r="AP278" s="28"/>
      <c r="AQ278" s="28"/>
      <c r="AR278" s="28"/>
      <c r="AS278" s="28"/>
      <c r="AT278" s="28"/>
      <c r="AU278" s="28"/>
    </row>
    <row r="279" spans="1:47">
      <c r="A279" s="62"/>
      <c r="B279" s="22"/>
      <c r="C279" s="62"/>
      <c r="D279" s="62"/>
      <c r="Z279" s="28"/>
      <c r="AA279" s="28"/>
      <c r="AB279" s="28"/>
      <c r="AC279" s="28"/>
      <c r="AD279" s="28"/>
      <c r="AF279" s="29"/>
      <c r="AM279" s="28"/>
      <c r="AN279" s="28"/>
      <c r="AO279" s="28"/>
      <c r="AP279" s="28"/>
      <c r="AQ279" s="28"/>
      <c r="AR279" s="28"/>
      <c r="AS279" s="28"/>
      <c r="AT279" s="28"/>
    </row>
    <row r="280" spans="1:47">
      <c r="A280" s="62"/>
      <c r="B280" s="22"/>
      <c r="C280" s="62"/>
      <c r="D280" s="62"/>
      <c r="Z280" s="28"/>
      <c r="AA280" s="28"/>
      <c r="AB280" s="28"/>
      <c r="AC280" s="28"/>
      <c r="AD280" s="28"/>
      <c r="AF280" s="29"/>
      <c r="AM280" s="28"/>
      <c r="AN280" s="28"/>
      <c r="AO280" s="28"/>
      <c r="AP280" s="28"/>
      <c r="AQ280" s="28"/>
      <c r="AR280" s="28"/>
      <c r="AS280" s="28"/>
      <c r="AT280" s="28"/>
    </row>
    <row r="281" spans="1:47">
      <c r="A281" s="62"/>
      <c r="B281" s="22"/>
      <c r="C281" s="62"/>
      <c r="D281" s="62"/>
      <c r="Z281" s="28"/>
      <c r="AA281" s="28"/>
      <c r="AB281" s="28"/>
      <c r="AC281" s="28"/>
      <c r="AD281" s="28"/>
      <c r="AF281" s="29"/>
      <c r="AM281" s="28"/>
      <c r="AN281" s="28"/>
      <c r="AO281" s="28"/>
      <c r="AP281" s="28"/>
      <c r="AQ281" s="28"/>
      <c r="AR281" s="28"/>
      <c r="AS281" s="28"/>
      <c r="AT281" s="28"/>
    </row>
    <row r="282" spans="1:47">
      <c r="A282" s="62"/>
      <c r="B282" s="22"/>
      <c r="C282" s="62"/>
      <c r="D282" s="62"/>
      <c r="Z282" s="28"/>
      <c r="AA282" s="28"/>
      <c r="AB282" s="28"/>
      <c r="AC282" s="28"/>
      <c r="AD282" s="28"/>
      <c r="AF282" s="29"/>
      <c r="AM282" s="28"/>
      <c r="AN282" s="28"/>
      <c r="AO282" s="28"/>
      <c r="AP282" s="28"/>
      <c r="AQ282" s="28"/>
      <c r="AR282" s="28"/>
      <c r="AS282" s="28"/>
      <c r="AT282" s="28"/>
    </row>
    <row r="283" spans="1:47">
      <c r="A283" s="28"/>
      <c r="B283" s="29"/>
      <c r="C283" s="28"/>
      <c r="D283" s="28"/>
      <c r="Z283" s="28"/>
      <c r="AA283" s="28"/>
      <c r="AB283" s="28"/>
      <c r="AC283" s="28"/>
      <c r="AD283" s="28"/>
      <c r="AF283" s="29"/>
      <c r="AM283" s="28"/>
      <c r="AN283" s="28"/>
      <c r="AO283" s="28"/>
      <c r="AP283" s="28"/>
      <c r="AQ283" s="28"/>
      <c r="AR283" s="28"/>
      <c r="AS283" s="28"/>
      <c r="AT283" s="28"/>
      <c r="AU283" s="28"/>
    </row>
    <row r="284" spans="1:47">
      <c r="A284" s="28"/>
      <c r="B284" s="29"/>
      <c r="C284" s="28"/>
      <c r="D284" s="28"/>
      <c r="Z284" s="28"/>
      <c r="AA284" s="28"/>
      <c r="AB284" s="28"/>
      <c r="AC284" s="28"/>
      <c r="AD284" s="28"/>
      <c r="AF284" s="29"/>
      <c r="AM284" s="28"/>
      <c r="AN284" s="28"/>
      <c r="AO284" s="28"/>
      <c r="AP284" s="28"/>
      <c r="AQ284" s="28"/>
      <c r="AR284" s="28"/>
      <c r="AS284" s="28"/>
      <c r="AT284" s="28"/>
      <c r="AU284" s="28"/>
    </row>
    <row r="285" spans="1:47">
      <c r="A285" s="28"/>
      <c r="B285" s="29"/>
      <c r="C285" s="28"/>
      <c r="D285" s="28"/>
      <c r="Z285" s="28"/>
      <c r="AA285" s="28"/>
      <c r="AB285" s="28"/>
      <c r="AC285" s="28"/>
      <c r="AD285" s="28"/>
      <c r="AF285" s="29"/>
      <c r="AM285" s="28"/>
      <c r="AN285" s="28"/>
      <c r="AO285" s="28"/>
      <c r="AP285" s="28"/>
      <c r="AQ285" s="28"/>
      <c r="AR285" s="28"/>
      <c r="AS285" s="28"/>
      <c r="AT285" s="28"/>
    </row>
    <row r="286" spans="1:47">
      <c r="A286" s="28"/>
      <c r="B286" s="29"/>
      <c r="C286" s="28"/>
      <c r="D286" s="28"/>
      <c r="Z286" s="28"/>
      <c r="AA286" s="28"/>
      <c r="AB286" s="28"/>
      <c r="AC286" s="28"/>
      <c r="AD286" s="28"/>
      <c r="AF286" s="29"/>
      <c r="AM286" s="28"/>
      <c r="AN286" s="28"/>
      <c r="AO286" s="28"/>
      <c r="AP286" s="28"/>
      <c r="AQ286" s="28"/>
      <c r="AR286" s="28"/>
      <c r="AS286" s="28"/>
      <c r="AT286" s="28"/>
    </row>
    <row r="287" spans="1:47">
      <c r="A287" s="28"/>
      <c r="B287" s="29"/>
      <c r="C287" s="28"/>
      <c r="D287" s="28"/>
      <c r="Z287" s="28"/>
      <c r="AA287" s="28"/>
      <c r="AB287" s="28"/>
      <c r="AC287" s="28"/>
      <c r="AD287" s="28"/>
      <c r="AF287" s="29"/>
      <c r="AM287" s="28"/>
      <c r="AN287" s="28"/>
      <c r="AO287" s="28"/>
      <c r="AP287" s="28"/>
      <c r="AQ287" s="28"/>
      <c r="AR287" s="28"/>
      <c r="AS287" s="28"/>
      <c r="AT287" s="28"/>
    </row>
    <row r="288" spans="1:47">
      <c r="A288" s="28"/>
      <c r="B288" s="29"/>
      <c r="C288" s="28"/>
      <c r="D288" s="28"/>
      <c r="Z288" s="28"/>
      <c r="AA288" s="28"/>
      <c r="AB288" s="28"/>
      <c r="AC288" s="28"/>
      <c r="AD288" s="28"/>
      <c r="AF288" s="29"/>
      <c r="AM288" s="28"/>
      <c r="AN288" s="28"/>
      <c r="AO288" s="28"/>
      <c r="AP288" s="28"/>
      <c r="AQ288" s="28"/>
      <c r="AR288" s="28"/>
      <c r="AS288" s="28"/>
      <c r="AT288" s="28"/>
    </row>
    <row r="289" spans="1:47">
      <c r="A289" s="28"/>
      <c r="B289" s="29"/>
      <c r="C289" s="28"/>
      <c r="D289" s="28"/>
      <c r="Z289" s="28"/>
      <c r="AA289" s="28"/>
      <c r="AB289" s="28"/>
      <c r="AC289" s="28"/>
      <c r="AD289" s="28"/>
      <c r="AF289" s="29"/>
      <c r="AM289" s="28"/>
      <c r="AN289" s="28"/>
      <c r="AO289" s="28"/>
      <c r="AP289" s="28"/>
      <c r="AQ289" s="28"/>
      <c r="AR289" s="28"/>
      <c r="AS289" s="28"/>
      <c r="AT289" s="28"/>
    </row>
    <row r="290" spans="1:47">
      <c r="A290" s="28"/>
      <c r="B290" s="29"/>
      <c r="C290" s="28"/>
      <c r="D290" s="28"/>
      <c r="Z290" s="28"/>
      <c r="AA290" s="28"/>
      <c r="AB290" s="28"/>
      <c r="AC290" s="28"/>
      <c r="AD290" s="28"/>
      <c r="AF290" s="29"/>
      <c r="AM290" s="28"/>
      <c r="AN290" s="28"/>
      <c r="AO290" s="28"/>
      <c r="AP290" s="28"/>
      <c r="AQ290" s="28"/>
      <c r="AR290" s="28"/>
      <c r="AS290" s="28"/>
      <c r="AT290" s="28"/>
    </row>
    <row r="291" spans="1:47">
      <c r="A291" s="28"/>
      <c r="B291" s="29"/>
      <c r="C291" s="28"/>
      <c r="D291" s="28"/>
      <c r="Z291" s="28"/>
      <c r="AA291" s="28"/>
      <c r="AB291" s="28"/>
      <c r="AC291" s="28"/>
      <c r="AD291" s="28"/>
      <c r="AF291" s="29"/>
      <c r="AM291" s="28"/>
      <c r="AN291" s="28"/>
      <c r="AO291" s="28"/>
      <c r="AP291" s="28"/>
      <c r="AQ291" s="28"/>
      <c r="AR291" s="28"/>
      <c r="AS291" s="28"/>
      <c r="AT291" s="28"/>
      <c r="AU291" s="28"/>
    </row>
    <row r="292" spans="1:47">
      <c r="A292" s="28"/>
      <c r="B292" s="29"/>
      <c r="C292" s="28"/>
      <c r="D292" s="28"/>
      <c r="Z292" s="28"/>
      <c r="AA292" s="28"/>
      <c r="AB292" s="28"/>
      <c r="AC292" s="28"/>
      <c r="AD292" s="28"/>
      <c r="AF292" s="29"/>
      <c r="AM292" s="28"/>
      <c r="AN292" s="28"/>
      <c r="AO292" s="28"/>
      <c r="AP292" s="28"/>
      <c r="AQ292" s="28"/>
      <c r="AR292" s="28"/>
      <c r="AS292" s="28"/>
      <c r="AT292" s="28"/>
      <c r="AU292" s="28"/>
    </row>
    <row r="293" spans="1:47">
      <c r="A293" s="28"/>
      <c r="B293" s="29"/>
      <c r="C293" s="28"/>
      <c r="D293" s="28"/>
      <c r="Z293" s="28"/>
      <c r="AA293" s="28"/>
      <c r="AB293" s="28"/>
      <c r="AC293" s="28"/>
      <c r="AD293" s="28"/>
      <c r="AF293" s="29"/>
      <c r="AM293" s="28"/>
      <c r="AN293" s="28"/>
      <c r="AO293" s="28"/>
      <c r="AP293" s="28"/>
      <c r="AQ293" s="28"/>
      <c r="AR293" s="28"/>
      <c r="AS293" s="28"/>
      <c r="AT293" s="28"/>
      <c r="AU293" s="28"/>
    </row>
    <row r="294" spans="1:47">
      <c r="A294" s="28"/>
      <c r="B294" s="29"/>
      <c r="C294" s="28"/>
      <c r="D294" s="28"/>
      <c r="Z294" s="28"/>
      <c r="AA294" s="28"/>
      <c r="AB294" s="28"/>
      <c r="AC294" s="28"/>
      <c r="AD294" s="28"/>
      <c r="AF294" s="29"/>
      <c r="AM294" s="28"/>
      <c r="AN294" s="28"/>
      <c r="AO294" s="28"/>
      <c r="AP294" s="28"/>
      <c r="AQ294" s="28"/>
      <c r="AR294" s="28"/>
      <c r="AS294" s="28"/>
      <c r="AT294" s="28"/>
    </row>
    <row r="295" spans="1:47">
      <c r="A295" s="28"/>
      <c r="B295" s="29"/>
      <c r="C295" s="28"/>
      <c r="D295" s="28"/>
      <c r="Z295" s="28"/>
      <c r="AA295" s="28"/>
      <c r="AB295" s="28"/>
      <c r="AC295" s="28"/>
      <c r="AD295" s="28"/>
      <c r="AF295" s="29"/>
      <c r="AM295" s="28"/>
      <c r="AN295" s="28"/>
      <c r="AO295" s="28"/>
      <c r="AP295" s="28"/>
      <c r="AQ295" s="28"/>
      <c r="AR295" s="28"/>
      <c r="AS295" s="28"/>
      <c r="AT295" s="28"/>
    </row>
    <row r="296" spans="1:47">
      <c r="A296" s="28"/>
      <c r="B296" s="29"/>
      <c r="C296" s="28"/>
      <c r="D296" s="28"/>
      <c r="Z296" s="28"/>
      <c r="AA296" s="28"/>
      <c r="AB296" s="28"/>
      <c r="AC296" s="28"/>
      <c r="AD296" s="28"/>
      <c r="AF296" s="29"/>
      <c r="AM296" s="28"/>
      <c r="AN296" s="28"/>
      <c r="AO296" s="28"/>
      <c r="AP296" s="28"/>
      <c r="AQ296" s="28"/>
      <c r="AR296" s="28"/>
      <c r="AS296" s="28"/>
      <c r="AT296" s="28"/>
    </row>
    <row r="297" spans="1:47">
      <c r="A297" s="28"/>
      <c r="B297" s="29"/>
      <c r="C297" s="28"/>
      <c r="D297" s="28"/>
      <c r="Z297" s="28"/>
      <c r="AA297" s="28"/>
      <c r="AB297" s="28"/>
      <c r="AC297" s="28"/>
      <c r="AD297" s="28"/>
      <c r="AF297" s="29"/>
      <c r="AM297" s="28"/>
      <c r="AN297" s="28"/>
      <c r="AO297" s="28"/>
      <c r="AP297" s="28"/>
      <c r="AQ297" s="28"/>
      <c r="AR297" s="28"/>
      <c r="AS297" s="28"/>
      <c r="AT297" s="28"/>
    </row>
    <row r="298" spans="1:47">
      <c r="A298" s="28"/>
      <c r="B298" s="29"/>
      <c r="C298" s="28"/>
      <c r="D298" s="28"/>
      <c r="Z298" s="28"/>
      <c r="AA298" s="28"/>
      <c r="AB298" s="28"/>
      <c r="AC298" s="28"/>
      <c r="AD298" s="28"/>
      <c r="AF298" s="29"/>
      <c r="AM298" s="28"/>
      <c r="AN298" s="28"/>
      <c r="AO298" s="28"/>
      <c r="AP298" s="28"/>
      <c r="AQ298" s="28"/>
      <c r="AR298" s="28"/>
      <c r="AS298" s="28"/>
      <c r="AT298" s="28"/>
    </row>
    <row r="299" spans="1:47">
      <c r="A299" s="28"/>
      <c r="B299" s="29"/>
      <c r="C299" s="28"/>
      <c r="D299" s="28"/>
      <c r="Z299" s="28"/>
      <c r="AA299" s="28"/>
      <c r="AB299" s="28"/>
      <c r="AC299" s="28"/>
      <c r="AD299" s="28"/>
      <c r="AF299" s="29"/>
      <c r="AM299" s="28"/>
      <c r="AN299" s="28"/>
      <c r="AO299" s="28"/>
      <c r="AP299" s="28"/>
      <c r="AQ299" s="28"/>
      <c r="AR299" s="28"/>
      <c r="AS299" s="28"/>
      <c r="AT299" s="28"/>
    </row>
    <row r="300" spans="1:47">
      <c r="A300" s="28"/>
      <c r="B300" s="29"/>
      <c r="C300" s="28"/>
      <c r="D300" s="28"/>
      <c r="Z300" s="28"/>
      <c r="AA300" s="28"/>
      <c r="AB300" s="28"/>
      <c r="AC300" s="28"/>
      <c r="AD300" s="28"/>
      <c r="AF300" s="29"/>
      <c r="AM300" s="28"/>
      <c r="AN300" s="28"/>
      <c r="AO300" s="28"/>
      <c r="AP300" s="28"/>
      <c r="AQ300" s="28"/>
      <c r="AR300" s="28"/>
      <c r="AS300" s="28"/>
      <c r="AT300" s="28"/>
    </row>
    <row r="301" spans="1:47">
      <c r="A301" s="28"/>
      <c r="B301" s="29"/>
      <c r="C301" s="28"/>
      <c r="D301" s="28"/>
      <c r="Z301" s="28"/>
      <c r="AA301" s="28"/>
      <c r="AB301" s="28"/>
      <c r="AC301" s="28"/>
      <c r="AD301" s="28"/>
      <c r="AF301" s="29"/>
      <c r="AM301" s="28"/>
      <c r="AN301" s="28"/>
      <c r="AO301" s="28"/>
      <c r="AP301" s="28"/>
      <c r="AQ301" s="28"/>
      <c r="AR301" s="28"/>
      <c r="AS301" s="28"/>
      <c r="AT301" s="28"/>
      <c r="AU301" s="28"/>
    </row>
    <row r="302" spans="1:47">
      <c r="A302" s="28"/>
      <c r="B302" s="29"/>
      <c r="C302" s="28"/>
      <c r="D302" s="28"/>
      <c r="Z302" s="28"/>
      <c r="AA302" s="28"/>
      <c r="AB302" s="28"/>
      <c r="AC302" s="28"/>
      <c r="AD302" s="28"/>
      <c r="AF302" s="29"/>
      <c r="AM302" s="28"/>
      <c r="AN302" s="28"/>
      <c r="AO302" s="28"/>
      <c r="AP302" s="28"/>
      <c r="AQ302" s="28"/>
      <c r="AR302" s="28"/>
      <c r="AS302" s="28"/>
      <c r="AT302" s="28"/>
      <c r="AU302" s="28"/>
    </row>
    <row r="303" spans="1:47">
      <c r="A303" s="28"/>
      <c r="B303" s="29"/>
      <c r="C303" s="28"/>
      <c r="D303" s="28"/>
      <c r="Z303" s="28"/>
      <c r="AA303" s="28"/>
      <c r="AB303" s="28"/>
      <c r="AC303" s="28"/>
      <c r="AD303" s="28"/>
      <c r="AF303" s="29"/>
      <c r="AM303" s="28"/>
      <c r="AN303" s="28"/>
      <c r="AO303" s="28"/>
      <c r="AP303" s="28"/>
      <c r="AQ303" s="28"/>
      <c r="AR303" s="28"/>
      <c r="AS303" s="28"/>
      <c r="AT303" s="28"/>
      <c r="AU303" s="28"/>
    </row>
    <row r="304" spans="1:47">
      <c r="A304" s="28"/>
      <c r="B304" s="29"/>
      <c r="C304" s="28"/>
      <c r="D304" s="28"/>
      <c r="Z304" s="28"/>
      <c r="AA304" s="28"/>
      <c r="AB304" s="28"/>
      <c r="AC304" s="28"/>
      <c r="AD304" s="28"/>
      <c r="AF304" s="29"/>
      <c r="AM304" s="28"/>
      <c r="AN304" s="28"/>
      <c r="AO304" s="28"/>
      <c r="AP304" s="28"/>
      <c r="AQ304" s="28"/>
      <c r="AR304" s="28"/>
      <c r="AS304" s="28"/>
      <c r="AT304" s="28"/>
    </row>
    <row r="305" spans="1:47">
      <c r="A305" s="28"/>
      <c r="B305" s="29"/>
      <c r="C305" s="28"/>
      <c r="D305" s="28"/>
      <c r="Z305" s="28"/>
      <c r="AA305" s="28"/>
      <c r="AB305" s="28"/>
      <c r="AC305" s="28"/>
      <c r="AD305" s="28"/>
      <c r="AF305" s="29"/>
      <c r="AM305" s="28"/>
      <c r="AN305" s="28"/>
      <c r="AO305" s="28"/>
      <c r="AP305" s="28"/>
      <c r="AQ305" s="28"/>
      <c r="AR305" s="28"/>
      <c r="AS305" s="28"/>
      <c r="AT305" s="28"/>
    </row>
    <row r="306" spans="1:47">
      <c r="A306" s="28"/>
      <c r="B306" s="29"/>
      <c r="C306" s="28"/>
      <c r="D306" s="28"/>
      <c r="Z306" s="28"/>
      <c r="AA306" s="28"/>
      <c r="AB306" s="28"/>
      <c r="AC306" s="28"/>
      <c r="AD306" s="28"/>
      <c r="AF306" s="29"/>
      <c r="AM306" s="28"/>
      <c r="AN306" s="28"/>
      <c r="AO306" s="28"/>
      <c r="AP306" s="28"/>
      <c r="AQ306" s="28"/>
      <c r="AR306" s="28"/>
      <c r="AS306" s="28"/>
      <c r="AT306" s="28"/>
    </row>
    <row r="307" spans="1:47">
      <c r="A307" s="28"/>
      <c r="B307" s="29"/>
      <c r="C307" s="28"/>
      <c r="D307" s="28"/>
      <c r="Z307" s="28"/>
      <c r="AA307" s="28"/>
      <c r="AB307" s="28"/>
      <c r="AC307" s="28"/>
      <c r="AD307" s="28"/>
      <c r="AF307" s="29"/>
      <c r="AM307" s="28"/>
      <c r="AN307" s="28"/>
      <c r="AO307" s="28"/>
      <c r="AP307" s="28"/>
      <c r="AQ307" s="28"/>
      <c r="AR307" s="28"/>
      <c r="AS307" s="28"/>
      <c r="AT307" s="28"/>
    </row>
    <row r="308" spans="1:47">
      <c r="A308" s="28"/>
      <c r="B308" s="29"/>
      <c r="C308" s="28"/>
      <c r="D308" s="28"/>
      <c r="Z308" s="28"/>
      <c r="AA308" s="28"/>
      <c r="AB308" s="28"/>
      <c r="AC308" s="28"/>
      <c r="AD308" s="28"/>
      <c r="AF308" s="29"/>
      <c r="AM308" s="28"/>
      <c r="AN308" s="28"/>
      <c r="AO308" s="28"/>
      <c r="AP308" s="28"/>
      <c r="AQ308" s="28"/>
      <c r="AR308" s="28"/>
      <c r="AS308" s="28"/>
      <c r="AT308" s="28"/>
    </row>
    <row r="309" spans="1:47">
      <c r="A309" s="28"/>
      <c r="B309" s="29"/>
      <c r="C309" s="28"/>
      <c r="D309" s="28"/>
      <c r="Z309" s="28"/>
      <c r="AA309" s="28"/>
      <c r="AB309" s="28"/>
      <c r="AC309" s="28"/>
      <c r="AD309" s="28"/>
      <c r="AF309" s="29"/>
      <c r="AM309" s="28"/>
      <c r="AN309" s="28"/>
      <c r="AO309" s="28"/>
      <c r="AP309" s="28"/>
      <c r="AQ309" s="28"/>
      <c r="AR309" s="28"/>
      <c r="AS309" s="28"/>
      <c r="AT309" s="28"/>
    </row>
    <row r="310" spans="1:47">
      <c r="A310" s="28"/>
      <c r="B310" s="29"/>
      <c r="C310" s="28"/>
      <c r="D310" s="28"/>
      <c r="Z310" s="28"/>
      <c r="AA310" s="28"/>
      <c r="AB310" s="28"/>
      <c r="AC310" s="28"/>
      <c r="AD310" s="28"/>
      <c r="AF310" s="29"/>
      <c r="AM310" s="28"/>
      <c r="AN310" s="28"/>
      <c r="AO310" s="28"/>
      <c r="AP310" s="28"/>
      <c r="AQ310" s="28"/>
      <c r="AR310" s="28"/>
      <c r="AS310" s="28"/>
      <c r="AT310" s="28"/>
    </row>
    <row r="311" spans="1:47">
      <c r="A311" s="28"/>
      <c r="B311" s="29"/>
      <c r="C311" s="28"/>
      <c r="D311" s="28"/>
      <c r="Z311" s="28"/>
      <c r="AA311" s="28"/>
      <c r="AB311" s="28"/>
      <c r="AC311" s="28"/>
      <c r="AD311" s="28"/>
      <c r="AF311" s="29"/>
      <c r="AM311" s="28"/>
      <c r="AN311" s="28"/>
      <c r="AO311" s="28"/>
      <c r="AP311" s="28"/>
      <c r="AQ311" s="28"/>
      <c r="AR311" s="28"/>
      <c r="AS311" s="28"/>
      <c r="AT311" s="28"/>
    </row>
    <row r="312" spans="1:47">
      <c r="A312" s="28"/>
      <c r="B312" s="29"/>
      <c r="C312" s="28"/>
      <c r="D312" s="28"/>
      <c r="Z312" s="28"/>
      <c r="AA312" s="28"/>
      <c r="AB312" s="28"/>
      <c r="AC312" s="28"/>
      <c r="AD312" s="28"/>
      <c r="AF312" s="29"/>
      <c r="AM312" s="28"/>
      <c r="AN312" s="28"/>
      <c r="AO312" s="28"/>
      <c r="AP312" s="28"/>
      <c r="AQ312" s="28"/>
      <c r="AR312" s="28"/>
      <c r="AS312" s="28"/>
      <c r="AT312" s="28"/>
    </row>
    <row r="313" spans="1:47">
      <c r="A313" s="28"/>
      <c r="B313" s="29"/>
      <c r="C313" s="28"/>
      <c r="D313" s="28"/>
      <c r="Z313" s="28"/>
      <c r="AA313" s="28"/>
      <c r="AB313" s="28"/>
      <c r="AC313" s="28"/>
      <c r="AD313" s="28"/>
      <c r="AF313" s="29"/>
      <c r="AM313" s="28"/>
      <c r="AN313" s="28"/>
      <c r="AO313" s="28"/>
      <c r="AP313" s="28"/>
      <c r="AQ313" s="28"/>
      <c r="AR313" s="28"/>
      <c r="AS313" s="28"/>
      <c r="AT313" s="28"/>
    </row>
    <row r="314" spans="1:47">
      <c r="A314" s="28"/>
      <c r="B314" s="29"/>
      <c r="C314" s="28"/>
      <c r="D314" s="28"/>
      <c r="Z314" s="28"/>
      <c r="AA314" s="28"/>
      <c r="AB314" s="28"/>
      <c r="AC314" s="28"/>
      <c r="AD314" s="28"/>
      <c r="AF314" s="29"/>
      <c r="AM314" s="28"/>
      <c r="AN314" s="28"/>
      <c r="AO314" s="28"/>
      <c r="AP314" s="28"/>
      <c r="AQ314" s="28"/>
      <c r="AR314" s="28"/>
      <c r="AS314" s="28"/>
      <c r="AT314" s="28"/>
    </row>
    <row r="315" spans="1:47">
      <c r="A315" s="28"/>
      <c r="B315" s="29"/>
      <c r="C315" s="28"/>
      <c r="D315" s="28"/>
      <c r="Z315" s="28"/>
      <c r="AA315" s="28"/>
      <c r="AB315" s="28"/>
      <c r="AC315" s="28"/>
      <c r="AD315" s="28"/>
      <c r="AF315" s="29"/>
      <c r="AM315" s="28"/>
      <c r="AN315" s="28"/>
      <c r="AO315" s="28"/>
      <c r="AP315" s="28"/>
      <c r="AQ315" s="28"/>
      <c r="AR315" s="28"/>
      <c r="AS315" s="28"/>
      <c r="AT315" s="28"/>
    </row>
    <row r="316" spans="1:47">
      <c r="A316" s="28"/>
      <c r="B316" s="29"/>
      <c r="C316" s="28"/>
      <c r="D316" s="28"/>
      <c r="Z316" s="28"/>
      <c r="AA316" s="28"/>
      <c r="AB316" s="28"/>
      <c r="AC316" s="28"/>
      <c r="AD316" s="28"/>
      <c r="AF316" s="29"/>
      <c r="AM316" s="28"/>
      <c r="AN316" s="28"/>
      <c r="AO316" s="28"/>
      <c r="AP316" s="28"/>
      <c r="AQ316" s="28"/>
      <c r="AR316" s="28"/>
      <c r="AS316" s="28"/>
      <c r="AT316" s="28"/>
    </row>
    <row r="317" spans="1:47">
      <c r="A317" s="28"/>
      <c r="B317" s="29"/>
      <c r="C317" s="28"/>
      <c r="D317" s="28"/>
      <c r="Z317" s="28"/>
      <c r="AA317" s="28"/>
      <c r="AB317" s="28"/>
      <c r="AC317" s="28"/>
      <c r="AD317" s="28"/>
      <c r="AF317" s="29"/>
      <c r="AM317" s="28"/>
      <c r="AN317" s="28"/>
      <c r="AO317" s="28"/>
      <c r="AP317" s="28"/>
      <c r="AQ317" s="28"/>
      <c r="AR317" s="28"/>
      <c r="AS317" s="28"/>
      <c r="AT317" s="28"/>
    </row>
    <row r="318" spans="1:47">
      <c r="A318" s="28"/>
      <c r="B318" s="29"/>
      <c r="C318" s="28"/>
      <c r="D318" s="28"/>
      <c r="Z318" s="28"/>
      <c r="AA318" s="28"/>
      <c r="AB318" s="28"/>
      <c r="AC318" s="28"/>
      <c r="AD318" s="28"/>
      <c r="AF318" s="29"/>
      <c r="AM318" s="28"/>
      <c r="AN318" s="28"/>
      <c r="AO318" s="28"/>
      <c r="AP318" s="28"/>
      <c r="AQ318" s="28"/>
      <c r="AR318" s="28"/>
      <c r="AS318" s="28"/>
      <c r="AT318" s="28"/>
    </row>
    <row r="319" spans="1:47">
      <c r="A319" s="28"/>
      <c r="B319" s="29"/>
      <c r="C319" s="28"/>
      <c r="D319" s="28"/>
      <c r="Z319" s="28"/>
      <c r="AA319" s="28"/>
      <c r="AB319" s="28"/>
      <c r="AC319" s="28"/>
      <c r="AD319" s="28"/>
      <c r="AF319" s="29"/>
      <c r="AM319" s="28"/>
      <c r="AN319" s="28"/>
      <c r="AO319" s="28"/>
      <c r="AP319" s="28"/>
      <c r="AQ319" s="28"/>
      <c r="AR319" s="28"/>
      <c r="AS319" s="28"/>
      <c r="AT319" s="28"/>
      <c r="AU319" s="28"/>
    </row>
    <row r="320" spans="1:47">
      <c r="A320" s="28"/>
      <c r="B320" s="29"/>
      <c r="C320" s="28"/>
      <c r="D320" s="28"/>
      <c r="Z320" s="28"/>
      <c r="AA320" s="28"/>
      <c r="AB320" s="28"/>
      <c r="AC320" s="28"/>
      <c r="AD320" s="28"/>
      <c r="AF320" s="29"/>
      <c r="AM320" s="28"/>
      <c r="AN320" s="28"/>
      <c r="AO320" s="28"/>
      <c r="AP320" s="28"/>
      <c r="AQ320" s="28"/>
      <c r="AR320" s="28"/>
      <c r="AS320" s="28"/>
      <c r="AT320" s="28"/>
    </row>
    <row r="321" spans="1:47">
      <c r="A321" s="28"/>
      <c r="B321" s="29"/>
      <c r="C321" s="28"/>
      <c r="D321" s="28"/>
      <c r="Z321" s="28"/>
      <c r="AA321" s="28"/>
      <c r="AB321" s="28"/>
      <c r="AC321" s="28"/>
      <c r="AD321" s="28"/>
      <c r="AF321" s="29"/>
      <c r="AM321" s="28"/>
      <c r="AN321" s="28"/>
      <c r="AO321" s="28"/>
      <c r="AP321" s="28"/>
      <c r="AQ321" s="28"/>
      <c r="AR321" s="28"/>
      <c r="AS321" s="28"/>
      <c r="AT321" s="28"/>
    </row>
    <row r="322" spans="1:47">
      <c r="A322" s="28"/>
      <c r="B322" s="29"/>
      <c r="C322" s="28"/>
      <c r="D322" s="28"/>
      <c r="Z322" s="28"/>
      <c r="AA322" s="28"/>
      <c r="AB322" s="28"/>
      <c r="AC322" s="28"/>
      <c r="AD322" s="28"/>
      <c r="AF322" s="29"/>
      <c r="AM322" s="28"/>
      <c r="AN322" s="28"/>
      <c r="AO322" s="28"/>
      <c r="AP322" s="28"/>
      <c r="AQ322" s="28"/>
      <c r="AR322" s="28"/>
      <c r="AS322" s="28"/>
      <c r="AT322" s="28"/>
    </row>
    <row r="323" spans="1:47">
      <c r="A323" s="28"/>
      <c r="B323" s="29"/>
      <c r="C323" s="28"/>
      <c r="D323" s="28"/>
      <c r="Z323" s="28"/>
      <c r="AA323" s="28"/>
      <c r="AB323" s="28"/>
      <c r="AC323" s="28"/>
      <c r="AD323" s="28"/>
      <c r="AF323" s="29"/>
      <c r="AM323" s="28"/>
      <c r="AN323" s="28"/>
      <c r="AO323" s="28"/>
      <c r="AP323" s="28"/>
      <c r="AQ323" s="28"/>
      <c r="AR323" s="28"/>
      <c r="AS323" s="28"/>
      <c r="AT323" s="28"/>
    </row>
    <row r="324" spans="1:47">
      <c r="A324" s="28"/>
      <c r="B324" s="29"/>
      <c r="C324" s="28"/>
      <c r="D324" s="28"/>
      <c r="Z324" s="28"/>
      <c r="AA324" s="28"/>
      <c r="AB324" s="28"/>
      <c r="AC324" s="28"/>
      <c r="AD324" s="28"/>
      <c r="AF324" s="29"/>
      <c r="AM324" s="28"/>
      <c r="AN324" s="28"/>
      <c r="AO324" s="28"/>
      <c r="AP324" s="28"/>
      <c r="AQ324" s="28"/>
      <c r="AR324" s="28"/>
      <c r="AS324" s="28"/>
      <c r="AT324" s="28"/>
    </row>
    <row r="325" spans="1:47">
      <c r="A325" s="28"/>
      <c r="B325" s="29"/>
      <c r="C325" s="28"/>
      <c r="D325" s="28"/>
      <c r="Z325" s="28"/>
      <c r="AA325" s="28"/>
      <c r="AB325" s="28"/>
      <c r="AC325" s="28"/>
      <c r="AD325" s="28"/>
      <c r="AF325" s="29"/>
      <c r="AM325" s="28"/>
      <c r="AN325" s="28"/>
      <c r="AO325" s="28"/>
      <c r="AP325" s="28"/>
      <c r="AQ325" s="28"/>
      <c r="AR325" s="28"/>
      <c r="AS325" s="28"/>
      <c r="AT325" s="28"/>
    </row>
    <row r="326" spans="1:47">
      <c r="A326" s="28"/>
      <c r="B326" s="29"/>
      <c r="C326" s="28"/>
      <c r="D326" s="28"/>
      <c r="Z326" s="28"/>
      <c r="AA326" s="28"/>
      <c r="AB326" s="28"/>
      <c r="AC326" s="28"/>
      <c r="AD326" s="28"/>
      <c r="AF326" s="29"/>
      <c r="AM326" s="28"/>
      <c r="AN326" s="28"/>
      <c r="AO326" s="28"/>
      <c r="AP326" s="28"/>
      <c r="AQ326" s="28"/>
      <c r="AR326" s="28"/>
      <c r="AS326" s="28"/>
      <c r="AT326" s="28"/>
    </row>
    <row r="327" spans="1:47">
      <c r="A327" s="28"/>
      <c r="B327" s="29"/>
      <c r="C327" s="28"/>
      <c r="D327" s="28"/>
      <c r="Z327" s="28"/>
      <c r="AA327" s="28"/>
      <c r="AB327" s="28"/>
      <c r="AC327" s="28"/>
      <c r="AD327" s="28"/>
      <c r="AF327" s="29"/>
      <c r="AM327" s="28"/>
      <c r="AN327" s="28"/>
      <c r="AO327" s="28"/>
      <c r="AP327" s="28"/>
      <c r="AQ327" s="28"/>
      <c r="AR327" s="28"/>
      <c r="AS327" s="28"/>
      <c r="AT327" s="28"/>
    </row>
    <row r="328" spans="1:47">
      <c r="A328" s="28"/>
      <c r="B328" s="29"/>
      <c r="C328" s="28"/>
      <c r="D328" s="28"/>
      <c r="Z328" s="28"/>
      <c r="AA328" s="28"/>
      <c r="AB328" s="28"/>
      <c r="AC328" s="28"/>
      <c r="AD328" s="28"/>
      <c r="AF328" s="29"/>
      <c r="AM328" s="28"/>
      <c r="AN328" s="28"/>
      <c r="AO328" s="28"/>
      <c r="AP328" s="28"/>
      <c r="AQ328" s="28"/>
      <c r="AR328" s="28"/>
      <c r="AS328" s="28"/>
      <c r="AT328" s="28"/>
    </row>
    <row r="329" spans="1:47">
      <c r="A329" s="28"/>
      <c r="B329" s="29"/>
      <c r="C329" s="28"/>
      <c r="D329" s="28"/>
      <c r="Z329" s="28"/>
      <c r="AA329" s="28"/>
      <c r="AB329" s="28"/>
      <c r="AC329" s="28"/>
      <c r="AD329" s="28"/>
      <c r="AF329" s="29"/>
      <c r="AM329" s="28"/>
      <c r="AN329" s="28"/>
      <c r="AO329" s="28"/>
      <c r="AP329" s="28"/>
      <c r="AQ329" s="28"/>
      <c r="AR329" s="28"/>
      <c r="AS329" s="28"/>
      <c r="AT329" s="28"/>
    </row>
    <row r="330" spans="1:47">
      <c r="A330" s="28"/>
      <c r="B330" s="29"/>
      <c r="C330" s="28"/>
      <c r="D330" s="28"/>
      <c r="Z330" s="28"/>
      <c r="AA330" s="28"/>
      <c r="AB330" s="28"/>
      <c r="AC330" s="28"/>
      <c r="AD330" s="28"/>
      <c r="AF330" s="29"/>
      <c r="AM330" s="28"/>
      <c r="AN330" s="28"/>
      <c r="AO330" s="28"/>
      <c r="AP330" s="28"/>
      <c r="AQ330" s="28"/>
      <c r="AR330" s="28"/>
      <c r="AS330" s="28"/>
      <c r="AT330" s="28"/>
    </row>
    <row r="331" spans="1:47">
      <c r="A331" s="28"/>
      <c r="B331" s="29"/>
      <c r="C331" s="28"/>
      <c r="D331" s="28"/>
      <c r="Z331" s="28"/>
      <c r="AA331" s="28"/>
      <c r="AB331" s="28"/>
      <c r="AC331" s="28"/>
      <c r="AD331" s="28"/>
      <c r="AF331" s="29"/>
      <c r="AM331" s="28"/>
      <c r="AN331" s="28"/>
      <c r="AO331" s="28"/>
      <c r="AP331" s="28"/>
      <c r="AQ331" s="28"/>
      <c r="AR331" s="28"/>
      <c r="AS331" s="28"/>
      <c r="AT331" s="28"/>
    </row>
    <row r="332" spans="1:47">
      <c r="A332" s="28"/>
      <c r="B332" s="29"/>
      <c r="C332" s="28"/>
      <c r="D332" s="28"/>
      <c r="Z332" s="28"/>
      <c r="AA332" s="28"/>
      <c r="AB332" s="28"/>
      <c r="AC332" s="28"/>
      <c r="AD332" s="28"/>
      <c r="AF332" s="29"/>
      <c r="AM332" s="28"/>
      <c r="AN332" s="28"/>
      <c r="AO332" s="28"/>
      <c r="AP332" s="28"/>
      <c r="AQ332" s="28"/>
      <c r="AR332" s="28"/>
      <c r="AS332" s="28"/>
      <c r="AT332" s="28"/>
    </row>
    <row r="333" spans="1:47">
      <c r="A333" s="28"/>
      <c r="B333" s="29"/>
      <c r="C333" s="28"/>
      <c r="D333" s="28"/>
      <c r="Z333" s="28"/>
      <c r="AA333" s="28"/>
      <c r="AB333" s="28"/>
      <c r="AC333" s="28"/>
      <c r="AD333" s="28"/>
      <c r="AF333" s="29"/>
      <c r="AM333" s="28"/>
      <c r="AN333" s="28"/>
      <c r="AO333" s="28"/>
      <c r="AP333" s="28"/>
      <c r="AQ333" s="28"/>
      <c r="AR333" s="28"/>
      <c r="AS333" s="28"/>
      <c r="AT333" s="28"/>
      <c r="AU333" s="28"/>
    </row>
    <row r="334" spans="1:47">
      <c r="A334" s="28"/>
      <c r="B334" s="29"/>
      <c r="C334" s="28"/>
      <c r="D334" s="28"/>
      <c r="Z334" s="28"/>
      <c r="AA334" s="28"/>
      <c r="AB334" s="28"/>
      <c r="AC334" s="28"/>
      <c r="AD334" s="28"/>
      <c r="AF334" s="29"/>
      <c r="AM334" s="28"/>
      <c r="AN334" s="28"/>
      <c r="AO334" s="28"/>
      <c r="AP334" s="28"/>
      <c r="AQ334" s="28"/>
      <c r="AR334" s="28"/>
      <c r="AS334" s="28"/>
      <c r="AT334" s="28"/>
    </row>
    <row r="335" spans="1:47">
      <c r="A335" s="28"/>
      <c r="B335" s="29"/>
      <c r="C335" s="28"/>
      <c r="D335" s="28"/>
      <c r="Z335" s="28"/>
      <c r="AA335" s="28"/>
      <c r="AB335" s="28"/>
      <c r="AC335" s="28"/>
      <c r="AD335" s="28"/>
      <c r="AF335" s="29"/>
      <c r="AM335" s="28"/>
      <c r="AN335" s="28"/>
      <c r="AO335" s="28"/>
      <c r="AP335" s="28"/>
      <c r="AQ335" s="28"/>
      <c r="AR335" s="28"/>
      <c r="AS335" s="28"/>
      <c r="AT335" s="28"/>
    </row>
    <row r="336" spans="1:47">
      <c r="A336" s="28"/>
      <c r="B336" s="29"/>
      <c r="C336" s="28"/>
      <c r="D336" s="28"/>
      <c r="Z336" s="28"/>
      <c r="AA336" s="28"/>
      <c r="AB336" s="28"/>
      <c r="AC336" s="28"/>
      <c r="AD336" s="28"/>
      <c r="AF336" s="29"/>
      <c r="AM336" s="28"/>
      <c r="AN336" s="28"/>
      <c r="AO336" s="28"/>
      <c r="AP336" s="28"/>
      <c r="AQ336" s="28"/>
      <c r="AR336" s="28"/>
      <c r="AS336" s="28"/>
      <c r="AT336" s="28"/>
    </row>
    <row r="337" spans="1:47">
      <c r="A337" s="28"/>
      <c r="B337" s="29"/>
      <c r="C337" s="28"/>
      <c r="D337" s="28"/>
      <c r="Z337" s="28"/>
      <c r="AA337" s="28"/>
      <c r="AB337" s="28"/>
      <c r="AC337" s="28"/>
      <c r="AD337" s="28"/>
      <c r="AF337" s="29"/>
      <c r="AM337" s="28"/>
      <c r="AN337" s="28"/>
      <c r="AO337" s="28"/>
      <c r="AP337" s="28"/>
      <c r="AQ337" s="28"/>
      <c r="AR337" s="28"/>
      <c r="AS337" s="28"/>
      <c r="AT337" s="28"/>
    </row>
    <row r="338" spans="1:47">
      <c r="A338" s="28"/>
      <c r="B338" s="29"/>
      <c r="C338" s="28"/>
      <c r="D338" s="28"/>
      <c r="Z338" s="28"/>
      <c r="AA338" s="28"/>
      <c r="AB338" s="28"/>
      <c r="AC338" s="28"/>
      <c r="AD338" s="28"/>
      <c r="AF338" s="29"/>
      <c r="AM338" s="28"/>
      <c r="AN338" s="28"/>
      <c r="AO338" s="28"/>
      <c r="AP338" s="28"/>
      <c r="AQ338" s="28"/>
      <c r="AR338" s="28"/>
      <c r="AS338" s="28"/>
      <c r="AT338" s="28"/>
    </row>
    <row r="339" spans="1:47">
      <c r="A339" s="28"/>
      <c r="B339" s="29"/>
      <c r="C339" s="28"/>
      <c r="D339" s="28"/>
      <c r="Z339" s="28"/>
      <c r="AA339" s="28"/>
      <c r="AB339" s="28"/>
      <c r="AC339" s="28"/>
      <c r="AD339" s="28"/>
      <c r="AF339" s="29"/>
      <c r="AM339" s="28"/>
      <c r="AN339" s="28"/>
      <c r="AO339" s="28"/>
      <c r="AP339" s="28"/>
      <c r="AQ339" s="28"/>
      <c r="AR339" s="28"/>
      <c r="AS339" s="28"/>
      <c r="AT339" s="28"/>
    </row>
    <row r="340" spans="1:47">
      <c r="A340" s="28"/>
      <c r="B340" s="29"/>
      <c r="C340" s="28"/>
      <c r="D340" s="28"/>
      <c r="Z340" s="28"/>
      <c r="AA340" s="28"/>
      <c r="AB340" s="28"/>
      <c r="AC340" s="28"/>
      <c r="AD340" s="28"/>
      <c r="AF340" s="29"/>
      <c r="AM340" s="28"/>
      <c r="AN340" s="28"/>
      <c r="AO340" s="28"/>
      <c r="AP340" s="28"/>
      <c r="AQ340" s="28"/>
      <c r="AR340" s="28"/>
      <c r="AS340" s="28"/>
      <c r="AT340" s="28"/>
    </row>
    <row r="341" spans="1:47">
      <c r="A341" s="28"/>
      <c r="B341" s="29"/>
      <c r="C341" s="28"/>
      <c r="D341" s="28"/>
      <c r="Z341" s="28"/>
      <c r="AA341" s="28"/>
      <c r="AB341" s="28"/>
      <c r="AC341" s="28"/>
      <c r="AD341" s="28"/>
      <c r="AF341" s="29"/>
      <c r="AM341" s="28"/>
      <c r="AN341" s="28"/>
      <c r="AO341" s="28"/>
      <c r="AP341" s="28"/>
      <c r="AQ341" s="28"/>
      <c r="AR341" s="28"/>
      <c r="AS341" s="28"/>
      <c r="AT341" s="28"/>
    </row>
    <row r="342" spans="1:47">
      <c r="A342" s="28"/>
      <c r="B342" s="29"/>
      <c r="C342" s="28"/>
      <c r="D342" s="28"/>
      <c r="Z342" s="28"/>
      <c r="AA342" s="28"/>
      <c r="AB342" s="28"/>
      <c r="AC342" s="28"/>
      <c r="AD342" s="28"/>
      <c r="AF342" s="29"/>
      <c r="AM342" s="28"/>
      <c r="AN342" s="28"/>
      <c r="AO342" s="28"/>
      <c r="AP342" s="28"/>
      <c r="AQ342" s="28"/>
      <c r="AR342" s="28"/>
      <c r="AS342" s="28"/>
      <c r="AT342" s="28"/>
    </row>
    <row r="343" spans="1:47">
      <c r="A343" s="28"/>
      <c r="B343" s="29"/>
      <c r="C343" s="28"/>
      <c r="D343" s="28"/>
      <c r="Z343" s="28"/>
      <c r="AA343" s="28"/>
      <c r="AB343" s="28"/>
      <c r="AC343" s="28"/>
      <c r="AD343" s="28"/>
      <c r="AF343" s="29"/>
      <c r="AM343" s="28"/>
      <c r="AN343" s="28"/>
      <c r="AO343" s="28"/>
      <c r="AP343" s="28"/>
      <c r="AQ343" s="28"/>
      <c r="AR343" s="28"/>
      <c r="AS343" s="28"/>
      <c r="AT343" s="28"/>
    </row>
    <row r="344" spans="1:47">
      <c r="A344" s="28"/>
      <c r="B344" s="29"/>
      <c r="C344" s="28"/>
      <c r="D344" s="28"/>
      <c r="Z344" s="28"/>
      <c r="AA344" s="28"/>
      <c r="AB344" s="28"/>
      <c r="AC344" s="28"/>
      <c r="AD344" s="28"/>
      <c r="AF344" s="29"/>
      <c r="AM344" s="28"/>
      <c r="AN344" s="28"/>
      <c r="AO344" s="28"/>
      <c r="AP344" s="28"/>
      <c r="AQ344" s="28"/>
      <c r="AR344" s="28"/>
      <c r="AS344" s="28"/>
      <c r="AT344" s="28"/>
    </row>
    <row r="345" spans="1:47">
      <c r="A345" s="28"/>
      <c r="B345" s="29"/>
      <c r="C345" s="28"/>
      <c r="D345" s="28"/>
      <c r="Z345" s="28"/>
      <c r="AA345" s="28"/>
      <c r="AB345" s="28"/>
      <c r="AC345" s="28"/>
      <c r="AD345" s="28"/>
      <c r="AF345" s="29"/>
      <c r="AM345" s="28"/>
      <c r="AN345" s="28"/>
      <c r="AO345" s="28"/>
      <c r="AP345" s="28"/>
      <c r="AQ345" s="28"/>
      <c r="AR345" s="28"/>
      <c r="AS345" s="28"/>
      <c r="AT345" s="28"/>
    </row>
    <row r="346" spans="1:47">
      <c r="A346" s="28"/>
      <c r="B346" s="29"/>
      <c r="C346" s="28"/>
      <c r="D346" s="28"/>
      <c r="Z346" s="28"/>
      <c r="AA346" s="28"/>
      <c r="AB346" s="28"/>
      <c r="AC346" s="28"/>
      <c r="AD346" s="28"/>
      <c r="AF346" s="29"/>
      <c r="AM346" s="28"/>
      <c r="AN346" s="28"/>
      <c r="AO346" s="28"/>
      <c r="AP346" s="28"/>
      <c r="AQ346" s="28"/>
      <c r="AR346" s="28"/>
      <c r="AS346" s="28"/>
      <c r="AT346" s="28"/>
    </row>
    <row r="347" spans="1:47">
      <c r="A347" s="28"/>
      <c r="B347" s="29"/>
      <c r="C347" s="28"/>
      <c r="D347" s="28"/>
      <c r="Z347" s="28"/>
      <c r="AA347" s="28"/>
      <c r="AB347" s="28"/>
      <c r="AC347" s="28"/>
      <c r="AD347" s="28"/>
      <c r="AF347" s="29"/>
      <c r="AM347" s="28"/>
      <c r="AN347" s="28"/>
      <c r="AO347" s="28"/>
      <c r="AP347" s="28"/>
      <c r="AQ347" s="28"/>
      <c r="AR347" s="28"/>
      <c r="AS347" s="28"/>
      <c r="AT347" s="28"/>
    </row>
    <row r="348" spans="1:47">
      <c r="A348" s="28"/>
      <c r="B348" s="29"/>
      <c r="C348" s="28"/>
      <c r="D348" s="28"/>
      <c r="Z348" s="28"/>
      <c r="AA348" s="28"/>
      <c r="AB348" s="28"/>
      <c r="AC348" s="28"/>
      <c r="AD348" s="28"/>
      <c r="AF348" s="29"/>
      <c r="AM348" s="28"/>
      <c r="AN348" s="28"/>
      <c r="AO348" s="28"/>
      <c r="AP348" s="28"/>
      <c r="AQ348" s="28"/>
      <c r="AR348" s="28"/>
      <c r="AS348" s="28"/>
      <c r="AT348" s="28"/>
    </row>
    <row r="349" spans="1:47">
      <c r="A349" s="28"/>
      <c r="B349" s="29"/>
      <c r="C349" s="28"/>
      <c r="D349" s="28"/>
      <c r="Z349" s="28"/>
      <c r="AA349" s="28"/>
      <c r="AB349" s="28"/>
      <c r="AC349" s="28"/>
      <c r="AD349" s="28"/>
      <c r="AF349" s="29"/>
      <c r="AM349" s="28"/>
      <c r="AN349" s="28"/>
      <c r="AO349" s="28"/>
      <c r="AP349" s="28"/>
      <c r="AQ349" s="28"/>
      <c r="AR349" s="28"/>
      <c r="AS349" s="28"/>
      <c r="AT349" s="28"/>
    </row>
    <row r="350" spans="1:47">
      <c r="A350" s="28"/>
      <c r="B350" s="29"/>
      <c r="C350" s="28"/>
      <c r="D350" s="28"/>
      <c r="Z350" s="28"/>
      <c r="AA350" s="28"/>
      <c r="AB350" s="28"/>
      <c r="AC350" s="28"/>
      <c r="AD350" s="28"/>
      <c r="AF350" s="29"/>
      <c r="AM350" s="28"/>
      <c r="AN350" s="28"/>
      <c r="AO350" s="28"/>
      <c r="AP350" s="28"/>
      <c r="AQ350" s="28"/>
      <c r="AR350" s="28"/>
      <c r="AS350" s="28"/>
      <c r="AT350" s="28"/>
    </row>
    <row r="351" spans="1:47">
      <c r="A351" s="28"/>
      <c r="B351" s="29"/>
      <c r="C351" s="28"/>
      <c r="D351" s="28"/>
      <c r="Z351" s="28"/>
      <c r="AA351" s="28"/>
      <c r="AB351" s="28"/>
      <c r="AC351" s="28"/>
      <c r="AD351" s="28"/>
      <c r="AF351" s="29"/>
      <c r="AM351" s="28"/>
      <c r="AN351" s="28"/>
      <c r="AO351" s="28"/>
      <c r="AP351" s="28"/>
      <c r="AQ351" s="28"/>
      <c r="AR351" s="28"/>
      <c r="AS351" s="28"/>
      <c r="AT351" s="28"/>
      <c r="AU351" s="28"/>
    </row>
    <row r="352" spans="1:47">
      <c r="A352" s="28"/>
      <c r="B352" s="29"/>
      <c r="C352" s="28"/>
      <c r="D352" s="28"/>
      <c r="Z352" s="28"/>
      <c r="AA352" s="28"/>
      <c r="AB352" s="28"/>
      <c r="AC352" s="28"/>
      <c r="AD352" s="28"/>
      <c r="AF352" s="29"/>
      <c r="AM352" s="28"/>
      <c r="AN352" s="28"/>
      <c r="AO352" s="28"/>
      <c r="AP352" s="28"/>
      <c r="AQ352" s="28"/>
      <c r="AR352" s="28"/>
      <c r="AS352" s="28"/>
      <c r="AT352" s="28"/>
    </row>
    <row r="353" spans="1:63">
      <c r="A353" s="28"/>
      <c r="B353" s="29"/>
      <c r="C353" s="28"/>
      <c r="D353" s="28"/>
      <c r="Z353" s="28"/>
      <c r="AA353" s="28"/>
      <c r="AB353" s="28"/>
      <c r="AC353" s="28"/>
      <c r="AD353" s="28"/>
      <c r="AF353" s="29"/>
      <c r="AM353" s="28"/>
      <c r="AN353" s="28"/>
      <c r="AO353" s="28"/>
      <c r="AP353" s="28"/>
      <c r="AQ353" s="28"/>
      <c r="AR353" s="28"/>
      <c r="AS353" s="28"/>
      <c r="AT353" s="28"/>
    </row>
    <row r="354" spans="1:63">
      <c r="A354" s="28"/>
      <c r="B354" s="29"/>
      <c r="C354" s="28"/>
      <c r="D354" s="28"/>
      <c r="Z354" s="28"/>
      <c r="AA354" s="28"/>
      <c r="AB354" s="28"/>
      <c r="AC354" s="28"/>
      <c r="AD354" s="28"/>
      <c r="AF354" s="29"/>
      <c r="AM354" s="28"/>
      <c r="AN354" s="28"/>
      <c r="AO354" s="28"/>
      <c r="AP354" s="28"/>
      <c r="AQ354" s="28"/>
      <c r="AR354" s="28"/>
      <c r="AS354" s="28"/>
      <c r="AT354" s="28"/>
    </row>
    <row r="355" spans="1:63">
      <c r="A355" s="28"/>
      <c r="B355" s="29"/>
      <c r="C355" s="28"/>
      <c r="D355" s="28"/>
      <c r="Z355" s="28"/>
      <c r="AA355" s="28"/>
      <c r="AB355" s="28"/>
      <c r="AC355" s="28"/>
      <c r="AD355" s="28"/>
      <c r="AF355" s="29"/>
      <c r="AM355" s="28"/>
      <c r="AN355" s="28"/>
      <c r="AO355" s="28"/>
      <c r="AP355" s="28"/>
      <c r="AQ355" s="28"/>
      <c r="AR355" s="28"/>
      <c r="AS355" s="28"/>
      <c r="AT355" s="28"/>
    </row>
    <row r="356" spans="1:63">
      <c r="A356" s="28"/>
      <c r="B356" s="29"/>
      <c r="C356" s="28"/>
      <c r="D356" s="28"/>
      <c r="Z356" s="28"/>
      <c r="AA356" s="28"/>
      <c r="AB356" s="28"/>
      <c r="AC356" s="28"/>
      <c r="AD356" s="28"/>
      <c r="AF356" s="29"/>
      <c r="AM356" s="28"/>
      <c r="AN356" s="28"/>
      <c r="AO356" s="28"/>
      <c r="AP356" s="28"/>
      <c r="AQ356" s="28"/>
      <c r="AR356" s="28"/>
      <c r="AS356" s="28"/>
      <c r="AT356" s="28"/>
    </row>
    <row r="357" spans="1:63">
      <c r="A357" s="28"/>
      <c r="B357" s="29"/>
      <c r="C357" s="28"/>
      <c r="D357" s="28"/>
      <c r="Z357" s="28"/>
      <c r="AA357" s="28"/>
      <c r="AB357" s="28"/>
      <c r="AC357" s="28"/>
      <c r="AD357" s="28"/>
      <c r="AF357" s="29"/>
      <c r="AM357" s="28"/>
      <c r="AN357" s="28"/>
      <c r="AO357" s="28"/>
      <c r="AP357" s="28"/>
      <c r="AQ357" s="28"/>
      <c r="AR357" s="28"/>
      <c r="AS357" s="28"/>
      <c r="AT357" s="28"/>
    </row>
    <row r="358" spans="1:63">
      <c r="A358" s="28"/>
      <c r="B358" s="29"/>
      <c r="C358" s="28"/>
      <c r="D358" s="28"/>
      <c r="Z358" s="28"/>
      <c r="AA358" s="28"/>
      <c r="AB358" s="28"/>
      <c r="AC358" s="28"/>
      <c r="AD358" s="28"/>
      <c r="AF358" s="29"/>
      <c r="AM358" s="28"/>
      <c r="AN358" s="28"/>
      <c r="AO358" s="28"/>
      <c r="AP358" s="28"/>
      <c r="AQ358" s="28"/>
      <c r="AR358" s="28"/>
      <c r="AS358" s="28"/>
      <c r="AT358" s="28"/>
    </row>
    <row r="359" spans="1:63">
      <c r="A359" s="28"/>
      <c r="B359" s="29"/>
      <c r="C359" s="28"/>
      <c r="D359" s="28"/>
      <c r="Z359" s="28"/>
      <c r="AA359" s="28"/>
      <c r="AB359" s="28"/>
      <c r="AC359" s="28"/>
      <c r="AD359" s="28"/>
      <c r="AF359" s="29"/>
      <c r="AM359" s="28"/>
      <c r="AN359" s="28"/>
      <c r="AO359" s="28"/>
      <c r="AP359" s="28"/>
      <c r="AQ359" s="28"/>
      <c r="AR359" s="28"/>
      <c r="AS359" s="28"/>
      <c r="AT359" s="28"/>
    </row>
    <row r="360" spans="1:63">
      <c r="A360" s="28"/>
      <c r="B360" s="29"/>
      <c r="C360" s="28"/>
      <c r="D360" s="28"/>
      <c r="Z360" s="28"/>
      <c r="AA360" s="28"/>
      <c r="AB360" s="28"/>
      <c r="AC360" s="28"/>
      <c r="AD360" s="28"/>
      <c r="AF360" s="29"/>
      <c r="AM360" s="28"/>
      <c r="AN360" s="28"/>
      <c r="AO360" s="28"/>
      <c r="AP360" s="28"/>
      <c r="AQ360" s="28"/>
      <c r="AR360" s="28"/>
      <c r="AS360" s="28"/>
      <c r="AT360" s="28"/>
    </row>
    <row r="361" spans="1:63">
      <c r="A361" s="28"/>
      <c r="B361" s="29"/>
      <c r="C361" s="28"/>
      <c r="D361" s="28"/>
      <c r="Z361" s="28"/>
      <c r="AA361" s="28"/>
      <c r="AB361" s="28"/>
      <c r="AC361" s="28"/>
      <c r="AD361" s="28"/>
      <c r="AF361" s="29"/>
      <c r="AM361" s="28"/>
      <c r="AN361" s="28"/>
      <c r="AO361" s="28"/>
      <c r="AP361" s="28"/>
      <c r="AQ361" s="28"/>
      <c r="AR361" s="28"/>
      <c r="AS361" s="28"/>
      <c r="AT361" s="28"/>
    </row>
    <row r="362" spans="1:63">
      <c r="A362" s="28"/>
      <c r="B362" s="29"/>
      <c r="C362" s="28"/>
      <c r="D362" s="28"/>
      <c r="Z362" s="28"/>
      <c r="AA362" s="28"/>
      <c r="AB362" s="28"/>
      <c r="AC362" s="28"/>
      <c r="AD362" s="28"/>
      <c r="AF362" s="29"/>
      <c r="AM362" s="28"/>
      <c r="AN362" s="28"/>
      <c r="AO362" s="28"/>
      <c r="AP362" s="28"/>
      <c r="AQ362" s="28"/>
      <c r="AR362" s="28"/>
      <c r="AS362" s="28"/>
      <c r="AT362" s="28"/>
    </row>
    <row r="363" spans="1:63">
      <c r="A363" s="28"/>
      <c r="B363" s="29"/>
      <c r="C363" s="28"/>
      <c r="D363" s="28"/>
      <c r="Z363" s="28"/>
      <c r="AA363" s="28"/>
      <c r="AB363" s="28"/>
      <c r="AC363" s="28"/>
      <c r="AD363" s="28"/>
      <c r="AF363" s="29"/>
      <c r="AM363" s="28"/>
      <c r="AN363" s="28"/>
      <c r="AO363" s="28"/>
      <c r="AP363" s="28"/>
      <c r="AQ363" s="28"/>
      <c r="AR363" s="28"/>
      <c r="AS363" s="28"/>
      <c r="AT363" s="28"/>
    </row>
    <row r="364" spans="1:63">
      <c r="A364" s="28"/>
      <c r="B364" s="29"/>
      <c r="C364" s="28"/>
      <c r="D364" s="28"/>
      <c r="Z364" s="28"/>
      <c r="AA364" s="28"/>
      <c r="AB364" s="28"/>
      <c r="AC364" s="28"/>
      <c r="AD364" s="28"/>
      <c r="AF364" s="29"/>
      <c r="AM364" s="28"/>
      <c r="AN364" s="28"/>
      <c r="AO364" s="28"/>
      <c r="AP364" s="28"/>
      <c r="AQ364" s="28"/>
      <c r="AR364" s="28"/>
      <c r="AS364" s="28"/>
      <c r="AT364" s="28"/>
    </row>
    <row r="365" spans="1:63">
      <c r="A365" s="28"/>
      <c r="B365" s="29"/>
      <c r="C365" s="28"/>
      <c r="D365" s="28"/>
      <c r="Z365" s="28"/>
      <c r="AA365" s="28"/>
      <c r="AB365" s="28"/>
      <c r="AC365" s="28"/>
      <c r="AD365" s="28"/>
      <c r="AF365" s="29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</row>
    <row r="366" spans="1:63">
      <c r="A366" s="28"/>
      <c r="B366" s="29"/>
      <c r="C366" s="28"/>
      <c r="D366" s="28"/>
      <c r="Z366" s="28"/>
      <c r="AA366" s="28"/>
      <c r="AB366" s="28"/>
      <c r="AC366" s="28"/>
      <c r="AD366" s="28"/>
      <c r="AF366" s="29"/>
      <c r="AM366" s="28"/>
      <c r="AN366" s="28"/>
      <c r="AO366" s="28"/>
      <c r="AP366" s="28"/>
      <c r="AQ366" s="28"/>
      <c r="AR366" s="28"/>
      <c r="AS366" s="28"/>
      <c r="AT366" s="28"/>
    </row>
    <row r="367" spans="1:63">
      <c r="A367" s="28"/>
      <c r="B367" s="29"/>
      <c r="C367" s="28"/>
      <c r="D367" s="28"/>
      <c r="Z367" s="28"/>
      <c r="AA367" s="28"/>
      <c r="AB367" s="28"/>
      <c r="AC367" s="28"/>
      <c r="AD367" s="28"/>
      <c r="AF367" s="29"/>
      <c r="AM367" s="28"/>
      <c r="AN367" s="28"/>
      <c r="AO367" s="28"/>
      <c r="AP367" s="28"/>
      <c r="AQ367" s="28"/>
      <c r="AR367" s="28"/>
      <c r="AS367" s="28"/>
      <c r="AT367" s="28"/>
    </row>
    <row r="368" spans="1:63">
      <c r="A368" s="28"/>
      <c r="B368" s="29"/>
      <c r="C368" s="28"/>
      <c r="D368" s="28"/>
      <c r="Z368" s="28"/>
      <c r="AA368" s="28"/>
      <c r="AB368" s="28"/>
      <c r="AC368" s="28"/>
      <c r="AD368" s="28"/>
      <c r="AF368" s="29"/>
      <c r="AM368" s="28"/>
      <c r="AN368" s="28"/>
      <c r="AO368" s="28"/>
      <c r="AP368" s="28"/>
      <c r="AQ368" s="28"/>
      <c r="AR368" s="28"/>
      <c r="AS368" s="28"/>
      <c r="AT368" s="28"/>
    </row>
    <row r="369" spans="1:46">
      <c r="A369" s="28"/>
      <c r="B369" s="29"/>
      <c r="C369" s="28"/>
      <c r="D369" s="28"/>
      <c r="Z369" s="28"/>
      <c r="AA369" s="28"/>
      <c r="AB369" s="28"/>
      <c r="AC369" s="28"/>
      <c r="AD369" s="28"/>
      <c r="AF369" s="29"/>
      <c r="AM369" s="28"/>
      <c r="AN369" s="28"/>
      <c r="AO369" s="28"/>
      <c r="AP369" s="28"/>
      <c r="AQ369" s="28"/>
      <c r="AR369" s="28"/>
      <c r="AS369" s="28"/>
      <c r="AT369" s="28"/>
    </row>
    <row r="370" spans="1:46">
      <c r="A370" s="28"/>
      <c r="B370" s="29"/>
      <c r="C370" s="28"/>
      <c r="D370" s="28"/>
      <c r="Z370" s="28"/>
      <c r="AA370" s="28"/>
      <c r="AB370" s="28"/>
      <c r="AC370" s="28"/>
      <c r="AD370" s="28"/>
      <c r="AF370" s="29"/>
      <c r="AM370" s="28"/>
      <c r="AN370" s="28"/>
      <c r="AO370" s="28"/>
      <c r="AP370" s="28"/>
      <c r="AQ370" s="28"/>
      <c r="AR370" s="28"/>
      <c r="AS370" s="28"/>
      <c r="AT370" s="28"/>
    </row>
    <row r="371" spans="1:46">
      <c r="A371" s="28"/>
      <c r="B371" s="29"/>
      <c r="C371" s="28"/>
      <c r="D371" s="28"/>
      <c r="Z371" s="28"/>
      <c r="AA371" s="28"/>
      <c r="AB371" s="28"/>
      <c r="AC371" s="28"/>
      <c r="AD371" s="28"/>
      <c r="AF371" s="29"/>
      <c r="AM371" s="28"/>
      <c r="AN371" s="28"/>
      <c r="AO371" s="28"/>
      <c r="AP371" s="28"/>
      <c r="AQ371" s="28"/>
      <c r="AR371" s="28"/>
      <c r="AS371" s="28"/>
      <c r="AT371" s="28"/>
    </row>
    <row r="372" spans="1:46">
      <c r="A372" s="28"/>
      <c r="B372" s="29"/>
      <c r="C372" s="28"/>
      <c r="D372" s="28"/>
      <c r="Z372" s="28"/>
      <c r="AA372" s="28"/>
      <c r="AB372" s="28"/>
      <c r="AC372" s="28"/>
      <c r="AD372" s="28"/>
      <c r="AF372" s="29"/>
      <c r="AM372" s="28"/>
      <c r="AN372" s="28"/>
      <c r="AO372" s="28"/>
      <c r="AP372" s="28"/>
      <c r="AQ372" s="28"/>
      <c r="AR372" s="28"/>
      <c r="AS372" s="28"/>
      <c r="AT372" s="28"/>
    </row>
    <row r="373" spans="1:46">
      <c r="A373" s="28"/>
      <c r="B373" s="29"/>
      <c r="C373" s="28"/>
      <c r="D373" s="28"/>
      <c r="Z373" s="28"/>
      <c r="AA373" s="28"/>
      <c r="AB373" s="28"/>
      <c r="AC373" s="28"/>
      <c r="AD373" s="28"/>
      <c r="AF373" s="29"/>
      <c r="AM373" s="28"/>
      <c r="AN373" s="28"/>
      <c r="AO373" s="28"/>
      <c r="AP373" s="28"/>
      <c r="AQ373" s="28"/>
      <c r="AR373" s="28"/>
      <c r="AS373" s="28"/>
      <c r="AT373" s="28"/>
    </row>
    <row r="374" spans="1:46">
      <c r="A374" s="28"/>
      <c r="B374" s="29"/>
      <c r="C374" s="28"/>
      <c r="D374" s="28"/>
      <c r="Z374" s="28"/>
      <c r="AA374" s="28"/>
      <c r="AB374" s="28"/>
      <c r="AC374" s="28"/>
      <c r="AD374" s="28"/>
      <c r="AF374" s="29"/>
      <c r="AM374" s="28"/>
      <c r="AN374" s="28"/>
      <c r="AO374" s="28"/>
      <c r="AP374" s="28"/>
      <c r="AQ374" s="28"/>
      <c r="AR374" s="28"/>
      <c r="AS374" s="28"/>
      <c r="AT374" s="28"/>
    </row>
    <row r="375" spans="1:46">
      <c r="A375" s="28"/>
      <c r="B375" s="29"/>
      <c r="C375" s="28"/>
      <c r="D375" s="28"/>
      <c r="Z375" s="28"/>
      <c r="AA375" s="28"/>
      <c r="AB375" s="28"/>
      <c r="AC375" s="28"/>
      <c r="AD375" s="28"/>
      <c r="AF375" s="29"/>
      <c r="AM375" s="28"/>
      <c r="AN375" s="28"/>
      <c r="AO375" s="28"/>
      <c r="AP375" s="28"/>
      <c r="AQ375" s="28"/>
      <c r="AR375" s="28"/>
      <c r="AS375" s="28"/>
      <c r="AT375" s="28"/>
    </row>
    <row r="376" spans="1:46">
      <c r="A376" s="28"/>
      <c r="B376" s="29"/>
      <c r="C376" s="28"/>
      <c r="D376" s="28"/>
      <c r="Z376" s="28"/>
      <c r="AA376" s="28"/>
      <c r="AB376" s="28"/>
      <c r="AC376" s="28"/>
      <c r="AD376" s="28"/>
      <c r="AF376" s="29"/>
      <c r="AM376" s="28"/>
      <c r="AN376" s="28"/>
      <c r="AO376" s="28"/>
      <c r="AP376" s="28"/>
      <c r="AQ376" s="28"/>
      <c r="AR376" s="28"/>
      <c r="AS376" s="28"/>
      <c r="AT376" s="28"/>
    </row>
    <row r="377" spans="1:46">
      <c r="A377" s="28"/>
      <c r="B377" s="29"/>
      <c r="C377" s="28"/>
      <c r="D377" s="28"/>
      <c r="Z377" s="28"/>
      <c r="AA377" s="28"/>
      <c r="AB377" s="28"/>
      <c r="AC377" s="28"/>
      <c r="AD377" s="28"/>
      <c r="AF377" s="29"/>
      <c r="AM377" s="28"/>
      <c r="AN377" s="28"/>
      <c r="AO377" s="28"/>
      <c r="AP377" s="28"/>
      <c r="AQ377" s="28"/>
      <c r="AR377" s="28"/>
      <c r="AS377" s="28"/>
      <c r="AT377" s="28"/>
    </row>
    <row r="378" spans="1:46">
      <c r="A378" s="28"/>
      <c r="B378" s="29"/>
      <c r="C378" s="28"/>
      <c r="D378" s="28"/>
      <c r="Z378" s="28"/>
      <c r="AA378" s="28"/>
      <c r="AB378" s="28"/>
      <c r="AC378" s="28"/>
      <c r="AD378" s="28"/>
      <c r="AF378" s="29"/>
      <c r="AM378" s="28"/>
      <c r="AN378" s="28"/>
      <c r="AO378" s="28"/>
      <c r="AP378" s="28"/>
      <c r="AQ378" s="28"/>
      <c r="AR378" s="28"/>
      <c r="AS378" s="28"/>
      <c r="AT378" s="28"/>
    </row>
    <row r="379" spans="1:46">
      <c r="A379" s="28"/>
      <c r="B379" s="29"/>
      <c r="C379" s="28"/>
      <c r="D379" s="28"/>
      <c r="Z379" s="28"/>
      <c r="AA379" s="28"/>
      <c r="AB379" s="28"/>
      <c r="AC379" s="28"/>
      <c r="AD379" s="28"/>
      <c r="AF379" s="29"/>
      <c r="AM379" s="28"/>
      <c r="AN379" s="28"/>
      <c r="AO379" s="28"/>
      <c r="AP379" s="28"/>
      <c r="AQ379" s="28"/>
      <c r="AR379" s="28"/>
      <c r="AS379" s="28"/>
      <c r="AT379" s="28"/>
    </row>
    <row r="380" spans="1:46">
      <c r="A380" s="28"/>
      <c r="B380" s="29"/>
      <c r="C380" s="28"/>
      <c r="D380" s="28"/>
      <c r="Z380" s="28"/>
      <c r="AA380" s="28"/>
      <c r="AB380" s="28"/>
      <c r="AC380" s="28"/>
      <c r="AD380" s="28"/>
      <c r="AF380" s="29"/>
      <c r="AM380" s="28"/>
      <c r="AN380" s="28"/>
      <c r="AO380" s="28"/>
      <c r="AP380" s="28"/>
      <c r="AQ380" s="28"/>
      <c r="AR380" s="28"/>
      <c r="AS380" s="28"/>
      <c r="AT380" s="28"/>
    </row>
    <row r="381" spans="1:46">
      <c r="A381" s="28"/>
      <c r="B381" s="29"/>
      <c r="C381" s="28"/>
      <c r="D381" s="28"/>
      <c r="Z381" s="28"/>
      <c r="AA381" s="28"/>
      <c r="AB381" s="28"/>
      <c r="AC381" s="28"/>
      <c r="AD381" s="28"/>
      <c r="AF381" s="29"/>
      <c r="AM381" s="28"/>
      <c r="AN381" s="28"/>
      <c r="AO381" s="28"/>
      <c r="AP381" s="28"/>
      <c r="AQ381" s="28"/>
      <c r="AR381" s="28"/>
      <c r="AS381" s="28"/>
      <c r="AT381" s="28"/>
    </row>
    <row r="382" spans="1:46">
      <c r="A382" s="28"/>
      <c r="B382" s="29"/>
      <c r="C382" s="28"/>
      <c r="D382" s="28"/>
      <c r="Z382" s="28"/>
      <c r="AA382" s="28"/>
      <c r="AB382" s="28"/>
      <c r="AC382" s="28"/>
      <c r="AD382" s="28"/>
      <c r="AF382" s="29"/>
      <c r="AM382" s="28"/>
      <c r="AN382" s="28"/>
      <c r="AO382" s="28"/>
      <c r="AP382" s="28"/>
      <c r="AQ382" s="28"/>
      <c r="AR382" s="28"/>
      <c r="AS382" s="28"/>
      <c r="AT382" s="28"/>
    </row>
    <row r="383" spans="1:46">
      <c r="A383" s="28"/>
      <c r="B383" s="29"/>
      <c r="C383" s="28"/>
      <c r="D383" s="28"/>
      <c r="Z383" s="28"/>
      <c r="AA383" s="28"/>
      <c r="AB383" s="28"/>
      <c r="AC383" s="28"/>
      <c r="AD383" s="28"/>
      <c r="AF383" s="29"/>
      <c r="AM383" s="28"/>
      <c r="AN383" s="28"/>
      <c r="AO383" s="28"/>
      <c r="AP383" s="28"/>
      <c r="AQ383" s="28"/>
      <c r="AR383" s="28"/>
      <c r="AS383" s="28"/>
      <c r="AT383" s="28"/>
    </row>
    <row r="384" spans="1:46">
      <c r="A384" s="28"/>
      <c r="B384" s="29"/>
      <c r="C384" s="28"/>
      <c r="D384" s="28"/>
      <c r="Z384" s="28"/>
      <c r="AA384" s="28"/>
      <c r="AB384" s="28"/>
      <c r="AC384" s="28"/>
      <c r="AD384" s="28"/>
      <c r="AF384" s="29"/>
      <c r="AM384" s="28"/>
      <c r="AN384" s="28"/>
      <c r="AO384" s="28"/>
      <c r="AP384" s="28"/>
      <c r="AQ384" s="28"/>
      <c r="AR384" s="28"/>
      <c r="AS384" s="28"/>
      <c r="AT384" s="28"/>
    </row>
    <row r="385" spans="1:63">
      <c r="A385" s="28"/>
      <c r="B385" s="29"/>
      <c r="C385" s="28"/>
      <c r="D385" s="28"/>
      <c r="Z385" s="28"/>
      <c r="AA385" s="28"/>
      <c r="AB385" s="28"/>
      <c r="AC385" s="28"/>
      <c r="AD385" s="28"/>
      <c r="AF385" s="29"/>
      <c r="AM385" s="28"/>
      <c r="AN385" s="28"/>
      <c r="AO385" s="28"/>
      <c r="AP385" s="28"/>
      <c r="AQ385" s="28"/>
      <c r="AR385" s="28"/>
      <c r="AS385" s="28"/>
      <c r="AT385" s="28"/>
    </row>
    <row r="386" spans="1:63">
      <c r="A386" s="28"/>
      <c r="B386" s="29"/>
      <c r="C386" s="28"/>
      <c r="D386" s="28"/>
      <c r="Z386" s="28"/>
      <c r="AA386" s="28"/>
      <c r="AB386" s="28"/>
      <c r="AC386" s="28"/>
      <c r="AD386" s="28"/>
      <c r="AF386" s="29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</row>
    <row r="387" spans="1:63">
      <c r="A387" s="28"/>
      <c r="B387" s="29"/>
      <c r="C387" s="28"/>
      <c r="D387" s="28"/>
      <c r="Z387" s="28"/>
      <c r="AA387" s="28"/>
      <c r="AB387" s="28"/>
      <c r="AC387" s="28"/>
      <c r="AD387" s="28"/>
      <c r="AF387" s="29"/>
      <c r="AM387" s="28"/>
      <c r="AN387" s="28"/>
      <c r="AO387" s="28"/>
      <c r="AP387" s="28"/>
      <c r="AQ387" s="28"/>
      <c r="AR387" s="28"/>
      <c r="AS387" s="28"/>
      <c r="AT387" s="28"/>
    </row>
    <row r="388" spans="1:63">
      <c r="A388" s="28"/>
      <c r="B388" s="29"/>
      <c r="C388" s="28"/>
      <c r="D388" s="28"/>
      <c r="Z388" s="28"/>
      <c r="AA388" s="28"/>
      <c r="AB388" s="28"/>
      <c r="AC388" s="28"/>
      <c r="AD388" s="28"/>
      <c r="AF388" s="29"/>
      <c r="AM388" s="28"/>
      <c r="AN388" s="28"/>
      <c r="AO388" s="28"/>
      <c r="AP388" s="28"/>
      <c r="AQ388" s="28"/>
      <c r="AR388" s="28"/>
      <c r="AS388" s="28"/>
      <c r="AT388" s="28"/>
      <c r="AU388" s="28"/>
    </row>
    <row r="389" spans="1:63">
      <c r="A389" s="28"/>
      <c r="B389" s="29"/>
      <c r="C389" s="28"/>
      <c r="D389" s="28"/>
      <c r="Z389" s="28"/>
      <c r="AA389" s="28"/>
      <c r="AB389" s="28"/>
      <c r="AC389" s="28"/>
      <c r="AD389" s="28"/>
      <c r="AF389" s="29"/>
      <c r="AM389" s="28"/>
      <c r="AN389" s="28"/>
      <c r="AO389" s="28"/>
      <c r="AP389" s="28"/>
      <c r="AQ389" s="28"/>
      <c r="AR389" s="28"/>
      <c r="AS389" s="28"/>
      <c r="AT389" s="28"/>
    </row>
    <row r="390" spans="1:63">
      <c r="A390" s="28"/>
      <c r="B390" s="29"/>
      <c r="C390" s="28"/>
      <c r="D390" s="28"/>
      <c r="Z390" s="28"/>
      <c r="AA390" s="28"/>
      <c r="AB390" s="28"/>
      <c r="AC390" s="28"/>
      <c r="AD390" s="28"/>
      <c r="AF390" s="29"/>
      <c r="AM390" s="28"/>
      <c r="AN390" s="28"/>
      <c r="AO390" s="28"/>
      <c r="AP390" s="28"/>
      <c r="AQ390" s="28"/>
      <c r="AR390" s="28"/>
      <c r="AS390" s="28"/>
      <c r="AT390" s="28"/>
    </row>
    <row r="391" spans="1:63">
      <c r="A391" s="28"/>
      <c r="B391" s="29"/>
      <c r="C391" s="28"/>
      <c r="D391" s="28"/>
      <c r="Z391" s="28"/>
      <c r="AA391" s="28"/>
      <c r="AB391" s="28"/>
      <c r="AC391" s="28"/>
      <c r="AD391" s="28"/>
      <c r="AF391" s="29"/>
      <c r="AM391" s="28"/>
      <c r="AN391" s="28"/>
      <c r="AO391" s="28"/>
      <c r="AP391" s="28"/>
      <c r="AQ391" s="28"/>
      <c r="AR391" s="28"/>
      <c r="AS391" s="28"/>
      <c r="AT391" s="28"/>
    </row>
    <row r="392" spans="1:63">
      <c r="A392" s="28"/>
      <c r="B392" s="29"/>
      <c r="C392" s="28"/>
      <c r="D392" s="28"/>
      <c r="Z392" s="28"/>
      <c r="AA392" s="28"/>
      <c r="AB392" s="28"/>
      <c r="AC392" s="28"/>
      <c r="AD392" s="28"/>
      <c r="AF392" s="29"/>
      <c r="AM392" s="28"/>
      <c r="AN392" s="28"/>
      <c r="AO392" s="28"/>
      <c r="AP392" s="28"/>
      <c r="AQ392" s="28"/>
      <c r="AR392" s="28"/>
      <c r="AS392" s="28"/>
      <c r="AT392" s="28"/>
    </row>
    <row r="393" spans="1:63">
      <c r="A393" s="28"/>
      <c r="B393" s="29"/>
      <c r="C393" s="28"/>
      <c r="D393" s="28"/>
      <c r="Z393" s="28"/>
      <c r="AA393" s="28"/>
      <c r="AB393" s="28"/>
      <c r="AC393" s="28"/>
      <c r="AD393" s="28"/>
      <c r="AF393" s="29"/>
      <c r="AM393" s="28"/>
      <c r="AN393" s="28"/>
      <c r="AO393" s="28"/>
      <c r="AP393" s="28"/>
      <c r="AQ393" s="28"/>
      <c r="AR393" s="28"/>
      <c r="AS393" s="28"/>
      <c r="AT393" s="28"/>
    </row>
    <row r="394" spans="1:63">
      <c r="A394" s="28"/>
      <c r="B394" s="29"/>
      <c r="C394" s="28"/>
      <c r="D394" s="28"/>
      <c r="Z394" s="28"/>
      <c r="AA394" s="28"/>
      <c r="AB394" s="28"/>
      <c r="AC394" s="28"/>
      <c r="AD394" s="28"/>
      <c r="AF394" s="29"/>
      <c r="AM394" s="28"/>
      <c r="AN394" s="28"/>
      <c r="AO394" s="28"/>
      <c r="AP394" s="28"/>
      <c r="AQ394" s="28"/>
      <c r="AR394" s="28"/>
      <c r="AS394" s="28"/>
      <c r="AT394" s="28"/>
    </row>
    <row r="395" spans="1:63">
      <c r="A395" s="28"/>
      <c r="B395" s="29"/>
      <c r="C395" s="28"/>
      <c r="D395" s="28"/>
      <c r="Z395" s="28"/>
      <c r="AA395" s="28"/>
      <c r="AB395" s="28"/>
      <c r="AC395" s="28"/>
      <c r="AD395" s="28"/>
      <c r="AF395" s="29"/>
      <c r="AM395" s="28"/>
      <c r="AN395" s="28"/>
      <c r="AO395" s="28"/>
      <c r="AP395" s="28"/>
      <c r="AQ395" s="28"/>
      <c r="AR395" s="28"/>
      <c r="AS395" s="28"/>
      <c r="AT395" s="28"/>
    </row>
    <row r="396" spans="1:63">
      <c r="A396" s="28"/>
      <c r="B396" s="29"/>
      <c r="C396" s="28"/>
      <c r="D396" s="28"/>
      <c r="Z396" s="28"/>
      <c r="AA396" s="28"/>
      <c r="AB396" s="28"/>
      <c r="AC396" s="28"/>
      <c r="AD396" s="28"/>
      <c r="AF396" s="29"/>
      <c r="AM396" s="28"/>
      <c r="AN396" s="28"/>
      <c r="AO396" s="28"/>
      <c r="AP396" s="28"/>
      <c r="AQ396" s="28"/>
      <c r="AR396" s="28"/>
      <c r="AS396" s="28"/>
      <c r="AT396" s="28"/>
    </row>
    <row r="397" spans="1:63">
      <c r="A397" s="28"/>
      <c r="B397" s="29"/>
      <c r="C397" s="28"/>
      <c r="D397" s="28"/>
      <c r="Z397" s="28"/>
      <c r="AA397" s="28"/>
      <c r="AB397" s="28"/>
      <c r="AC397" s="28"/>
      <c r="AD397" s="28"/>
      <c r="AF397" s="29"/>
      <c r="AM397" s="28"/>
      <c r="AN397" s="28"/>
      <c r="AO397" s="28"/>
      <c r="AP397" s="28"/>
      <c r="AQ397" s="28"/>
      <c r="AR397" s="28"/>
      <c r="AS397" s="28"/>
      <c r="AT397" s="28"/>
    </row>
    <row r="398" spans="1:63">
      <c r="A398" s="28"/>
      <c r="B398" s="29"/>
      <c r="C398" s="28"/>
      <c r="D398" s="28"/>
      <c r="Z398" s="28"/>
      <c r="AA398" s="28"/>
      <c r="AB398" s="28"/>
      <c r="AC398" s="28"/>
      <c r="AD398" s="28"/>
      <c r="AF398" s="29"/>
      <c r="AM398" s="28"/>
      <c r="AN398" s="28"/>
      <c r="AO398" s="28"/>
      <c r="AP398" s="28"/>
      <c r="AQ398" s="28"/>
      <c r="AR398" s="28"/>
      <c r="AS398" s="28"/>
      <c r="AT398" s="28"/>
    </row>
    <row r="399" spans="1:63">
      <c r="A399" s="28"/>
      <c r="B399" s="29"/>
      <c r="C399" s="28"/>
      <c r="D399" s="28"/>
      <c r="Z399" s="28"/>
      <c r="AA399" s="28"/>
      <c r="AB399" s="28"/>
      <c r="AC399" s="28"/>
      <c r="AD399" s="28"/>
      <c r="AF399" s="29"/>
      <c r="AM399" s="28"/>
      <c r="AN399" s="28"/>
      <c r="AO399" s="28"/>
      <c r="AP399" s="28"/>
      <c r="AQ399" s="28"/>
      <c r="AR399" s="28"/>
      <c r="AS399" s="28"/>
      <c r="AT399" s="28"/>
    </row>
    <row r="400" spans="1:63">
      <c r="A400" s="28"/>
      <c r="B400" s="29"/>
      <c r="C400" s="28"/>
      <c r="D400" s="28"/>
      <c r="Z400" s="28"/>
      <c r="AA400" s="28"/>
      <c r="AB400" s="28"/>
      <c r="AC400" s="28"/>
      <c r="AD400" s="28"/>
      <c r="AF400" s="29"/>
      <c r="AM400" s="28"/>
      <c r="AN400" s="28"/>
      <c r="AO400" s="28"/>
      <c r="AP400" s="28"/>
      <c r="AQ400" s="28"/>
      <c r="AR400" s="28"/>
      <c r="AS400" s="28"/>
      <c r="AT400" s="28"/>
    </row>
    <row r="401" spans="1:63">
      <c r="A401" s="28"/>
      <c r="B401" s="29"/>
      <c r="C401" s="28"/>
      <c r="D401" s="28"/>
      <c r="Z401" s="28"/>
      <c r="AA401" s="28"/>
      <c r="AB401" s="28"/>
      <c r="AC401" s="28"/>
      <c r="AD401" s="28"/>
      <c r="AF401" s="29"/>
      <c r="AM401" s="28"/>
      <c r="AN401" s="28"/>
      <c r="AO401" s="28"/>
      <c r="AP401" s="28"/>
      <c r="AQ401" s="28"/>
      <c r="AR401" s="28"/>
      <c r="AS401" s="28"/>
      <c r="AT401" s="28"/>
    </row>
    <row r="402" spans="1:63">
      <c r="A402" s="28"/>
      <c r="B402" s="29"/>
      <c r="C402" s="28"/>
      <c r="D402" s="28"/>
      <c r="Z402" s="28"/>
      <c r="AA402" s="28"/>
      <c r="AB402" s="28"/>
      <c r="AC402" s="28"/>
      <c r="AD402" s="28"/>
      <c r="AF402" s="29"/>
      <c r="AM402" s="28"/>
      <c r="AN402" s="28"/>
      <c r="AO402" s="28"/>
      <c r="AP402" s="28"/>
      <c r="AQ402" s="28"/>
      <c r="AR402" s="28"/>
      <c r="AS402" s="28"/>
      <c r="AT402" s="28"/>
    </row>
    <row r="403" spans="1:63">
      <c r="A403" s="28"/>
      <c r="B403" s="29"/>
      <c r="C403" s="28"/>
      <c r="D403" s="28"/>
      <c r="Z403" s="28"/>
      <c r="AA403" s="28"/>
      <c r="AB403" s="28"/>
      <c r="AC403" s="28"/>
      <c r="AD403" s="28"/>
      <c r="AF403" s="29"/>
      <c r="AM403" s="28"/>
      <c r="AN403" s="28"/>
      <c r="AO403" s="28"/>
      <c r="AP403" s="28"/>
      <c r="AQ403" s="28"/>
      <c r="AR403" s="28"/>
      <c r="AS403" s="28"/>
      <c r="AT403" s="28"/>
    </row>
    <row r="404" spans="1:63">
      <c r="A404" s="28"/>
      <c r="B404" s="29"/>
      <c r="C404" s="28"/>
      <c r="D404" s="28"/>
      <c r="Z404" s="28"/>
      <c r="AA404" s="28"/>
      <c r="AB404" s="28"/>
      <c r="AC404" s="28"/>
      <c r="AD404" s="28"/>
      <c r="AF404" s="29"/>
      <c r="AM404" s="28"/>
      <c r="AN404" s="28"/>
      <c r="AO404" s="28"/>
      <c r="AP404" s="28"/>
      <c r="AQ404" s="28"/>
      <c r="AR404" s="28"/>
      <c r="AS404" s="28"/>
      <c r="AT404" s="28"/>
    </row>
    <row r="405" spans="1:63">
      <c r="A405" s="28"/>
      <c r="B405" s="29"/>
      <c r="C405" s="28"/>
      <c r="D405" s="28"/>
      <c r="Z405" s="28"/>
      <c r="AA405" s="28"/>
      <c r="AB405" s="28"/>
      <c r="AC405" s="28"/>
      <c r="AD405" s="28"/>
      <c r="AF405" s="29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</row>
    <row r="406" spans="1:63">
      <c r="A406" s="28"/>
      <c r="B406" s="29"/>
      <c r="C406" s="28"/>
      <c r="D406" s="28"/>
      <c r="Z406" s="28"/>
      <c r="AA406" s="28"/>
      <c r="AB406" s="28"/>
      <c r="AC406" s="28"/>
      <c r="AD406" s="28"/>
      <c r="AF406" s="29"/>
      <c r="AM406" s="28"/>
      <c r="AN406" s="28"/>
      <c r="AO406" s="28"/>
      <c r="AP406" s="28"/>
      <c r="AQ406" s="28"/>
      <c r="AR406" s="28"/>
      <c r="AS406" s="28"/>
      <c r="AT406" s="28"/>
      <c r="AU406" s="28"/>
    </row>
    <row r="407" spans="1:63">
      <c r="A407" s="28"/>
      <c r="B407" s="29"/>
      <c r="C407" s="28"/>
      <c r="D407" s="28"/>
      <c r="Z407" s="28"/>
      <c r="AA407" s="28"/>
      <c r="AB407" s="28"/>
      <c r="AC407" s="28"/>
      <c r="AD407" s="28"/>
      <c r="AF407" s="29"/>
      <c r="AM407" s="28"/>
      <c r="AN407" s="28"/>
      <c r="AO407" s="28"/>
      <c r="AP407" s="28"/>
      <c r="AQ407" s="28"/>
      <c r="AR407" s="28"/>
      <c r="AS407" s="28"/>
      <c r="AT407" s="28"/>
      <c r="AU407" s="28"/>
      <c r="AW407" s="28"/>
    </row>
    <row r="408" spans="1:63">
      <c r="A408" s="28"/>
      <c r="B408" s="29"/>
      <c r="C408" s="28"/>
      <c r="D408" s="28"/>
      <c r="Z408" s="28"/>
      <c r="AA408" s="28"/>
      <c r="AB408" s="28"/>
      <c r="AC408" s="28"/>
      <c r="AD408" s="28"/>
      <c r="AF408" s="29"/>
      <c r="AM408" s="28"/>
      <c r="AN408" s="28"/>
      <c r="AO408" s="28"/>
      <c r="AP408" s="28"/>
      <c r="AQ408" s="28"/>
      <c r="AR408" s="28"/>
      <c r="AS408" s="28"/>
      <c r="AT408" s="28"/>
    </row>
    <row r="409" spans="1:63">
      <c r="A409" s="28"/>
      <c r="B409" s="29"/>
      <c r="C409" s="28"/>
      <c r="D409" s="28"/>
      <c r="Z409" s="28"/>
      <c r="AA409" s="28"/>
      <c r="AB409" s="28"/>
      <c r="AC409" s="28"/>
      <c r="AD409" s="28"/>
      <c r="AF409" s="29"/>
      <c r="AM409" s="28"/>
      <c r="AN409" s="28"/>
      <c r="AO409" s="28"/>
      <c r="AP409" s="28"/>
      <c r="AQ409" s="28"/>
      <c r="AR409" s="28"/>
      <c r="AS409" s="28"/>
      <c r="AT409" s="28"/>
    </row>
    <row r="410" spans="1:63">
      <c r="A410" s="28"/>
      <c r="B410" s="29"/>
      <c r="C410" s="28"/>
      <c r="D410" s="28"/>
      <c r="Z410" s="28"/>
      <c r="AA410" s="28"/>
      <c r="AB410" s="28"/>
      <c r="AC410" s="28"/>
      <c r="AD410" s="28"/>
      <c r="AF410" s="29"/>
      <c r="AM410" s="28"/>
      <c r="AN410" s="28"/>
      <c r="AO410" s="28"/>
      <c r="AP410" s="28"/>
      <c r="AQ410" s="28"/>
      <c r="AR410" s="28"/>
      <c r="AS410" s="28"/>
      <c r="AT410" s="28"/>
    </row>
    <row r="411" spans="1:63">
      <c r="A411" s="28"/>
      <c r="B411" s="29"/>
      <c r="C411" s="28"/>
      <c r="D411" s="28"/>
      <c r="Z411" s="28"/>
      <c r="AA411" s="28"/>
      <c r="AB411" s="28"/>
      <c r="AC411" s="28"/>
      <c r="AD411" s="28"/>
      <c r="AF411" s="29"/>
      <c r="AM411" s="28"/>
      <c r="AN411" s="28"/>
      <c r="AO411" s="28"/>
      <c r="AP411" s="28"/>
      <c r="AQ411" s="28"/>
      <c r="AR411" s="28"/>
      <c r="AS411" s="28"/>
      <c r="AT411" s="28"/>
      <c r="AU411" s="28"/>
    </row>
    <row r="412" spans="1:63">
      <c r="A412" s="28"/>
      <c r="B412" s="29"/>
      <c r="C412" s="28"/>
      <c r="D412" s="28"/>
      <c r="Z412" s="28"/>
      <c r="AA412" s="28"/>
      <c r="AB412" s="28"/>
      <c r="AC412" s="28"/>
      <c r="AD412" s="28"/>
      <c r="AF412" s="29"/>
      <c r="AM412" s="28"/>
      <c r="AN412" s="28"/>
      <c r="AO412" s="28"/>
      <c r="AP412" s="28"/>
      <c r="AQ412" s="28"/>
      <c r="AR412" s="28"/>
      <c r="AS412" s="28"/>
      <c r="AT412" s="28"/>
    </row>
    <row r="413" spans="1:63">
      <c r="A413" s="28"/>
      <c r="B413" s="29"/>
      <c r="C413" s="28"/>
      <c r="D413" s="28"/>
      <c r="Z413" s="28"/>
      <c r="AA413" s="28"/>
      <c r="AB413" s="28"/>
      <c r="AC413" s="28"/>
      <c r="AD413" s="28"/>
      <c r="AF413" s="29"/>
      <c r="AM413" s="28"/>
      <c r="AN413" s="28"/>
      <c r="AO413" s="28"/>
      <c r="AP413" s="28"/>
      <c r="AQ413" s="28"/>
      <c r="AR413" s="28"/>
      <c r="AS413" s="28"/>
      <c r="AT413" s="28"/>
    </row>
    <row r="414" spans="1:63">
      <c r="A414" s="28"/>
      <c r="B414" s="29"/>
      <c r="C414" s="28"/>
      <c r="D414" s="28"/>
      <c r="Z414" s="28"/>
      <c r="AA414" s="28"/>
      <c r="AB414" s="28"/>
      <c r="AC414" s="28"/>
      <c r="AD414" s="28"/>
      <c r="AF414" s="29"/>
      <c r="AM414" s="28"/>
      <c r="AN414" s="28"/>
      <c r="AO414" s="28"/>
      <c r="AP414" s="28"/>
      <c r="AQ414" s="28"/>
      <c r="AR414" s="28"/>
      <c r="AS414" s="28"/>
      <c r="AT414" s="28"/>
    </row>
    <row r="415" spans="1:63">
      <c r="A415" s="28"/>
      <c r="B415" s="29"/>
      <c r="C415" s="28"/>
      <c r="D415" s="28"/>
      <c r="Z415" s="28"/>
      <c r="AA415" s="28"/>
      <c r="AB415" s="28"/>
      <c r="AC415" s="28"/>
      <c r="AD415" s="28"/>
      <c r="AF415" s="29"/>
      <c r="AM415" s="28"/>
      <c r="AN415" s="28"/>
      <c r="AO415" s="28"/>
      <c r="AP415" s="28"/>
      <c r="AQ415" s="28"/>
      <c r="AR415" s="28"/>
      <c r="AS415" s="28"/>
      <c r="AT415" s="28"/>
    </row>
    <row r="416" spans="1:63">
      <c r="A416" s="28"/>
      <c r="B416" s="29"/>
      <c r="C416" s="28"/>
      <c r="D416" s="28"/>
      <c r="Z416" s="28"/>
      <c r="AA416" s="28"/>
      <c r="AB416" s="28"/>
      <c r="AC416" s="28"/>
      <c r="AD416" s="28"/>
      <c r="AF416" s="29"/>
      <c r="AM416" s="28"/>
      <c r="AN416" s="28"/>
      <c r="AO416" s="28"/>
      <c r="AP416" s="28"/>
      <c r="AQ416" s="28"/>
      <c r="AR416" s="28"/>
      <c r="AS416" s="28"/>
      <c r="AT416" s="28"/>
    </row>
    <row r="417" spans="1:46">
      <c r="A417" s="28"/>
      <c r="B417" s="29"/>
      <c r="C417" s="28"/>
      <c r="D417" s="28"/>
      <c r="Z417" s="28"/>
      <c r="AA417" s="28"/>
      <c r="AB417" s="28"/>
      <c r="AC417" s="28"/>
      <c r="AD417" s="28"/>
      <c r="AF417" s="29"/>
      <c r="AM417" s="28"/>
      <c r="AN417" s="28"/>
      <c r="AO417" s="28"/>
      <c r="AP417" s="28"/>
      <c r="AQ417" s="28"/>
      <c r="AR417" s="28"/>
      <c r="AS417" s="28"/>
      <c r="AT417" s="28"/>
    </row>
    <row r="418" spans="1:46">
      <c r="A418" s="28"/>
      <c r="B418" s="29"/>
      <c r="C418" s="28"/>
      <c r="D418" s="28"/>
      <c r="Z418" s="28"/>
      <c r="AA418" s="28"/>
      <c r="AB418" s="28"/>
      <c r="AC418" s="28"/>
      <c r="AD418" s="28"/>
      <c r="AF418" s="29"/>
      <c r="AM418" s="28"/>
      <c r="AN418" s="28"/>
      <c r="AO418" s="28"/>
      <c r="AP418" s="28"/>
      <c r="AQ418" s="28"/>
      <c r="AR418" s="28"/>
      <c r="AS418" s="28"/>
      <c r="AT418" s="28"/>
    </row>
    <row r="419" spans="1:46">
      <c r="A419" s="28"/>
      <c r="B419" s="29"/>
      <c r="C419" s="28"/>
      <c r="D419" s="28"/>
      <c r="Z419" s="28"/>
      <c r="AA419" s="28"/>
      <c r="AB419" s="28"/>
      <c r="AC419" s="28"/>
      <c r="AD419" s="28"/>
      <c r="AF419" s="29"/>
      <c r="AM419" s="28"/>
      <c r="AN419" s="28"/>
      <c r="AO419" s="28"/>
      <c r="AP419" s="28"/>
      <c r="AQ419" s="28"/>
      <c r="AR419" s="28"/>
      <c r="AS419" s="28"/>
      <c r="AT419" s="28"/>
    </row>
    <row r="420" spans="1:46">
      <c r="A420" s="28"/>
      <c r="B420" s="29"/>
      <c r="C420" s="28"/>
      <c r="D420" s="28"/>
      <c r="Z420" s="28"/>
      <c r="AA420" s="28"/>
      <c r="AB420" s="28"/>
      <c r="AC420" s="28"/>
      <c r="AD420" s="28"/>
      <c r="AF420" s="29"/>
      <c r="AM420" s="28"/>
      <c r="AN420" s="28"/>
      <c r="AO420" s="28"/>
      <c r="AP420" s="28"/>
      <c r="AQ420" s="28"/>
      <c r="AR420" s="28"/>
      <c r="AS420" s="28"/>
      <c r="AT420" s="28"/>
    </row>
    <row r="421" spans="1:46">
      <c r="A421" s="28"/>
      <c r="B421" s="29"/>
      <c r="C421" s="28"/>
      <c r="D421" s="28"/>
      <c r="Z421" s="28"/>
      <c r="AA421" s="28"/>
      <c r="AB421" s="28"/>
      <c r="AC421" s="28"/>
      <c r="AD421" s="28"/>
      <c r="AF421" s="29"/>
      <c r="AM421" s="28"/>
      <c r="AN421" s="28"/>
      <c r="AO421" s="28"/>
      <c r="AP421" s="28"/>
      <c r="AQ421" s="28"/>
      <c r="AR421" s="28"/>
      <c r="AS421" s="28"/>
      <c r="AT421" s="28"/>
    </row>
    <row r="422" spans="1:46">
      <c r="A422" s="28"/>
      <c r="B422" s="29"/>
      <c r="C422" s="28"/>
      <c r="D422" s="28"/>
      <c r="Z422" s="28"/>
      <c r="AA422" s="28"/>
      <c r="AB422" s="28"/>
      <c r="AC422" s="28"/>
      <c r="AD422" s="28"/>
      <c r="AF422" s="29"/>
      <c r="AM422" s="28"/>
      <c r="AN422" s="28"/>
      <c r="AO422" s="28"/>
      <c r="AP422" s="28"/>
      <c r="AQ422" s="28"/>
      <c r="AR422" s="28"/>
      <c r="AS422" s="28"/>
      <c r="AT422" s="28"/>
    </row>
    <row r="423" spans="1:46">
      <c r="A423" s="28"/>
      <c r="B423" s="29"/>
      <c r="C423" s="28"/>
      <c r="D423" s="28"/>
      <c r="Z423" s="28"/>
      <c r="AA423" s="28"/>
      <c r="AB423" s="28"/>
      <c r="AC423" s="28"/>
      <c r="AD423" s="28"/>
      <c r="AF423" s="29"/>
      <c r="AM423" s="28"/>
      <c r="AN423" s="28"/>
      <c r="AO423" s="28"/>
      <c r="AP423" s="28"/>
      <c r="AQ423" s="28"/>
      <c r="AR423" s="28"/>
      <c r="AS423" s="28"/>
      <c r="AT423" s="28"/>
    </row>
    <row r="424" spans="1:46">
      <c r="A424" s="28"/>
      <c r="B424" s="29"/>
      <c r="C424" s="28"/>
      <c r="D424" s="28"/>
      <c r="Z424" s="28"/>
      <c r="AA424" s="28"/>
      <c r="AB424" s="28"/>
      <c r="AC424" s="28"/>
      <c r="AD424" s="28"/>
      <c r="AF424" s="29"/>
      <c r="AM424" s="28"/>
      <c r="AN424" s="28"/>
      <c r="AO424" s="28"/>
      <c r="AP424" s="28"/>
      <c r="AQ424" s="28"/>
      <c r="AR424" s="28"/>
      <c r="AS424" s="28"/>
      <c r="AT424" s="28"/>
    </row>
    <row r="425" spans="1:46">
      <c r="A425" s="28"/>
      <c r="B425" s="29"/>
      <c r="C425" s="28"/>
      <c r="D425" s="28"/>
      <c r="Z425" s="28"/>
      <c r="AA425" s="28"/>
      <c r="AB425" s="28"/>
      <c r="AC425" s="28"/>
      <c r="AD425" s="28"/>
      <c r="AF425" s="29"/>
      <c r="AM425" s="28"/>
      <c r="AN425" s="28"/>
      <c r="AO425" s="28"/>
      <c r="AP425" s="28"/>
      <c r="AQ425" s="28"/>
      <c r="AR425" s="28"/>
      <c r="AS425" s="28"/>
      <c r="AT425" s="28"/>
    </row>
    <row r="426" spans="1:46">
      <c r="A426" s="28"/>
      <c r="B426" s="29"/>
      <c r="C426" s="28"/>
      <c r="D426" s="28"/>
      <c r="Z426" s="28"/>
      <c r="AA426" s="28"/>
      <c r="AB426" s="28"/>
      <c r="AC426" s="28"/>
      <c r="AD426" s="28"/>
      <c r="AF426" s="29"/>
      <c r="AM426" s="28"/>
      <c r="AN426" s="28"/>
      <c r="AO426" s="28"/>
      <c r="AP426" s="28"/>
      <c r="AQ426" s="28"/>
      <c r="AR426" s="28"/>
      <c r="AS426" s="28"/>
      <c r="AT426" s="28"/>
    </row>
    <row r="427" spans="1:46">
      <c r="A427" s="28"/>
      <c r="B427" s="29"/>
      <c r="C427" s="28"/>
      <c r="D427" s="28"/>
      <c r="Z427" s="28"/>
      <c r="AA427" s="28"/>
      <c r="AB427" s="28"/>
      <c r="AC427" s="28"/>
      <c r="AD427" s="28"/>
      <c r="AF427" s="29"/>
      <c r="AM427" s="28"/>
      <c r="AN427" s="28"/>
      <c r="AO427" s="28"/>
      <c r="AP427" s="28"/>
      <c r="AQ427" s="28"/>
      <c r="AR427" s="28"/>
      <c r="AS427" s="28"/>
      <c r="AT427" s="28"/>
    </row>
    <row r="428" spans="1:46">
      <c r="A428" s="28"/>
      <c r="B428" s="29"/>
      <c r="C428" s="28"/>
      <c r="D428" s="28"/>
      <c r="Z428" s="28"/>
      <c r="AA428" s="28"/>
      <c r="AB428" s="28"/>
      <c r="AC428" s="28"/>
      <c r="AD428" s="28"/>
      <c r="AF428" s="29"/>
      <c r="AM428" s="28"/>
      <c r="AN428" s="28"/>
      <c r="AO428" s="28"/>
      <c r="AP428" s="28"/>
      <c r="AQ428" s="28"/>
      <c r="AR428" s="28"/>
      <c r="AS428" s="28"/>
      <c r="AT428" s="28"/>
    </row>
    <row r="429" spans="1:46">
      <c r="A429" s="28"/>
      <c r="B429" s="29"/>
      <c r="C429" s="28"/>
      <c r="D429" s="28"/>
      <c r="Z429" s="28"/>
      <c r="AA429" s="28"/>
      <c r="AB429" s="28"/>
      <c r="AC429" s="28"/>
      <c r="AD429" s="28"/>
      <c r="AF429" s="29"/>
      <c r="AM429" s="28"/>
      <c r="AN429" s="28"/>
      <c r="AO429" s="28"/>
      <c r="AP429" s="28"/>
      <c r="AQ429" s="28"/>
      <c r="AR429" s="28"/>
      <c r="AS429" s="28"/>
      <c r="AT429" s="28"/>
    </row>
    <row r="430" spans="1:46">
      <c r="A430" s="28"/>
      <c r="B430" s="29"/>
      <c r="C430" s="28"/>
      <c r="D430" s="28"/>
      <c r="Z430" s="28"/>
      <c r="AA430" s="28"/>
      <c r="AB430" s="28"/>
      <c r="AC430" s="28"/>
      <c r="AD430" s="28"/>
      <c r="AF430" s="29"/>
      <c r="AM430" s="28"/>
      <c r="AN430" s="28"/>
      <c r="AO430" s="28"/>
      <c r="AP430" s="28"/>
      <c r="AQ430" s="28"/>
      <c r="AR430" s="28"/>
      <c r="AS430" s="28"/>
      <c r="AT430" s="28"/>
    </row>
    <row r="431" spans="1:46">
      <c r="A431" s="28"/>
      <c r="B431" s="29"/>
      <c r="C431" s="28"/>
      <c r="D431" s="28"/>
      <c r="Z431" s="28"/>
      <c r="AA431" s="28"/>
      <c r="AB431" s="28"/>
      <c r="AC431" s="28"/>
      <c r="AD431" s="28"/>
      <c r="AF431" s="29"/>
      <c r="AM431" s="28"/>
      <c r="AN431" s="28"/>
      <c r="AO431" s="28"/>
      <c r="AP431" s="28"/>
      <c r="AQ431" s="28"/>
      <c r="AR431" s="28"/>
      <c r="AS431" s="28"/>
      <c r="AT431" s="28"/>
    </row>
    <row r="432" spans="1:46">
      <c r="A432" s="28"/>
      <c r="B432" s="29"/>
      <c r="C432" s="28"/>
      <c r="D432" s="28"/>
      <c r="Z432" s="28"/>
      <c r="AA432" s="28"/>
      <c r="AB432" s="28"/>
      <c r="AC432" s="28"/>
      <c r="AD432" s="28"/>
      <c r="AF432" s="29"/>
      <c r="AM432" s="28"/>
      <c r="AN432" s="28"/>
      <c r="AO432" s="28"/>
      <c r="AP432" s="28"/>
      <c r="AQ432" s="28"/>
      <c r="AR432" s="28"/>
      <c r="AS432" s="28"/>
      <c r="AT432" s="28"/>
    </row>
    <row r="433" spans="1:46">
      <c r="A433" s="28"/>
      <c r="B433" s="29"/>
      <c r="C433" s="28"/>
      <c r="D433" s="28"/>
      <c r="Z433" s="28"/>
      <c r="AA433" s="28"/>
      <c r="AB433" s="28"/>
      <c r="AC433" s="28"/>
      <c r="AD433" s="28"/>
      <c r="AF433" s="29"/>
      <c r="AM433" s="28"/>
      <c r="AN433" s="28"/>
      <c r="AO433" s="28"/>
      <c r="AP433" s="28"/>
      <c r="AQ433" s="28"/>
      <c r="AR433" s="28"/>
      <c r="AS433" s="28"/>
      <c r="AT433" s="28"/>
    </row>
    <row r="434" spans="1:46">
      <c r="A434" s="28"/>
      <c r="B434" s="29"/>
      <c r="C434" s="28"/>
      <c r="D434" s="28"/>
      <c r="Z434" s="28"/>
      <c r="AA434" s="28"/>
      <c r="AB434" s="28"/>
      <c r="AC434" s="28"/>
      <c r="AD434" s="28"/>
      <c r="AF434" s="29"/>
      <c r="AM434" s="28"/>
      <c r="AN434" s="28"/>
      <c r="AO434" s="28"/>
      <c r="AP434" s="28"/>
      <c r="AQ434" s="28"/>
      <c r="AR434" s="28"/>
      <c r="AS434" s="28"/>
      <c r="AT434" s="28"/>
    </row>
    <row r="435" spans="1:46">
      <c r="A435" s="28"/>
      <c r="B435" s="29"/>
      <c r="C435" s="28"/>
      <c r="D435" s="28"/>
      <c r="Z435" s="28"/>
      <c r="AA435" s="28"/>
      <c r="AB435" s="28"/>
      <c r="AC435" s="28"/>
      <c r="AD435" s="28"/>
      <c r="AF435" s="29"/>
      <c r="AM435" s="28"/>
      <c r="AN435" s="28"/>
      <c r="AO435" s="28"/>
      <c r="AP435" s="28"/>
      <c r="AQ435" s="28"/>
      <c r="AR435" s="28"/>
      <c r="AS435" s="28"/>
      <c r="AT435" s="28"/>
    </row>
    <row r="436" spans="1:46">
      <c r="A436" s="28"/>
      <c r="B436" s="29"/>
      <c r="C436" s="28"/>
      <c r="D436" s="28"/>
      <c r="Z436" s="28"/>
      <c r="AA436" s="28"/>
      <c r="AB436" s="28"/>
      <c r="AC436" s="28"/>
      <c r="AD436" s="28"/>
      <c r="AF436" s="29"/>
      <c r="AM436" s="28"/>
      <c r="AN436" s="28"/>
      <c r="AO436" s="28"/>
      <c r="AP436" s="28"/>
      <c r="AQ436" s="28"/>
      <c r="AR436" s="28"/>
      <c r="AS436" s="28"/>
      <c r="AT436" s="28"/>
    </row>
    <row r="437" spans="1:46">
      <c r="A437" s="28"/>
      <c r="B437" s="29"/>
      <c r="C437" s="28"/>
      <c r="D437" s="28"/>
      <c r="Z437" s="28"/>
      <c r="AA437" s="28"/>
      <c r="AB437" s="28"/>
      <c r="AC437" s="28"/>
      <c r="AD437" s="28"/>
      <c r="AF437" s="29"/>
      <c r="AM437" s="28"/>
      <c r="AN437" s="28"/>
      <c r="AO437" s="28"/>
      <c r="AP437" s="28"/>
      <c r="AQ437" s="28"/>
      <c r="AR437" s="28"/>
      <c r="AS437" s="28"/>
      <c r="AT437" s="28"/>
    </row>
    <row r="438" spans="1:46">
      <c r="A438" s="28"/>
      <c r="B438" s="29"/>
      <c r="C438" s="28"/>
      <c r="D438" s="28"/>
      <c r="Z438" s="28"/>
      <c r="AA438" s="28"/>
      <c r="AB438" s="28"/>
      <c r="AC438" s="28"/>
      <c r="AD438" s="28"/>
      <c r="AF438" s="29"/>
      <c r="AM438" s="28"/>
      <c r="AN438" s="28"/>
      <c r="AO438" s="28"/>
      <c r="AP438" s="28"/>
      <c r="AQ438" s="28"/>
      <c r="AR438" s="28"/>
      <c r="AS438" s="28"/>
      <c r="AT438" s="28"/>
    </row>
    <row r="439" spans="1:46">
      <c r="A439" s="28"/>
      <c r="B439" s="29"/>
      <c r="C439" s="28"/>
      <c r="D439" s="28"/>
      <c r="Z439" s="28"/>
      <c r="AA439" s="28"/>
      <c r="AB439" s="28"/>
      <c r="AC439" s="28"/>
      <c r="AD439" s="28"/>
      <c r="AF439" s="29"/>
      <c r="AM439" s="28"/>
      <c r="AN439" s="28"/>
      <c r="AO439" s="28"/>
      <c r="AP439" s="28"/>
      <c r="AQ439" s="28"/>
      <c r="AR439" s="28"/>
      <c r="AS439" s="28"/>
      <c r="AT439" s="28"/>
    </row>
    <row r="440" spans="1:46">
      <c r="A440" s="28"/>
      <c r="B440" s="29"/>
      <c r="C440" s="28"/>
      <c r="D440" s="28"/>
      <c r="Z440" s="28"/>
      <c r="AA440" s="28"/>
      <c r="AB440" s="28"/>
      <c r="AC440" s="28"/>
      <c r="AD440" s="28"/>
      <c r="AF440" s="29"/>
      <c r="AM440" s="28"/>
      <c r="AN440" s="28"/>
      <c r="AO440" s="28"/>
      <c r="AP440" s="28"/>
      <c r="AQ440" s="28"/>
      <c r="AR440" s="28"/>
      <c r="AS440" s="28"/>
      <c r="AT440" s="28"/>
    </row>
    <row r="441" spans="1:46">
      <c r="A441" s="28"/>
      <c r="B441" s="29"/>
      <c r="C441" s="28"/>
      <c r="D441" s="28"/>
      <c r="Z441" s="28"/>
      <c r="AA441" s="28"/>
      <c r="AB441" s="28"/>
      <c r="AC441" s="28"/>
      <c r="AD441" s="28"/>
      <c r="AF441" s="29"/>
      <c r="AM441" s="28"/>
      <c r="AN441" s="28"/>
      <c r="AO441" s="28"/>
      <c r="AP441" s="28"/>
      <c r="AQ441" s="28"/>
      <c r="AR441" s="28"/>
      <c r="AS441" s="28"/>
      <c r="AT441" s="28"/>
    </row>
    <row r="442" spans="1:46">
      <c r="A442" s="28"/>
      <c r="B442" s="29"/>
      <c r="C442" s="28"/>
      <c r="D442" s="28"/>
      <c r="Z442" s="28"/>
      <c r="AA442" s="28"/>
      <c r="AB442" s="28"/>
      <c r="AC442" s="28"/>
      <c r="AD442" s="28"/>
      <c r="AF442" s="29"/>
      <c r="AM442" s="28"/>
      <c r="AN442" s="28"/>
      <c r="AO442" s="28"/>
      <c r="AP442" s="28"/>
      <c r="AQ442" s="28"/>
      <c r="AR442" s="28"/>
      <c r="AS442" s="28"/>
      <c r="AT442" s="28"/>
    </row>
    <row r="443" spans="1:46">
      <c r="A443" s="28"/>
      <c r="B443" s="29"/>
      <c r="C443" s="28"/>
      <c r="D443" s="28"/>
      <c r="Z443" s="28"/>
      <c r="AA443" s="28"/>
      <c r="AB443" s="28"/>
      <c r="AC443" s="28"/>
      <c r="AD443" s="28"/>
      <c r="AF443" s="29"/>
      <c r="AM443" s="28"/>
      <c r="AN443" s="28"/>
      <c r="AO443" s="28"/>
      <c r="AP443" s="28"/>
      <c r="AQ443" s="28"/>
      <c r="AR443" s="28"/>
      <c r="AS443" s="28"/>
      <c r="AT443" s="28"/>
    </row>
    <row r="444" spans="1:46">
      <c r="A444" s="28"/>
      <c r="B444" s="29"/>
      <c r="C444" s="28"/>
      <c r="D444" s="28"/>
      <c r="Z444" s="28"/>
      <c r="AA444" s="28"/>
      <c r="AB444" s="28"/>
      <c r="AC444" s="28"/>
      <c r="AD444" s="28"/>
      <c r="AF444" s="29"/>
      <c r="AM444" s="28"/>
      <c r="AN444" s="28"/>
      <c r="AO444" s="28"/>
      <c r="AP444" s="28"/>
      <c r="AQ444" s="28"/>
      <c r="AR444" s="28"/>
      <c r="AS444" s="28"/>
      <c r="AT444" s="28"/>
    </row>
    <row r="445" spans="1:46">
      <c r="A445" s="28"/>
      <c r="B445" s="29"/>
      <c r="C445" s="28"/>
      <c r="D445" s="28"/>
      <c r="Z445" s="28"/>
      <c r="AA445" s="28"/>
      <c r="AB445" s="28"/>
      <c r="AC445" s="28"/>
      <c r="AD445" s="28"/>
      <c r="AF445" s="29"/>
      <c r="AM445" s="28"/>
      <c r="AN445" s="28"/>
      <c r="AO445" s="28"/>
      <c r="AP445" s="28"/>
      <c r="AQ445" s="28"/>
      <c r="AR445" s="28"/>
      <c r="AS445" s="28"/>
      <c r="AT445" s="28"/>
    </row>
    <row r="446" spans="1:46">
      <c r="A446" s="28"/>
      <c r="B446" s="29"/>
      <c r="C446" s="28"/>
      <c r="D446" s="28"/>
      <c r="Z446" s="28"/>
      <c r="AA446" s="28"/>
      <c r="AB446" s="28"/>
      <c r="AC446" s="28"/>
      <c r="AD446" s="28"/>
      <c r="AF446" s="29"/>
      <c r="AM446" s="28"/>
      <c r="AN446" s="28"/>
      <c r="AO446" s="28"/>
      <c r="AP446" s="28"/>
      <c r="AQ446" s="28"/>
      <c r="AR446" s="28"/>
      <c r="AS446" s="28"/>
      <c r="AT446" s="28"/>
    </row>
    <row r="447" spans="1:46">
      <c r="A447" s="28"/>
      <c r="B447" s="29"/>
      <c r="C447" s="28"/>
      <c r="D447" s="28"/>
      <c r="Z447" s="28"/>
      <c r="AA447" s="28"/>
      <c r="AB447" s="28"/>
      <c r="AC447" s="28"/>
      <c r="AD447" s="28"/>
      <c r="AF447" s="29"/>
      <c r="AM447" s="28"/>
      <c r="AN447" s="28"/>
      <c r="AO447" s="28"/>
      <c r="AP447" s="28"/>
      <c r="AQ447" s="28"/>
      <c r="AR447" s="28"/>
      <c r="AS447" s="28"/>
      <c r="AT447" s="28"/>
    </row>
    <row r="448" spans="1:46">
      <c r="A448" s="28"/>
      <c r="B448" s="29"/>
      <c r="C448" s="28"/>
      <c r="D448" s="28"/>
      <c r="Z448" s="28"/>
      <c r="AA448" s="28"/>
      <c r="AB448" s="28"/>
      <c r="AC448" s="28"/>
      <c r="AD448" s="28"/>
      <c r="AF448" s="29"/>
      <c r="AM448" s="28"/>
      <c r="AN448" s="28"/>
      <c r="AO448" s="28"/>
      <c r="AP448" s="28"/>
      <c r="AQ448" s="28"/>
      <c r="AR448" s="28"/>
      <c r="AS448" s="28"/>
      <c r="AT448" s="28"/>
    </row>
    <row r="449" spans="1:46">
      <c r="A449" s="28"/>
      <c r="B449" s="29"/>
      <c r="C449" s="28"/>
      <c r="D449" s="28"/>
      <c r="Z449" s="28"/>
      <c r="AA449" s="28"/>
      <c r="AB449" s="28"/>
      <c r="AC449" s="28"/>
      <c r="AD449" s="28"/>
      <c r="AF449" s="29"/>
      <c r="AM449" s="28"/>
      <c r="AN449" s="28"/>
      <c r="AO449" s="28"/>
      <c r="AP449" s="28"/>
      <c r="AQ449" s="28"/>
      <c r="AR449" s="28"/>
      <c r="AS449" s="28"/>
      <c r="AT449" s="28"/>
    </row>
    <row r="450" spans="1:46">
      <c r="A450" s="28"/>
      <c r="B450" s="29"/>
      <c r="C450" s="28"/>
      <c r="D450" s="28"/>
      <c r="Z450" s="28"/>
      <c r="AA450" s="28"/>
      <c r="AB450" s="28"/>
      <c r="AC450" s="28"/>
      <c r="AD450" s="28"/>
      <c r="AF450" s="29"/>
      <c r="AM450" s="28"/>
      <c r="AN450" s="28"/>
      <c r="AO450" s="28"/>
      <c r="AP450" s="28"/>
      <c r="AQ450" s="28"/>
      <c r="AR450" s="28"/>
      <c r="AS450" s="28"/>
      <c r="AT450" s="28"/>
    </row>
    <row r="451" spans="1:46">
      <c r="A451" s="28"/>
      <c r="B451" s="29"/>
      <c r="C451" s="28"/>
      <c r="D451" s="28"/>
      <c r="Z451" s="28"/>
      <c r="AA451" s="28"/>
      <c r="AB451" s="28"/>
      <c r="AC451" s="28"/>
      <c r="AD451" s="28"/>
      <c r="AF451" s="29"/>
      <c r="AM451" s="28"/>
      <c r="AN451" s="28"/>
      <c r="AO451" s="28"/>
      <c r="AP451" s="28"/>
      <c r="AQ451" s="28"/>
      <c r="AR451" s="28"/>
      <c r="AS451" s="28"/>
      <c r="AT451" s="28"/>
    </row>
    <row r="452" spans="1:46">
      <c r="A452" s="28"/>
      <c r="B452" s="29"/>
      <c r="C452" s="28"/>
      <c r="D452" s="28"/>
      <c r="Z452" s="28"/>
      <c r="AA452" s="28"/>
      <c r="AB452" s="28"/>
      <c r="AC452" s="28"/>
      <c r="AD452" s="28"/>
      <c r="AF452" s="29"/>
      <c r="AM452" s="28"/>
      <c r="AN452" s="28"/>
      <c r="AO452" s="28"/>
      <c r="AP452" s="28"/>
      <c r="AQ452" s="28"/>
      <c r="AR452" s="28"/>
      <c r="AS452" s="28"/>
      <c r="AT452" s="28"/>
    </row>
    <row r="453" spans="1:46">
      <c r="A453" s="28"/>
      <c r="B453" s="29"/>
      <c r="C453" s="28"/>
      <c r="D453" s="28"/>
      <c r="Z453" s="28"/>
      <c r="AA453" s="28"/>
      <c r="AB453" s="28"/>
      <c r="AC453" s="28"/>
      <c r="AD453" s="28"/>
      <c r="AF453" s="29"/>
      <c r="AM453" s="28"/>
      <c r="AN453" s="28"/>
      <c r="AO453" s="28"/>
      <c r="AP453" s="28"/>
      <c r="AQ453" s="28"/>
      <c r="AR453" s="28"/>
      <c r="AS453" s="28"/>
      <c r="AT453" s="28"/>
    </row>
    <row r="454" spans="1:46">
      <c r="A454" s="28"/>
      <c r="B454" s="29"/>
      <c r="C454" s="28"/>
      <c r="D454" s="28"/>
      <c r="Z454" s="28"/>
      <c r="AA454" s="28"/>
      <c r="AB454" s="28"/>
      <c r="AC454" s="28"/>
      <c r="AD454" s="28"/>
      <c r="AF454" s="29"/>
      <c r="AM454" s="28"/>
      <c r="AN454" s="28"/>
      <c r="AO454" s="28"/>
      <c r="AP454" s="28"/>
      <c r="AQ454" s="28"/>
      <c r="AR454" s="28"/>
      <c r="AS454" s="28"/>
      <c r="AT454" s="28"/>
    </row>
    <row r="455" spans="1:46">
      <c r="A455" s="28"/>
      <c r="B455" s="29"/>
      <c r="C455" s="28"/>
      <c r="D455" s="28"/>
      <c r="Z455" s="28"/>
      <c r="AA455" s="28"/>
      <c r="AB455" s="28"/>
      <c r="AC455" s="28"/>
      <c r="AD455" s="28"/>
      <c r="AF455" s="29"/>
      <c r="AM455" s="28"/>
      <c r="AN455" s="28"/>
      <c r="AO455" s="28"/>
      <c r="AP455" s="28"/>
      <c r="AQ455" s="28"/>
      <c r="AR455" s="28"/>
      <c r="AS455" s="28"/>
      <c r="AT455" s="28"/>
    </row>
    <row r="456" spans="1:46">
      <c r="A456" s="28"/>
      <c r="B456" s="29"/>
      <c r="C456" s="28"/>
      <c r="D456" s="28"/>
      <c r="Z456" s="28"/>
      <c r="AA456" s="28"/>
      <c r="AB456" s="28"/>
      <c r="AC456" s="28"/>
      <c r="AD456" s="28"/>
      <c r="AF456" s="29"/>
      <c r="AM456" s="28"/>
      <c r="AN456" s="28"/>
      <c r="AO456" s="28"/>
      <c r="AP456" s="28"/>
      <c r="AQ456" s="28"/>
      <c r="AR456" s="28"/>
      <c r="AS456" s="28"/>
      <c r="AT456" s="28"/>
    </row>
    <row r="457" spans="1:46">
      <c r="A457" s="28"/>
      <c r="B457" s="29"/>
      <c r="C457" s="28"/>
      <c r="D457" s="28"/>
      <c r="Z457" s="28"/>
      <c r="AA457" s="28"/>
      <c r="AB457" s="28"/>
      <c r="AC457" s="28"/>
      <c r="AD457" s="28"/>
      <c r="AF457" s="29"/>
      <c r="AM457" s="28"/>
      <c r="AN457" s="28"/>
      <c r="AO457" s="28"/>
      <c r="AP457" s="28"/>
      <c r="AQ457" s="28"/>
      <c r="AR457" s="28"/>
      <c r="AS457" s="28"/>
      <c r="AT457" s="28"/>
    </row>
    <row r="458" spans="1:46">
      <c r="A458" s="28"/>
      <c r="B458" s="29"/>
      <c r="C458" s="28"/>
      <c r="D458" s="28"/>
      <c r="Z458" s="28"/>
      <c r="AA458" s="28"/>
      <c r="AB458" s="28"/>
      <c r="AC458" s="28"/>
      <c r="AD458" s="28"/>
      <c r="AF458" s="29"/>
      <c r="AM458" s="28"/>
      <c r="AN458" s="28"/>
      <c r="AO458" s="28"/>
      <c r="AP458" s="28"/>
      <c r="AQ458" s="28"/>
      <c r="AR458" s="28"/>
      <c r="AS458" s="28"/>
      <c r="AT458" s="28"/>
    </row>
    <row r="459" spans="1:46">
      <c r="A459" s="28"/>
      <c r="B459" s="29"/>
      <c r="C459" s="28"/>
      <c r="D459" s="28"/>
      <c r="Z459" s="28"/>
      <c r="AA459" s="28"/>
      <c r="AB459" s="28"/>
      <c r="AC459" s="28"/>
      <c r="AD459" s="28"/>
      <c r="AF459" s="29"/>
      <c r="AM459" s="28"/>
      <c r="AN459" s="28"/>
      <c r="AO459" s="28"/>
      <c r="AP459" s="28"/>
      <c r="AQ459" s="28"/>
      <c r="AR459" s="28"/>
      <c r="AS459" s="28"/>
      <c r="AT459" s="28"/>
    </row>
    <row r="460" spans="1:46">
      <c r="A460" s="28"/>
      <c r="B460" s="29"/>
      <c r="C460" s="28"/>
      <c r="D460" s="28"/>
      <c r="Z460" s="28"/>
      <c r="AA460" s="28"/>
      <c r="AB460" s="28"/>
      <c r="AC460" s="28"/>
      <c r="AD460" s="28"/>
      <c r="AF460" s="29"/>
      <c r="AM460" s="28"/>
      <c r="AN460" s="28"/>
      <c r="AO460" s="28"/>
      <c r="AP460" s="28"/>
      <c r="AQ460" s="28"/>
      <c r="AR460" s="28"/>
      <c r="AS460" s="28"/>
      <c r="AT460" s="28"/>
    </row>
    <row r="461" spans="1:46">
      <c r="A461" s="28"/>
      <c r="B461" s="29"/>
      <c r="C461" s="28"/>
      <c r="D461" s="28"/>
      <c r="Z461" s="28"/>
      <c r="AA461" s="28"/>
      <c r="AB461" s="28"/>
      <c r="AC461" s="28"/>
      <c r="AD461" s="28"/>
      <c r="AF461" s="29"/>
      <c r="AM461" s="28"/>
      <c r="AN461" s="28"/>
      <c r="AO461" s="28"/>
      <c r="AP461" s="28"/>
      <c r="AQ461" s="28"/>
      <c r="AR461" s="28"/>
      <c r="AS461" s="28"/>
      <c r="AT461" s="28"/>
    </row>
    <row r="462" spans="1:46">
      <c r="A462" s="28"/>
      <c r="B462" s="29"/>
      <c r="C462" s="28"/>
      <c r="D462" s="28"/>
      <c r="Z462" s="28"/>
      <c r="AA462" s="28"/>
      <c r="AB462" s="28"/>
      <c r="AC462" s="28"/>
      <c r="AD462" s="28"/>
      <c r="AF462" s="29"/>
      <c r="AM462" s="28"/>
      <c r="AN462" s="28"/>
      <c r="AO462" s="28"/>
      <c r="AP462" s="28"/>
      <c r="AQ462" s="28"/>
      <c r="AR462" s="28"/>
      <c r="AS462" s="28"/>
      <c r="AT462" s="28"/>
    </row>
    <row r="463" spans="1:46">
      <c r="A463" s="28"/>
      <c r="B463" s="29"/>
      <c r="C463" s="28"/>
      <c r="D463" s="28"/>
      <c r="Z463" s="28"/>
      <c r="AA463" s="28"/>
      <c r="AB463" s="28"/>
      <c r="AC463" s="28"/>
      <c r="AD463" s="28"/>
      <c r="AF463" s="29"/>
      <c r="AM463" s="28"/>
      <c r="AN463" s="28"/>
      <c r="AO463" s="28"/>
      <c r="AP463" s="28"/>
      <c r="AQ463" s="28"/>
      <c r="AR463" s="28"/>
      <c r="AS463" s="28"/>
      <c r="AT463" s="28"/>
    </row>
    <row r="464" spans="1:46">
      <c r="A464" s="28"/>
      <c r="B464" s="29"/>
      <c r="C464" s="28"/>
      <c r="D464" s="28"/>
      <c r="Z464" s="28"/>
      <c r="AA464" s="28"/>
      <c r="AB464" s="28"/>
      <c r="AC464" s="28"/>
      <c r="AD464" s="28"/>
      <c r="AF464" s="29"/>
      <c r="AM464" s="28"/>
      <c r="AN464" s="28"/>
      <c r="AO464" s="28"/>
      <c r="AP464" s="28"/>
      <c r="AQ464" s="28"/>
      <c r="AR464" s="28"/>
      <c r="AS464" s="28"/>
      <c r="AT464" s="28"/>
    </row>
    <row r="465" spans="1:49">
      <c r="A465" s="28"/>
      <c r="B465" s="29"/>
      <c r="C465" s="28"/>
      <c r="D465" s="28"/>
      <c r="Z465" s="28"/>
      <c r="AA465" s="28"/>
      <c r="AB465" s="28"/>
      <c r="AC465" s="28"/>
      <c r="AD465" s="28"/>
      <c r="AF465" s="29"/>
      <c r="AM465" s="28"/>
      <c r="AN465" s="28"/>
      <c r="AO465" s="28"/>
      <c r="AP465" s="28"/>
      <c r="AQ465" s="28"/>
      <c r="AR465" s="28"/>
      <c r="AS465" s="28"/>
      <c r="AT465" s="28"/>
    </row>
    <row r="466" spans="1:49">
      <c r="A466" s="28"/>
      <c r="B466" s="29"/>
      <c r="C466" s="28"/>
      <c r="D466" s="28"/>
      <c r="Z466" s="28"/>
      <c r="AA466" s="28"/>
      <c r="AB466" s="28"/>
      <c r="AC466" s="28"/>
      <c r="AD466" s="28"/>
      <c r="AF466" s="29"/>
      <c r="AM466" s="28"/>
      <c r="AN466" s="28"/>
      <c r="AO466" s="28"/>
      <c r="AP466" s="28"/>
      <c r="AQ466" s="28"/>
      <c r="AR466" s="28"/>
      <c r="AS466" s="28"/>
      <c r="AT466" s="28"/>
    </row>
    <row r="467" spans="1:49">
      <c r="A467" s="28"/>
      <c r="B467" s="29"/>
      <c r="C467" s="28"/>
      <c r="D467" s="28"/>
      <c r="Z467" s="28"/>
      <c r="AA467" s="28"/>
      <c r="AB467" s="28"/>
      <c r="AC467" s="28"/>
      <c r="AD467" s="28"/>
      <c r="AF467" s="29"/>
      <c r="AM467" s="28"/>
      <c r="AN467" s="28"/>
      <c r="AO467" s="28"/>
      <c r="AP467" s="28"/>
      <c r="AQ467" s="28"/>
      <c r="AR467" s="28"/>
      <c r="AS467" s="28"/>
      <c r="AT467" s="28"/>
    </row>
    <row r="468" spans="1:49">
      <c r="A468" s="28"/>
      <c r="B468" s="29"/>
      <c r="C468" s="28"/>
      <c r="D468" s="28"/>
      <c r="Z468" s="28"/>
      <c r="AA468" s="28"/>
      <c r="AB468" s="28"/>
      <c r="AC468" s="28"/>
      <c r="AD468" s="28"/>
      <c r="AF468" s="29"/>
      <c r="AM468" s="28"/>
      <c r="AN468" s="28"/>
      <c r="AO468" s="28"/>
      <c r="AP468" s="28"/>
      <c r="AQ468" s="28"/>
      <c r="AR468" s="28"/>
      <c r="AS468" s="28"/>
      <c r="AT468" s="28"/>
    </row>
    <row r="469" spans="1:49">
      <c r="A469" s="28"/>
      <c r="B469" s="29"/>
      <c r="C469" s="28"/>
      <c r="D469" s="28"/>
      <c r="Z469" s="28"/>
      <c r="AA469" s="28"/>
      <c r="AB469" s="28"/>
      <c r="AC469" s="28"/>
      <c r="AD469" s="28"/>
      <c r="AF469" s="29"/>
      <c r="AM469" s="28"/>
      <c r="AN469" s="28"/>
      <c r="AO469" s="28"/>
      <c r="AP469" s="28"/>
      <c r="AQ469" s="28"/>
      <c r="AR469" s="28"/>
      <c r="AS469" s="28"/>
      <c r="AT469" s="28"/>
      <c r="AU469" s="28"/>
      <c r="AW469" s="28"/>
    </row>
    <row r="470" spans="1:49">
      <c r="A470" s="28"/>
      <c r="B470" s="29"/>
      <c r="C470" s="28"/>
      <c r="D470" s="28"/>
      <c r="Z470" s="28"/>
      <c r="AA470" s="28"/>
      <c r="AB470" s="28"/>
      <c r="AC470" s="28"/>
      <c r="AD470" s="28"/>
      <c r="AF470" s="29"/>
      <c r="AM470" s="28"/>
      <c r="AN470" s="28"/>
      <c r="AO470" s="28"/>
      <c r="AP470" s="28"/>
      <c r="AQ470" s="28"/>
      <c r="AR470" s="28"/>
      <c r="AS470" s="28"/>
      <c r="AT470" s="28"/>
    </row>
    <row r="471" spans="1:49">
      <c r="A471" s="28"/>
      <c r="B471" s="29"/>
      <c r="C471" s="28"/>
      <c r="D471" s="28"/>
      <c r="Z471" s="28"/>
      <c r="AA471" s="28"/>
      <c r="AB471" s="28"/>
      <c r="AC471" s="28"/>
      <c r="AD471" s="28"/>
      <c r="AF471" s="29"/>
      <c r="AM471" s="28"/>
      <c r="AN471" s="28"/>
      <c r="AO471" s="28"/>
      <c r="AP471" s="28"/>
      <c r="AQ471" s="28"/>
      <c r="AR471" s="28"/>
      <c r="AS471" s="28"/>
      <c r="AT471" s="28"/>
    </row>
    <row r="472" spans="1:49">
      <c r="A472" s="28"/>
      <c r="B472" s="29"/>
      <c r="C472" s="28"/>
      <c r="D472" s="28"/>
      <c r="Z472" s="28"/>
      <c r="AA472" s="28"/>
      <c r="AB472" s="28"/>
      <c r="AC472" s="28"/>
      <c r="AD472" s="28"/>
      <c r="AF472" s="29"/>
      <c r="AM472" s="28"/>
      <c r="AN472" s="28"/>
      <c r="AO472" s="28"/>
      <c r="AP472" s="28"/>
      <c r="AQ472" s="28"/>
      <c r="AR472" s="28"/>
      <c r="AS472" s="28"/>
      <c r="AT472" s="28"/>
    </row>
    <row r="473" spans="1:49">
      <c r="A473" s="28"/>
      <c r="B473" s="29"/>
      <c r="C473" s="28"/>
      <c r="D473" s="28"/>
      <c r="Z473" s="28"/>
      <c r="AA473" s="28"/>
      <c r="AB473" s="28"/>
      <c r="AC473" s="28"/>
      <c r="AD473" s="28"/>
      <c r="AF473" s="29"/>
      <c r="AM473" s="28"/>
      <c r="AN473" s="28"/>
      <c r="AO473" s="28"/>
      <c r="AP473" s="28"/>
      <c r="AQ473" s="28"/>
      <c r="AR473" s="28"/>
      <c r="AS473" s="28"/>
      <c r="AT473" s="28"/>
    </row>
    <row r="474" spans="1:49">
      <c r="A474" s="28"/>
      <c r="B474" s="29"/>
      <c r="C474" s="28"/>
      <c r="D474" s="28"/>
      <c r="Z474" s="28"/>
      <c r="AA474" s="28"/>
      <c r="AB474" s="28"/>
      <c r="AC474" s="28"/>
      <c r="AD474" s="28"/>
      <c r="AF474" s="29"/>
      <c r="AM474" s="28"/>
      <c r="AN474" s="28"/>
      <c r="AO474" s="28"/>
      <c r="AP474" s="28"/>
      <c r="AQ474" s="28"/>
      <c r="AR474" s="28"/>
      <c r="AS474" s="28"/>
      <c r="AT474" s="28"/>
    </row>
    <row r="475" spans="1:49">
      <c r="A475" s="28"/>
      <c r="B475" s="29"/>
      <c r="C475" s="28"/>
      <c r="D475" s="28"/>
      <c r="Z475" s="28"/>
      <c r="AA475" s="28"/>
      <c r="AB475" s="28"/>
      <c r="AC475" s="28"/>
      <c r="AD475" s="28"/>
      <c r="AF475" s="29"/>
      <c r="AM475" s="28"/>
      <c r="AN475" s="28"/>
      <c r="AO475" s="28"/>
      <c r="AP475" s="28"/>
      <c r="AQ475" s="28"/>
      <c r="AR475" s="28"/>
      <c r="AS475" s="28"/>
      <c r="AT475" s="28"/>
    </row>
    <row r="476" spans="1:49">
      <c r="A476" s="28"/>
      <c r="B476" s="29"/>
      <c r="C476" s="28"/>
      <c r="D476" s="28"/>
      <c r="Z476" s="28"/>
      <c r="AA476" s="28"/>
      <c r="AB476" s="28"/>
      <c r="AC476" s="28"/>
      <c r="AD476" s="28"/>
      <c r="AF476" s="29"/>
      <c r="AM476" s="28"/>
      <c r="AN476" s="28"/>
      <c r="AO476" s="28"/>
      <c r="AP476" s="28"/>
      <c r="AQ476" s="28"/>
      <c r="AR476" s="28"/>
      <c r="AS476" s="28"/>
      <c r="AT476" s="28"/>
    </row>
    <row r="477" spans="1:49">
      <c r="A477" s="28"/>
      <c r="B477" s="29"/>
      <c r="C477" s="28"/>
      <c r="D477" s="28"/>
      <c r="Z477" s="28"/>
      <c r="AA477" s="28"/>
      <c r="AB477" s="28"/>
      <c r="AC477" s="28"/>
      <c r="AD477" s="28"/>
      <c r="AF477" s="29"/>
      <c r="AM477" s="28"/>
      <c r="AN477" s="28"/>
      <c r="AO477" s="28"/>
      <c r="AP477" s="28"/>
      <c r="AQ477" s="28"/>
      <c r="AR477" s="28"/>
      <c r="AS477" s="28"/>
      <c r="AT477" s="28"/>
    </row>
    <row r="478" spans="1:49">
      <c r="A478" s="28"/>
      <c r="B478" s="29"/>
      <c r="C478" s="28"/>
      <c r="D478" s="28"/>
      <c r="Z478" s="28"/>
      <c r="AA478" s="28"/>
      <c r="AB478" s="28"/>
      <c r="AC478" s="28"/>
      <c r="AD478" s="28"/>
      <c r="AF478" s="29"/>
      <c r="AM478" s="28"/>
      <c r="AN478" s="28"/>
      <c r="AO478" s="28"/>
      <c r="AP478" s="28"/>
      <c r="AQ478" s="28"/>
      <c r="AR478" s="28"/>
      <c r="AS478" s="28"/>
      <c r="AT478" s="28"/>
    </row>
    <row r="479" spans="1:49">
      <c r="A479" s="28"/>
      <c r="B479" s="29"/>
      <c r="C479" s="28"/>
      <c r="D479" s="28"/>
      <c r="Z479" s="28"/>
      <c r="AA479" s="28"/>
      <c r="AB479" s="28"/>
      <c r="AC479" s="28"/>
      <c r="AD479" s="28"/>
      <c r="AF479" s="29"/>
      <c r="AM479" s="28"/>
      <c r="AN479" s="28"/>
      <c r="AO479" s="28"/>
      <c r="AP479" s="28"/>
      <c r="AQ479" s="28"/>
      <c r="AR479" s="28"/>
      <c r="AS479" s="28"/>
      <c r="AT479" s="28"/>
    </row>
    <row r="480" spans="1:49">
      <c r="A480" s="28"/>
      <c r="B480" s="29"/>
      <c r="C480" s="28"/>
      <c r="D480" s="28"/>
      <c r="Z480" s="28"/>
      <c r="AA480" s="28"/>
      <c r="AB480" s="28"/>
      <c r="AC480" s="28"/>
      <c r="AD480" s="28"/>
      <c r="AF480" s="29"/>
      <c r="AM480" s="28"/>
      <c r="AN480" s="28"/>
      <c r="AO480" s="28"/>
      <c r="AP480" s="28"/>
      <c r="AQ480" s="28"/>
      <c r="AR480" s="28"/>
      <c r="AS480" s="28"/>
      <c r="AT480" s="28"/>
    </row>
    <row r="481" spans="1:63">
      <c r="A481" s="28"/>
      <c r="B481" s="29"/>
      <c r="C481" s="28"/>
      <c r="D481" s="28"/>
      <c r="Z481" s="28"/>
      <c r="AA481" s="28"/>
      <c r="AB481" s="28"/>
      <c r="AC481" s="28"/>
      <c r="AD481" s="28"/>
      <c r="AF481" s="29"/>
      <c r="AM481" s="28"/>
      <c r="AN481" s="28"/>
      <c r="AO481" s="28"/>
      <c r="AP481" s="28"/>
      <c r="AQ481" s="28"/>
      <c r="AR481" s="28"/>
      <c r="AS481" s="28"/>
      <c r="AT481" s="28"/>
    </row>
    <row r="482" spans="1:63">
      <c r="A482" s="28"/>
      <c r="B482" s="29"/>
      <c r="C482" s="28"/>
      <c r="D482" s="28"/>
      <c r="Z482" s="28"/>
      <c r="AA482" s="28"/>
      <c r="AB482" s="28"/>
      <c r="AC482" s="28"/>
      <c r="AD482" s="28"/>
      <c r="AF482" s="29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</row>
    <row r="483" spans="1:63">
      <c r="A483" s="28"/>
      <c r="B483" s="29"/>
      <c r="C483" s="28"/>
      <c r="D483" s="28"/>
      <c r="Z483" s="28"/>
      <c r="AA483" s="28"/>
      <c r="AB483" s="28"/>
      <c r="AC483" s="28"/>
      <c r="AD483" s="28"/>
      <c r="AF483" s="29"/>
      <c r="AM483" s="28"/>
      <c r="AN483" s="28"/>
      <c r="AO483" s="28"/>
      <c r="AP483" s="28"/>
      <c r="AQ483" s="28"/>
      <c r="AR483" s="28"/>
      <c r="AS483" s="28"/>
      <c r="AT483" s="28"/>
    </row>
    <row r="484" spans="1:63">
      <c r="A484" s="28"/>
      <c r="B484" s="29"/>
      <c r="C484" s="28"/>
      <c r="D484" s="28"/>
      <c r="Z484" s="28"/>
      <c r="AA484" s="28"/>
      <c r="AB484" s="28"/>
      <c r="AC484" s="28"/>
      <c r="AD484" s="28"/>
      <c r="AF484" s="29"/>
      <c r="AM484" s="28"/>
      <c r="AN484" s="28"/>
      <c r="AO484" s="28"/>
      <c r="AP484" s="28"/>
      <c r="AQ484" s="28"/>
      <c r="AR484" s="28"/>
      <c r="AS484" s="28"/>
      <c r="AT484" s="28"/>
    </row>
    <row r="485" spans="1:63">
      <c r="A485" s="28"/>
      <c r="B485" s="29"/>
      <c r="C485" s="28"/>
      <c r="D485" s="28"/>
      <c r="Z485" s="28"/>
      <c r="AA485" s="28"/>
      <c r="AB485" s="28"/>
      <c r="AC485" s="28"/>
      <c r="AD485" s="28"/>
      <c r="AF485" s="29"/>
      <c r="AM485" s="28"/>
      <c r="AN485" s="28"/>
      <c r="AO485" s="28"/>
      <c r="AP485" s="28"/>
      <c r="AQ485" s="28"/>
      <c r="AR485" s="28"/>
      <c r="AS485" s="28"/>
      <c r="AT485" s="28"/>
    </row>
    <row r="486" spans="1:63">
      <c r="A486" s="28"/>
      <c r="B486" s="29"/>
      <c r="C486" s="28"/>
      <c r="D486" s="28"/>
      <c r="Z486" s="28"/>
      <c r="AA486" s="28"/>
      <c r="AB486" s="28"/>
      <c r="AC486" s="28"/>
      <c r="AD486" s="28"/>
      <c r="AF486" s="29"/>
      <c r="AM486" s="28"/>
      <c r="AN486" s="28"/>
      <c r="AO486" s="28"/>
      <c r="AP486" s="28"/>
      <c r="AQ486" s="28"/>
      <c r="AR486" s="28"/>
      <c r="AS486" s="28"/>
      <c r="AT486" s="28"/>
    </row>
    <row r="487" spans="1:63">
      <c r="A487" s="28"/>
      <c r="B487" s="29"/>
      <c r="C487" s="28"/>
      <c r="D487" s="28"/>
      <c r="Z487" s="28"/>
      <c r="AA487" s="28"/>
      <c r="AB487" s="28"/>
      <c r="AC487" s="28"/>
      <c r="AD487" s="28"/>
      <c r="AF487" s="29"/>
      <c r="AM487" s="28"/>
      <c r="AN487" s="28"/>
      <c r="AO487" s="28"/>
      <c r="AP487" s="28"/>
      <c r="AQ487" s="28"/>
      <c r="AR487" s="28"/>
      <c r="AS487" s="28"/>
      <c r="AT487" s="28"/>
    </row>
    <row r="488" spans="1:63">
      <c r="A488" s="28"/>
      <c r="B488" s="29"/>
      <c r="C488" s="28"/>
      <c r="D488" s="28"/>
      <c r="Z488" s="28"/>
      <c r="AA488" s="28"/>
      <c r="AB488" s="28"/>
      <c r="AC488" s="28"/>
      <c r="AD488" s="28"/>
      <c r="AF488" s="29"/>
      <c r="AM488" s="28"/>
      <c r="AN488" s="28"/>
      <c r="AO488" s="28"/>
      <c r="AP488" s="28"/>
      <c r="AQ488" s="28"/>
      <c r="AR488" s="28"/>
      <c r="AS488" s="28"/>
      <c r="AT488" s="28"/>
    </row>
    <row r="489" spans="1:63">
      <c r="A489" s="28"/>
      <c r="B489" s="29"/>
      <c r="C489" s="28"/>
      <c r="D489" s="28"/>
      <c r="Z489" s="28"/>
      <c r="AA489" s="28"/>
      <c r="AB489" s="28"/>
      <c r="AC489" s="28"/>
      <c r="AD489" s="28"/>
      <c r="AF489" s="29"/>
      <c r="AM489" s="28"/>
      <c r="AN489" s="28"/>
      <c r="AO489" s="28"/>
      <c r="AP489" s="28"/>
      <c r="AQ489" s="28"/>
      <c r="AR489" s="28"/>
      <c r="AS489" s="28"/>
      <c r="AT489" s="28"/>
    </row>
    <row r="490" spans="1:63">
      <c r="A490" s="28"/>
      <c r="B490" s="29"/>
      <c r="C490" s="28"/>
      <c r="D490" s="28"/>
      <c r="Z490" s="28"/>
      <c r="AA490" s="28"/>
      <c r="AB490" s="28"/>
      <c r="AC490" s="28"/>
      <c r="AD490" s="28"/>
      <c r="AF490" s="29"/>
      <c r="AM490" s="28"/>
      <c r="AN490" s="28"/>
      <c r="AO490" s="28"/>
      <c r="AP490" s="28"/>
      <c r="AQ490" s="28"/>
      <c r="AR490" s="28"/>
      <c r="AS490" s="28"/>
      <c r="AT490" s="28"/>
    </row>
    <row r="491" spans="1:63">
      <c r="A491" s="28"/>
      <c r="B491" s="29"/>
      <c r="C491" s="28"/>
      <c r="D491" s="28"/>
      <c r="Z491" s="28"/>
      <c r="AA491" s="28"/>
      <c r="AB491" s="28"/>
      <c r="AC491" s="28"/>
      <c r="AD491" s="28"/>
      <c r="AF491" s="29"/>
      <c r="AM491" s="28"/>
      <c r="AN491" s="28"/>
      <c r="AO491" s="28"/>
      <c r="AP491" s="28"/>
      <c r="AQ491" s="28"/>
      <c r="AR491" s="28"/>
      <c r="AS491" s="28"/>
      <c r="AT491" s="28"/>
    </row>
    <row r="492" spans="1:63">
      <c r="A492" s="28"/>
      <c r="B492" s="29"/>
      <c r="C492" s="28"/>
      <c r="D492" s="28"/>
      <c r="Z492" s="28"/>
      <c r="AA492" s="28"/>
      <c r="AB492" s="28"/>
      <c r="AC492" s="28"/>
      <c r="AD492" s="28"/>
      <c r="AF492" s="29"/>
      <c r="AM492" s="28"/>
      <c r="AN492" s="28"/>
      <c r="AO492" s="28"/>
      <c r="AP492" s="28"/>
      <c r="AQ492" s="28"/>
      <c r="AR492" s="28"/>
      <c r="AS492" s="28"/>
      <c r="AT492" s="28"/>
    </row>
    <row r="493" spans="1:63">
      <c r="A493" s="28"/>
      <c r="B493" s="29"/>
      <c r="C493" s="28"/>
      <c r="D493" s="28"/>
      <c r="Z493" s="28"/>
      <c r="AA493" s="28"/>
      <c r="AB493" s="28"/>
      <c r="AC493" s="28"/>
      <c r="AD493" s="28"/>
      <c r="AF493" s="29"/>
      <c r="AM493" s="28"/>
      <c r="AN493" s="28"/>
      <c r="AO493" s="28"/>
      <c r="AP493" s="28"/>
      <c r="AQ493" s="28"/>
      <c r="AR493" s="28"/>
      <c r="AS493" s="28"/>
      <c r="AT493" s="28"/>
    </row>
    <row r="494" spans="1:63">
      <c r="A494" s="28"/>
      <c r="B494" s="29"/>
      <c r="C494" s="28"/>
      <c r="D494" s="28"/>
      <c r="Z494" s="28"/>
      <c r="AA494" s="28"/>
      <c r="AB494" s="28"/>
      <c r="AC494" s="28"/>
      <c r="AD494" s="28"/>
      <c r="AF494" s="29"/>
      <c r="AM494" s="28"/>
      <c r="AN494" s="28"/>
      <c r="AO494" s="28"/>
      <c r="AP494" s="28"/>
      <c r="AQ494" s="28"/>
      <c r="AR494" s="28"/>
      <c r="AS494" s="28"/>
      <c r="AT494" s="28"/>
    </row>
    <row r="495" spans="1:63">
      <c r="A495" s="28"/>
      <c r="B495" s="29"/>
      <c r="C495" s="28"/>
      <c r="D495" s="28"/>
      <c r="Z495" s="28"/>
      <c r="AA495" s="28"/>
      <c r="AB495" s="28"/>
      <c r="AC495" s="28"/>
      <c r="AD495" s="28"/>
      <c r="AF495" s="29"/>
      <c r="AM495" s="28"/>
      <c r="AN495" s="28"/>
      <c r="AO495" s="28"/>
      <c r="AP495" s="28"/>
      <c r="AQ495" s="28"/>
      <c r="AR495" s="28"/>
      <c r="AS495" s="28"/>
      <c r="AT495" s="28"/>
    </row>
    <row r="496" spans="1:63">
      <c r="A496" s="28"/>
      <c r="B496" s="29"/>
      <c r="C496" s="28"/>
      <c r="D496" s="28"/>
      <c r="Z496" s="28"/>
      <c r="AA496" s="28"/>
      <c r="AB496" s="28"/>
      <c r="AC496" s="28"/>
      <c r="AD496" s="28"/>
      <c r="AF496" s="29"/>
      <c r="AM496" s="28"/>
      <c r="AN496" s="28"/>
      <c r="AO496" s="28"/>
      <c r="AP496" s="28"/>
      <c r="AQ496" s="28"/>
      <c r="AR496" s="28"/>
      <c r="AS496" s="28"/>
      <c r="AT496" s="28"/>
    </row>
    <row r="497" spans="1:47">
      <c r="A497" s="28"/>
      <c r="B497" s="29"/>
      <c r="C497" s="28"/>
      <c r="D497" s="28"/>
      <c r="Z497" s="28"/>
      <c r="AA497" s="28"/>
      <c r="AB497" s="28"/>
      <c r="AC497" s="28"/>
      <c r="AD497" s="28"/>
      <c r="AF497" s="29"/>
      <c r="AM497" s="28"/>
      <c r="AN497" s="28"/>
      <c r="AO497" s="28"/>
      <c r="AP497" s="28"/>
      <c r="AQ497" s="28"/>
      <c r="AR497" s="28"/>
      <c r="AS497" s="28"/>
      <c r="AT497" s="28"/>
    </row>
    <row r="498" spans="1:47">
      <c r="A498" s="28"/>
      <c r="B498" s="29"/>
      <c r="C498" s="28"/>
      <c r="D498" s="28"/>
      <c r="Z498" s="28"/>
      <c r="AA498" s="28"/>
      <c r="AB498" s="28"/>
      <c r="AC498" s="28"/>
      <c r="AD498" s="28"/>
      <c r="AF498" s="29"/>
      <c r="AM498" s="28"/>
      <c r="AN498" s="28"/>
      <c r="AO498" s="28"/>
      <c r="AP498" s="28"/>
      <c r="AQ498" s="28"/>
      <c r="AR498" s="28"/>
      <c r="AS498" s="28"/>
      <c r="AT498" s="28"/>
    </row>
    <row r="499" spans="1:47">
      <c r="A499" s="28"/>
      <c r="B499" s="29"/>
      <c r="C499" s="28"/>
      <c r="D499" s="28"/>
      <c r="Z499" s="28"/>
      <c r="AA499" s="28"/>
      <c r="AB499" s="28"/>
      <c r="AC499" s="28"/>
      <c r="AD499" s="28"/>
      <c r="AF499" s="29"/>
      <c r="AM499" s="28"/>
      <c r="AN499" s="28"/>
      <c r="AO499" s="28"/>
      <c r="AP499" s="28"/>
      <c r="AQ499" s="28"/>
      <c r="AR499" s="28"/>
      <c r="AS499" s="28"/>
      <c r="AT499" s="28"/>
    </row>
    <row r="500" spans="1:47">
      <c r="A500" s="28"/>
      <c r="B500" s="29"/>
      <c r="C500" s="28"/>
      <c r="D500" s="28"/>
      <c r="Z500" s="28"/>
      <c r="AA500" s="28"/>
      <c r="AB500" s="28"/>
      <c r="AC500" s="28"/>
      <c r="AD500" s="28"/>
      <c r="AF500" s="29"/>
      <c r="AM500" s="28"/>
      <c r="AN500" s="28"/>
      <c r="AO500" s="28"/>
      <c r="AP500" s="28"/>
      <c r="AQ500" s="28"/>
      <c r="AR500" s="28"/>
      <c r="AS500" s="28"/>
      <c r="AT500" s="28"/>
    </row>
    <row r="501" spans="1:47">
      <c r="A501" s="28"/>
      <c r="B501" s="29"/>
      <c r="C501" s="28"/>
      <c r="D501" s="28"/>
      <c r="Z501" s="28"/>
      <c r="AA501" s="28"/>
      <c r="AB501" s="28"/>
      <c r="AC501" s="28"/>
      <c r="AD501" s="28"/>
      <c r="AF501" s="29"/>
      <c r="AM501" s="28"/>
      <c r="AN501" s="28"/>
      <c r="AO501" s="28"/>
      <c r="AP501" s="28"/>
      <c r="AQ501" s="28"/>
      <c r="AR501" s="28"/>
      <c r="AS501" s="28"/>
      <c r="AT501" s="28"/>
    </row>
    <row r="502" spans="1:47">
      <c r="A502" s="28"/>
      <c r="B502" s="29"/>
      <c r="C502" s="28"/>
      <c r="D502" s="28"/>
      <c r="Z502" s="28"/>
      <c r="AA502" s="28"/>
      <c r="AB502" s="28"/>
      <c r="AC502" s="28"/>
      <c r="AD502" s="28"/>
      <c r="AF502" s="29"/>
      <c r="AM502" s="28"/>
      <c r="AN502" s="28"/>
      <c r="AO502" s="28"/>
      <c r="AP502" s="28"/>
      <c r="AQ502" s="28"/>
      <c r="AR502" s="28"/>
      <c r="AS502" s="28"/>
      <c r="AT502" s="28"/>
    </row>
    <row r="503" spans="1:47">
      <c r="A503" s="28"/>
      <c r="B503" s="29"/>
      <c r="C503" s="28"/>
      <c r="D503" s="28"/>
      <c r="Z503" s="28"/>
      <c r="AA503" s="28"/>
      <c r="AB503" s="28"/>
      <c r="AC503" s="28"/>
      <c r="AD503" s="28"/>
      <c r="AF503" s="29"/>
      <c r="AM503" s="28"/>
      <c r="AN503" s="28"/>
      <c r="AO503" s="28"/>
      <c r="AP503" s="28"/>
      <c r="AQ503" s="28"/>
      <c r="AR503" s="28"/>
      <c r="AS503" s="28"/>
      <c r="AT503" s="28"/>
    </row>
    <row r="504" spans="1:47">
      <c r="A504" s="28"/>
      <c r="B504" s="29"/>
      <c r="C504" s="28"/>
      <c r="D504" s="28"/>
      <c r="Z504" s="28"/>
      <c r="AA504" s="28"/>
      <c r="AB504" s="28"/>
      <c r="AC504" s="28"/>
      <c r="AD504" s="28"/>
      <c r="AF504" s="29"/>
      <c r="AM504" s="28"/>
      <c r="AN504" s="28"/>
      <c r="AO504" s="28"/>
      <c r="AP504" s="28"/>
      <c r="AQ504" s="28"/>
      <c r="AR504" s="28"/>
      <c r="AS504" s="28"/>
      <c r="AT504" s="28"/>
    </row>
    <row r="505" spans="1:47">
      <c r="A505" s="28"/>
      <c r="B505" s="29"/>
      <c r="C505" s="28"/>
      <c r="D505" s="28"/>
      <c r="Z505" s="28"/>
      <c r="AA505" s="28"/>
      <c r="AB505" s="28"/>
      <c r="AC505" s="28"/>
      <c r="AD505" s="28"/>
      <c r="AF505" s="29"/>
      <c r="AM505" s="28"/>
      <c r="AN505" s="28"/>
      <c r="AO505" s="28"/>
      <c r="AP505" s="28"/>
      <c r="AQ505" s="28"/>
      <c r="AR505" s="28"/>
      <c r="AS505" s="28"/>
      <c r="AT505" s="28"/>
    </row>
    <row r="506" spans="1:47">
      <c r="A506" s="28"/>
      <c r="B506" s="29"/>
      <c r="C506" s="28"/>
      <c r="D506" s="28"/>
      <c r="Z506" s="28"/>
      <c r="AA506" s="28"/>
      <c r="AB506" s="28"/>
      <c r="AC506" s="28"/>
      <c r="AD506" s="28"/>
      <c r="AF506" s="29"/>
      <c r="AM506" s="28"/>
      <c r="AN506" s="28"/>
      <c r="AO506" s="28"/>
      <c r="AP506" s="28"/>
      <c r="AQ506" s="28"/>
      <c r="AR506" s="28"/>
      <c r="AS506" s="28"/>
      <c r="AT506" s="28"/>
    </row>
    <row r="507" spans="1:47">
      <c r="A507" s="28"/>
      <c r="B507" s="29"/>
      <c r="C507" s="28"/>
      <c r="D507" s="28"/>
      <c r="Z507" s="28"/>
      <c r="AA507" s="28"/>
      <c r="AB507" s="28"/>
      <c r="AC507" s="28"/>
      <c r="AD507" s="28"/>
      <c r="AF507" s="29"/>
      <c r="AM507" s="28"/>
      <c r="AN507" s="28"/>
      <c r="AO507" s="28"/>
      <c r="AP507" s="28"/>
      <c r="AQ507" s="28"/>
      <c r="AR507" s="28"/>
      <c r="AS507" s="28"/>
      <c r="AT507" s="28"/>
    </row>
    <row r="508" spans="1:47">
      <c r="A508" s="28"/>
      <c r="B508" s="29"/>
      <c r="C508" s="28"/>
      <c r="D508" s="28"/>
      <c r="Z508" s="28"/>
      <c r="AA508" s="28"/>
      <c r="AB508" s="28"/>
      <c r="AC508" s="28"/>
      <c r="AD508" s="28"/>
      <c r="AF508" s="29"/>
      <c r="AM508" s="28"/>
      <c r="AN508" s="28"/>
      <c r="AO508" s="28"/>
      <c r="AP508" s="28"/>
      <c r="AQ508" s="28"/>
      <c r="AR508" s="28"/>
      <c r="AS508" s="28"/>
      <c r="AT508" s="28"/>
    </row>
    <row r="509" spans="1:47">
      <c r="A509" s="28"/>
      <c r="B509" s="29"/>
      <c r="C509" s="28"/>
      <c r="D509" s="28"/>
      <c r="Z509" s="28"/>
      <c r="AA509" s="28"/>
      <c r="AB509" s="28"/>
      <c r="AC509" s="28"/>
      <c r="AD509" s="28"/>
      <c r="AF509" s="29"/>
      <c r="AM509" s="28"/>
      <c r="AN509" s="28"/>
      <c r="AO509" s="28"/>
      <c r="AP509" s="28"/>
      <c r="AQ509" s="28"/>
      <c r="AR509" s="28"/>
      <c r="AS509" s="28"/>
      <c r="AT509" s="28"/>
    </row>
    <row r="510" spans="1:47">
      <c r="A510" s="28"/>
      <c r="B510" s="29"/>
      <c r="C510" s="28"/>
      <c r="D510" s="28"/>
      <c r="Z510" s="28"/>
      <c r="AA510" s="28"/>
      <c r="AB510" s="28"/>
      <c r="AC510" s="28"/>
      <c r="AD510" s="28"/>
      <c r="AF510" s="29"/>
      <c r="AM510" s="28"/>
      <c r="AN510" s="28"/>
      <c r="AO510" s="28"/>
      <c r="AP510" s="28"/>
      <c r="AQ510" s="28"/>
      <c r="AR510" s="28"/>
      <c r="AS510" s="28"/>
      <c r="AT510" s="28"/>
    </row>
    <row r="511" spans="1:47">
      <c r="A511" s="28"/>
      <c r="B511" s="29"/>
      <c r="C511" s="28"/>
      <c r="D511" s="28"/>
      <c r="Z511" s="28"/>
      <c r="AA511" s="28"/>
      <c r="AB511" s="28"/>
      <c r="AC511" s="28"/>
      <c r="AD511" s="28"/>
      <c r="AF511" s="29"/>
      <c r="AM511" s="28"/>
      <c r="AN511" s="28"/>
      <c r="AO511" s="28"/>
      <c r="AP511" s="28"/>
      <c r="AQ511" s="28"/>
      <c r="AR511" s="28"/>
      <c r="AS511" s="28"/>
      <c r="AT511" s="28"/>
    </row>
    <row r="512" spans="1:47">
      <c r="A512" s="28"/>
      <c r="B512" s="29"/>
      <c r="C512" s="28"/>
      <c r="D512" s="28"/>
      <c r="Z512" s="28"/>
      <c r="AA512" s="28"/>
      <c r="AB512" s="28"/>
      <c r="AC512" s="28"/>
      <c r="AD512" s="28"/>
      <c r="AF512" s="29"/>
      <c r="AM512" s="28"/>
      <c r="AN512" s="28"/>
      <c r="AO512" s="28"/>
      <c r="AP512" s="28"/>
      <c r="AQ512" s="28"/>
      <c r="AR512" s="28"/>
      <c r="AS512" s="28"/>
      <c r="AT512" s="28"/>
      <c r="AU512" s="28"/>
    </row>
    <row r="513" spans="1:63">
      <c r="A513" s="28"/>
      <c r="B513" s="29"/>
      <c r="C513" s="28"/>
      <c r="D513" s="28"/>
      <c r="Z513" s="28"/>
      <c r="AA513" s="28"/>
      <c r="AB513" s="28"/>
      <c r="AC513" s="28"/>
      <c r="AD513" s="28"/>
      <c r="AF513" s="29"/>
      <c r="AM513" s="28"/>
      <c r="AN513" s="28"/>
      <c r="AO513" s="28"/>
      <c r="AP513" s="28"/>
      <c r="AQ513" s="28"/>
      <c r="AR513" s="28"/>
      <c r="AS513" s="28"/>
      <c r="AT513" s="28"/>
    </row>
    <row r="514" spans="1:63">
      <c r="A514" s="28"/>
      <c r="B514" s="29"/>
      <c r="C514" s="28"/>
      <c r="D514" s="28"/>
      <c r="Z514" s="28"/>
      <c r="AA514" s="28"/>
      <c r="AB514" s="28"/>
      <c r="AC514" s="28"/>
      <c r="AD514" s="28"/>
      <c r="AF514" s="29"/>
      <c r="AM514" s="28"/>
      <c r="AN514" s="28"/>
      <c r="AO514" s="28"/>
      <c r="AP514" s="28"/>
      <c r="AQ514" s="28"/>
      <c r="AR514" s="28"/>
      <c r="AS514" s="28"/>
      <c r="AT514" s="28"/>
    </row>
    <row r="515" spans="1:63">
      <c r="A515" s="28"/>
      <c r="B515" s="29"/>
      <c r="C515" s="28"/>
      <c r="D515" s="28"/>
      <c r="Z515" s="28"/>
      <c r="AA515" s="28"/>
      <c r="AB515" s="28"/>
      <c r="AC515" s="28"/>
      <c r="AD515" s="28"/>
      <c r="AF515" s="29"/>
      <c r="AM515" s="28"/>
      <c r="AN515" s="28"/>
      <c r="AO515" s="28"/>
      <c r="AP515" s="28"/>
      <c r="AQ515" s="28"/>
      <c r="AR515" s="28"/>
      <c r="AS515" s="28"/>
      <c r="AT515" s="28"/>
      <c r="AU515" s="28"/>
    </row>
    <row r="516" spans="1:63">
      <c r="A516" s="28"/>
      <c r="B516" s="29"/>
      <c r="C516" s="28"/>
      <c r="D516" s="28"/>
      <c r="Z516" s="28"/>
      <c r="AA516" s="28"/>
      <c r="AB516" s="28"/>
      <c r="AC516" s="28"/>
      <c r="AD516" s="28"/>
      <c r="AF516" s="29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</row>
    <row r="517" spans="1:63">
      <c r="A517" s="28"/>
      <c r="B517" s="29"/>
      <c r="C517" s="28"/>
      <c r="D517" s="28"/>
      <c r="Z517" s="28"/>
      <c r="AA517" s="28"/>
      <c r="AB517" s="28"/>
      <c r="AC517" s="28"/>
      <c r="AD517" s="28"/>
      <c r="AF517" s="29"/>
      <c r="AM517" s="28"/>
      <c r="AN517" s="28"/>
      <c r="AO517" s="28"/>
      <c r="AP517" s="28"/>
      <c r="AQ517" s="28"/>
      <c r="AR517" s="28"/>
      <c r="AS517" s="28"/>
      <c r="AT517" s="28"/>
    </row>
    <row r="518" spans="1:63">
      <c r="A518" s="28"/>
      <c r="B518" s="29"/>
      <c r="C518" s="28"/>
      <c r="D518" s="28"/>
      <c r="Z518" s="28"/>
      <c r="AA518" s="28"/>
      <c r="AB518" s="28"/>
      <c r="AC518" s="28"/>
      <c r="AD518" s="28"/>
      <c r="AF518" s="29"/>
      <c r="AM518" s="28"/>
      <c r="AN518" s="28"/>
      <c r="AO518" s="28"/>
      <c r="AP518" s="28"/>
      <c r="AQ518" s="28"/>
      <c r="AR518" s="28"/>
      <c r="AS518" s="28"/>
      <c r="AT518" s="28"/>
    </row>
    <row r="519" spans="1:63">
      <c r="A519" s="28"/>
      <c r="B519" s="29"/>
      <c r="C519" s="28"/>
      <c r="D519" s="28"/>
      <c r="Z519" s="28"/>
      <c r="AA519" s="28"/>
      <c r="AB519" s="28"/>
      <c r="AC519" s="28"/>
      <c r="AD519" s="28"/>
      <c r="AF519" s="29"/>
      <c r="AM519" s="28"/>
      <c r="AN519" s="28"/>
      <c r="AO519" s="28"/>
      <c r="AP519" s="28"/>
      <c r="AQ519" s="28"/>
      <c r="AR519" s="28"/>
      <c r="AS519" s="28"/>
      <c r="AT519" s="28"/>
    </row>
    <row r="520" spans="1:63">
      <c r="A520" s="28"/>
      <c r="B520" s="29"/>
      <c r="C520" s="28"/>
      <c r="D520" s="28"/>
      <c r="Z520" s="28"/>
      <c r="AA520" s="28"/>
      <c r="AB520" s="28"/>
      <c r="AC520" s="28"/>
      <c r="AD520" s="28"/>
      <c r="AF520" s="29"/>
      <c r="AM520" s="28"/>
      <c r="AN520" s="28"/>
      <c r="AO520" s="28"/>
      <c r="AP520" s="28"/>
      <c r="AQ520" s="28"/>
      <c r="AR520" s="28"/>
      <c r="AS520" s="28"/>
      <c r="AT520" s="28"/>
    </row>
    <row r="521" spans="1:63">
      <c r="A521" s="28"/>
      <c r="B521" s="29"/>
      <c r="C521" s="28"/>
      <c r="D521" s="28"/>
      <c r="Z521" s="28"/>
      <c r="AA521" s="28"/>
      <c r="AB521" s="28"/>
      <c r="AC521" s="28"/>
      <c r="AD521" s="28"/>
      <c r="AF521" s="29"/>
      <c r="AM521" s="28"/>
      <c r="AN521" s="28"/>
      <c r="AO521" s="28"/>
      <c r="AP521" s="28"/>
      <c r="AQ521" s="28"/>
      <c r="AR521" s="28"/>
      <c r="AS521" s="28"/>
      <c r="AT521" s="28"/>
    </row>
    <row r="522" spans="1:63">
      <c r="A522" s="28"/>
      <c r="B522" s="29"/>
      <c r="C522" s="28"/>
      <c r="D522" s="28"/>
      <c r="Z522" s="28"/>
      <c r="AA522" s="28"/>
      <c r="AB522" s="28"/>
      <c r="AC522" s="28"/>
      <c r="AD522" s="28"/>
      <c r="AF522" s="29"/>
      <c r="AM522" s="28"/>
      <c r="AN522" s="28"/>
      <c r="AO522" s="28"/>
      <c r="AP522" s="28"/>
      <c r="AQ522" s="28"/>
      <c r="AR522" s="28"/>
      <c r="AS522" s="28"/>
      <c r="AT522" s="28"/>
    </row>
    <row r="523" spans="1:63">
      <c r="A523" s="28"/>
      <c r="B523" s="29"/>
      <c r="C523" s="28"/>
      <c r="D523" s="28"/>
      <c r="Z523" s="28"/>
      <c r="AA523" s="28"/>
      <c r="AB523" s="28"/>
      <c r="AC523" s="28"/>
      <c r="AD523" s="28"/>
      <c r="AF523" s="29"/>
      <c r="AM523" s="28"/>
      <c r="AN523" s="28"/>
      <c r="AO523" s="28"/>
      <c r="AP523" s="28"/>
      <c r="AQ523" s="28"/>
      <c r="AR523" s="28"/>
      <c r="AS523" s="28"/>
      <c r="AT523" s="28"/>
    </row>
    <row r="524" spans="1:63">
      <c r="A524" s="28"/>
      <c r="B524" s="29"/>
      <c r="C524" s="28"/>
      <c r="D524" s="28"/>
      <c r="Z524" s="28"/>
      <c r="AA524" s="28"/>
      <c r="AB524" s="28"/>
      <c r="AC524" s="28"/>
      <c r="AD524" s="28"/>
      <c r="AF524" s="29"/>
      <c r="AM524" s="28"/>
      <c r="AN524" s="28"/>
      <c r="AO524" s="28"/>
      <c r="AP524" s="28"/>
      <c r="AQ524" s="28"/>
      <c r="AR524" s="28"/>
      <c r="AS524" s="28"/>
      <c r="AT524" s="28"/>
    </row>
    <row r="525" spans="1:63">
      <c r="A525" s="28"/>
      <c r="B525" s="29"/>
      <c r="C525" s="28"/>
      <c r="D525" s="28"/>
      <c r="Z525" s="28"/>
      <c r="AA525" s="28"/>
      <c r="AB525" s="28"/>
      <c r="AC525" s="28"/>
      <c r="AD525" s="28"/>
      <c r="AF525" s="29"/>
      <c r="AM525" s="28"/>
      <c r="AN525" s="28"/>
      <c r="AO525" s="28"/>
      <c r="AP525" s="28"/>
      <c r="AQ525" s="28"/>
      <c r="AR525" s="28"/>
      <c r="AS525" s="28"/>
      <c r="AT525" s="28"/>
      <c r="AU525" s="28"/>
      <c r="AW525" s="28"/>
    </row>
    <row r="526" spans="1:63">
      <c r="A526" s="28"/>
      <c r="B526" s="29"/>
      <c r="C526" s="28"/>
      <c r="D526" s="28"/>
      <c r="Z526" s="28"/>
      <c r="AA526" s="28"/>
      <c r="AB526" s="28"/>
      <c r="AC526" s="28"/>
      <c r="AD526" s="28"/>
      <c r="AF526" s="29"/>
      <c r="AM526" s="28"/>
      <c r="AN526" s="28"/>
      <c r="AO526" s="28"/>
      <c r="AP526" s="28"/>
      <c r="AQ526" s="28"/>
      <c r="AR526" s="28"/>
      <c r="AS526" s="28"/>
      <c r="AT526" s="28"/>
    </row>
    <row r="527" spans="1:63">
      <c r="A527" s="28"/>
      <c r="B527" s="29"/>
      <c r="C527" s="28"/>
      <c r="D527" s="28"/>
      <c r="Z527" s="28"/>
      <c r="AA527" s="28"/>
      <c r="AB527" s="28"/>
      <c r="AC527" s="28"/>
      <c r="AD527" s="28"/>
      <c r="AF527" s="29"/>
      <c r="AM527" s="28"/>
      <c r="AN527" s="28"/>
      <c r="AO527" s="28"/>
      <c r="AP527" s="28"/>
      <c r="AQ527" s="28"/>
      <c r="AR527" s="28"/>
      <c r="AS527" s="28"/>
      <c r="AT527" s="28"/>
    </row>
    <row r="528" spans="1:63">
      <c r="A528" s="28"/>
      <c r="B528" s="29"/>
      <c r="C528" s="28"/>
      <c r="D528" s="28"/>
      <c r="Z528" s="28"/>
      <c r="AA528" s="28"/>
      <c r="AB528" s="28"/>
      <c r="AC528" s="28"/>
      <c r="AD528" s="28"/>
      <c r="AF528" s="29"/>
      <c r="AM528" s="28"/>
      <c r="AN528" s="28"/>
      <c r="AO528" s="28"/>
      <c r="AP528" s="28"/>
      <c r="AQ528" s="28"/>
      <c r="AR528" s="28"/>
      <c r="AS528" s="28"/>
      <c r="AT528" s="28"/>
    </row>
    <row r="529" spans="1:63">
      <c r="A529" s="28"/>
      <c r="B529" s="29"/>
      <c r="C529" s="28"/>
      <c r="D529" s="28"/>
      <c r="Z529" s="28"/>
      <c r="AA529" s="28"/>
      <c r="AB529" s="28"/>
      <c r="AC529" s="28"/>
      <c r="AD529" s="28"/>
      <c r="AF529" s="29"/>
      <c r="AM529" s="28"/>
      <c r="AN529" s="28"/>
      <c r="AO529" s="28"/>
      <c r="AP529" s="28"/>
      <c r="AQ529" s="28"/>
      <c r="AR529" s="28"/>
      <c r="AS529" s="28"/>
      <c r="AT529" s="28"/>
    </row>
    <row r="530" spans="1:63">
      <c r="A530" s="28"/>
      <c r="B530" s="29"/>
      <c r="C530" s="28"/>
      <c r="D530" s="28"/>
      <c r="Z530" s="28"/>
      <c r="AA530" s="28"/>
      <c r="AB530" s="28"/>
      <c r="AC530" s="28"/>
      <c r="AD530" s="28"/>
      <c r="AF530" s="29"/>
      <c r="AM530" s="28"/>
      <c r="AN530" s="28"/>
      <c r="AO530" s="28"/>
      <c r="AP530" s="28"/>
      <c r="AQ530" s="28"/>
      <c r="AR530" s="28"/>
      <c r="AS530" s="28"/>
      <c r="AT530" s="28"/>
    </row>
    <row r="531" spans="1:63">
      <c r="A531" s="28"/>
      <c r="B531" s="29"/>
      <c r="C531" s="28"/>
      <c r="D531" s="28"/>
      <c r="Z531" s="28"/>
      <c r="AA531" s="28"/>
      <c r="AB531" s="28"/>
      <c r="AC531" s="28"/>
      <c r="AD531" s="28"/>
      <c r="AF531" s="29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</row>
    <row r="532" spans="1:63">
      <c r="A532" s="28"/>
      <c r="B532" s="29"/>
      <c r="C532" s="28"/>
      <c r="D532" s="28"/>
      <c r="Z532" s="28"/>
      <c r="AA532" s="28"/>
      <c r="AB532" s="28"/>
      <c r="AC532" s="28"/>
      <c r="AD532" s="28"/>
      <c r="AF532" s="29"/>
      <c r="AM532" s="28"/>
      <c r="AN532" s="28"/>
      <c r="AO532" s="28"/>
      <c r="AP532" s="28"/>
      <c r="AQ532" s="28"/>
      <c r="AR532" s="28"/>
      <c r="AS532" s="28"/>
      <c r="AT532" s="28"/>
    </row>
    <row r="533" spans="1:63">
      <c r="A533" s="28"/>
      <c r="B533" s="29"/>
      <c r="C533" s="28"/>
      <c r="D533" s="28"/>
      <c r="Z533" s="28"/>
      <c r="AA533" s="28"/>
      <c r="AB533" s="28"/>
      <c r="AC533" s="28"/>
      <c r="AD533" s="28"/>
      <c r="AF533" s="29"/>
      <c r="AM533" s="28"/>
      <c r="AN533" s="28"/>
      <c r="AO533" s="28"/>
      <c r="AP533" s="28"/>
      <c r="AQ533" s="28"/>
      <c r="AR533" s="28"/>
      <c r="AS533" s="28"/>
      <c r="AT533" s="28"/>
    </row>
    <row r="534" spans="1:63">
      <c r="A534" s="28"/>
      <c r="B534" s="29"/>
      <c r="C534" s="28"/>
      <c r="D534" s="28"/>
      <c r="Z534" s="28"/>
      <c r="AA534" s="28"/>
      <c r="AB534" s="28"/>
      <c r="AC534" s="28"/>
      <c r="AD534" s="28"/>
      <c r="AF534" s="29"/>
      <c r="AM534" s="28"/>
      <c r="AN534" s="28"/>
      <c r="AO534" s="28"/>
      <c r="AP534" s="28"/>
      <c r="AQ534" s="28"/>
      <c r="AR534" s="28"/>
      <c r="AS534" s="28"/>
      <c r="AT534" s="28"/>
    </row>
    <row r="535" spans="1:63">
      <c r="A535" s="28"/>
      <c r="B535" s="29"/>
      <c r="C535" s="28"/>
      <c r="D535" s="28"/>
      <c r="Z535" s="28"/>
      <c r="AA535" s="28"/>
      <c r="AB535" s="28"/>
      <c r="AC535" s="28"/>
      <c r="AD535" s="28"/>
      <c r="AF535" s="29"/>
      <c r="AM535" s="28"/>
      <c r="AN535" s="28"/>
      <c r="AO535" s="28"/>
      <c r="AP535" s="28"/>
      <c r="AQ535" s="28"/>
      <c r="AR535" s="28"/>
      <c r="AS535" s="28"/>
      <c r="AT535" s="28"/>
    </row>
    <row r="536" spans="1:63">
      <c r="A536" s="28"/>
      <c r="B536" s="29"/>
      <c r="C536" s="28"/>
      <c r="D536" s="28"/>
      <c r="Z536" s="28"/>
      <c r="AA536" s="28"/>
      <c r="AB536" s="28"/>
      <c r="AC536" s="28"/>
      <c r="AD536" s="28"/>
      <c r="AF536" s="29"/>
      <c r="AM536" s="28"/>
      <c r="AN536" s="28"/>
      <c r="AO536" s="28"/>
      <c r="AP536" s="28"/>
      <c r="AQ536" s="28"/>
      <c r="AR536" s="28"/>
      <c r="AS536" s="28"/>
      <c r="AT536" s="28"/>
    </row>
    <row r="537" spans="1:63">
      <c r="A537" s="28"/>
      <c r="B537" s="29"/>
      <c r="C537" s="28"/>
      <c r="D537" s="28"/>
      <c r="Z537" s="28"/>
      <c r="AA537" s="28"/>
      <c r="AB537" s="28"/>
      <c r="AC537" s="28"/>
      <c r="AD537" s="28"/>
      <c r="AF537" s="29"/>
      <c r="AM537" s="28"/>
      <c r="AN537" s="28"/>
      <c r="AO537" s="28"/>
      <c r="AP537" s="28"/>
      <c r="AQ537" s="28"/>
      <c r="AR537" s="28"/>
      <c r="AS537" s="28"/>
      <c r="AT537" s="28"/>
    </row>
    <row r="538" spans="1:63">
      <c r="A538" s="28"/>
      <c r="B538" s="29"/>
      <c r="C538" s="28"/>
      <c r="D538" s="28"/>
      <c r="Z538" s="28"/>
      <c r="AA538" s="28"/>
      <c r="AB538" s="28"/>
      <c r="AC538" s="28"/>
      <c r="AD538" s="28"/>
      <c r="AF538" s="29"/>
      <c r="AM538" s="28"/>
      <c r="AN538" s="28"/>
      <c r="AO538" s="28"/>
      <c r="AP538" s="28"/>
      <c r="AQ538" s="28"/>
      <c r="AR538" s="28"/>
      <c r="AS538" s="28"/>
      <c r="AT538" s="28"/>
    </row>
    <row r="539" spans="1:63">
      <c r="A539" s="28"/>
      <c r="B539" s="29"/>
      <c r="C539" s="28"/>
      <c r="D539" s="28"/>
      <c r="Z539" s="28"/>
      <c r="AA539" s="28"/>
      <c r="AB539" s="28"/>
      <c r="AC539" s="28"/>
      <c r="AD539" s="28"/>
      <c r="AF539" s="29"/>
      <c r="AM539" s="28"/>
      <c r="AN539" s="28"/>
      <c r="AO539" s="28"/>
      <c r="AP539" s="28"/>
      <c r="AQ539" s="28"/>
      <c r="AR539" s="28"/>
      <c r="AS539" s="28"/>
      <c r="AT539" s="28"/>
    </row>
    <row r="540" spans="1:63">
      <c r="A540" s="28"/>
      <c r="B540" s="29"/>
      <c r="C540" s="28"/>
      <c r="D540" s="28"/>
      <c r="Z540" s="28"/>
      <c r="AA540" s="28"/>
      <c r="AB540" s="28"/>
      <c r="AC540" s="28"/>
      <c r="AD540" s="28"/>
      <c r="AF540" s="29"/>
      <c r="AM540" s="28"/>
      <c r="AN540" s="28"/>
      <c r="AO540" s="28"/>
      <c r="AP540" s="28"/>
      <c r="AQ540" s="28"/>
      <c r="AR540" s="28"/>
      <c r="AS540" s="28"/>
      <c r="AT540" s="28"/>
    </row>
    <row r="541" spans="1:63">
      <c r="A541" s="28"/>
      <c r="B541" s="29"/>
      <c r="C541" s="28"/>
      <c r="D541" s="28"/>
      <c r="Z541" s="28"/>
      <c r="AA541" s="28"/>
      <c r="AB541" s="28"/>
      <c r="AC541" s="28"/>
      <c r="AD541" s="28"/>
      <c r="AF541" s="29"/>
      <c r="AM541" s="28"/>
      <c r="AN541" s="28"/>
      <c r="AO541" s="28"/>
      <c r="AP541" s="28"/>
      <c r="AQ541" s="28"/>
      <c r="AR541" s="28"/>
      <c r="AS541" s="28"/>
      <c r="AT541" s="28"/>
    </row>
    <row r="542" spans="1:63">
      <c r="A542" s="28"/>
      <c r="B542" s="29"/>
      <c r="C542" s="28"/>
      <c r="D542" s="28"/>
      <c r="Z542" s="28"/>
      <c r="AA542" s="28"/>
      <c r="AB542" s="28"/>
      <c r="AC542" s="28"/>
      <c r="AD542" s="28"/>
      <c r="AF542" s="29"/>
      <c r="AM542" s="28"/>
      <c r="AN542" s="28"/>
      <c r="AO542" s="28"/>
      <c r="AP542" s="28"/>
      <c r="AQ542" s="28"/>
      <c r="AR542" s="28"/>
      <c r="AS542" s="28"/>
      <c r="AT542" s="28"/>
    </row>
    <row r="543" spans="1:63">
      <c r="A543" s="28"/>
      <c r="B543" s="29"/>
      <c r="C543" s="28"/>
      <c r="D543" s="28"/>
      <c r="Z543" s="28"/>
      <c r="AA543" s="28"/>
      <c r="AB543" s="28"/>
      <c r="AC543" s="28"/>
      <c r="AD543" s="28"/>
      <c r="AF543" s="29"/>
      <c r="AM543" s="28"/>
      <c r="AN543" s="28"/>
      <c r="AO543" s="28"/>
      <c r="AP543" s="28"/>
      <c r="AQ543" s="28"/>
      <c r="AR543" s="28"/>
      <c r="AS543" s="28"/>
      <c r="AT543" s="28"/>
    </row>
    <row r="544" spans="1:63">
      <c r="A544" s="28"/>
      <c r="B544" s="29"/>
      <c r="C544" s="28"/>
      <c r="D544" s="28"/>
      <c r="Z544" s="28"/>
      <c r="AA544" s="28"/>
      <c r="AB544" s="28"/>
      <c r="AC544" s="28"/>
      <c r="AD544" s="28"/>
      <c r="AF544" s="29"/>
      <c r="AM544" s="28"/>
      <c r="AN544" s="28"/>
      <c r="AO544" s="28"/>
      <c r="AP544" s="28"/>
      <c r="AQ544" s="28"/>
      <c r="AR544" s="28"/>
      <c r="AS544" s="28"/>
      <c r="AT544" s="28"/>
    </row>
    <row r="545" spans="1:47">
      <c r="A545" s="28"/>
      <c r="B545" s="29"/>
      <c r="C545" s="28"/>
      <c r="D545" s="28"/>
      <c r="Z545" s="28"/>
      <c r="AA545" s="28"/>
      <c r="AB545" s="28"/>
      <c r="AC545" s="28"/>
      <c r="AD545" s="28"/>
      <c r="AF545" s="29"/>
      <c r="AM545" s="28"/>
      <c r="AN545" s="28"/>
      <c r="AO545" s="28"/>
      <c r="AP545" s="28"/>
      <c r="AQ545" s="28"/>
      <c r="AR545" s="28"/>
      <c r="AS545" s="28"/>
      <c r="AT545" s="28"/>
    </row>
    <row r="546" spans="1:47">
      <c r="A546" s="28"/>
      <c r="B546" s="29"/>
      <c r="C546" s="28"/>
      <c r="D546" s="28"/>
      <c r="Z546" s="28"/>
      <c r="AA546" s="28"/>
      <c r="AB546" s="28"/>
      <c r="AC546" s="28"/>
      <c r="AD546" s="28"/>
      <c r="AF546" s="29"/>
      <c r="AM546" s="28"/>
      <c r="AN546" s="28"/>
      <c r="AO546" s="28"/>
      <c r="AP546" s="28"/>
      <c r="AQ546" s="28"/>
      <c r="AR546" s="28"/>
      <c r="AS546" s="28"/>
      <c r="AT546" s="28"/>
    </row>
    <row r="547" spans="1:47">
      <c r="A547" s="28"/>
      <c r="B547" s="29"/>
      <c r="C547" s="28"/>
      <c r="D547" s="28"/>
      <c r="Z547" s="28"/>
      <c r="AA547" s="28"/>
      <c r="AB547" s="28"/>
      <c r="AC547" s="28"/>
      <c r="AD547" s="28"/>
      <c r="AF547" s="29"/>
      <c r="AM547" s="28"/>
      <c r="AN547" s="28"/>
      <c r="AO547" s="28"/>
      <c r="AP547" s="28"/>
      <c r="AQ547" s="28"/>
      <c r="AR547" s="28"/>
      <c r="AS547" s="28"/>
      <c r="AT547" s="28"/>
    </row>
    <row r="548" spans="1:47">
      <c r="A548" s="28"/>
      <c r="B548" s="29"/>
      <c r="C548" s="28"/>
      <c r="D548" s="28"/>
      <c r="Z548" s="28"/>
      <c r="AA548" s="28"/>
      <c r="AB548" s="28"/>
      <c r="AC548" s="28"/>
      <c r="AD548" s="28"/>
      <c r="AF548" s="29"/>
      <c r="AM548" s="28"/>
      <c r="AN548" s="28"/>
      <c r="AO548" s="28"/>
      <c r="AP548" s="28"/>
      <c r="AQ548" s="28"/>
      <c r="AR548" s="28"/>
      <c r="AS548" s="28"/>
      <c r="AT548" s="28"/>
    </row>
    <row r="549" spans="1:47">
      <c r="A549" s="28"/>
      <c r="B549" s="29"/>
      <c r="C549" s="28"/>
      <c r="D549" s="28"/>
      <c r="Z549" s="28"/>
      <c r="AA549" s="28"/>
      <c r="AB549" s="28"/>
      <c r="AC549" s="28"/>
      <c r="AD549" s="28"/>
      <c r="AF549" s="29"/>
      <c r="AM549" s="28"/>
      <c r="AN549" s="28"/>
      <c r="AO549" s="28"/>
      <c r="AP549" s="28"/>
      <c r="AQ549" s="28"/>
      <c r="AR549" s="28"/>
      <c r="AS549" s="28"/>
      <c r="AT549" s="28"/>
    </row>
    <row r="550" spans="1:47">
      <c r="A550" s="28"/>
      <c r="B550" s="29"/>
      <c r="C550" s="28"/>
      <c r="D550" s="28"/>
      <c r="Z550" s="28"/>
      <c r="AA550" s="28"/>
      <c r="AB550" s="28"/>
      <c r="AC550" s="28"/>
      <c r="AD550" s="28"/>
      <c r="AF550" s="29"/>
      <c r="AM550" s="28"/>
      <c r="AN550" s="28"/>
      <c r="AO550" s="28"/>
      <c r="AP550" s="28"/>
      <c r="AQ550" s="28"/>
      <c r="AR550" s="28"/>
      <c r="AS550" s="28"/>
      <c r="AT550" s="28"/>
    </row>
    <row r="551" spans="1:47">
      <c r="A551" s="28"/>
      <c r="B551" s="29"/>
      <c r="C551" s="28"/>
      <c r="D551" s="28"/>
      <c r="Z551" s="28"/>
      <c r="AA551" s="28"/>
      <c r="AB551" s="28"/>
      <c r="AC551" s="28"/>
      <c r="AD551" s="28"/>
      <c r="AF551" s="29"/>
      <c r="AM551" s="28"/>
      <c r="AN551" s="28"/>
      <c r="AO551" s="28"/>
      <c r="AP551" s="28"/>
      <c r="AQ551" s="28"/>
      <c r="AR551" s="28"/>
      <c r="AS551" s="28"/>
      <c r="AT551" s="28"/>
    </row>
    <row r="552" spans="1:47">
      <c r="A552" s="28"/>
      <c r="B552" s="29"/>
      <c r="C552" s="28"/>
      <c r="D552" s="28"/>
      <c r="Z552" s="28"/>
      <c r="AA552" s="28"/>
      <c r="AB552" s="28"/>
      <c r="AC552" s="28"/>
      <c r="AD552" s="28"/>
      <c r="AF552" s="29"/>
      <c r="AM552" s="28"/>
      <c r="AN552" s="28"/>
      <c r="AO552" s="28"/>
      <c r="AP552" s="28"/>
      <c r="AQ552" s="28"/>
      <c r="AR552" s="28"/>
      <c r="AS552" s="28"/>
      <c r="AT552" s="28"/>
    </row>
    <row r="553" spans="1:47">
      <c r="A553" s="28"/>
      <c r="B553" s="29"/>
      <c r="C553" s="28"/>
      <c r="D553" s="28"/>
      <c r="Z553" s="28"/>
      <c r="AA553" s="28"/>
      <c r="AB553" s="28"/>
      <c r="AC553" s="28"/>
      <c r="AD553" s="28"/>
      <c r="AF553" s="29"/>
      <c r="AM553" s="28"/>
      <c r="AN553" s="28"/>
      <c r="AO553" s="28"/>
      <c r="AP553" s="28"/>
      <c r="AQ553" s="28"/>
      <c r="AR553" s="28"/>
      <c r="AS553" s="28"/>
      <c r="AT553" s="28"/>
    </row>
    <row r="554" spans="1:47">
      <c r="A554" s="28"/>
      <c r="B554" s="29"/>
      <c r="C554" s="28"/>
      <c r="D554" s="28"/>
      <c r="Z554" s="28"/>
      <c r="AA554" s="28"/>
      <c r="AB554" s="28"/>
      <c r="AC554" s="28"/>
      <c r="AD554" s="28"/>
      <c r="AF554" s="29"/>
      <c r="AM554" s="28"/>
      <c r="AN554" s="28"/>
      <c r="AO554" s="28"/>
      <c r="AP554" s="28"/>
      <c r="AQ554" s="28"/>
      <c r="AR554" s="28"/>
      <c r="AS554" s="28"/>
      <c r="AT554" s="28"/>
    </row>
    <row r="555" spans="1:47">
      <c r="A555" s="28"/>
      <c r="B555" s="29"/>
      <c r="C555" s="28"/>
      <c r="D555" s="28"/>
      <c r="Z555" s="28"/>
      <c r="AA555" s="28"/>
      <c r="AB555" s="28"/>
      <c r="AC555" s="28"/>
      <c r="AD555" s="28"/>
      <c r="AF555" s="29"/>
      <c r="AM555" s="28"/>
      <c r="AN555" s="28"/>
      <c r="AO555" s="28"/>
      <c r="AP555" s="28"/>
      <c r="AQ555" s="28"/>
      <c r="AR555" s="28"/>
      <c r="AS555" s="28"/>
      <c r="AT555" s="28"/>
    </row>
    <row r="556" spans="1:47">
      <c r="A556" s="28"/>
      <c r="B556" s="29"/>
      <c r="C556" s="28"/>
      <c r="D556" s="28"/>
      <c r="Z556" s="28"/>
      <c r="AA556" s="28"/>
      <c r="AB556" s="28"/>
      <c r="AC556" s="28"/>
      <c r="AD556" s="28"/>
      <c r="AF556" s="29"/>
      <c r="AM556" s="28"/>
      <c r="AN556" s="28"/>
      <c r="AO556" s="28"/>
      <c r="AP556" s="28"/>
      <c r="AQ556" s="28"/>
      <c r="AR556" s="28"/>
      <c r="AS556" s="28"/>
      <c r="AT556" s="28"/>
      <c r="AU556" s="28"/>
    </row>
    <row r="557" spans="1:47">
      <c r="A557" s="28"/>
      <c r="B557" s="29"/>
      <c r="C557" s="28"/>
      <c r="D557" s="28"/>
      <c r="Z557" s="28"/>
      <c r="AA557" s="28"/>
      <c r="AB557" s="28"/>
      <c r="AC557" s="28"/>
      <c r="AD557" s="28"/>
      <c r="AF557" s="29"/>
      <c r="AM557" s="28"/>
      <c r="AN557" s="28"/>
      <c r="AO557" s="28"/>
      <c r="AP557" s="28"/>
      <c r="AQ557" s="28"/>
      <c r="AR557" s="28"/>
      <c r="AS557" s="28"/>
      <c r="AT557" s="28"/>
    </row>
    <row r="558" spans="1:47">
      <c r="A558" s="28"/>
      <c r="B558" s="29"/>
      <c r="C558" s="28"/>
      <c r="D558" s="28"/>
      <c r="Z558" s="28"/>
      <c r="AA558" s="28"/>
      <c r="AB558" s="28"/>
      <c r="AC558" s="28"/>
      <c r="AD558" s="28"/>
      <c r="AF558" s="29"/>
      <c r="AM558" s="28"/>
      <c r="AN558" s="28"/>
      <c r="AO558" s="28"/>
      <c r="AP558" s="28"/>
      <c r="AQ558" s="28"/>
      <c r="AR558" s="28"/>
      <c r="AS558" s="28"/>
      <c r="AT558" s="28"/>
    </row>
    <row r="559" spans="1:47">
      <c r="A559" s="28"/>
      <c r="B559" s="29"/>
      <c r="C559" s="28"/>
      <c r="D559" s="28"/>
      <c r="Z559" s="28"/>
      <c r="AA559" s="28"/>
      <c r="AB559" s="28"/>
      <c r="AC559" s="28"/>
      <c r="AD559" s="28"/>
      <c r="AF559" s="29"/>
      <c r="AM559" s="28"/>
      <c r="AN559" s="28"/>
      <c r="AO559" s="28"/>
      <c r="AP559" s="28"/>
      <c r="AQ559" s="28"/>
      <c r="AR559" s="28"/>
      <c r="AS559" s="28"/>
      <c r="AT559" s="28"/>
    </row>
    <row r="560" spans="1:47">
      <c r="A560" s="28"/>
      <c r="B560" s="29"/>
      <c r="C560" s="28"/>
      <c r="D560" s="28"/>
      <c r="Z560" s="28"/>
      <c r="AA560" s="28"/>
      <c r="AB560" s="28"/>
      <c r="AC560" s="28"/>
      <c r="AD560" s="28"/>
      <c r="AF560" s="29"/>
      <c r="AM560" s="28"/>
      <c r="AN560" s="28"/>
      <c r="AO560" s="28"/>
      <c r="AP560" s="28"/>
      <c r="AQ560" s="28"/>
      <c r="AR560" s="28"/>
      <c r="AS560" s="28"/>
      <c r="AT560" s="28"/>
    </row>
    <row r="561" spans="1:47">
      <c r="A561" s="28"/>
      <c r="B561" s="29"/>
      <c r="C561" s="28"/>
      <c r="D561" s="28"/>
      <c r="Z561" s="28"/>
      <c r="AA561" s="28"/>
      <c r="AB561" s="28"/>
      <c r="AC561" s="28"/>
      <c r="AD561" s="28"/>
      <c r="AF561" s="29"/>
      <c r="AM561" s="28"/>
      <c r="AN561" s="28"/>
      <c r="AO561" s="28"/>
      <c r="AP561" s="28"/>
      <c r="AQ561" s="28"/>
      <c r="AR561" s="28"/>
      <c r="AS561" s="28"/>
      <c r="AT561" s="28"/>
    </row>
    <row r="562" spans="1:47">
      <c r="A562" s="28"/>
      <c r="B562" s="29"/>
      <c r="C562" s="28"/>
      <c r="D562" s="28"/>
      <c r="Z562" s="28"/>
      <c r="AA562" s="28"/>
      <c r="AB562" s="28"/>
      <c r="AC562" s="28"/>
      <c r="AD562" s="28"/>
      <c r="AF562" s="29"/>
      <c r="AM562" s="28"/>
      <c r="AN562" s="28"/>
      <c r="AO562" s="28"/>
      <c r="AP562" s="28"/>
      <c r="AQ562" s="28"/>
      <c r="AR562" s="28"/>
      <c r="AS562" s="28"/>
      <c r="AT562" s="28"/>
    </row>
    <row r="563" spans="1:47">
      <c r="A563" s="28"/>
      <c r="B563" s="29"/>
      <c r="C563" s="28"/>
      <c r="D563" s="28"/>
      <c r="Z563" s="28"/>
      <c r="AA563" s="28"/>
      <c r="AB563" s="28"/>
      <c r="AC563" s="28"/>
      <c r="AD563" s="28"/>
      <c r="AF563" s="29"/>
      <c r="AM563" s="28"/>
      <c r="AN563" s="28"/>
      <c r="AO563" s="28"/>
      <c r="AP563" s="28"/>
      <c r="AQ563" s="28"/>
      <c r="AR563" s="28"/>
      <c r="AS563" s="28"/>
      <c r="AT563" s="28"/>
    </row>
    <row r="564" spans="1:47">
      <c r="A564" s="28"/>
      <c r="B564" s="29"/>
      <c r="C564" s="28"/>
      <c r="D564" s="28"/>
      <c r="Z564" s="28"/>
      <c r="AA564" s="28"/>
      <c r="AB564" s="28"/>
      <c r="AC564" s="28"/>
      <c r="AD564" s="28"/>
      <c r="AF564" s="29"/>
      <c r="AM564" s="28"/>
      <c r="AN564" s="28"/>
      <c r="AO564" s="28"/>
      <c r="AP564" s="28"/>
      <c r="AQ564" s="28"/>
      <c r="AR564" s="28"/>
      <c r="AS564" s="28"/>
      <c r="AT564" s="28"/>
    </row>
    <row r="565" spans="1:47">
      <c r="A565" s="28"/>
      <c r="B565" s="29"/>
      <c r="C565" s="28"/>
      <c r="D565" s="28"/>
      <c r="Z565" s="28"/>
      <c r="AA565" s="28"/>
      <c r="AB565" s="28"/>
      <c r="AC565" s="28"/>
      <c r="AD565" s="28"/>
      <c r="AF565" s="29"/>
      <c r="AM565" s="28"/>
      <c r="AN565" s="28"/>
      <c r="AO565" s="28"/>
      <c r="AP565" s="28"/>
      <c r="AQ565" s="28"/>
      <c r="AR565" s="28"/>
      <c r="AS565" s="28"/>
      <c r="AT565" s="28"/>
    </row>
    <row r="566" spans="1:47">
      <c r="A566" s="28"/>
      <c r="B566" s="29"/>
      <c r="C566" s="28"/>
      <c r="D566" s="28"/>
      <c r="Z566" s="28"/>
      <c r="AA566" s="28"/>
      <c r="AB566" s="28"/>
      <c r="AC566" s="28"/>
      <c r="AD566" s="28"/>
      <c r="AF566" s="29"/>
      <c r="AM566" s="28"/>
      <c r="AN566" s="28"/>
      <c r="AO566" s="28"/>
      <c r="AP566" s="28"/>
      <c r="AQ566" s="28"/>
      <c r="AR566" s="28"/>
      <c r="AS566" s="28"/>
      <c r="AT566" s="28"/>
    </row>
    <row r="567" spans="1:47">
      <c r="A567" s="28"/>
      <c r="B567" s="29"/>
      <c r="C567" s="28"/>
      <c r="D567" s="28"/>
      <c r="Z567" s="28"/>
      <c r="AA567" s="28"/>
      <c r="AB567" s="28"/>
      <c r="AC567" s="28"/>
      <c r="AD567" s="28"/>
      <c r="AF567" s="29"/>
      <c r="AM567" s="28"/>
      <c r="AN567" s="28"/>
      <c r="AO567" s="28"/>
      <c r="AP567" s="28"/>
      <c r="AQ567" s="28"/>
      <c r="AR567" s="28"/>
      <c r="AS567" s="28"/>
      <c r="AT567" s="28"/>
    </row>
    <row r="568" spans="1:47">
      <c r="A568" s="28"/>
      <c r="B568" s="29"/>
      <c r="C568" s="28"/>
      <c r="D568" s="28"/>
      <c r="Z568" s="28"/>
      <c r="AA568" s="28"/>
      <c r="AB568" s="28"/>
      <c r="AC568" s="28"/>
      <c r="AD568" s="28"/>
      <c r="AF568" s="29"/>
      <c r="AM568" s="28"/>
      <c r="AN568" s="28"/>
      <c r="AO568" s="28"/>
      <c r="AP568" s="28"/>
      <c r="AQ568" s="28"/>
      <c r="AR568" s="28"/>
      <c r="AS568" s="28"/>
      <c r="AT568" s="28"/>
    </row>
    <row r="569" spans="1:47">
      <c r="A569" s="28"/>
      <c r="B569" s="29"/>
      <c r="C569" s="28"/>
      <c r="D569" s="28"/>
      <c r="Z569" s="28"/>
      <c r="AA569" s="28"/>
      <c r="AB569" s="28"/>
      <c r="AC569" s="28"/>
      <c r="AD569" s="28"/>
      <c r="AF569" s="29"/>
      <c r="AM569" s="28"/>
      <c r="AN569" s="28"/>
      <c r="AO569" s="28"/>
      <c r="AP569" s="28"/>
      <c r="AQ569" s="28"/>
      <c r="AR569" s="28"/>
      <c r="AS569" s="28"/>
      <c r="AT569" s="28"/>
    </row>
    <row r="570" spans="1:47">
      <c r="A570" s="28"/>
      <c r="B570" s="29"/>
      <c r="C570" s="28"/>
      <c r="D570" s="28"/>
      <c r="Z570" s="28"/>
      <c r="AA570" s="28"/>
      <c r="AB570" s="28"/>
      <c r="AC570" s="28"/>
      <c r="AD570" s="28"/>
      <c r="AF570" s="29"/>
      <c r="AM570" s="28"/>
      <c r="AN570" s="28"/>
      <c r="AO570" s="28"/>
      <c r="AP570" s="28"/>
      <c r="AQ570" s="28"/>
      <c r="AR570" s="28"/>
      <c r="AS570" s="28"/>
      <c r="AT570" s="28"/>
    </row>
    <row r="571" spans="1:47">
      <c r="A571" s="28"/>
      <c r="B571" s="29"/>
      <c r="C571" s="28"/>
      <c r="D571" s="28"/>
      <c r="Z571" s="28"/>
      <c r="AA571" s="28"/>
      <c r="AB571" s="28"/>
      <c r="AC571" s="28"/>
      <c r="AD571" s="28"/>
      <c r="AF571" s="29"/>
      <c r="AM571" s="28"/>
      <c r="AN571" s="28"/>
      <c r="AO571" s="28"/>
      <c r="AP571" s="28"/>
      <c r="AQ571" s="28"/>
      <c r="AR571" s="28"/>
      <c r="AS571" s="28"/>
      <c r="AT571" s="28"/>
    </row>
    <row r="572" spans="1:47">
      <c r="A572" s="28"/>
      <c r="B572" s="29"/>
      <c r="C572" s="28"/>
      <c r="D572" s="28"/>
      <c r="Z572" s="28"/>
      <c r="AA572" s="28"/>
      <c r="AB572" s="28"/>
      <c r="AC572" s="28"/>
      <c r="AD572" s="28"/>
      <c r="AF572" s="29"/>
      <c r="AM572" s="28"/>
      <c r="AN572" s="28"/>
      <c r="AO572" s="28"/>
      <c r="AP572" s="28"/>
      <c r="AQ572" s="28"/>
      <c r="AR572" s="28"/>
      <c r="AS572" s="28"/>
      <c r="AT572" s="28"/>
    </row>
    <row r="573" spans="1:47">
      <c r="A573" s="28"/>
      <c r="B573" s="29"/>
      <c r="C573" s="28"/>
      <c r="D573" s="28"/>
      <c r="Z573" s="28"/>
      <c r="AA573" s="28"/>
      <c r="AB573" s="28"/>
      <c r="AC573" s="28"/>
      <c r="AD573" s="28"/>
      <c r="AF573" s="29"/>
      <c r="AM573" s="28"/>
      <c r="AN573" s="28"/>
      <c r="AO573" s="28"/>
      <c r="AP573" s="28"/>
      <c r="AQ573" s="28"/>
      <c r="AR573" s="28"/>
      <c r="AS573" s="28"/>
      <c r="AT573" s="28"/>
    </row>
    <row r="574" spans="1:47">
      <c r="A574" s="28"/>
      <c r="B574" s="29"/>
      <c r="C574" s="28"/>
      <c r="D574" s="28"/>
      <c r="Z574" s="28"/>
      <c r="AA574" s="28"/>
      <c r="AB574" s="28"/>
      <c r="AC574" s="28"/>
      <c r="AD574" s="28"/>
      <c r="AF574" s="29"/>
      <c r="AM574" s="28"/>
      <c r="AN574" s="28"/>
      <c r="AO574" s="28"/>
      <c r="AP574" s="28"/>
      <c r="AQ574" s="28"/>
      <c r="AR574" s="28"/>
      <c r="AS574" s="28"/>
      <c r="AT574" s="28"/>
    </row>
    <row r="575" spans="1:47">
      <c r="A575" s="28"/>
      <c r="B575" s="29"/>
      <c r="C575" s="28"/>
      <c r="D575" s="28"/>
      <c r="Z575" s="28"/>
      <c r="AA575" s="28"/>
      <c r="AB575" s="28"/>
      <c r="AC575" s="28"/>
      <c r="AD575" s="28"/>
      <c r="AF575" s="29"/>
      <c r="AM575" s="28"/>
      <c r="AN575" s="28"/>
      <c r="AO575" s="28"/>
      <c r="AP575" s="28"/>
      <c r="AQ575" s="28"/>
      <c r="AR575" s="28"/>
      <c r="AS575" s="28"/>
      <c r="AT575" s="28"/>
    </row>
    <row r="576" spans="1:47">
      <c r="A576" s="28"/>
      <c r="B576" s="29"/>
      <c r="C576" s="28"/>
      <c r="D576" s="28"/>
      <c r="Z576" s="28"/>
      <c r="AA576" s="28"/>
      <c r="AB576" s="28"/>
      <c r="AC576" s="28"/>
      <c r="AD576" s="28"/>
      <c r="AF576" s="29"/>
      <c r="AM576" s="28"/>
      <c r="AN576" s="28"/>
      <c r="AO576" s="28"/>
      <c r="AP576" s="28"/>
      <c r="AQ576" s="28"/>
      <c r="AR576" s="28"/>
      <c r="AS576" s="28"/>
      <c r="AT576" s="28"/>
      <c r="AU576" s="28"/>
    </row>
    <row r="577" spans="1:49">
      <c r="A577" s="28"/>
      <c r="B577" s="29"/>
      <c r="C577" s="28"/>
      <c r="D577" s="28"/>
      <c r="Z577" s="28"/>
      <c r="AA577" s="28"/>
      <c r="AB577" s="28"/>
      <c r="AC577" s="28"/>
      <c r="AD577" s="28"/>
      <c r="AF577" s="29"/>
      <c r="AM577" s="28"/>
      <c r="AN577" s="28"/>
      <c r="AO577" s="28"/>
      <c r="AP577" s="28"/>
      <c r="AQ577" s="28"/>
      <c r="AR577" s="28"/>
      <c r="AS577" s="28"/>
      <c r="AT577" s="28"/>
    </row>
    <row r="578" spans="1:49">
      <c r="A578" s="28"/>
      <c r="B578" s="29"/>
      <c r="C578" s="28"/>
      <c r="D578" s="28"/>
      <c r="Z578" s="28"/>
      <c r="AA578" s="28"/>
      <c r="AB578" s="28"/>
      <c r="AC578" s="28"/>
      <c r="AD578" s="28"/>
      <c r="AF578" s="29"/>
      <c r="AM578" s="28"/>
      <c r="AN578" s="28"/>
      <c r="AO578" s="28"/>
      <c r="AP578" s="28"/>
      <c r="AQ578" s="28"/>
      <c r="AR578" s="28"/>
      <c r="AS578" s="28"/>
      <c r="AT578" s="28"/>
    </row>
    <row r="579" spans="1:49">
      <c r="A579" s="28"/>
      <c r="B579" s="29"/>
      <c r="C579" s="28"/>
      <c r="D579" s="28"/>
      <c r="Z579" s="28"/>
      <c r="AA579" s="28"/>
      <c r="AB579" s="28"/>
      <c r="AC579" s="28"/>
      <c r="AD579" s="28"/>
      <c r="AF579" s="29"/>
      <c r="AM579" s="28"/>
      <c r="AN579" s="28"/>
      <c r="AO579" s="28"/>
      <c r="AP579" s="28"/>
      <c r="AQ579" s="28"/>
      <c r="AR579" s="28"/>
      <c r="AS579" s="28"/>
      <c r="AT579" s="28"/>
    </row>
    <row r="580" spans="1:49">
      <c r="A580" s="28"/>
      <c r="B580" s="29"/>
      <c r="C580" s="28"/>
      <c r="D580" s="28"/>
      <c r="Z580" s="28"/>
      <c r="AA580" s="28"/>
      <c r="AB580" s="28"/>
      <c r="AC580" s="28"/>
      <c r="AD580" s="28"/>
      <c r="AF580" s="29"/>
      <c r="AM580" s="28"/>
      <c r="AN580" s="28"/>
      <c r="AO580" s="28"/>
      <c r="AP580" s="28"/>
      <c r="AQ580" s="28"/>
      <c r="AR580" s="28"/>
      <c r="AS580" s="28"/>
      <c r="AT580" s="28"/>
    </row>
    <row r="581" spans="1:49">
      <c r="A581" s="28"/>
      <c r="B581" s="29"/>
      <c r="C581" s="28"/>
      <c r="D581" s="28"/>
      <c r="Z581" s="28"/>
      <c r="AA581" s="28"/>
      <c r="AB581" s="28"/>
      <c r="AC581" s="28"/>
      <c r="AD581" s="28"/>
      <c r="AF581" s="29"/>
      <c r="AM581" s="28"/>
      <c r="AN581" s="28"/>
      <c r="AO581" s="28"/>
      <c r="AP581" s="28"/>
      <c r="AQ581" s="28"/>
      <c r="AR581" s="28"/>
      <c r="AS581" s="28"/>
      <c r="AT581" s="28"/>
    </row>
    <row r="582" spans="1:49">
      <c r="A582" s="28"/>
      <c r="B582" s="29"/>
      <c r="C582" s="28"/>
      <c r="D582" s="28"/>
      <c r="Z582" s="28"/>
      <c r="AA582" s="28"/>
      <c r="AB582" s="28"/>
      <c r="AC582" s="28"/>
      <c r="AD582" s="28"/>
      <c r="AF582" s="29"/>
      <c r="AM582" s="28"/>
      <c r="AN582" s="28"/>
      <c r="AO582" s="28"/>
      <c r="AP582" s="28"/>
      <c r="AQ582" s="28"/>
      <c r="AR582" s="28"/>
      <c r="AS582" s="28"/>
      <c r="AT582" s="28"/>
    </row>
    <row r="583" spans="1:49">
      <c r="A583" s="28"/>
      <c r="B583" s="29"/>
      <c r="C583" s="28"/>
      <c r="D583" s="28"/>
      <c r="Z583" s="28"/>
      <c r="AA583" s="28"/>
      <c r="AB583" s="28"/>
      <c r="AC583" s="28"/>
      <c r="AD583" s="28"/>
      <c r="AF583" s="29"/>
      <c r="AM583" s="28"/>
      <c r="AN583" s="28"/>
      <c r="AO583" s="28"/>
      <c r="AP583" s="28"/>
      <c r="AQ583" s="28"/>
      <c r="AR583" s="28"/>
      <c r="AS583" s="28"/>
      <c r="AT583" s="28"/>
    </row>
    <row r="584" spans="1:49">
      <c r="A584" s="28"/>
      <c r="B584" s="29"/>
      <c r="C584" s="28"/>
      <c r="D584" s="28"/>
      <c r="Z584" s="28"/>
      <c r="AA584" s="28"/>
      <c r="AB584" s="28"/>
      <c r="AC584" s="28"/>
      <c r="AD584" s="28"/>
      <c r="AF584" s="29"/>
      <c r="AM584" s="28"/>
      <c r="AN584" s="28"/>
      <c r="AO584" s="28"/>
      <c r="AP584" s="28"/>
      <c r="AQ584" s="28"/>
      <c r="AR584" s="28"/>
      <c r="AS584" s="28"/>
      <c r="AT584" s="28"/>
    </row>
    <row r="585" spans="1:49">
      <c r="A585" s="28"/>
      <c r="B585" s="29"/>
      <c r="C585" s="28"/>
      <c r="D585" s="28"/>
      <c r="Z585" s="28"/>
      <c r="AA585" s="28"/>
      <c r="AB585" s="28"/>
      <c r="AC585" s="28"/>
      <c r="AD585" s="28"/>
      <c r="AF585" s="29"/>
      <c r="AM585" s="28"/>
      <c r="AN585" s="28"/>
      <c r="AO585" s="28"/>
      <c r="AP585" s="28"/>
      <c r="AQ585" s="28"/>
      <c r="AR585" s="28"/>
      <c r="AS585" s="28"/>
      <c r="AT585" s="28"/>
    </row>
    <row r="586" spans="1:49">
      <c r="A586" s="28"/>
      <c r="B586" s="29"/>
      <c r="C586" s="28"/>
      <c r="D586" s="28"/>
      <c r="Z586" s="28"/>
      <c r="AA586" s="28"/>
      <c r="AB586" s="28"/>
      <c r="AC586" s="28"/>
      <c r="AD586" s="28"/>
      <c r="AF586" s="29"/>
      <c r="AM586" s="28"/>
      <c r="AN586" s="28"/>
      <c r="AO586" s="28"/>
      <c r="AP586" s="28"/>
      <c r="AQ586" s="28"/>
      <c r="AR586" s="28"/>
      <c r="AS586" s="28"/>
      <c r="AT586" s="28"/>
    </row>
    <row r="587" spans="1:49">
      <c r="A587" s="28"/>
      <c r="B587" s="29"/>
      <c r="C587" s="28"/>
      <c r="D587" s="28"/>
      <c r="Z587" s="28"/>
      <c r="AA587" s="28"/>
      <c r="AB587" s="28"/>
      <c r="AC587" s="28"/>
      <c r="AD587" s="28"/>
      <c r="AF587" s="29"/>
      <c r="AM587" s="28"/>
      <c r="AN587" s="28"/>
      <c r="AO587" s="28"/>
      <c r="AP587" s="28"/>
      <c r="AQ587" s="28"/>
      <c r="AR587" s="28"/>
      <c r="AS587" s="28"/>
      <c r="AT587" s="28"/>
    </row>
    <row r="588" spans="1:49">
      <c r="A588" s="28"/>
      <c r="B588" s="29"/>
      <c r="C588" s="28"/>
      <c r="D588" s="28"/>
      <c r="Z588" s="28"/>
      <c r="AA588" s="28"/>
      <c r="AB588" s="28"/>
      <c r="AC588" s="28"/>
      <c r="AD588" s="28"/>
      <c r="AF588" s="29"/>
      <c r="AM588" s="28"/>
      <c r="AN588" s="28"/>
      <c r="AO588" s="28"/>
      <c r="AP588" s="28"/>
      <c r="AQ588" s="28"/>
      <c r="AR588" s="28"/>
      <c r="AS588" s="28"/>
      <c r="AT588" s="28"/>
      <c r="AU588" s="28"/>
    </row>
    <row r="589" spans="1:49">
      <c r="A589" s="28"/>
      <c r="B589" s="29"/>
      <c r="C589" s="28"/>
      <c r="D589" s="28"/>
      <c r="Z589" s="28"/>
      <c r="AA589" s="28"/>
      <c r="AB589" s="28"/>
      <c r="AC589" s="28"/>
      <c r="AD589" s="28"/>
      <c r="AF589" s="29"/>
      <c r="AM589" s="28"/>
      <c r="AN589" s="28"/>
      <c r="AO589" s="28"/>
      <c r="AP589" s="28"/>
      <c r="AQ589" s="28"/>
      <c r="AR589" s="28"/>
      <c r="AS589" s="28"/>
      <c r="AT589" s="28"/>
      <c r="AU589" s="28"/>
    </row>
    <row r="590" spans="1:49">
      <c r="A590" s="28"/>
      <c r="B590" s="29"/>
      <c r="C590" s="28"/>
      <c r="D590" s="28"/>
      <c r="Z590" s="28"/>
      <c r="AA590" s="28"/>
      <c r="AB590" s="28"/>
      <c r="AC590" s="28"/>
      <c r="AD590" s="28"/>
      <c r="AF590" s="29"/>
      <c r="AM590" s="28"/>
      <c r="AN590" s="28"/>
      <c r="AO590" s="28"/>
      <c r="AP590" s="28"/>
      <c r="AQ590" s="28"/>
      <c r="AR590" s="28"/>
      <c r="AS590" s="28"/>
      <c r="AT590" s="28"/>
      <c r="AU590" s="28"/>
      <c r="AW590" s="28"/>
    </row>
    <row r="591" spans="1:49">
      <c r="A591" s="28"/>
      <c r="B591" s="29"/>
      <c r="C591" s="28"/>
      <c r="D591" s="28"/>
      <c r="Z591" s="28"/>
      <c r="AA591" s="28"/>
      <c r="AB591" s="28"/>
      <c r="AC591" s="28"/>
      <c r="AD591" s="28"/>
      <c r="AF591" s="29"/>
      <c r="AM591" s="28"/>
      <c r="AN591" s="28"/>
      <c r="AO591" s="28"/>
      <c r="AP591" s="28"/>
      <c r="AQ591" s="28"/>
      <c r="AR591" s="28"/>
      <c r="AS591" s="28"/>
      <c r="AT591" s="28"/>
      <c r="AU591" s="28"/>
    </row>
    <row r="592" spans="1:49">
      <c r="A592" s="28"/>
      <c r="B592" s="29"/>
      <c r="C592" s="28"/>
      <c r="D592" s="28"/>
      <c r="Z592" s="28"/>
      <c r="AA592" s="28"/>
      <c r="AB592" s="28"/>
      <c r="AC592" s="28"/>
      <c r="AD592" s="28"/>
      <c r="AF592" s="29"/>
      <c r="AM592" s="28"/>
      <c r="AN592" s="28"/>
      <c r="AO592" s="28"/>
      <c r="AP592" s="28"/>
      <c r="AQ592" s="28"/>
      <c r="AR592" s="28"/>
      <c r="AS592" s="28"/>
      <c r="AT592" s="28"/>
    </row>
    <row r="593" spans="1:63">
      <c r="A593" s="28"/>
      <c r="B593" s="29"/>
      <c r="C593" s="28"/>
      <c r="D593" s="28"/>
      <c r="Z593" s="28"/>
      <c r="AA593" s="28"/>
      <c r="AB593" s="28"/>
      <c r="AC593" s="28"/>
      <c r="AD593" s="28"/>
      <c r="AF593" s="29"/>
      <c r="AM593" s="28"/>
      <c r="AN593" s="28"/>
      <c r="AO593" s="28"/>
      <c r="AP593" s="28"/>
      <c r="AQ593" s="28"/>
      <c r="AR593" s="28"/>
      <c r="AS593" s="28"/>
      <c r="AT593" s="28"/>
    </row>
    <row r="594" spans="1:63">
      <c r="A594" s="28"/>
      <c r="B594" s="29"/>
      <c r="C594" s="28"/>
      <c r="D594" s="28"/>
      <c r="Z594" s="28"/>
      <c r="AA594" s="28"/>
      <c r="AB594" s="28"/>
      <c r="AC594" s="28"/>
      <c r="AD594" s="28"/>
      <c r="AF594" s="29"/>
      <c r="AM594" s="28"/>
      <c r="AN594" s="28"/>
      <c r="AO594" s="28"/>
      <c r="AP594" s="28"/>
      <c r="AQ594" s="28"/>
      <c r="AR594" s="28"/>
      <c r="AS594" s="28"/>
      <c r="AT594" s="28"/>
    </row>
    <row r="595" spans="1:63">
      <c r="A595" s="28"/>
      <c r="B595" s="29"/>
      <c r="C595" s="28"/>
      <c r="D595" s="28"/>
      <c r="Z595" s="28"/>
      <c r="AA595" s="28"/>
      <c r="AB595" s="28"/>
      <c r="AC595" s="28"/>
      <c r="AD595" s="28"/>
      <c r="AF595" s="29"/>
      <c r="AM595" s="28"/>
      <c r="AN595" s="28"/>
      <c r="AO595" s="28"/>
      <c r="AP595" s="28"/>
      <c r="AQ595" s="28"/>
      <c r="AR595" s="28"/>
      <c r="AS595" s="28"/>
      <c r="AT595" s="28"/>
    </row>
    <row r="596" spans="1:63">
      <c r="A596" s="28"/>
      <c r="B596" s="29"/>
      <c r="C596" s="28"/>
      <c r="D596" s="28"/>
      <c r="Z596" s="28"/>
      <c r="AA596" s="28"/>
      <c r="AB596" s="28"/>
      <c r="AC596" s="28"/>
      <c r="AD596" s="28"/>
      <c r="AF596" s="29"/>
      <c r="AM596" s="28"/>
      <c r="AN596" s="28"/>
      <c r="AO596" s="28"/>
      <c r="AP596" s="28"/>
      <c r="AQ596" s="28"/>
      <c r="AR596" s="28"/>
      <c r="AS596" s="28"/>
      <c r="AT596" s="28"/>
    </row>
    <row r="597" spans="1:63">
      <c r="A597" s="28"/>
      <c r="B597" s="29"/>
      <c r="C597" s="28"/>
      <c r="D597" s="28"/>
      <c r="Z597" s="28"/>
      <c r="AA597" s="28"/>
      <c r="AB597" s="28"/>
      <c r="AC597" s="28"/>
      <c r="AD597" s="28"/>
      <c r="AF597" s="29"/>
      <c r="AM597" s="28"/>
      <c r="AN597" s="28"/>
      <c r="AO597" s="28"/>
      <c r="AP597" s="28"/>
      <c r="AQ597" s="28"/>
      <c r="AR597" s="28"/>
      <c r="AS597" s="28"/>
      <c r="AT597" s="28"/>
    </row>
    <row r="598" spans="1:63">
      <c r="A598" s="28"/>
      <c r="B598" s="29"/>
      <c r="C598" s="28"/>
      <c r="D598" s="28"/>
      <c r="Z598" s="28"/>
      <c r="AA598" s="28"/>
      <c r="AB598" s="28"/>
      <c r="AC598" s="28"/>
      <c r="AD598" s="28"/>
      <c r="AF598" s="29"/>
      <c r="AM598" s="28"/>
      <c r="AN598" s="28"/>
      <c r="AO598" s="28"/>
      <c r="AP598" s="28"/>
      <c r="AQ598" s="28"/>
      <c r="AR598" s="28"/>
      <c r="AS598" s="28"/>
      <c r="AT598" s="28"/>
    </row>
    <row r="599" spans="1:63">
      <c r="A599" s="28"/>
      <c r="B599" s="29"/>
      <c r="C599" s="28"/>
      <c r="D599" s="28"/>
      <c r="Z599" s="28"/>
      <c r="AA599" s="28"/>
      <c r="AB599" s="28"/>
      <c r="AC599" s="28"/>
      <c r="AD599" s="28"/>
      <c r="AF599" s="29"/>
      <c r="AM599" s="28"/>
      <c r="AN599" s="28"/>
      <c r="AO599" s="28"/>
      <c r="AP599" s="28"/>
      <c r="AQ599" s="28"/>
      <c r="AR599" s="28"/>
      <c r="AS599" s="28"/>
      <c r="AT599" s="28"/>
    </row>
    <row r="600" spans="1:63">
      <c r="A600" s="28"/>
      <c r="B600" s="29"/>
      <c r="C600" s="28"/>
      <c r="D600" s="28"/>
      <c r="Z600" s="28"/>
      <c r="AA600" s="28"/>
      <c r="AB600" s="28"/>
      <c r="AC600" s="28"/>
      <c r="AD600" s="28"/>
      <c r="AF600" s="29"/>
      <c r="AM600" s="28"/>
      <c r="AN600" s="28"/>
      <c r="AO600" s="28"/>
      <c r="AP600" s="28"/>
      <c r="AQ600" s="28"/>
      <c r="AR600" s="28"/>
      <c r="AS600" s="28"/>
      <c r="AT600" s="28"/>
    </row>
    <row r="601" spans="1:63">
      <c r="A601" s="28"/>
      <c r="B601" s="29"/>
      <c r="C601" s="28"/>
      <c r="D601" s="28"/>
      <c r="Z601" s="28"/>
      <c r="AA601" s="28"/>
      <c r="AB601" s="28"/>
      <c r="AC601" s="28"/>
      <c r="AD601" s="28"/>
      <c r="AF601" s="29"/>
      <c r="AM601" s="28"/>
      <c r="AN601" s="28"/>
      <c r="AO601" s="28"/>
      <c r="AP601" s="28"/>
      <c r="AQ601" s="28"/>
      <c r="AR601" s="28"/>
      <c r="AS601" s="28"/>
      <c r="AT601" s="28"/>
    </row>
    <row r="602" spans="1:63">
      <c r="A602" s="28"/>
      <c r="B602" s="29"/>
      <c r="C602" s="28"/>
      <c r="D602" s="28"/>
      <c r="Z602" s="28"/>
      <c r="AA602" s="28"/>
      <c r="AB602" s="28"/>
      <c r="AC602" s="28"/>
      <c r="AD602" s="28"/>
      <c r="AF602" s="29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</row>
    <row r="603" spans="1:63">
      <c r="A603" s="28"/>
      <c r="B603" s="29"/>
      <c r="C603" s="28"/>
      <c r="D603" s="28"/>
      <c r="Z603" s="28"/>
      <c r="AA603" s="28"/>
      <c r="AB603" s="28"/>
      <c r="AC603" s="28"/>
      <c r="AD603" s="28"/>
      <c r="AF603" s="29"/>
      <c r="AM603" s="28"/>
      <c r="AN603" s="28"/>
      <c r="AO603" s="28"/>
      <c r="AP603" s="28"/>
      <c r="AQ603" s="28"/>
      <c r="AR603" s="28"/>
      <c r="AS603" s="28"/>
      <c r="AT603" s="28"/>
    </row>
    <row r="604" spans="1:63">
      <c r="A604" s="28"/>
      <c r="B604" s="29"/>
      <c r="C604" s="28"/>
      <c r="D604" s="28"/>
      <c r="Z604" s="28"/>
      <c r="AA604" s="28"/>
      <c r="AB604" s="28"/>
      <c r="AC604" s="28"/>
      <c r="AD604" s="28"/>
      <c r="AF604" s="29"/>
      <c r="AM604" s="28"/>
      <c r="AN604" s="28"/>
      <c r="AO604" s="28"/>
      <c r="AP604" s="28"/>
      <c r="AQ604" s="28"/>
      <c r="AR604" s="28"/>
      <c r="AS604" s="28"/>
      <c r="AT604" s="28"/>
    </row>
    <row r="605" spans="1:63">
      <c r="A605" s="28"/>
      <c r="B605" s="29"/>
      <c r="C605" s="28"/>
      <c r="D605" s="28"/>
      <c r="Z605" s="28"/>
      <c r="AA605" s="28"/>
      <c r="AB605" s="28"/>
      <c r="AC605" s="28"/>
      <c r="AD605" s="28"/>
      <c r="AF605" s="29"/>
      <c r="AM605" s="28"/>
      <c r="AN605" s="28"/>
      <c r="AO605" s="28"/>
      <c r="AP605" s="28"/>
      <c r="AQ605" s="28"/>
      <c r="AR605" s="28"/>
      <c r="AS605" s="28"/>
      <c r="AT605" s="28"/>
    </row>
    <row r="606" spans="1:63">
      <c r="A606" s="28"/>
      <c r="B606" s="29"/>
      <c r="C606" s="28"/>
      <c r="D606" s="28"/>
      <c r="Z606" s="28"/>
      <c r="AA606" s="28"/>
      <c r="AB606" s="28"/>
      <c r="AC606" s="28"/>
      <c r="AD606" s="28"/>
      <c r="AF606" s="29"/>
      <c r="AM606" s="28"/>
      <c r="AN606" s="28"/>
      <c r="AO606" s="28"/>
      <c r="AP606" s="28"/>
      <c r="AQ606" s="28"/>
      <c r="AR606" s="28"/>
      <c r="AS606" s="28"/>
      <c r="AT606" s="28"/>
    </row>
    <row r="607" spans="1:63">
      <c r="A607" s="28"/>
      <c r="B607" s="29"/>
      <c r="C607" s="28"/>
      <c r="D607" s="28"/>
      <c r="Z607" s="28"/>
      <c r="AA607" s="28"/>
      <c r="AB607" s="28"/>
      <c r="AC607" s="28"/>
      <c r="AD607" s="28"/>
      <c r="AF607" s="29"/>
      <c r="AM607" s="28"/>
      <c r="AN607" s="28"/>
      <c r="AO607" s="28"/>
      <c r="AP607" s="28"/>
      <c r="AQ607" s="28"/>
      <c r="AR607" s="28"/>
      <c r="AS607" s="28"/>
      <c r="AT607" s="28"/>
    </row>
    <row r="608" spans="1:63">
      <c r="A608" s="28"/>
      <c r="B608" s="29"/>
      <c r="C608" s="28"/>
      <c r="D608" s="28"/>
      <c r="Z608" s="28"/>
      <c r="AA608" s="28"/>
      <c r="AB608" s="28"/>
      <c r="AC608" s="28"/>
      <c r="AD608" s="28"/>
      <c r="AF608" s="29"/>
      <c r="AM608" s="28"/>
      <c r="AN608" s="28"/>
      <c r="AO608" s="28"/>
      <c r="AP608" s="28"/>
      <c r="AQ608" s="28"/>
      <c r="AR608" s="28"/>
      <c r="AS608" s="28"/>
      <c r="AT608" s="28"/>
    </row>
    <row r="609" spans="1:63">
      <c r="A609" s="28"/>
      <c r="B609" s="29"/>
      <c r="C609" s="28"/>
      <c r="D609" s="28"/>
      <c r="Z609" s="28"/>
      <c r="AA609" s="28"/>
      <c r="AB609" s="28"/>
      <c r="AC609" s="28"/>
      <c r="AD609" s="28"/>
      <c r="AF609" s="29"/>
      <c r="AM609" s="28"/>
      <c r="AN609" s="28"/>
      <c r="AO609" s="28"/>
      <c r="AP609" s="28"/>
      <c r="AQ609" s="28"/>
      <c r="AR609" s="28"/>
      <c r="AS609" s="28"/>
      <c r="AT609" s="28"/>
    </row>
    <row r="610" spans="1:63">
      <c r="A610" s="28"/>
      <c r="B610" s="29"/>
      <c r="C610" s="28"/>
      <c r="D610" s="28"/>
      <c r="Z610" s="28"/>
      <c r="AA610" s="28"/>
      <c r="AB610" s="28"/>
      <c r="AC610" s="28"/>
      <c r="AD610" s="28"/>
      <c r="AF610" s="29"/>
      <c r="AM610" s="28"/>
      <c r="AN610" s="28"/>
      <c r="AO610" s="28"/>
      <c r="AP610" s="28"/>
      <c r="AQ610" s="28"/>
      <c r="AR610" s="28"/>
      <c r="AS610" s="28"/>
      <c r="AT610" s="28"/>
    </row>
    <row r="611" spans="1:63">
      <c r="A611" s="28"/>
      <c r="B611" s="29"/>
      <c r="C611" s="28"/>
      <c r="D611" s="28"/>
      <c r="Z611" s="28"/>
      <c r="AA611" s="28"/>
      <c r="AB611" s="28"/>
      <c r="AC611" s="28"/>
      <c r="AD611" s="28"/>
      <c r="AF611" s="29"/>
      <c r="AM611" s="28"/>
      <c r="AN611" s="28"/>
      <c r="AO611" s="28"/>
      <c r="AP611" s="28"/>
      <c r="AQ611" s="28"/>
      <c r="AR611" s="28"/>
      <c r="AS611" s="28"/>
      <c r="AT611" s="28"/>
      <c r="AU611" s="28"/>
    </row>
    <row r="612" spans="1:63">
      <c r="A612" s="28"/>
      <c r="B612" s="29"/>
      <c r="C612" s="28"/>
      <c r="D612" s="28"/>
      <c r="Z612" s="28"/>
      <c r="AA612" s="28"/>
      <c r="AB612" s="28"/>
      <c r="AC612" s="28"/>
      <c r="AD612" s="28"/>
      <c r="AF612" s="29"/>
      <c r="AM612" s="28"/>
      <c r="AN612" s="28"/>
      <c r="AO612" s="28"/>
      <c r="AP612" s="28"/>
      <c r="AQ612" s="28"/>
      <c r="AR612" s="28"/>
      <c r="AS612" s="28"/>
      <c r="AT612" s="28"/>
    </row>
    <row r="613" spans="1:63">
      <c r="A613" s="28"/>
      <c r="B613" s="29"/>
      <c r="C613" s="28"/>
      <c r="D613" s="28"/>
      <c r="Z613" s="28"/>
      <c r="AA613" s="28"/>
      <c r="AB613" s="28"/>
      <c r="AC613" s="28"/>
      <c r="AD613" s="28"/>
      <c r="AF613" s="29"/>
      <c r="AM613" s="28"/>
      <c r="AN613" s="28"/>
      <c r="AO613" s="28"/>
      <c r="AP613" s="28"/>
      <c r="AQ613" s="28"/>
      <c r="AR613" s="28"/>
      <c r="AS613" s="28"/>
      <c r="AT613" s="28"/>
    </row>
    <row r="614" spans="1:63">
      <c r="A614" s="28"/>
      <c r="B614" s="29"/>
      <c r="C614" s="28"/>
      <c r="D614" s="28"/>
      <c r="Z614" s="28"/>
      <c r="AA614" s="28"/>
      <c r="AB614" s="28"/>
      <c r="AC614" s="28"/>
      <c r="AD614" s="28"/>
      <c r="AF614" s="29"/>
      <c r="AM614" s="28"/>
      <c r="AN614" s="28"/>
      <c r="AO614" s="28"/>
      <c r="AP614" s="28"/>
      <c r="AQ614" s="28"/>
      <c r="AR614" s="28"/>
      <c r="AS614" s="28"/>
      <c r="AT614" s="28"/>
    </row>
    <row r="615" spans="1:63">
      <c r="A615" s="28"/>
      <c r="B615" s="29"/>
      <c r="C615" s="28"/>
      <c r="D615" s="28"/>
      <c r="Z615" s="28"/>
      <c r="AA615" s="28"/>
      <c r="AB615" s="28"/>
      <c r="AC615" s="28"/>
      <c r="AD615" s="28"/>
      <c r="AF615" s="29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</row>
    <row r="616" spans="1:63">
      <c r="A616" s="28"/>
      <c r="B616" s="29"/>
      <c r="C616" s="28"/>
      <c r="D616" s="28"/>
      <c r="Z616" s="28"/>
      <c r="AA616" s="28"/>
      <c r="AB616" s="28"/>
      <c r="AC616" s="28"/>
      <c r="AD616" s="28"/>
      <c r="AF616" s="29"/>
      <c r="AM616" s="28"/>
      <c r="AN616" s="28"/>
      <c r="AO616" s="28"/>
      <c r="AP616" s="28"/>
      <c r="AQ616" s="28"/>
      <c r="AR616" s="28"/>
      <c r="AS616" s="28"/>
      <c r="AT616" s="28"/>
    </row>
    <row r="617" spans="1:63">
      <c r="A617" s="28"/>
      <c r="B617" s="29"/>
      <c r="C617" s="28"/>
      <c r="D617" s="28"/>
      <c r="Z617" s="28"/>
      <c r="AA617" s="28"/>
      <c r="AB617" s="28"/>
      <c r="AC617" s="28"/>
      <c r="AD617" s="28"/>
      <c r="AF617" s="29"/>
      <c r="AM617" s="28"/>
      <c r="AN617" s="28"/>
      <c r="AO617" s="28"/>
      <c r="AP617" s="28"/>
      <c r="AQ617" s="28"/>
      <c r="AR617" s="28"/>
      <c r="AS617" s="28"/>
      <c r="AT617" s="28"/>
    </row>
    <row r="618" spans="1:63">
      <c r="A618" s="28"/>
      <c r="B618" s="29"/>
      <c r="C618" s="28"/>
      <c r="D618" s="28"/>
      <c r="Z618" s="28"/>
      <c r="AA618" s="28"/>
      <c r="AB618" s="28"/>
      <c r="AC618" s="28"/>
      <c r="AD618" s="28"/>
      <c r="AF618" s="29"/>
      <c r="AM618" s="28"/>
      <c r="AN618" s="28"/>
      <c r="AO618" s="28"/>
      <c r="AP618" s="28"/>
      <c r="AQ618" s="28"/>
      <c r="AR618" s="28"/>
      <c r="AS618" s="28"/>
      <c r="AT618" s="28"/>
    </row>
    <row r="619" spans="1:63">
      <c r="A619" s="28"/>
      <c r="B619" s="29"/>
      <c r="C619" s="28"/>
      <c r="D619" s="28"/>
      <c r="Z619" s="28"/>
      <c r="AA619" s="28"/>
      <c r="AB619" s="28"/>
      <c r="AC619" s="28"/>
      <c r="AD619" s="28"/>
      <c r="AF619" s="29"/>
      <c r="AM619" s="28"/>
      <c r="AN619" s="28"/>
      <c r="AO619" s="28"/>
      <c r="AP619" s="28"/>
      <c r="AQ619" s="28"/>
      <c r="AR619" s="28"/>
      <c r="AS619" s="28"/>
      <c r="AT619" s="28"/>
    </row>
    <row r="620" spans="1:63">
      <c r="A620" s="28"/>
      <c r="B620" s="29"/>
      <c r="C620" s="28"/>
      <c r="D620" s="28"/>
      <c r="Z620" s="28"/>
      <c r="AA620" s="28"/>
      <c r="AB620" s="28"/>
      <c r="AC620" s="28"/>
      <c r="AD620" s="28"/>
      <c r="AF620" s="29"/>
      <c r="AM620" s="28"/>
      <c r="AN620" s="28"/>
      <c r="AO620" s="28"/>
      <c r="AP620" s="28"/>
      <c r="AQ620" s="28"/>
      <c r="AR620" s="28"/>
      <c r="AS620" s="28"/>
      <c r="AT620" s="28"/>
    </row>
    <row r="621" spans="1:63">
      <c r="A621" s="28"/>
      <c r="B621" s="29"/>
      <c r="C621" s="28"/>
      <c r="D621" s="28"/>
      <c r="Z621" s="28"/>
      <c r="AA621" s="28"/>
      <c r="AB621" s="28"/>
      <c r="AC621" s="28"/>
      <c r="AD621" s="28"/>
      <c r="AF621" s="29"/>
      <c r="AM621" s="28"/>
      <c r="AN621" s="28"/>
      <c r="AO621" s="28"/>
      <c r="AP621" s="28"/>
      <c r="AQ621" s="28"/>
      <c r="AR621" s="28"/>
      <c r="AS621" s="28"/>
      <c r="AT621" s="28"/>
    </row>
    <row r="622" spans="1:63">
      <c r="A622" s="28"/>
      <c r="B622" s="29"/>
      <c r="C622" s="28"/>
      <c r="D622" s="28"/>
      <c r="Z622" s="28"/>
      <c r="AA622" s="28"/>
      <c r="AB622" s="28"/>
      <c r="AC622" s="28"/>
      <c r="AD622" s="28"/>
      <c r="AF622" s="29"/>
      <c r="AM622" s="28"/>
      <c r="AN622" s="28"/>
      <c r="AO622" s="28"/>
      <c r="AP622" s="28"/>
      <c r="AQ622" s="28"/>
      <c r="AR622" s="28"/>
      <c r="AS622" s="28"/>
      <c r="AT622" s="28"/>
    </row>
    <row r="623" spans="1:63">
      <c r="A623" s="28"/>
      <c r="B623" s="29"/>
      <c r="C623" s="28"/>
      <c r="D623" s="28"/>
      <c r="Z623" s="28"/>
      <c r="AA623" s="28"/>
      <c r="AB623" s="28"/>
      <c r="AC623" s="28"/>
      <c r="AD623" s="28"/>
      <c r="AF623" s="29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</row>
    <row r="624" spans="1:63">
      <c r="A624" s="28"/>
      <c r="B624" s="29"/>
      <c r="C624" s="28"/>
      <c r="D624" s="28"/>
      <c r="Z624" s="28"/>
      <c r="AA624" s="28"/>
      <c r="AB624" s="28"/>
      <c r="AC624" s="28"/>
      <c r="AD624" s="28"/>
      <c r="AF624" s="29"/>
      <c r="AM624" s="28"/>
      <c r="AN624" s="28"/>
      <c r="AO624" s="28"/>
      <c r="AP624" s="28"/>
      <c r="AQ624" s="28"/>
      <c r="AR624" s="28"/>
      <c r="AS624" s="28"/>
      <c r="AT624" s="28"/>
    </row>
    <row r="625" spans="1:47">
      <c r="A625" s="28"/>
      <c r="B625" s="29"/>
      <c r="C625" s="28"/>
      <c r="D625" s="28"/>
      <c r="Z625" s="28"/>
      <c r="AA625" s="28"/>
      <c r="AB625" s="28"/>
      <c r="AC625" s="28"/>
      <c r="AD625" s="28"/>
      <c r="AF625" s="29"/>
      <c r="AM625" s="28"/>
      <c r="AN625" s="28"/>
      <c r="AO625" s="28"/>
      <c r="AP625" s="28"/>
      <c r="AQ625" s="28"/>
      <c r="AR625" s="28"/>
      <c r="AS625" s="28"/>
      <c r="AT625" s="28"/>
    </row>
    <row r="626" spans="1:47">
      <c r="A626" s="28"/>
      <c r="B626" s="29"/>
      <c r="C626" s="28"/>
      <c r="D626" s="28"/>
      <c r="Z626" s="28"/>
      <c r="AA626" s="28"/>
      <c r="AB626" s="28"/>
      <c r="AC626" s="28"/>
      <c r="AD626" s="28"/>
      <c r="AF626" s="29"/>
      <c r="AM626" s="28"/>
      <c r="AN626" s="28"/>
      <c r="AO626" s="28"/>
      <c r="AP626" s="28"/>
      <c r="AQ626" s="28"/>
      <c r="AR626" s="28"/>
      <c r="AS626" s="28"/>
      <c r="AT626" s="28"/>
    </row>
    <row r="627" spans="1:47">
      <c r="A627" s="28"/>
      <c r="B627" s="29"/>
      <c r="C627" s="28"/>
      <c r="D627" s="28"/>
      <c r="Z627" s="28"/>
      <c r="AA627" s="28"/>
      <c r="AB627" s="28"/>
      <c r="AC627" s="28"/>
      <c r="AD627" s="28"/>
      <c r="AF627" s="29"/>
      <c r="AM627" s="28"/>
      <c r="AN627" s="28"/>
      <c r="AO627" s="28"/>
      <c r="AP627" s="28"/>
      <c r="AQ627" s="28"/>
      <c r="AR627" s="28"/>
      <c r="AS627" s="28"/>
      <c r="AT627" s="28"/>
    </row>
    <row r="628" spans="1:47">
      <c r="A628" s="28"/>
      <c r="B628" s="29"/>
      <c r="C628" s="28"/>
      <c r="D628" s="28"/>
      <c r="Z628" s="28"/>
      <c r="AA628" s="28"/>
      <c r="AB628" s="28"/>
      <c r="AC628" s="28"/>
      <c r="AD628" s="28"/>
      <c r="AF628" s="29"/>
      <c r="AM628" s="28"/>
      <c r="AN628" s="28"/>
      <c r="AO628" s="28"/>
      <c r="AP628" s="28"/>
      <c r="AQ628" s="28"/>
      <c r="AR628" s="28"/>
      <c r="AS628" s="28"/>
      <c r="AT628" s="28"/>
    </row>
    <row r="629" spans="1:47">
      <c r="A629" s="28"/>
      <c r="B629" s="29"/>
      <c r="C629" s="28"/>
      <c r="D629" s="28"/>
      <c r="Z629" s="28"/>
      <c r="AA629" s="28"/>
      <c r="AB629" s="28"/>
      <c r="AC629" s="28"/>
      <c r="AD629" s="28"/>
      <c r="AF629" s="29"/>
      <c r="AM629" s="28"/>
      <c r="AN629" s="28"/>
      <c r="AO629" s="28"/>
      <c r="AP629" s="28"/>
      <c r="AQ629" s="28"/>
      <c r="AR629" s="28"/>
      <c r="AS629" s="28"/>
      <c r="AT629" s="28"/>
    </row>
    <row r="630" spans="1:47">
      <c r="A630" s="28"/>
      <c r="B630" s="29"/>
      <c r="C630" s="28"/>
      <c r="D630" s="28"/>
      <c r="Z630" s="28"/>
      <c r="AA630" s="28"/>
      <c r="AB630" s="28"/>
      <c r="AC630" s="28"/>
      <c r="AD630" s="28"/>
      <c r="AF630" s="29"/>
      <c r="AM630" s="28"/>
      <c r="AN630" s="28"/>
      <c r="AO630" s="28"/>
      <c r="AP630" s="28"/>
      <c r="AQ630" s="28"/>
      <c r="AR630" s="28"/>
      <c r="AS630" s="28"/>
      <c r="AT630" s="28"/>
    </row>
    <row r="631" spans="1:47">
      <c r="A631" s="28"/>
      <c r="B631" s="29"/>
      <c r="C631" s="28"/>
      <c r="D631" s="28"/>
      <c r="Z631" s="28"/>
      <c r="AA631" s="28"/>
      <c r="AB631" s="28"/>
      <c r="AC631" s="28"/>
      <c r="AD631" s="28"/>
      <c r="AF631" s="29"/>
      <c r="AM631" s="28"/>
      <c r="AN631" s="28"/>
      <c r="AO631" s="28"/>
      <c r="AP631" s="28"/>
      <c r="AQ631" s="28"/>
      <c r="AR631" s="28"/>
      <c r="AS631" s="28"/>
      <c r="AT631" s="28"/>
    </row>
    <row r="632" spans="1:47">
      <c r="A632" s="28"/>
      <c r="B632" s="29"/>
      <c r="C632" s="28"/>
      <c r="D632" s="28"/>
      <c r="Z632" s="28"/>
      <c r="AA632" s="28"/>
      <c r="AB632" s="28"/>
      <c r="AC632" s="28"/>
      <c r="AD632" s="28"/>
      <c r="AF632" s="29"/>
      <c r="AM632" s="28"/>
      <c r="AN632" s="28"/>
      <c r="AO632" s="28"/>
      <c r="AP632" s="28"/>
      <c r="AQ632" s="28"/>
      <c r="AR632" s="28"/>
      <c r="AS632" s="28"/>
      <c r="AT632" s="28"/>
    </row>
    <row r="633" spans="1:47">
      <c r="A633" s="28"/>
      <c r="B633" s="29"/>
      <c r="C633" s="28"/>
      <c r="D633" s="28"/>
      <c r="Z633" s="28"/>
      <c r="AA633" s="28"/>
      <c r="AB633" s="28"/>
      <c r="AC633" s="28"/>
      <c r="AD633" s="28"/>
      <c r="AF633" s="29"/>
      <c r="AM633" s="28"/>
      <c r="AN633" s="28"/>
      <c r="AO633" s="28"/>
      <c r="AP633" s="28"/>
      <c r="AQ633" s="28"/>
      <c r="AR633" s="28"/>
      <c r="AS633" s="28"/>
      <c r="AT633" s="28"/>
    </row>
    <row r="634" spans="1:47">
      <c r="A634" s="28"/>
      <c r="B634" s="29"/>
      <c r="C634" s="28"/>
      <c r="D634" s="28"/>
      <c r="Z634" s="28"/>
      <c r="AA634" s="28"/>
      <c r="AB634" s="28"/>
      <c r="AC634" s="28"/>
      <c r="AD634" s="28"/>
      <c r="AF634" s="29"/>
      <c r="AM634" s="28"/>
      <c r="AN634" s="28"/>
      <c r="AO634" s="28"/>
      <c r="AP634" s="28"/>
      <c r="AQ634" s="28"/>
      <c r="AR634" s="28"/>
      <c r="AS634" s="28"/>
      <c r="AT634" s="28"/>
    </row>
    <row r="635" spans="1:47">
      <c r="A635" s="28"/>
      <c r="B635" s="29"/>
      <c r="C635" s="28"/>
      <c r="D635" s="28"/>
      <c r="Z635" s="28"/>
      <c r="AA635" s="28"/>
      <c r="AB635" s="28"/>
      <c r="AC635" s="28"/>
      <c r="AD635" s="28"/>
      <c r="AF635" s="29"/>
      <c r="AM635" s="28"/>
      <c r="AN635" s="28"/>
      <c r="AO635" s="28"/>
      <c r="AP635" s="28"/>
      <c r="AQ635" s="28"/>
      <c r="AR635" s="28"/>
      <c r="AS635" s="28"/>
      <c r="AT635" s="28"/>
    </row>
    <row r="636" spans="1:47">
      <c r="A636" s="28"/>
      <c r="B636" s="29"/>
      <c r="C636" s="28"/>
      <c r="D636" s="28"/>
      <c r="Z636" s="28"/>
      <c r="AA636" s="28"/>
      <c r="AB636" s="28"/>
      <c r="AC636" s="28"/>
      <c r="AD636" s="28"/>
      <c r="AF636" s="29"/>
      <c r="AM636" s="28"/>
      <c r="AN636" s="28"/>
      <c r="AO636" s="28"/>
      <c r="AP636" s="28"/>
      <c r="AQ636" s="28"/>
      <c r="AR636" s="28"/>
      <c r="AS636" s="28"/>
      <c r="AT636" s="28"/>
    </row>
    <row r="637" spans="1:47">
      <c r="A637" s="28"/>
      <c r="B637" s="29"/>
      <c r="C637" s="28"/>
      <c r="D637" s="28"/>
      <c r="Z637" s="28"/>
      <c r="AA637" s="28"/>
      <c r="AB637" s="28"/>
      <c r="AC637" s="28"/>
      <c r="AD637" s="28"/>
      <c r="AF637" s="29"/>
      <c r="AM637" s="28"/>
      <c r="AN637" s="28"/>
      <c r="AO637" s="28"/>
      <c r="AP637" s="28"/>
      <c r="AQ637" s="28"/>
      <c r="AR637" s="28"/>
      <c r="AS637" s="28"/>
      <c r="AT637" s="28"/>
      <c r="AU637" s="28"/>
    </row>
    <row r="638" spans="1:47">
      <c r="A638" s="28"/>
      <c r="B638" s="29"/>
      <c r="C638" s="28"/>
      <c r="D638" s="28"/>
      <c r="Z638" s="28"/>
      <c r="AA638" s="28"/>
      <c r="AB638" s="28"/>
      <c r="AC638" s="28"/>
      <c r="AD638" s="28"/>
      <c r="AF638" s="29"/>
      <c r="AM638" s="28"/>
      <c r="AN638" s="28"/>
      <c r="AO638" s="28"/>
      <c r="AP638" s="28"/>
      <c r="AQ638" s="28"/>
      <c r="AR638" s="28"/>
      <c r="AS638" s="28"/>
      <c r="AT638" s="28"/>
    </row>
    <row r="639" spans="1:47">
      <c r="A639" s="28"/>
      <c r="B639" s="29"/>
      <c r="C639" s="28"/>
      <c r="D639" s="28"/>
      <c r="Z639" s="28"/>
      <c r="AA639" s="28"/>
      <c r="AB639" s="28"/>
      <c r="AC639" s="28"/>
      <c r="AD639" s="28"/>
      <c r="AF639" s="29"/>
      <c r="AM639" s="28"/>
      <c r="AN639" s="28"/>
      <c r="AO639" s="28"/>
      <c r="AP639" s="28"/>
      <c r="AQ639" s="28"/>
      <c r="AR639" s="28"/>
      <c r="AS639" s="28"/>
      <c r="AT639" s="28"/>
    </row>
    <row r="640" spans="1:47">
      <c r="A640" s="28"/>
      <c r="B640" s="29"/>
      <c r="C640" s="28"/>
      <c r="D640" s="28"/>
      <c r="Z640" s="28"/>
      <c r="AA640" s="28"/>
      <c r="AB640" s="28"/>
      <c r="AC640" s="28"/>
      <c r="AD640" s="28"/>
      <c r="AF640" s="29"/>
      <c r="AM640" s="28"/>
      <c r="AN640" s="28"/>
      <c r="AO640" s="28"/>
      <c r="AP640" s="28"/>
      <c r="AQ640" s="28"/>
      <c r="AR640" s="28"/>
      <c r="AS640" s="28"/>
      <c r="AT640" s="28"/>
    </row>
    <row r="641" spans="1:63">
      <c r="A641" s="28"/>
      <c r="B641" s="29"/>
      <c r="C641" s="28"/>
      <c r="D641" s="28"/>
      <c r="Z641" s="28"/>
      <c r="AA641" s="28"/>
      <c r="AB641" s="28"/>
      <c r="AC641" s="28"/>
      <c r="AD641" s="28"/>
      <c r="AF641" s="29"/>
      <c r="AM641" s="28"/>
      <c r="AN641" s="28"/>
      <c r="AO641" s="28"/>
      <c r="AP641" s="28"/>
      <c r="AQ641" s="28"/>
      <c r="AR641" s="28"/>
      <c r="AS641" s="28"/>
      <c r="AT641" s="28"/>
    </row>
    <row r="642" spans="1:63">
      <c r="A642" s="28"/>
      <c r="B642" s="29"/>
      <c r="C642" s="28"/>
      <c r="D642" s="28"/>
      <c r="Z642" s="28"/>
      <c r="AA642" s="28"/>
      <c r="AB642" s="28"/>
      <c r="AC642" s="28"/>
      <c r="AD642" s="28"/>
      <c r="AF642" s="29"/>
      <c r="AM642" s="28"/>
      <c r="AN642" s="28"/>
      <c r="AO642" s="28"/>
      <c r="AP642" s="28"/>
      <c r="AQ642" s="28"/>
      <c r="AR642" s="28"/>
      <c r="AS642" s="28"/>
      <c r="AT642" s="28"/>
    </row>
    <row r="643" spans="1:63">
      <c r="A643" s="28"/>
      <c r="B643" s="29"/>
      <c r="C643" s="28"/>
      <c r="D643" s="28"/>
      <c r="Z643" s="28"/>
      <c r="AA643" s="28"/>
      <c r="AB643" s="28"/>
      <c r="AC643" s="28"/>
      <c r="AD643" s="28"/>
      <c r="AF643" s="29"/>
      <c r="AM643" s="28"/>
      <c r="AN643" s="28"/>
      <c r="AO643" s="28"/>
      <c r="AP643" s="28"/>
      <c r="AQ643" s="28"/>
      <c r="AR643" s="28"/>
      <c r="AS643" s="28"/>
      <c r="AT643" s="28"/>
    </row>
    <row r="644" spans="1:63">
      <c r="A644" s="28"/>
      <c r="B644" s="29"/>
      <c r="C644" s="28"/>
      <c r="D644" s="28"/>
      <c r="Z644" s="28"/>
      <c r="AA644" s="28"/>
      <c r="AB644" s="28"/>
      <c r="AC644" s="28"/>
      <c r="AD644" s="28"/>
      <c r="AF644" s="29"/>
      <c r="AM644" s="28"/>
      <c r="AN644" s="28"/>
      <c r="AO644" s="28"/>
      <c r="AP644" s="28"/>
      <c r="AQ644" s="28"/>
      <c r="AR644" s="28"/>
      <c r="AS644" s="28"/>
      <c r="AT644" s="28"/>
    </row>
    <row r="645" spans="1:63">
      <c r="A645" s="28"/>
      <c r="B645" s="29"/>
      <c r="C645" s="28"/>
      <c r="D645" s="28"/>
      <c r="Z645" s="28"/>
      <c r="AA645" s="28"/>
      <c r="AB645" s="28"/>
      <c r="AC645" s="28"/>
      <c r="AD645" s="28"/>
      <c r="AF645" s="29"/>
      <c r="AM645" s="28"/>
      <c r="AN645" s="28"/>
      <c r="AO645" s="28"/>
      <c r="AP645" s="28"/>
      <c r="AQ645" s="28"/>
      <c r="AR645" s="28"/>
      <c r="AS645" s="28"/>
      <c r="AT645" s="28"/>
    </row>
    <row r="646" spans="1:63">
      <c r="A646" s="28"/>
      <c r="B646" s="29"/>
      <c r="C646" s="28"/>
      <c r="D646" s="28"/>
      <c r="Z646" s="28"/>
      <c r="AA646" s="28"/>
      <c r="AB646" s="28"/>
      <c r="AC646" s="28"/>
      <c r="AD646" s="28"/>
      <c r="AF646" s="29"/>
      <c r="AM646" s="28"/>
      <c r="AN646" s="28"/>
      <c r="AO646" s="28"/>
      <c r="AP646" s="28"/>
      <c r="AQ646" s="28"/>
      <c r="AR646" s="28"/>
      <c r="AS646" s="28"/>
      <c r="AT646" s="28"/>
    </row>
    <row r="647" spans="1:63">
      <c r="A647" s="28"/>
      <c r="B647" s="29"/>
      <c r="C647" s="28"/>
      <c r="D647" s="28"/>
      <c r="Z647" s="28"/>
      <c r="AA647" s="28"/>
      <c r="AB647" s="28"/>
      <c r="AC647" s="28"/>
      <c r="AD647" s="28"/>
      <c r="AF647" s="29"/>
      <c r="AM647" s="28"/>
      <c r="AN647" s="28"/>
      <c r="AO647" s="28"/>
      <c r="AP647" s="28"/>
      <c r="AQ647" s="28"/>
      <c r="AR647" s="28"/>
      <c r="AS647" s="28"/>
      <c r="AT647" s="28"/>
    </row>
    <row r="648" spans="1:63">
      <c r="A648" s="28"/>
      <c r="B648" s="29"/>
      <c r="C648" s="28"/>
      <c r="D648" s="28"/>
      <c r="Z648" s="28"/>
      <c r="AA648" s="28"/>
      <c r="AB648" s="28"/>
      <c r="AC648" s="28"/>
      <c r="AD648" s="28"/>
      <c r="AF648" s="29"/>
      <c r="AM648" s="28"/>
      <c r="AN648" s="28"/>
      <c r="AO648" s="28"/>
      <c r="AP648" s="28"/>
      <c r="AQ648" s="28"/>
      <c r="AR648" s="28"/>
      <c r="AS648" s="28"/>
      <c r="AT648" s="28"/>
    </row>
    <row r="649" spans="1:63">
      <c r="A649" s="28"/>
      <c r="B649" s="29"/>
      <c r="C649" s="28"/>
      <c r="D649" s="28"/>
      <c r="Z649" s="28"/>
      <c r="AA649" s="28"/>
      <c r="AB649" s="28"/>
      <c r="AC649" s="28"/>
      <c r="AD649" s="28"/>
      <c r="AF649" s="29"/>
      <c r="AM649" s="28"/>
      <c r="AN649" s="28"/>
      <c r="AO649" s="28"/>
      <c r="AP649" s="28"/>
      <c r="AQ649" s="28"/>
      <c r="AR649" s="28"/>
      <c r="AS649" s="28"/>
      <c r="AT649" s="28"/>
    </row>
    <row r="650" spans="1:63">
      <c r="A650" s="28"/>
      <c r="B650" s="29"/>
      <c r="C650" s="28"/>
      <c r="D650" s="28"/>
      <c r="Z650" s="28"/>
      <c r="AA650" s="28"/>
      <c r="AB650" s="28"/>
      <c r="AC650" s="28"/>
      <c r="AD650" s="28"/>
      <c r="AF650" s="29"/>
      <c r="AM650" s="28"/>
      <c r="AN650" s="28"/>
      <c r="AO650" s="28"/>
      <c r="AP650" s="28"/>
      <c r="AQ650" s="28"/>
      <c r="AR650" s="28"/>
      <c r="AS650" s="28"/>
      <c r="AT650" s="28"/>
    </row>
    <row r="651" spans="1:63">
      <c r="A651" s="28"/>
      <c r="B651" s="29"/>
      <c r="C651" s="28"/>
      <c r="D651" s="28"/>
      <c r="Z651" s="28"/>
      <c r="AA651" s="28"/>
      <c r="AB651" s="28"/>
      <c r="AC651" s="28"/>
      <c r="AD651" s="28"/>
      <c r="AF651" s="29"/>
      <c r="AM651" s="28"/>
      <c r="AN651" s="28"/>
      <c r="AO651" s="28"/>
      <c r="AP651" s="28"/>
      <c r="AQ651" s="28"/>
      <c r="AR651" s="28"/>
      <c r="AS651" s="28"/>
      <c r="AT651" s="28"/>
    </row>
    <row r="652" spans="1:63">
      <c r="A652" s="28"/>
      <c r="B652" s="29"/>
      <c r="C652" s="28"/>
      <c r="D652" s="28"/>
      <c r="Z652" s="28"/>
      <c r="AA652" s="28"/>
      <c r="AB652" s="28"/>
      <c r="AC652" s="28"/>
      <c r="AD652" s="28"/>
      <c r="AF652" s="29"/>
      <c r="AM652" s="28"/>
      <c r="AN652" s="28"/>
      <c r="AO652" s="28"/>
      <c r="AP652" s="28"/>
      <c r="AQ652" s="28"/>
      <c r="AR652" s="28"/>
      <c r="AS652" s="28"/>
      <c r="AT652" s="28"/>
    </row>
    <row r="653" spans="1:63">
      <c r="A653" s="28"/>
      <c r="B653" s="29"/>
      <c r="C653" s="28"/>
      <c r="D653" s="28"/>
      <c r="Z653" s="28"/>
      <c r="AA653" s="28"/>
      <c r="AB653" s="28"/>
      <c r="AC653" s="28"/>
      <c r="AD653" s="28"/>
      <c r="AF653" s="29"/>
      <c r="AM653" s="28"/>
      <c r="AN653" s="28"/>
      <c r="AO653" s="28"/>
      <c r="AP653" s="28"/>
      <c r="AQ653" s="28"/>
      <c r="AR653" s="28"/>
      <c r="AS653" s="28"/>
      <c r="AT653" s="28"/>
    </row>
    <row r="654" spans="1:63">
      <c r="A654" s="28"/>
      <c r="B654" s="29"/>
      <c r="C654" s="28"/>
      <c r="D654" s="28"/>
      <c r="Z654" s="28"/>
      <c r="AA654" s="28"/>
      <c r="AB654" s="28"/>
      <c r="AC654" s="28"/>
      <c r="AD654" s="28"/>
      <c r="AF654" s="29"/>
      <c r="AM654" s="28"/>
      <c r="AN654" s="28"/>
      <c r="AO654" s="28"/>
      <c r="AP654" s="28"/>
      <c r="AQ654" s="28"/>
      <c r="AR654" s="28"/>
      <c r="AS654" s="28"/>
      <c r="AT654" s="28"/>
    </row>
    <row r="655" spans="1:63">
      <c r="A655" s="28"/>
      <c r="B655" s="29"/>
      <c r="C655" s="28"/>
      <c r="D655" s="28"/>
      <c r="Z655" s="28"/>
      <c r="AA655" s="28"/>
      <c r="AB655" s="28"/>
      <c r="AC655" s="28"/>
      <c r="AD655" s="28"/>
      <c r="AF655" s="29"/>
      <c r="AM655" s="28"/>
      <c r="AN655" s="28"/>
      <c r="AO655" s="28"/>
      <c r="AP655" s="28"/>
      <c r="AQ655" s="28"/>
      <c r="AR655" s="28"/>
      <c r="AS655" s="28"/>
      <c r="AT655" s="28"/>
    </row>
    <row r="656" spans="1:63">
      <c r="A656" s="28"/>
      <c r="B656" s="29"/>
      <c r="C656" s="28"/>
      <c r="D656" s="28"/>
      <c r="Z656" s="28"/>
      <c r="AA656" s="28"/>
      <c r="AB656" s="28"/>
      <c r="AC656" s="28"/>
      <c r="AD656" s="28"/>
      <c r="AF656" s="29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</row>
    <row r="657" spans="1:63">
      <c r="A657" s="28"/>
      <c r="B657" s="29"/>
      <c r="C657" s="28"/>
      <c r="D657" s="28"/>
      <c r="Z657" s="28"/>
      <c r="AA657" s="28"/>
      <c r="AB657" s="28"/>
      <c r="AC657" s="28"/>
      <c r="AD657" s="28"/>
      <c r="AF657" s="29"/>
      <c r="AM657" s="28"/>
      <c r="AN657" s="28"/>
      <c r="AO657" s="28"/>
      <c r="AP657" s="28"/>
      <c r="AQ657" s="28"/>
      <c r="AR657" s="28"/>
      <c r="AS657" s="28"/>
      <c r="AT657" s="28"/>
    </row>
    <row r="658" spans="1:63">
      <c r="A658" s="28"/>
      <c r="B658" s="29"/>
      <c r="C658" s="28"/>
      <c r="D658" s="28"/>
      <c r="Z658" s="28"/>
      <c r="AA658" s="28"/>
      <c r="AB658" s="28"/>
      <c r="AC658" s="28"/>
      <c r="AD658" s="28"/>
      <c r="AF658" s="29"/>
      <c r="AM658" s="28"/>
      <c r="AN658" s="28"/>
      <c r="AO658" s="28"/>
      <c r="AP658" s="28"/>
      <c r="AQ658" s="28"/>
      <c r="AR658" s="28"/>
      <c r="AS658" s="28"/>
      <c r="AT658" s="28"/>
    </row>
    <row r="659" spans="1:63">
      <c r="A659" s="28"/>
      <c r="B659" s="29"/>
      <c r="C659" s="28"/>
      <c r="D659" s="28"/>
      <c r="Z659" s="28"/>
      <c r="AA659" s="28"/>
      <c r="AB659" s="28"/>
      <c r="AC659" s="28"/>
      <c r="AD659" s="28"/>
      <c r="AF659" s="29"/>
      <c r="AM659" s="28"/>
      <c r="AN659" s="28"/>
      <c r="AO659" s="28"/>
      <c r="AP659" s="28"/>
      <c r="AQ659" s="28"/>
      <c r="AR659" s="28"/>
      <c r="AS659" s="28"/>
      <c r="AT659" s="28"/>
    </row>
    <row r="660" spans="1:63">
      <c r="A660" s="28"/>
      <c r="B660" s="29"/>
      <c r="C660" s="28"/>
      <c r="D660" s="28"/>
      <c r="Z660" s="28"/>
      <c r="AA660" s="28"/>
      <c r="AB660" s="28"/>
      <c r="AC660" s="28"/>
      <c r="AD660" s="28"/>
      <c r="AF660" s="29"/>
      <c r="AM660" s="28"/>
      <c r="AN660" s="28"/>
      <c r="AO660" s="28"/>
      <c r="AP660" s="28"/>
      <c r="AQ660" s="28"/>
      <c r="AR660" s="28"/>
      <c r="AS660" s="28"/>
      <c r="AT660" s="28"/>
    </row>
    <row r="661" spans="1:63">
      <c r="A661" s="28"/>
      <c r="B661" s="29"/>
      <c r="C661" s="28"/>
      <c r="D661" s="28"/>
      <c r="Z661" s="28"/>
      <c r="AA661" s="28"/>
      <c r="AB661" s="28"/>
      <c r="AC661" s="28"/>
      <c r="AD661" s="28"/>
      <c r="AF661" s="29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</row>
    <row r="662" spans="1:63">
      <c r="A662" s="28"/>
      <c r="B662" s="29"/>
      <c r="C662" s="28"/>
      <c r="D662" s="28"/>
      <c r="Z662" s="28"/>
      <c r="AA662" s="28"/>
      <c r="AB662" s="28"/>
      <c r="AC662" s="28"/>
      <c r="AD662" s="28"/>
      <c r="AF662" s="29"/>
      <c r="AM662" s="28"/>
      <c r="AN662" s="28"/>
      <c r="AO662" s="28"/>
      <c r="AP662" s="28"/>
      <c r="AQ662" s="28"/>
      <c r="AR662" s="28"/>
      <c r="AS662" s="28"/>
      <c r="AT662" s="28"/>
    </row>
    <row r="663" spans="1:63">
      <c r="A663" s="28"/>
      <c r="B663" s="29"/>
      <c r="C663" s="28"/>
      <c r="D663" s="28"/>
      <c r="Z663" s="28"/>
      <c r="AA663" s="28"/>
      <c r="AB663" s="28"/>
      <c r="AC663" s="28"/>
      <c r="AD663" s="28"/>
      <c r="AF663" s="29"/>
      <c r="AM663" s="28"/>
      <c r="AN663" s="28"/>
      <c r="AO663" s="28"/>
      <c r="AP663" s="28"/>
      <c r="AQ663" s="28"/>
      <c r="AR663" s="28"/>
      <c r="AS663" s="28"/>
      <c r="AT663" s="28"/>
    </row>
    <row r="664" spans="1:63">
      <c r="A664" s="28"/>
      <c r="B664" s="29"/>
      <c r="C664" s="28"/>
      <c r="D664" s="28"/>
      <c r="Z664" s="28"/>
      <c r="AA664" s="28"/>
      <c r="AB664" s="28"/>
      <c r="AC664" s="28"/>
      <c r="AD664" s="28"/>
      <c r="AF664" s="29"/>
      <c r="AM664" s="28"/>
      <c r="AN664" s="28"/>
      <c r="AO664" s="28"/>
      <c r="AP664" s="28"/>
      <c r="AQ664" s="28"/>
      <c r="AR664" s="28"/>
      <c r="AS664" s="28"/>
      <c r="AT664" s="28"/>
    </row>
    <row r="665" spans="1:63">
      <c r="A665" s="28"/>
      <c r="B665" s="29"/>
      <c r="C665" s="28"/>
      <c r="D665" s="28"/>
      <c r="Z665" s="28"/>
      <c r="AA665" s="28"/>
      <c r="AB665" s="28"/>
      <c r="AC665" s="28"/>
      <c r="AD665" s="28"/>
      <c r="AF665" s="29"/>
      <c r="AM665" s="28"/>
      <c r="AN665" s="28"/>
      <c r="AO665" s="28"/>
      <c r="AP665" s="28"/>
      <c r="AQ665" s="28"/>
      <c r="AR665" s="28"/>
      <c r="AS665" s="28"/>
      <c r="AT665" s="28"/>
    </row>
    <row r="666" spans="1:63">
      <c r="A666" s="28"/>
      <c r="B666" s="29"/>
      <c r="C666" s="28"/>
      <c r="D666" s="28"/>
      <c r="Z666" s="28"/>
      <c r="AA666" s="28"/>
      <c r="AB666" s="28"/>
      <c r="AC666" s="28"/>
      <c r="AD666" s="28"/>
      <c r="AF666" s="29"/>
      <c r="AM666" s="28"/>
      <c r="AN666" s="28"/>
      <c r="AO666" s="28"/>
      <c r="AP666" s="28"/>
      <c r="AQ666" s="28"/>
      <c r="AR666" s="28"/>
      <c r="AS666" s="28"/>
      <c r="AT666" s="28"/>
      <c r="AU666" s="28"/>
      <c r="AW666" s="28"/>
    </row>
    <row r="667" spans="1:63">
      <c r="A667" s="28"/>
      <c r="B667" s="29"/>
      <c r="C667" s="28"/>
      <c r="D667" s="28"/>
      <c r="Z667" s="28"/>
      <c r="AA667" s="28"/>
      <c r="AB667" s="28"/>
      <c r="AC667" s="28"/>
      <c r="AD667" s="28"/>
      <c r="AF667" s="29"/>
      <c r="AM667" s="28"/>
      <c r="AN667" s="28"/>
      <c r="AO667" s="28"/>
      <c r="AP667" s="28"/>
      <c r="AQ667" s="28"/>
      <c r="AR667" s="28"/>
      <c r="AS667" s="28"/>
      <c r="AT667" s="28"/>
    </row>
    <row r="668" spans="1:63">
      <c r="A668" s="28"/>
      <c r="B668" s="29"/>
      <c r="C668" s="28"/>
      <c r="D668" s="28"/>
      <c r="Z668" s="28"/>
      <c r="AA668" s="28"/>
      <c r="AB668" s="28"/>
      <c r="AC668" s="28"/>
      <c r="AD668" s="28"/>
      <c r="AF668" s="29"/>
      <c r="AM668" s="28"/>
      <c r="AN668" s="28"/>
      <c r="AO668" s="28"/>
      <c r="AP668" s="28"/>
      <c r="AQ668" s="28"/>
      <c r="AR668" s="28"/>
      <c r="AS668" s="28"/>
      <c r="AT668" s="28"/>
    </row>
    <row r="669" spans="1:63">
      <c r="A669" s="28"/>
      <c r="B669" s="29"/>
      <c r="C669" s="28"/>
      <c r="D669" s="28"/>
      <c r="Z669" s="28"/>
      <c r="AA669" s="28"/>
      <c r="AB669" s="28"/>
      <c r="AC669" s="28"/>
      <c r="AD669" s="28"/>
      <c r="AF669" s="29"/>
      <c r="AM669" s="28"/>
      <c r="AN669" s="28"/>
      <c r="AO669" s="28"/>
      <c r="AP669" s="28"/>
      <c r="AQ669" s="28"/>
      <c r="AR669" s="28"/>
      <c r="AS669" s="28"/>
      <c r="AT669" s="28"/>
    </row>
    <row r="670" spans="1:63">
      <c r="A670" s="28"/>
      <c r="B670" s="29"/>
      <c r="C670" s="28"/>
      <c r="D670" s="28"/>
      <c r="Z670" s="28"/>
      <c r="AA670" s="28"/>
      <c r="AB670" s="28"/>
      <c r="AC670" s="28"/>
      <c r="AD670" s="28"/>
      <c r="AF670" s="29"/>
      <c r="AM670" s="28"/>
      <c r="AN670" s="28"/>
      <c r="AO670" s="28"/>
      <c r="AP670" s="28"/>
      <c r="AQ670" s="28"/>
      <c r="AR670" s="28"/>
      <c r="AS670" s="28"/>
      <c r="AT670" s="28"/>
    </row>
    <row r="671" spans="1:63">
      <c r="A671" s="28"/>
      <c r="B671" s="29"/>
      <c r="C671" s="28"/>
      <c r="D671" s="28"/>
      <c r="Z671" s="28"/>
      <c r="AA671" s="28"/>
      <c r="AB671" s="28"/>
      <c r="AC671" s="28"/>
      <c r="AD671" s="28"/>
      <c r="AF671" s="29"/>
      <c r="AM671" s="28"/>
      <c r="AN671" s="28"/>
      <c r="AO671" s="28"/>
      <c r="AP671" s="28"/>
      <c r="AQ671" s="28"/>
      <c r="AR671" s="28"/>
      <c r="AS671" s="28"/>
      <c r="AT671" s="28"/>
    </row>
    <row r="672" spans="1:63">
      <c r="A672" s="28"/>
      <c r="B672" s="29"/>
      <c r="C672" s="28"/>
      <c r="D672" s="28"/>
      <c r="Z672" s="28"/>
      <c r="AA672" s="28"/>
      <c r="AB672" s="28"/>
      <c r="AC672" s="28"/>
      <c r="AD672" s="28"/>
      <c r="AF672" s="29"/>
      <c r="AM672" s="28"/>
      <c r="AN672" s="28"/>
      <c r="AO672" s="28"/>
      <c r="AP672" s="28"/>
      <c r="AQ672" s="28"/>
      <c r="AR672" s="28"/>
      <c r="AS672" s="28"/>
      <c r="AT672" s="28"/>
    </row>
    <row r="673" spans="1:63">
      <c r="A673" s="28"/>
      <c r="B673" s="29"/>
      <c r="C673" s="28"/>
      <c r="D673" s="28"/>
      <c r="Z673" s="28"/>
      <c r="AA673" s="28"/>
      <c r="AB673" s="28"/>
      <c r="AC673" s="28"/>
      <c r="AD673" s="28"/>
      <c r="AF673" s="29"/>
      <c r="AM673" s="28"/>
      <c r="AN673" s="28"/>
      <c r="AO673" s="28"/>
      <c r="AP673" s="28"/>
      <c r="AQ673" s="28"/>
      <c r="AR673" s="28"/>
      <c r="AS673" s="28"/>
      <c r="AT673" s="28"/>
    </row>
    <row r="674" spans="1:63">
      <c r="A674" s="28"/>
      <c r="B674" s="29"/>
      <c r="C674" s="28"/>
      <c r="D674" s="28"/>
      <c r="Z674" s="28"/>
      <c r="AA674" s="28"/>
      <c r="AB674" s="28"/>
      <c r="AC674" s="28"/>
      <c r="AD674" s="28"/>
      <c r="AF674" s="29"/>
      <c r="AM674" s="28"/>
      <c r="AN674" s="28"/>
      <c r="AO674" s="28"/>
      <c r="AP674" s="28"/>
      <c r="AQ674" s="28"/>
      <c r="AR674" s="28"/>
      <c r="AS674" s="28"/>
      <c r="AT674" s="28"/>
    </row>
    <row r="675" spans="1:63">
      <c r="A675" s="28"/>
      <c r="B675" s="29"/>
      <c r="C675" s="28"/>
      <c r="D675" s="28"/>
      <c r="Z675" s="28"/>
      <c r="AA675" s="28"/>
      <c r="AB675" s="28"/>
      <c r="AC675" s="28"/>
      <c r="AD675" s="28"/>
      <c r="AF675" s="29"/>
      <c r="AM675" s="28"/>
      <c r="AN675" s="28"/>
      <c r="AO675" s="28"/>
      <c r="AP675" s="28"/>
      <c r="AQ675" s="28"/>
      <c r="AR675" s="28"/>
      <c r="AS675" s="28"/>
      <c r="AT675" s="28"/>
    </row>
    <row r="676" spans="1:63">
      <c r="A676" s="28"/>
      <c r="B676" s="29"/>
      <c r="C676" s="28"/>
      <c r="D676" s="28"/>
      <c r="Z676" s="28"/>
      <c r="AA676" s="28"/>
      <c r="AB676" s="28"/>
      <c r="AC676" s="28"/>
      <c r="AD676" s="28"/>
      <c r="AF676" s="29"/>
      <c r="AM676" s="28"/>
      <c r="AN676" s="28"/>
      <c r="AO676" s="28"/>
      <c r="AP676" s="28"/>
      <c r="AQ676" s="28"/>
      <c r="AR676" s="28"/>
      <c r="AS676" s="28"/>
      <c r="AT676" s="28"/>
    </row>
    <row r="677" spans="1:63">
      <c r="A677" s="28"/>
      <c r="B677" s="29"/>
      <c r="C677" s="28"/>
      <c r="D677" s="28"/>
      <c r="Z677" s="28"/>
      <c r="AA677" s="28"/>
      <c r="AB677" s="28"/>
      <c r="AC677" s="28"/>
      <c r="AD677" s="28"/>
      <c r="AF677" s="29"/>
      <c r="AM677" s="28"/>
      <c r="AN677" s="28"/>
      <c r="AO677" s="28"/>
      <c r="AP677" s="28"/>
      <c r="AQ677" s="28"/>
      <c r="AR677" s="28"/>
      <c r="AS677" s="28"/>
      <c r="AT677" s="28"/>
    </row>
    <row r="678" spans="1:63">
      <c r="A678" s="28"/>
      <c r="B678" s="29"/>
      <c r="C678" s="28"/>
      <c r="D678" s="28"/>
      <c r="Z678" s="28"/>
      <c r="AA678" s="28"/>
      <c r="AB678" s="28"/>
      <c r="AC678" s="28"/>
      <c r="AD678" s="28"/>
      <c r="AF678" s="29"/>
      <c r="AM678" s="28"/>
      <c r="AN678" s="28"/>
      <c r="AO678" s="28"/>
      <c r="AP678" s="28"/>
      <c r="AQ678" s="28"/>
      <c r="AR678" s="28"/>
      <c r="AS678" s="28"/>
      <c r="AT678" s="28"/>
    </row>
    <row r="679" spans="1:63">
      <c r="A679" s="28"/>
      <c r="B679" s="29"/>
      <c r="C679" s="28"/>
      <c r="D679" s="28"/>
      <c r="Z679" s="28"/>
      <c r="AA679" s="28"/>
      <c r="AB679" s="28"/>
      <c r="AC679" s="28"/>
      <c r="AD679" s="28"/>
      <c r="AF679" s="29"/>
      <c r="AM679" s="28"/>
      <c r="AN679" s="28"/>
      <c r="AO679" s="28"/>
      <c r="AP679" s="28"/>
      <c r="AQ679" s="28"/>
      <c r="AR679" s="28"/>
      <c r="AS679" s="28"/>
      <c r="AT679" s="28"/>
    </row>
    <row r="680" spans="1:63">
      <c r="A680" s="28"/>
      <c r="B680" s="29"/>
      <c r="C680" s="28"/>
      <c r="D680" s="28"/>
      <c r="Z680" s="28"/>
      <c r="AA680" s="28"/>
      <c r="AB680" s="28"/>
      <c r="AC680" s="28"/>
      <c r="AD680" s="28"/>
      <c r="AF680" s="29"/>
      <c r="AM680" s="28"/>
      <c r="AN680" s="28"/>
      <c r="AO680" s="28"/>
      <c r="AP680" s="28"/>
      <c r="AQ680" s="28"/>
      <c r="AR680" s="28"/>
      <c r="AS680" s="28"/>
      <c r="AT680" s="28"/>
    </row>
    <row r="681" spans="1:63">
      <c r="A681" s="28"/>
      <c r="B681" s="29"/>
      <c r="C681" s="28"/>
      <c r="D681" s="28"/>
      <c r="Z681" s="28"/>
      <c r="AA681" s="28"/>
      <c r="AB681" s="28"/>
      <c r="AC681" s="28"/>
      <c r="AD681" s="28"/>
      <c r="AF681" s="29"/>
      <c r="AM681" s="28"/>
      <c r="AN681" s="28"/>
      <c r="AO681" s="28"/>
      <c r="AP681" s="28"/>
      <c r="AQ681" s="28"/>
      <c r="AR681" s="28"/>
      <c r="AS681" s="28"/>
      <c r="AT681" s="28"/>
    </row>
    <row r="682" spans="1:63">
      <c r="A682" s="28"/>
      <c r="B682" s="29"/>
      <c r="C682" s="28"/>
      <c r="D682" s="28"/>
      <c r="Z682" s="28"/>
      <c r="AA682" s="28"/>
      <c r="AB682" s="28"/>
      <c r="AC682" s="28"/>
      <c r="AD682" s="28"/>
      <c r="AF682" s="29"/>
      <c r="AM682" s="28"/>
      <c r="AN682" s="28"/>
      <c r="AO682" s="28"/>
      <c r="AP682" s="28"/>
      <c r="AQ682" s="28"/>
      <c r="AR682" s="28"/>
      <c r="AS682" s="28"/>
      <c r="AT682" s="28"/>
    </row>
    <row r="683" spans="1:63">
      <c r="A683" s="28"/>
      <c r="B683" s="29"/>
      <c r="C683" s="28"/>
      <c r="D683" s="28"/>
      <c r="Z683" s="28"/>
      <c r="AA683" s="28"/>
      <c r="AB683" s="28"/>
      <c r="AC683" s="28"/>
      <c r="AD683" s="28"/>
      <c r="AF683" s="29"/>
      <c r="AM683" s="28"/>
      <c r="AN683" s="28"/>
      <c r="AO683" s="28"/>
      <c r="AP683" s="28"/>
      <c r="AQ683" s="28"/>
      <c r="AR683" s="28"/>
      <c r="AS683" s="28"/>
      <c r="AT683" s="28"/>
    </row>
    <row r="684" spans="1:63">
      <c r="A684" s="28"/>
      <c r="B684" s="29"/>
      <c r="C684" s="28"/>
      <c r="D684" s="28"/>
      <c r="Z684" s="28"/>
      <c r="AA684" s="28"/>
      <c r="AB684" s="28"/>
      <c r="AC684" s="28"/>
      <c r="AD684" s="28"/>
      <c r="AF684" s="29"/>
      <c r="AM684" s="28"/>
      <c r="AN684" s="28"/>
      <c r="AO684" s="28"/>
      <c r="AP684" s="28"/>
      <c r="AQ684" s="28"/>
      <c r="AR684" s="28"/>
      <c r="AS684" s="28"/>
      <c r="AT684" s="28"/>
    </row>
    <row r="685" spans="1:63">
      <c r="A685" s="28"/>
      <c r="B685" s="29"/>
      <c r="C685" s="28"/>
      <c r="D685" s="28"/>
      <c r="Z685" s="28"/>
      <c r="AA685" s="28"/>
      <c r="AB685" s="28"/>
      <c r="AC685" s="28"/>
      <c r="AD685" s="28"/>
      <c r="AF685" s="29"/>
      <c r="AM685" s="28"/>
      <c r="AN685" s="28"/>
      <c r="AO685" s="28"/>
      <c r="AP685" s="28"/>
      <c r="AQ685" s="28"/>
      <c r="AR685" s="28"/>
      <c r="AS685" s="28"/>
      <c r="AT685" s="28"/>
    </row>
    <row r="686" spans="1:63">
      <c r="A686" s="28"/>
      <c r="B686" s="29"/>
      <c r="C686" s="28"/>
      <c r="D686" s="28"/>
      <c r="Z686" s="28"/>
      <c r="AA686" s="28"/>
      <c r="AB686" s="28"/>
      <c r="AC686" s="28"/>
      <c r="AD686" s="28"/>
      <c r="AF686" s="29"/>
      <c r="AM686" s="28"/>
      <c r="AN686" s="28"/>
      <c r="AO686" s="28"/>
      <c r="AP686" s="28"/>
      <c r="AQ686" s="28"/>
      <c r="AR686" s="28"/>
      <c r="AS686" s="28"/>
      <c r="AT686" s="28"/>
    </row>
    <row r="687" spans="1:63">
      <c r="A687" s="28"/>
      <c r="B687" s="29"/>
      <c r="C687" s="28"/>
      <c r="D687" s="28"/>
      <c r="Z687" s="28"/>
      <c r="AA687" s="28"/>
      <c r="AB687" s="28"/>
      <c r="AC687" s="28"/>
      <c r="AD687" s="28"/>
      <c r="AF687" s="29"/>
      <c r="AM687" s="28"/>
      <c r="AN687" s="28"/>
      <c r="AO687" s="28"/>
      <c r="AP687" s="28"/>
      <c r="AQ687" s="28"/>
      <c r="AR687" s="28"/>
      <c r="AS687" s="28"/>
      <c r="AT687" s="28"/>
    </row>
    <row r="688" spans="1:63">
      <c r="A688" s="28"/>
      <c r="B688" s="29"/>
      <c r="C688" s="28"/>
      <c r="D688" s="28"/>
      <c r="Z688" s="28"/>
      <c r="AA688" s="28"/>
      <c r="AB688" s="28"/>
      <c r="AC688" s="28"/>
      <c r="AD688" s="28"/>
      <c r="AF688" s="29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</row>
    <row r="689" spans="1:46">
      <c r="A689" s="28"/>
      <c r="B689" s="29"/>
      <c r="C689" s="28"/>
      <c r="D689" s="28"/>
      <c r="Z689" s="28"/>
      <c r="AA689" s="28"/>
      <c r="AB689" s="28"/>
      <c r="AC689" s="28"/>
      <c r="AD689" s="28"/>
      <c r="AF689" s="29"/>
      <c r="AM689" s="28"/>
      <c r="AN689" s="28"/>
      <c r="AO689" s="28"/>
      <c r="AP689" s="28"/>
      <c r="AQ689" s="28"/>
      <c r="AR689" s="28"/>
      <c r="AS689" s="28"/>
      <c r="AT689" s="28"/>
    </row>
    <row r="690" spans="1:46">
      <c r="A690" s="28"/>
      <c r="B690" s="29"/>
      <c r="C690" s="28"/>
      <c r="D690" s="28"/>
      <c r="Z690" s="28"/>
      <c r="AA690" s="28"/>
      <c r="AB690" s="28"/>
      <c r="AC690" s="28"/>
      <c r="AD690" s="28"/>
      <c r="AF690" s="29"/>
      <c r="AM690" s="28"/>
      <c r="AN690" s="28"/>
      <c r="AO690" s="28"/>
      <c r="AP690" s="28"/>
      <c r="AQ690" s="28"/>
      <c r="AR690" s="28"/>
      <c r="AS690" s="28"/>
      <c r="AT690" s="28"/>
    </row>
    <row r="691" spans="1:46">
      <c r="A691" s="28"/>
      <c r="B691" s="29"/>
      <c r="C691" s="28"/>
      <c r="D691" s="28"/>
      <c r="Z691" s="28"/>
      <c r="AA691" s="28"/>
      <c r="AB691" s="28"/>
      <c r="AC691" s="28"/>
      <c r="AD691" s="28"/>
      <c r="AF691" s="29"/>
      <c r="AM691" s="28"/>
      <c r="AN691" s="28"/>
      <c r="AO691" s="28"/>
      <c r="AP691" s="28"/>
      <c r="AQ691" s="28"/>
      <c r="AR691" s="28"/>
      <c r="AS691" s="28"/>
      <c r="AT691" s="28"/>
    </row>
    <row r="692" spans="1:46">
      <c r="A692" s="28"/>
      <c r="B692" s="29"/>
      <c r="C692" s="28"/>
      <c r="D692" s="28"/>
      <c r="Z692" s="28"/>
      <c r="AA692" s="28"/>
      <c r="AB692" s="28"/>
      <c r="AC692" s="28"/>
      <c r="AD692" s="28"/>
      <c r="AF692" s="29"/>
      <c r="AM692" s="28"/>
      <c r="AN692" s="28"/>
      <c r="AO692" s="28"/>
      <c r="AP692" s="28"/>
      <c r="AQ692" s="28"/>
      <c r="AR692" s="28"/>
      <c r="AS692" s="28"/>
      <c r="AT692" s="28"/>
    </row>
    <row r="693" spans="1:46">
      <c r="A693" s="28"/>
      <c r="B693" s="29"/>
      <c r="C693" s="28"/>
      <c r="D693" s="28"/>
      <c r="Z693" s="28"/>
      <c r="AA693" s="28"/>
      <c r="AB693" s="28"/>
      <c r="AC693" s="28"/>
      <c r="AD693" s="28"/>
      <c r="AF693" s="29"/>
      <c r="AM693" s="28"/>
      <c r="AN693" s="28"/>
      <c r="AO693" s="28"/>
      <c r="AP693" s="28"/>
      <c r="AQ693" s="28"/>
      <c r="AR693" s="28"/>
      <c r="AS693" s="28"/>
      <c r="AT693" s="28"/>
    </row>
    <row r="694" spans="1:46">
      <c r="A694" s="28"/>
      <c r="B694" s="29"/>
      <c r="C694" s="28"/>
      <c r="D694" s="28"/>
      <c r="Z694" s="28"/>
      <c r="AA694" s="28"/>
      <c r="AB694" s="28"/>
      <c r="AC694" s="28"/>
      <c r="AD694" s="28"/>
      <c r="AF694" s="29"/>
      <c r="AM694" s="28"/>
      <c r="AN694" s="28"/>
      <c r="AO694" s="28"/>
      <c r="AP694" s="28"/>
      <c r="AQ694" s="28"/>
      <c r="AR694" s="28"/>
      <c r="AS694" s="28"/>
      <c r="AT694" s="28"/>
    </row>
    <row r="695" spans="1:46">
      <c r="A695" s="28"/>
      <c r="B695" s="29"/>
      <c r="C695" s="28"/>
      <c r="D695" s="28"/>
      <c r="Z695" s="28"/>
      <c r="AA695" s="28"/>
      <c r="AB695" s="28"/>
      <c r="AC695" s="28"/>
      <c r="AD695" s="28"/>
      <c r="AF695" s="29"/>
      <c r="AM695" s="28"/>
      <c r="AN695" s="28"/>
      <c r="AO695" s="28"/>
      <c r="AP695" s="28"/>
      <c r="AQ695" s="28"/>
      <c r="AR695" s="28"/>
      <c r="AS695" s="28"/>
      <c r="AT695" s="28"/>
    </row>
    <row r="696" spans="1:46">
      <c r="A696" s="28"/>
      <c r="B696" s="29"/>
      <c r="C696" s="28"/>
      <c r="D696" s="28"/>
      <c r="Z696" s="28"/>
      <c r="AA696" s="28"/>
      <c r="AB696" s="28"/>
      <c r="AC696" s="28"/>
      <c r="AD696" s="28"/>
      <c r="AF696" s="29"/>
      <c r="AM696" s="28"/>
      <c r="AN696" s="28"/>
      <c r="AO696" s="28"/>
      <c r="AP696" s="28"/>
      <c r="AQ696" s="28"/>
      <c r="AR696" s="28"/>
      <c r="AS696" s="28"/>
      <c r="AT696" s="28"/>
    </row>
    <row r="697" spans="1:46">
      <c r="A697" s="28"/>
      <c r="B697" s="29"/>
      <c r="C697" s="28"/>
      <c r="D697" s="28"/>
      <c r="Z697" s="28"/>
      <c r="AA697" s="28"/>
      <c r="AB697" s="28"/>
      <c r="AC697" s="28"/>
      <c r="AD697" s="28"/>
      <c r="AF697" s="29"/>
      <c r="AM697" s="28"/>
      <c r="AN697" s="28"/>
      <c r="AO697" s="28"/>
      <c r="AP697" s="28"/>
      <c r="AQ697" s="28"/>
      <c r="AR697" s="28"/>
      <c r="AS697" s="28"/>
      <c r="AT697" s="28"/>
    </row>
    <row r="698" spans="1:46">
      <c r="A698" s="28"/>
      <c r="B698" s="29"/>
      <c r="C698" s="28"/>
      <c r="D698" s="28"/>
      <c r="Z698" s="28"/>
      <c r="AA698" s="28"/>
      <c r="AB698" s="28"/>
      <c r="AC698" s="28"/>
      <c r="AD698" s="28"/>
      <c r="AF698" s="29"/>
      <c r="AM698" s="28"/>
      <c r="AN698" s="28"/>
      <c r="AO698" s="28"/>
      <c r="AP698" s="28"/>
      <c r="AQ698" s="28"/>
      <c r="AR698" s="28"/>
      <c r="AS698" s="28"/>
      <c r="AT698" s="28"/>
    </row>
    <row r="699" spans="1:46">
      <c r="A699" s="28"/>
      <c r="B699" s="29"/>
      <c r="C699" s="28"/>
      <c r="D699" s="28"/>
      <c r="Z699" s="28"/>
      <c r="AA699" s="28"/>
      <c r="AB699" s="28"/>
      <c r="AC699" s="28"/>
      <c r="AD699" s="28"/>
      <c r="AF699" s="29"/>
      <c r="AM699" s="28"/>
      <c r="AN699" s="28"/>
      <c r="AO699" s="28"/>
      <c r="AP699" s="28"/>
      <c r="AQ699" s="28"/>
      <c r="AR699" s="28"/>
      <c r="AS699" s="28"/>
      <c r="AT699" s="28"/>
    </row>
    <row r="700" spans="1:46">
      <c r="A700" s="28"/>
      <c r="B700" s="29"/>
      <c r="C700" s="28"/>
      <c r="D700" s="28"/>
      <c r="Z700" s="28"/>
      <c r="AA700" s="28"/>
      <c r="AB700" s="28"/>
      <c r="AC700" s="28"/>
      <c r="AD700" s="28"/>
      <c r="AF700" s="29"/>
      <c r="AM700" s="28"/>
      <c r="AN700" s="28"/>
      <c r="AO700" s="28"/>
      <c r="AP700" s="28"/>
      <c r="AQ700" s="28"/>
      <c r="AR700" s="28"/>
      <c r="AS700" s="28"/>
      <c r="AT700" s="28"/>
    </row>
    <row r="701" spans="1:46">
      <c r="A701" s="28"/>
      <c r="B701" s="29"/>
      <c r="C701" s="28"/>
      <c r="D701" s="28"/>
      <c r="Z701" s="28"/>
      <c r="AA701" s="28"/>
      <c r="AB701" s="28"/>
      <c r="AC701" s="28"/>
      <c r="AD701" s="28"/>
      <c r="AF701" s="29"/>
      <c r="AM701" s="28"/>
      <c r="AN701" s="28"/>
      <c r="AO701" s="28"/>
      <c r="AP701" s="28"/>
      <c r="AQ701" s="28"/>
      <c r="AR701" s="28"/>
      <c r="AS701" s="28"/>
      <c r="AT701" s="28"/>
    </row>
    <row r="702" spans="1:46">
      <c r="A702" s="28"/>
      <c r="B702" s="29"/>
      <c r="C702" s="28"/>
      <c r="D702" s="28"/>
      <c r="Z702" s="28"/>
      <c r="AA702" s="28"/>
      <c r="AB702" s="28"/>
      <c r="AC702" s="28"/>
      <c r="AD702" s="28"/>
      <c r="AF702" s="29"/>
      <c r="AM702" s="28"/>
      <c r="AN702" s="28"/>
      <c r="AO702" s="28"/>
      <c r="AP702" s="28"/>
      <c r="AQ702" s="28"/>
      <c r="AR702" s="28"/>
      <c r="AS702" s="28"/>
      <c r="AT702" s="28"/>
    </row>
    <row r="703" spans="1:46">
      <c r="A703" s="28"/>
      <c r="B703" s="29"/>
      <c r="C703" s="28"/>
      <c r="D703" s="28"/>
      <c r="Z703" s="28"/>
      <c r="AA703" s="28"/>
      <c r="AB703" s="28"/>
      <c r="AC703" s="28"/>
      <c r="AD703" s="28"/>
      <c r="AF703" s="29"/>
      <c r="AM703" s="28"/>
      <c r="AN703" s="28"/>
      <c r="AO703" s="28"/>
      <c r="AP703" s="28"/>
      <c r="AQ703" s="28"/>
      <c r="AR703" s="28"/>
      <c r="AS703" s="28"/>
      <c r="AT703" s="28"/>
    </row>
    <row r="704" spans="1:46">
      <c r="A704" s="28"/>
      <c r="B704" s="29"/>
      <c r="C704" s="28"/>
      <c r="D704" s="28"/>
      <c r="Z704" s="28"/>
      <c r="AA704" s="28"/>
      <c r="AB704" s="28"/>
      <c r="AC704" s="28"/>
      <c r="AD704" s="28"/>
      <c r="AF704" s="29"/>
      <c r="AM704" s="28"/>
      <c r="AN704" s="28"/>
      <c r="AO704" s="28"/>
      <c r="AP704" s="28"/>
      <c r="AQ704" s="28"/>
      <c r="AR704" s="28"/>
      <c r="AS704" s="28"/>
      <c r="AT704" s="28"/>
    </row>
    <row r="705" spans="1:46">
      <c r="A705" s="28"/>
      <c r="B705" s="29"/>
      <c r="C705" s="28"/>
      <c r="D705" s="28"/>
      <c r="Z705" s="28"/>
      <c r="AA705" s="28"/>
      <c r="AB705" s="28"/>
      <c r="AC705" s="28"/>
      <c r="AD705" s="28"/>
      <c r="AF705" s="29"/>
      <c r="AM705" s="28"/>
      <c r="AN705" s="28"/>
      <c r="AO705" s="28"/>
      <c r="AP705" s="28"/>
      <c r="AQ705" s="28"/>
      <c r="AR705" s="28"/>
      <c r="AS705" s="28"/>
      <c r="AT705" s="28"/>
    </row>
    <row r="706" spans="1:46">
      <c r="A706" s="28"/>
      <c r="B706" s="29"/>
      <c r="C706" s="28"/>
      <c r="D706" s="28"/>
      <c r="Z706" s="28"/>
      <c r="AA706" s="28"/>
      <c r="AB706" s="28"/>
      <c r="AC706" s="28"/>
      <c r="AD706" s="28"/>
      <c r="AF706" s="29"/>
      <c r="AM706" s="28"/>
      <c r="AN706" s="28"/>
      <c r="AO706" s="28"/>
      <c r="AP706" s="28"/>
      <c r="AQ706" s="28"/>
      <c r="AR706" s="28"/>
      <c r="AS706" s="28"/>
      <c r="AT706" s="28"/>
    </row>
    <row r="707" spans="1:46">
      <c r="A707" s="28"/>
      <c r="B707" s="29"/>
      <c r="C707" s="28"/>
      <c r="D707" s="28"/>
      <c r="Z707" s="28"/>
      <c r="AA707" s="28"/>
      <c r="AB707" s="28"/>
      <c r="AC707" s="28"/>
      <c r="AD707" s="28"/>
      <c r="AF707" s="29"/>
      <c r="AM707" s="28"/>
      <c r="AN707" s="28"/>
      <c r="AO707" s="28"/>
      <c r="AP707" s="28"/>
      <c r="AQ707" s="28"/>
      <c r="AR707" s="28"/>
      <c r="AS707" s="28"/>
      <c r="AT707" s="28"/>
    </row>
    <row r="708" spans="1:46">
      <c r="A708" s="28"/>
      <c r="B708" s="29"/>
      <c r="C708" s="28"/>
      <c r="D708" s="28"/>
      <c r="Z708" s="28"/>
      <c r="AA708" s="28"/>
      <c r="AB708" s="28"/>
      <c r="AC708" s="28"/>
      <c r="AD708" s="28"/>
      <c r="AF708" s="29"/>
      <c r="AM708" s="28"/>
      <c r="AN708" s="28"/>
      <c r="AO708" s="28"/>
      <c r="AP708" s="28"/>
      <c r="AQ708" s="28"/>
      <c r="AR708" s="28"/>
      <c r="AS708" s="28"/>
      <c r="AT708" s="28"/>
    </row>
    <row r="709" spans="1:46">
      <c r="A709" s="28"/>
      <c r="B709" s="29"/>
      <c r="C709" s="28"/>
      <c r="D709" s="28"/>
      <c r="Z709" s="28"/>
      <c r="AA709" s="28"/>
      <c r="AB709" s="28"/>
      <c r="AC709" s="28"/>
      <c r="AD709" s="28"/>
      <c r="AF709" s="29"/>
      <c r="AM709" s="28"/>
      <c r="AN709" s="28"/>
      <c r="AO709" s="28"/>
      <c r="AP709" s="28"/>
      <c r="AQ709" s="28"/>
      <c r="AR709" s="28"/>
      <c r="AS709" s="28"/>
      <c r="AT709" s="28"/>
    </row>
    <row r="710" spans="1:46">
      <c r="A710" s="28"/>
      <c r="B710" s="29"/>
      <c r="C710" s="28"/>
      <c r="D710" s="28"/>
      <c r="Z710" s="28"/>
      <c r="AA710" s="28"/>
      <c r="AB710" s="28"/>
      <c r="AC710" s="28"/>
      <c r="AD710" s="28"/>
      <c r="AF710" s="29"/>
      <c r="AM710" s="28"/>
      <c r="AN710" s="28"/>
      <c r="AO710" s="28"/>
      <c r="AP710" s="28"/>
      <c r="AQ710" s="28"/>
      <c r="AR710" s="28"/>
      <c r="AS710" s="28"/>
      <c r="AT710" s="28"/>
    </row>
    <row r="711" spans="1:46">
      <c r="A711" s="28"/>
      <c r="B711" s="29"/>
      <c r="C711" s="28"/>
      <c r="D711" s="28"/>
      <c r="Z711" s="28"/>
      <c r="AA711" s="28"/>
      <c r="AB711" s="28"/>
      <c r="AC711" s="28"/>
      <c r="AD711" s="28"/>
      <c r="AF711" s="29"/>
      <c r="AM711" s="28"/>
      <c r="AN711" s="28"/>
      <c r="AO711" s="28"/>
      <c r="AP711" s="28"/>
      <c r="AQ711" s="28"/>
      <c r="AR711" s="28"/>
      <c r="AS711" s="28"/>
      <c r="AT711" s="28"/>
    </row>
    <row r="712" spans="1:46">
      <c r="A712" s="28"/>
      <c r="B712" s="29"/>
      <c r="C712" s="28"/>
      <c r="D712" s="28"/>
      <c r="Z712" s="28"/>
      <c r="AA712" s="28"/>
      <c r="AB712" s="28"/>
      <c r="AC712" s="28"/>
      <c r="AD712" s="28"/>
      <c r="AF712" s="29"/>
      <c r="AM712" s="28"/>
      <c r="AN712" s="28"/>
      <c r="AO712" s="28"/>
      <c r="AP712" s="28"/>
      <c r="AQ712" s="28"/>
      <c r="AR712" s="28"/>
      <c r="AS712" s="28"/>
      <c r="AT712" s="28"/>
    </row>
    <row r="713" spans="1:46">
      <c r="A713" s="28"/>
      <c r="B713" s="29"/>
      <c r="C713" s="28"/>
      <c r="D713" s="28"/>
      <c r="Z713" s="28"/>
      <c r="AA713" s="28"/>
      <c r="AB713" s="28"/>
      <c r="AC713" s="28"/>
      <c r="AD713" s="28"/>
      <c r="AF713" s="29"/>
      <c r="AM713" s="28"/>
      <c r="AN713" s="28"/>
      <c r="AO713" s="28"/>
      <c r="AP713" s="28"/>
      <c r="AQ713" s="28"/>
      <c r="AR713" s="28"/>
      <c r="AS713" s="28"/>
      <c r="AT713" s="28"/>
    </row>
    <row r="714" spans="1:46">
      <c r="A714" s="28"/>
      <c r="B714" s="29"/>
      <c r="C714" s="28"/>
      <c r="D714" s="28"/>
      <c r="Z714" s="28"/>
      <c r="AA714" s="28"/>
      <c r="AB714" s="28"/>
      <c r="AC714" s="28"/>
      <c r="AD714" s="28"/>
      <c r="AF714" s="29"/>
      <c r="AM714" s="28"/>
      <c r="AN714" s="28"/>
      <c r="AO714" s="28"/>
      <c r="AP714" s="28"/>
      <c r="AQ714" s="28"/>
      <c r="AR714" s="28"/>
      <c r="AS714" s="28"/>
      <c r="AT714" s="28"/>
    </row>
    <row r="715" spans="1:46">
      <c r="A715" s="28"/>
      <c r="B715" s="29"/>
      <c r="C715" s="28"/>
      <c r="D715" s="28"/>
      <c r="Z715" s="28"/>
      <c r="AA715" s="28"/>
      <c r="AB715" s="28"/>
      <c r="AC715" s="28"/>
      <c r="AD715" s="28"/>
      <c r="AF715" s="29"/>
      <c r="AM715" s="28"/>
      <c r="AN715" s="28"/>
      <c r="AO715" s="28"/>
      <c r="AP715" s="28"/>
      <c r="AQ715" s="28"/>
      <c r="AR715" s="28"/>
      <c r="AS715" s="28"/>
      <c r="AT715" s="28"/>
    </row>
    <row r="716" spans="1:46">
      <c r="A716" s="28"/>
      <c r="B716" s="29"/>
      <c r="C716" s="28"/>
      <c r="D716" s="28"/>
      <c r="Z716" s="28"/>
      <c r="AA716" s="28"/>
      <c r="AB716" s="28"/>
      <c r="AC716" s="28"/>
      <c r="AD716" s="28"/>
      <c r="AF716" s="29"/>
      <c r="AM716" s="28"/>
      <c r="AN716" s="28"/>
      <c r="AO716" s="28"/>
      <c r="AP716" s="28"/>
      <c r="AQ716" s="28"/>
      <c r="AR716" s="28"/>
      <c r="AS716" s="28"/>
      <c r="AT716" s="28"/>
    </row>
    <row r="717" spans="1:46">
      <c r="A717" s="28"/>
      <c r="B717" s="29"/>
      <c r="C717" s="28"/>
      <c r="D717" s="28"/>
      <c r="Z717" s="28"/>
      <c r="AA717" s="28"/>
      <c r="AB717" s="28"/>
      <c r="AC717" s="28"/>
      <c r="AD717" s="28"/>
      <c r="AF717" s="29"/>
      <c r="AM717" s="28"/>
      <c r="AN717" s="28"/>
      <c r="AO717" s="28"/>
      <c r="AP717" s="28"/>
      <c r="AQ717" s="28"/>
      <c r="AR717" s="28"/>
      <c r="AS717" s="28"/>
      <c r="AT717" s="28"/>
    </row>
    <row r="718" spans="1:46">
      <c r="A718" s="28"/>
      <c r="B718" s="29"/>
      <c r="C718" s="28"/>
      <c r="D718" s="28"/>
      <c r="Z718" s="28"/>
      <c r="AA718" s="28"/>
      <c r="AB718" s="28"/>
      <c r="AC718" s="28"/>
      <c r="AD718" s="28"/>
      <c r="AF718" s="29"/>
      <c r="AM718" s="28"/>
      <c r="AN718" s="28"/>
      <c r="AO718" s="28"/>
      <c r="AP718" s="28"/>
      <c r="AQ718" s="28"/>
      <c r="AR718" s="28"/>
      <c r="AS718" s="28"/>
      <c r="AT718" s="28"/>
    </row>
    <row r="719" spans="1:46">
      <c r="A719" s="28"/>
      <c r="B719" s="29"/>
      <c r="C719" s="28"/>
      <c r="D719" s="28"/>
      <c r="Z719" s="28"/>
      <c r="AA719" s="28"/>
      <c r="AB719" s="28"/>
      <c r="AC719" s="28"/>
      <c r="AD719" s="28"/>
      <c r="AF719" s="29"/>
      <c r="AM719" s="28"/>
      <c r="AN719" s="28"/>
      <c r="AO719" s="28"/>
      <c r="AP719" s="28"/>
      <c r="AQ719" s="28"/>
      <c r="AR719" s="28"/>
      <c r="AS719" s="28"/>
      <c r="AT719" s="28"/>
    </row>
    <row r="720" spans="1:46">
      <c r="A720" s="28"/>
      <c r="B720" s="29"/>
      <c r="C720" s="28"/>
      <c r="D720" s="28"/>
      <c r="Z720" s="28"/>
      <c r="AA720" s="28"/>
      <c r="AB720" s="28"/>
      <c r="AC720" s="28"/>
      <c r="AD720" s="28"/>
      <c r="AF720" s="29"/>
      <c r="AM720" s="28"/>
      <c r="AN720" s="28"/>
      <c r="AO720" s="28"/>
      <c r="AP720" s="28"/>
      <c r="AQ720" s="28"/>
      <c r="AR720" s="28"/>
      <c r="AS720" s="28"/>
      <c r="AT720" s="28"/>
    </row>
    <row r="721" spans="1:63">
      <c r="A721" s="28"/>
      <c r="B721" s="29"/>
      <c r="C721" s="28"/>
      <c r="D721" s="28"/>
      <c r="Z721" s="28"/>
      <c r="AA721" s="28"/>
      <c r="AB721" s="28"/>
      <c r="AC721" s="28"/>
      <c r="AD721" s="28"/>
      <c r="AF721" s="29"/>
      <c r="AM721" s="28"/>
      <c r="AN721" s="28"/>
      <c r="AO721" s="28"/>
      <c r="AP721" s="28"/>
      <c r="AQ721" s="28"/>
      <c r="AR721" s="28"/>
      <c r="AS721" s="28"/>
      <c r="AT721" s="28"/>
    </row>
    <row r="722" spans="1:63">
      <c r="A722" s="28"/>
      <c r="B722" s="29"/>
      <c r="C722" s="28"/>
      <c r="D722" s="28"/>
      <c r="Z722" s="28"/>
      <c r="AA722" s="28"/>
      <c r="AB722" s="28"/>
      <c r="AC722" s="28"/>
      <c r="AD722" s="28"/>
      <c r="AF722" s="29"/>
      <c r="AM722" s="28"/>
      <c r="AN722" s="28"/>
      <c r="AO722" s="28"/>
      <c r="AP722" s="28"/>
      <c r="AQ722" s="28"/>
      <c r="AR722" s="28"/>
      <c r="AS722" s="28"/>
      <c r="AT722" s="28"/>
    </row>
    <row r="723" spans="1:63">
      <c r="A723" s="28"/>
      <c r="B723" s="29"/>
      <c r="C723" s="28"/>
      <c r="D723" s="28"/>
      <c r="Z723" s="28"/>
      <c r="AA723" s="28"/>
      <c r="AB723" s="28"/>
      <c r="AC723" s="28"/>
      <c r="AD723" s="28"/>
      <c r="AF723" s="29"/>
      <c r="AM723" s="28"/>
      <c r="AN723" s="28"/>
      <c r="AO723" s="28"/>
      <c r="AP723" s="28"/>
      <c r="AQ723" s="28"/>
      <c r="AR723" s="28"/>
      <c r="AS723" s="28"/>
      <c r="AT723" s="28"/>
    </row>
    <row r="724" spans="1:63">
      <c r="A724" s="28"/>
      <c r="B724" s="29"/>
      <c r="C724" s="28"/>
      <c r="D724" s="28"/>
      <c r="Z724" s="28"/>
      <c r="AA724" s="28"/>
      <c r="AB724" s="28"/>
      <c r="AC724" s="28"/>
      <c r="AD724" s="28"/>
      <c r="AF724" s="29"/>
      <c r="AM724" s="28"/>
      <c r="AN724" s="28"/>
      <c r="AO724" s="28"/>
      <c r="AP724" s="28"/>
      <c r="AQ724" s="28"/>
      <c r="AR724" s="28"/>
      <c r="AS724" s="28"/>
      <c r="AT724" s="28"/>
      <c r="AU724" s="28"/>
    </row>
    <row r="725" spans="1:63">
      <c r="A725" s="28"/>
      <c r="B725" s="29"/>
      <c r="C725" s="28"/>
      <c r="D725" s="28"/>
      <c r="Z725" s="28"/>
      <c r="AA725" s="28"/>
      <c r="AB725" s="28"/>
      <c r="AC725" s="28"/>
      <c r="AD725" s="28"/>
      <c r="AF725" s="29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</row>
    <row r="726" spans="1:63">
      <c r="A726" s="28"/>
      <c r="B726" s="29"/>
      <c r="C726" s="28"/>
      <c r="D726" s="28"/>
      <c r="Z726" s="28"/>
      <c r="AA726" s="28"/>
      <c r="AB726" s="28"/>
      <c r="AC726" s="28"/>
      <c r="AD726" s="28"/>
      <c r="AF726" s="29"/>
      <c r="AM726" s="28"/>
      <c r="AN726" s="28"/>
      <c r="AO726" s="28"/>
      <c r="AP726" s="28"/>
      <c r="AQ726" s="28"/>
      <c r="AR726" s="28"/>
      <c r="AS726" s="28"/>
      <c r="AT726" s="28"/>
    </row>
    <row r="727" spans="1:63">
      <c r="A727" s="28"/>
      <c r="B727" s="29"/>
      <c r="C727" s="28"/>
      <c r="D727" s="28"/>
      <c r="Z727" s="28"/>
      <c r="AA727" s="28"/>
      <c r="AB727" s="28"/>
      <c r="AC727" s="28"/>
      <c r="AD727" s="28"/>
      <c r="AF727" s="29"/>
      <c r="AM727" s="28"/>
      <c r="AN727" s="28"/>
      <c r="AO727" s="28"/>
      <c r="AP727" s="28"/>
      <c r="AQ727" s="28"/>
      <c r="AR727" s="28"/>
      <c r="AS727" s="28"/>
      <c r="AT727" s="28"/>
    </row>
    <row r="728" spans="1:63">
      <c r="A728" s="28"/>
      <c r="B728" s="29"/>
      <c r="C728" s="28"/>
      <c r="D728" s="28"/>
      <c r="Z728" s="28"/>
      <c r="AA728" s="28"/>
      <c r="AB728" s="28"/>
      <c r="AC728" s="28"/>
      <c r="AD728" s="28"/>
      <c r="AF728" s="29"/>
      <c r="AM728" s="28"/>
      <c r="AN728" s="28"/>
      <c r="AO728" s="28"/>
      <c r="AP728" s="28"/>
      <c r="AQ728" s="28"/>
      <c r="AR728" s="28"/>
      <c r="AS728" s="28"/>
      <c r="AT728" s="28"/>
    </row>
    <row r="729" spans="1:63">
      <c r="A729" s="28"/>
      <c r="B729" s="29"/>
      <c r="C729" s="28"/>
      <c r="D729" s="28"/>
      <c r="Z729" s="28"/>
      <c r="AA729" s="28"/>
      <c r="AB729" s="28"/>
      <c r="AC729" s="28"/>
      <c r="AD729" s="28"/>
      <c r="AF729" s="29"/>
      <c r="AM729" s="28"/>
      <c r="AN729" s="28"/>
      <c r="AO729" s="28"/>
      <c r="AP729" s="28"/>
      <c r="AQ729" s="28"/>
      <c r="AR729" s="28"/>
      <c r="AS729" s="28"/>
      <c r="AT729" s="28"/>
    </row>
    <row r="730" spans="1:63">
      <c r="A730" s="28"/>
      <c r="B730" s="29"/>
      <c r="C730" s="28"/>
      <c r="D730" s="28"/>
      <c r="Z730" s="28"/>
      <c r="AA730" s="28"/>
      <c r="AB730" s="28"/>
      <c r="AC730" s="28"/>
      <c r="AD730" s="28"/>
      <c r="AF730" s="29"/>
      <c r="AM730" s="28"/>
      <c r="AN730" s="28"/>
      <c r="AO730" s="28"/>
      <c r="AP730" s="28"/>
      <c r="AQ730" s="28"/>
      <c r="AR730" s="28"/>
      <c r="AS730" s="28"/>
      <c r="AT730" s="28"/>
    </row>
    <row r="731" spans="1:63">
      <c r="A731" s="28"/>
      <c r="B731" s="29"/>
      <c r="C731" s="28"/>
      <c r="D731" s="28"/>
      <c r="Z731" s="28"/>
      <c r="AA731" s="28"/>
      <c r="AB731" s="28"/>
      <c r="AC731" s="28"/>
      <c r="AD731" s="28"/>
      <c r="AF731" s="29"/>
      <c r="AM731" s="28"/>
      <c r="AN731" s="28"/>
      <c r="AO731" s="28"/>
      <c r="AP731" s="28"/>
      <c r="AQ731" s="28"/>
      <c r="AR731" s="28"/>
      <c r="AS731" s="28"/>
      <c r="AT731" s="28"/>
    </row>
    <row r="732" spans="1:63">
      <c r="A732" s="28"/>
      <c r="B732" s="29"/>
      <c r="C732" s="28"/>
      <c r="D732" s="28"/>
      <c r="Z732" s="28"/>
      <c r="AA732" s="28"/>
      <c r="AB732" s="28"/>
      <c r="AC732" s="28"/>
      <c r="AD732" s="28"/>
      <c r="AF732" s="29"/>
      <c r="AM732" s="28"/>
      <c r="AN732" s="28"/>
      <c r="AO732" s="28"/>
      <c r="AP732" s="28"/>
      <c r="AQ732" s="28"/>
      <c r="AR732" s="28"/>
      <c r="AS732" s="28"/>
      <c r="AT732" s="28"/>
    </row>
    <row r="733" spans="1:63">
      <c r="A733" s="28"/>
      <c r="B733" s="29"/>
      <c r="C733" s="28"/>
      <c r="D733" s="28"/>
      <c r="Z733" s="28"/>
      <c r="AA733" s="28"/>
      <c r="AB733" s="28"/>
      <c r="AC733" s="28"/>
      <c r="AD733" s="28"/>
      <c r="AF733" s="29"/>
      <c r="AM733" s="28"/>
      <c r="AN733" s="28"/>
      <c r="AO733" s="28"/>
      <c r="AP733" s="28"/>
      <c r="AQ733" s="28"/>
      <c r="AR733" s="28"/>
      <c r="AS733" s="28"/>
      <c r="AT733" s="28"/>
    </row>
    <row r="734" spans="1:63">
      <c r="A734" s="28"/>
      <c r="B734" s="29"/>
      <c r="C734" s="28"/>
      <c r="D734" s="28"/>
      <c r="Z734" s="28"/>
      <c r="AA734" s="28"/>
      <c r="AB734" s="28"/>
      <c r="AC734" s="28"/>
      <c r="AD734" s="28"/>
      <c r="AF734" s="29"/>
      <c r="AM734" s="28"/>
      <c r="AN734" s="28"/>
      <c r="AO734" s="28"/>
      <c r="AP734" s="28"/>
      <c r="AQ734" s="28"/>
      <c r="AR734" s="28"/>
      <c r="AS734" s="28"/>
      <c r="AT734" s="28"/>
    </row>
    <row r="735" spans="1:63">
      <c r="A735" s="28"/>
      <c r="B735" s="29"/>
      <c r="C735" s="28"/>
      <c r="D735" s="28"/>
      <c r="Z735" s="28"/>
      <c r="AA735" s="28"/>
      <c r="AB735" s="28"/>
      <c r="AC735" s="28"/>
      <c r="AD735" s="28"/>
      <c r="AF735" s="29"/>
      <c r="AM735" s="28"/>
      <c r="AN735" s="28"/>
      <c r="AO735" s="28"/>
      <c r="AP735" s="28"/>
      <c r="AQ735" s="28"/>
      <c r="AR735" s="28"/>
      <c r="AS735" s="28"/>
      <c r="AT735" s="28"/>
    </row>
    <row r="736" spans="1:63">
      <c r="A736" s="28"/>
      <c r="B736" s="29"/>
      <c r="C736" s="28"/>
      <c r="D736" s="28"/>
      <c r="Z736" s="28"/>
      <c r="AA736" s="28"/>
      <c r="AB736" s="28"/>
      <c r="AC736" s="28"/>
      <c r="AD736" s="28"/>
      <c r="AF736" s="29"/>
      <c r="AM736" s="28"/>
      <c r="AN736" s="28"/>
      <c r="AO736" s="28"/>
      <c r="AP736" s="28"/>
      <c r="AQ736" s="28"/>
      <c r="AR736" s="28"/>
      <c r="AS736" s="28"/>
      <c r="AT736" s="28"/>
    </row>
    <row r="737" spans="1:63">
      <c r="A737" s="28"/>
      <c r="B737" s="29"/>
      <c r="C737" s="28"/>
      <c r="D737" s="28"/>
      <c r="Z737" s="28"/>
      <c r="AA737" s="28"/>
      <c r="AB737" s="28"/>
      <c r="AC737" s="28"/>
      <c r="AD737" s="28"/>
      <c r="AF737" s="29"/>
      <c r="AM737" s="28"/>
      <c r="AN737" s="28"/>
      <c r="AO737" s="28"/>
      <c r="AP737" s="28"/>
      <c r="AQ737" s="28"/>
      <c r="AR737" s="28"/>
      <c r="AS737" s="28"/>
      <c r="AT737" s="28"/>
    </row>
    <row r="738" spans="1:63">
      <c r="A738" s="28"/>
      <c r="B738" s="29"/>
      <c r="C738" s="28"/>
      <c r="D738" s="28"/>
      <c r="Z738" s="28"/>
      <c r="AA738" s="28"/>
      <c r="AB738" s="28"/>
      <c r="AC738" s="28"/>
      <c r="AD738" s="28"/>
      <c r="AF738" s="29"/>
      <c r="AM738" s="28"/>
      <c r="AN738" s="28"/>
      <c r="AO738" s="28"/>
      <c r="AP738" s="28"/>
      <c r="AQ738" s="28"/>
      <c r="AR738" s="28"/>
      <c r="AS738" s="28"/>
      <c r="AT738" s="28"/>
    </row>
    <row r="739" spans="1:63">
      <c r="A739" s="28"/>
      <c r="B739" s="29"/>
      <c r="C739" s="28"/>
      <c r="D739" s="28"/>
      <c r="Z739" s="28"/>
      <c r="AA739" s="28"/>
      <c r="AB739" s="28"/>
      <c r="AC739" s="28"/>
      <c r="AD739" s="28"/>
      <c r="AF739" s="29"/>
      <c r="AM739" s="28"/>
      <c r="AN739" s="28"/>
      <c r="AO739" s="28"/>
      <c r="AP739" s="28"/>
      <c r="AQ739" s="28"/>
      <c r="AR739" s="28"/>
      <c r="AS739" s="28"/>
      <c r="AT739" s="28"/>
    </row>
    <row r="740" spans="1:63">
      <c r="A740" s="28"/>
      <c r="B740" s="29"/>
      <c r="C740" s="28"/>
      <c r="D740" s="28"/>
      <c r="Z740" s="28"/>
      <c r="AA740" s="28"/>
      <c r="AB740" s="28"/>
      <c r="AC740" s="28"/>
      <c r="AD740" s="28"/>
      <c r="AF740" s="29"/>
      <c r="AM740" s="28"/>
      <c r="AN740" s="28"/>
      <c r="AO740" s="28"/>
      <c r="AP740" s="28"/>
      <c r="AQ740" s="28"/>
      <c r="AR740" s="28"/>
      <c r="AS740" s="28"/>
      <c r="AT740" s="28"/>
    </row>
    <row r="741" spans="1:63">
      <c r="A741" s="28"/>
      <c r="B741" s="29"/>
      <c r="C741" s="28"/>
      <c r="D741" s="28"/>
      <c r="Z741" s="28"/>
      <c r="AA741" s="28"/>
      <c r="AB741" s="28"/>
      <c r="AC741" s="28"/>
      <c r="AD741" s="28"/>
      <c r="AF741" s="29"/>
      <c r="AM741" s="28"/>
      <c r="AN741" s="28"/>
      <c r="AO741" s="28"/>
      <c r="AP741" s="28"/>
      <c r="AQ741" s="28"/>
      <c r="AR741" s="28"/>
      <c r="AS741" s="28"/>
      <c r="AT741" s="28"/>
    </row>
    <row r="742" spans="1:63">
      <c r="A742" s="28"/>
      <c r="B742" s="29"/>
      <c r="C742" s="28"/>
      <c r="D742" s="28"/>
      <c r="Z742" s="28"/>
      <c r="AA742" s="28"/>
      <c r="AB742" s="28"/>
      <c r="AC742" s="28"/>
      <c r="AD742" s="28"/>
      <c r="AF742" s="29"/>
      <c r="AM742" s="28"/>
      <c r="AN742" s="28"/>
      <c r="AO742" s="28"/>
      <c r="AP742" s="28"/>
      <c r="AQ742" s="28"/>
      <c r="AR742" s="28"/>
      <c r="AS742" s="28"/>
      <c r="AT742" s="28"/>
    </row>
    <row r="743" spans="1:63">
      <c r="A743" s="28"/>
      <c r="B743" s="29"/>
      <c r="C743" s="28"/>
      <c r="D743" s="28"/>
      <c r="Z743" s="28"/>
      <c r="AA743" s="28"/>
      <c r="AB743" s="28"/>
      <c r="AC743" s="28"/>
      <c r="AD743" s="28"/>
      <c r="AF743" s="29"/>
      <c r="AM743" s="28"/>
      <c r="AN743" s="28"/>
      <c r="AO743" s="28"/>
      <c r="AP743" s="28"/>
      <c r="AQ743" s="28"/>
      <c r="AR743" s="28"/>
      <c r="AS743" s="28"/>
      <c r="AT743" s="28"/>
    </row>
    <row r="744" spans="1:63">
      <c r="A744" s="28"/>
      <c r="B744" s="29"/>
      <c r="C744" s="28"/>
      <c r="D744" s="28"/>
      <c r="Z744" s="28"/>
      <c r="AA744" s="28"/>
      <c r="AB744" s="28"/>
      <c r="AC744" s="28"/>
      <c r="AD744" s="28"/>
      <c r="AF744" s="29"/>
      <c r="AM744" s="28"/>
      <c r="AN744" s="28"/>
      <c r="AO744" s="28"/>
      <c r="AP744" s="28"/>
      <c r="AQ744" s="28"/>
      <c r="AR744" s="28"/>
      <c r="AS744" s="28"/>
      <c r="AT744" s="28"/>
    </row>
    <row r="745" spans="1:63">
      <c r="A745" s="28"/>
      <c r="B745" s="29"/>
      <c r="C745" s="28"/>
      <c r="D745" s="28"/>
      <c r="Z745" s="28"/>
      <c r="AA745" s="28"/>
      <c r="AB745" s="28"/>
      <c r="AC745" s="28"/>
      <c r="AD745" s="28"/>
      <c r="AF745" s="29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</row>
    <row r="746" spans="1:63">
      <c r="A746" s="28"/>
      <c r="B746" s="29"/>
      <c r="C746" s="28"/>
      <c r="D746" s="28"/>
      <c r="Z746" s="28"/>
      <c r="AA746" s="28"/>
      <c r="AB746" s="28"/>
      <c r="AC746" s="28"/>
      <c r="AD746" s="28"/>
      <c r="AF746" s="29"/>
      <c r="AM746" s="28"/>
      <c r="AN746" s="28"/>
      <c r="AO746" s="28"/>
      <c r="AP746" s="28"/>
      <c r="AQ746" s="28"/>
      <c r="AR746" s="28"/>
      <c r="AS746" s="28"/>
      <c r="AT746" s="28"/>
    </row>
    <row r="747" spans="1:63">
      <c r="A747" s="28"/>
      <c r="B747" s="29"/>
      <c r="C747" s="28"/>
      <c r="D747" s="28"/>
      <c r="Z747" s="28"/>
      <c r="AA747" s="28"/>
      <c r="AB747" s="28"/>
      <c r="AC747" s="28"/>
      <c r="AD747" s="28"/>
      <c r="AF747" s="29"/>
      <c r="AM747" s="28"/>
      <c r="AN747" s="28"/>
      <c r="AO747" s="28"/>
      <c r="AP747" s="28"/>
      <c r="AQ747" s="28"/>
      <c r="AR747" s="28"/>
      <c r="AS747" s="28"/>
      <c r="AT747" s="28"/>
    </row>
    <row r="748" spans="1:63">
      <c r="A748" s="28"/>
      <c r="B748" s="29"/>
      <c r="C748" s="28"/>
      <c r="D748" s="28"/>
      <c r="Z748" s="28"/>
      <c r="AA748" s="28"/>
      <c r="AB748" s="28"/>
      <c r="AC748" s="28"/>
      <c r="AD748" s="28"/>
      <c r="AF748" s="29"/>
      <c r="AM748" s="28"/>
      <c r="AN748" s="28"/>
      <c r="AO748" s="28"/>
      <c r="AP748" s="28"/>
      <c r="AQ748" s="28"/>
      <c r="AR748" s="28"/>
      <c r="AS748" s="28"/>
      <c r="AT748" s="28"/>
    </row>
    <row r="749" spans="1:63">
      <c r="A749" s="28"/>
      <c r="B749" s="29"/>
      <c r="C749" s="28"/>
      <c r="D749" s="28"/>
      <c r="Z749" s="28"/>
      <c r="AA749" s="28"/>
      <c r="AB749" s="28"/>
      <c r="AC749" s="28"/>
      <c r="AD749" s="28"/>
      <c r="AF749" s="29"/>
      <c r="AM749" s="28"/>
      <c r="AN749" s="28"/>
      <c r="AO749" s="28"/>
      <c r="AP749" s="28"/>
      <c r="AQ749" s="28"/>
      <c r="AR749" s="28"/>
      <c r="AS749" s="28"/>
      <c r="AT749" s="28"/>
    </row>
    <row r="750" spans="1:63">
      <c r="A750" s="28"/>
      <c r="B750" s="29"/>
      <c r="C750" s="28"/>
      <c r="D750" s="28"/>
      <c r="Z750" s="28"/>
      <c r="AA750" s="28"/>
      <c r="AB750" s="28"/>
      <c r="AC750" s="28"/>
      <c r="AD750" s="28"/>
      <c r="AF750" s="29"/>
      <c r="AM750" s="28"/>
      <c r="AN750" s="28"/>
      <c r="AO750" s="28"/>
      <c r="AP750" s="28"/>
      <c r="AQ750" s="28"/>
      <c r="AR750" s="28"/>
      <c r="AS750" s="28"/>
      <c r="AT750" s="28"/>
    </row>
    <row r="751" spans="1:63">
      <c r="A751" s="28"/>
      <c r="B751" s="29"/>
      <c r="C751" s="28"/>
      <c r="D751" s="28"/>
      <c r="Z751" s="28"/>
      <c r="AA751" s="28"/>
      <c r="AB751" s="28"/>
      <c r="AC751" s="28"/>
      <c r="AD751" s="28"/>
      <c r="AF751" s="29"/>
      <c r="AM751" s="28"/>
      <c r="AN751" s="28"/>
      <c r="AO751" s="28"/>
      <c r="AP751" s="28"/>
      <c r="AQ751" s="28"/>
      <c r="AR751" s="28"/>
      <c r="AS751" s="28"/>
      <c r="AT751" s="28"/>
    </row>
    <row r="752" spans="1:63">
      <c r="A752" s="28"/>
      <c r="B752" s="29"/>
      <c r="C752" s="28"/>
      <c r="D752" s="28"/>
      <c r="Z752" s="28"/>
      <c r="AA752" s="28"/>
      <c r="AB752" s="28"/>
      <c r="AC752" s="28"/>
      <c r="AD752" s="28"/>
      <c r="AF752" s="29"/>
      <c r="AM752" s="28"/>
      <c r="AN752" s="28"/>
      <c r="AO752" s="28"/>
      <c r="AP752" s="28"/>
      <c r="AQ752" s="28"/>
      <c r="AR752" s="28"/>
      <c r="AS752" s="28"/>
      <c r="AT752" s="28"/>
    </row>
    <row r="753" spans="1:63">
      <c r="A753" s="28"/>
      <c r="B753" s="29"/>
      <c r="C753" s="28"/>
      <c r="D753" s="28"/>
      <c r="Z753" s="28"/>
      <c r="AA753" s="28"/>
      <c r="AB753" s="28"/>
      <c r="AC753" s="28"/>
      <c r="AD753" s="28"/>
      <c r="AF753" s="29"/>
      <c r="AM753" s="28"/>
      <c r="AN753" s="28"/>
      <c r="AO753" s="28"/>
      <c r="AP753" s="28"/>
      <c r="AQ753" s="28"/>
      <c r="AR753" s="28"/>
      <c r="AS753" s="28"/>
      <c r="AT753" s="28"/>
    </row>
    <row r="754" spans="1:63">
      <c r="A754" s="28"/>
      <c r="B754" s="29"/>
      <c r="C754" s="28"/>
      <c r="D754" s="28"/>
      <c r="Z754" s="28"/>
      <c r="AA754" s="28"/>
      <c r="AB754" s="28"/>
      <c r="AC754" s="28"/>
      <c r="AD754" s="28"/>
      <c r="AF754" s="29"/>
      <c r="AM754" s="28"/>
      <c r="AN754" s="28"/>
      <c r="AO754" s="28"/>
      <c r="AP754" s="28"/>
      <c r="AQ754" s="28"/>
      <c r="AR754" s="28"/>
      <c r="AS754" s="28"/>
      <c r="AT754" s="28"/>
    </row>
    <row r="755" spans="1:63">
      <c r="A755" s="28"/>
      <c r="B755" s="29"/>
      <c r="C755" s="28"/>
      <c r="D755" s="28"/>
      <c r="Z755" s="28"/>
      <c r="AA755" s="28"/>
      <c r="AB755" s="28"/>
      <c r="AC755" s="28"/>
      <c r="AD755" s="28"/>
      <c r="AF755" s="29"/>
      <c r="AM755" s="28"/>
      <c r="AN755" s="28"/>
      <c r="AO755" s="28"/>
      <c r="AP755" s="28"/>
      <c r="AQ755" s="28"/>
      <c r="AR755" s="28"/>
      <c r="AS755" s="28"/>
      <c r="AT755" s="28"/>
    </row>
    <row r="756" spans="1:63">
      <c r="A756" s="28"/>
      <c r="B756" s="29"/>
      <c r="C756" s="28"/>
      <c r="D756" s="28"/>
      <c r="Z756" s="28"/>
      <c r="AA756" s="28"/>
      <c r="AB756" s="28"/>
      <c r="AC756" s="28"/>
      <c r="AD756" s="28"/>
      <c r="AF756" s="29"/>
      <c r="AM756" s="28"/>
      <c r="AN756" s="28"/>
      <c r="AO756" s="28"/>
      <c r="AP756" s="28"/>
      <c r="AQ756" s="28"/>
      <c r="AR756" s="28"/>
      <c r="AS756" s="28"/>
      <c r="AT756" s="28"/>
      <c r="AU756" s="28"/>
    </row>
    <row r="757" spans="1:63">
      <c r="A757" s="28"/>
      <c r="B757" s="29"/>
      <c r="C757" s="28"/>
      <c r="D757" s="28"/>
      <c r="Z757" s="28"/>
      <c r="AA757" s="28"/>
      <c r="AB757" s="28"/>
      <c r="AC757" s="28"/>
      <c r="AD757" s="28"/>
      <c r="AF757" s="29"/>
      <c r="AM757" s="28"/>
      <c r="AN757" s="28"/>
      <c r="AO757" s="28"/>
      <c r="AP757" s="28"/>
      <c r="AQ757" s="28"/>
      <c r="AR757" s="28"/>
      <c r="AS757" s="28"/>
      <c r="AT757" s="28"/>
    </row>
    <row r="758" spans="1:63">
      <c r="A758" s="28"/>
      <c r="B758" s="29"/>
      <c r="C758" s="28"/>
      <c r="D758" s="28"/>
      <c r="Z758" s="28"/>
      <c r="AA758" s="28"/>
      <c r="AB758" s="28"/>
      <c r="AC758" s="28"/>
      <c r="AD758" s="28"/>
      <c r="AF758" s="29"/>
      <c r="AM758" s="28"/>
      <c r="AN758" s="28"/>
      <c r="AO758" s="28"/>
      <c r="AP758" s="28"/>
      <c r="AQ758" s="28"/>
      <c r="AR758" s="28"/>
      <c r="AS758" s="28"/>
      <c r="AT758" s="28"/>
    </row>
    <row r="759" spans="1:63">
      <c r="A759" s="28"/>
      <c r="B759" s="29"/>
      <c r="C759" s="28"/>
      <c r="D759" s="28"/>
      <c r="Z759" s="28"/>
      <c r="AA759" s="28"/>
      <c r="AB759" s="28"/>
      <c r="AC759" s="28"/>
      <c r="AD759" s="28"/>
      <c r="AF759" s="29"/>
      <c r="AM759" s="28"/>
      <c r="AN759" s="28"/>
      <c r="AO759" s="28"/>
      <c r="AP759" s="28"/>
      <c r="AQ759" s="28"/>
      <c r="AR759" s="28"/>
      <c r="AS759" s="28"/>
      <c r="AT759" s="28"/>
    </row>
    <row r="760" spans="1:63">
      <c r="A760" s="28"/>
      <c r="B760" s="29"/>
      <c r="C760" s="28"/>
      <c r="D760" s="28"/>
      <c r="Z760" s="28"/>
      <c r="AA760" s="28"/>
      <c r="AB760" s="28"/>
      <c r="AC760" s="28"/>
      <c r="AD760" s="28"/>
      <c r="AF760" s="29"/>
      <c r="AM760" s="28"/>
      <c r="AN760" s="28"/>
      <c r="AO760" s="28"/>
      <c r="AP760" s="28"/>
      <c r="AQ760" s="28"/>
      <c r="AR760" s="28"/>
      <c r="AS760" s="28"/>
      <c r="AT760" s="28"/>
    </row>
    <row r="761" spans="1:63">
      <c r="A761" s="28"/>
      <c r="B761" s="29"/>
      <c r="C761" s="28"/>
      <c r="D761" s="28"/>
      <c r="Z761" s="28"/>
      <c r="AA761" s="28"/>
      <c r="AB761" s="28"/>
      <c r="AC761" s="28"/>
      <c r="AD761" s="28"/>
      <c r="AF761" s="29"/>
      <c r="AM761" s="28"/>
      <c r="AN761" s="28"/>
      <c r="AO761" s="28"/>
      <c r="AP761" s="28"/>
      <c r="AQ761" s="28"/>
      <c r="AR761" s="28"/>
      <c r="AS761" s="28"/>
      <c r="AT761" s="28"/>
    </row>
    <row r="762" spans="1:63">
      <c r="A762" s="28"/>
      <c r="B762" s="29"/>
      <c r="C762" s="28"/>
      <c r="D762" s="28"/>
      <c r="Z762" s="28"/>
      <c r="AA762" s="28"/>
      <c r="AB762" s="28"/>
      <c r="AC762" s="28"/>
      <c r="AD762" s="28"/>
      <c r="AF762" s="29"/>
      <c r="AM762" s="28"/>
      <c r="AN762" s="28"/>
      <c r="AO762" s="28"/>
      <c r="AP762" s="28"/>
      <c r="AQ762" s="28"/>
      <c r="AR762" s="28"/>
      <c r="AS762" s="28"/>
      <c r="AT762" s="28"/>
    </row>
    <row r="763" spans="1:63">
      <c r="A763" s="28"/>
      <c r="B763" s="29"/>
      <c r="C763" s="28"/>
      <c r="D763" s="28"/>
      <c r="Z763" s="28"/>
      <c r="AA763" s="28"/>
      <c r="AB763" s="28"/>
      <c r="AC763" s="28"/>
      <c r="AD763" s="28"/>
      <c r="AF763" s="29"/>
      <c r="AM763" s="28"/>
      <c r="AN763" s="28"/>
      <c r="AO763" s="28"/>
      <c r="AP763" s="28"/>
      <c r="AQ763" s="28"/>
      <c r="AR763" s="28"/>
      <c r="AS763" s="28"/>
      <c r="AT763" s="28"/>
    </row>
    <row r="764" spans="1:63">
      <c r="A764" s="28"/>
      <c r="B764" s="29"/>
      <c r="C764" s="28"/>
      <c r="D764" s="28"/>
      <c r="Z764" s="28"/>
      <c r="AA764" s="28"/>
      <c r="AB764" s="28"/>
      <c r="AC764" s="28"/>
      <c r="AD764" s="28"/>
      <c r="AF764" s="29"/>
      <c r="AM764" s="28"/>
      <c r="AN764" s="28"/>
      <c r="AO764" s="28"/>
      <c r="AP764" s="28"/>
      <c r="AQ764" s="28"/>
      <c r="AR764" s="28"/>
      <c r="AS764" s="28"/>
      <c r="AT764" s="28"/>
    </row>
    <row r="765" spans="1:63">
      <c r="A765" s="28"/>
      <c r="B765" s="29"/>
      <c r="C765" s="28"/>
      <c r="D765" s="28"/>
      <c r="Z765" s="28"/>
      <c r="AA765" s="28"/>
      <c r="AB765" s="28"/>
      <c r="AC765" s="28"/>
      <c r="AD765" s="28"/>
      <c r="AF765" s="29"/>
      <c r="AM765" s="28"/>
      <c r="AN765" s="28"/>
      <c r="AO765" s="28"/>
      <c r="AP765" s="28"/>
      <c r="AQ765" s="28"/>
      <c r="AR765" s="28"/>
      <c r="AS765" s="28"/>
      <c r="AT765" s="28"/>
    </row>
    <row r="766" spans="1:63">
      <c r="A766" s="28"/>
      <c r="B766" s="29"/>
      <c r="C766" s="28"/>
      <c r="D766" s="28"/>
      <c r="Z766" s="28"/>
      <c r="AA766" s="28"/>
      <c r="AB766" s="28"/>
      <c r="AC766" s="28"/>
      <c r="AD766" s="28"/>
      <c r="AF766" s="29"/>
      <c r="AM766" s="28"/>
      <c r="AN766" s="28"/>
      <c r="AO766" s="28"/>
      <c r="AP766" s="28"/>
      <c r="AQ766" s="28"/>
      <c r="AR766" s="28"/>
      <c r="AS766" s="28"/>
      <c r="AT766" s="28"/>
      <c r="AU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</row>
    <row r="767" spans="1:63">
      <c r="A767" s="28"/>
      <c r="B767" s="29"/>
      <c r="C767" s="28"/>
      <c r="D767" s="28"/>
      <c r="Z767" s="28"/>
      <c r="AA767" s="28"/>
      <c r="AB767" s="28"/>
      <c r="AC767" s="28"/>
      <c r="AD767" s="28"/>
      <c r="AF767" s="29"/>
      <c r="AM767" s="28"/>
      <c r="AN767" s="28"/>
      <c r="AO767" s="28"/>
      <c r="AP767" s="28"/>
      <c r="AQ767" s="28"/>
      <c r="AR767" s="28"/>
      <c r="AS767" s="28"/>
      <c r="AT767" s="28"/>
    </row>
    <row r="768" spans="1:63">
      <c r="A768" s="28"/>
      <c r="B768" s="29"/>
      <c r="C768" s="28"/>
      <c r="D768" s="28"/>
      <c r="Z768" s="28"/>
      <c r="AA768" s="28"/>
      <c r="AB768" s="28"/>
      <c r="AC768" s="28"/>
      <c r="AD768" s="28"/>
      <c r="AF768" s="29"/>
      <c r="AM768" s="28"/>
      <c r="AN768" s="28"/>
      <c r="AO768" s="28"/>
      <c r="AP768" s="28"/>
      <c r="AQ768" s="28"/>
      <c r="AR768" s="28"/>
      <c r="AS768" s="28"/>
      <c r="AT768" s="28"/>
    </row>
    <row r="769" spans="1:63">
      <c r="A769" s="28"/>
      <c r="B769" s="29"/>
      <c r="C769" s="28"/>
      <c r="D769" s="28"/>
      <c r="Z769" s="28"/>
      <c r="AA769" s="28"/>
      <c r="AB769" s="28"/>
      <c r="AC769" s="28"/>
      <c r="AD769" s="28"/>
      <c r="AF769" s="29"/>
      <c r="AM769" s="28"/>
      <c r="AN769" s="28"/>
      <c r="AO769" s="28"/>
      <c r="AP769" s="28"/>
      <c r="AQ769" s="28"/>
      <c r="AR769" s="28"/>
      <c r="AS769" s="28"/>
      <c r="AT769" s="28"/>
    </row>
    <row r="770" spans="1:63">
      <c r="A770" s="28"/>
      <c r="B770" s="29"/>
      <c r="C770" s="28"/>
      <c r="D770" s="28"/>
      <c r="Z770" s="28"/>
      <c r="AA770" s="28"/>
      <c r="AB770" s="28"/>
      <c r="AC770" s="28"/>
      <c r="AD770" s="28"/>
      <c r="AF770" s="29"/>
      <c r="AM770" s="28"/>
      <c r="AN770" s="28"/>
      <c r="AO770" s="28"/>
      <c r="AP770" s="28"/>
      <c r="AQ770" s="28"/>
      <c r="AR770" s="28"/>
      <c r="AS770" s="28"/>
      <c r="AT770" s="28"/>
    </row>
    <row r="771" spans="1:63">
      <c r="A771" s="28"/>
      <c r="B771" s="29"/>
      <c r="C771" s="28"/>
      <c r="D771" s="28"/>
      <c r="Z771" s="28"/>
      <c r="AA771" s="28"/>
      <c r="AB771" s="28"/>
      <c r="AC771" s="28"/>
      <c r="AD771" s="28"/>
      <c r="AF771" s="29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</row>
    <row r="772" spans="1:63">
      <c r="A772" s="28"/>
      <c r="B772" s="29"/>
      <c r="C772" s="28"/>
      <c r="D772" s="28"/>
      <c r="Z772" s="28"/>
      <c r="AA772" s="28"/>
      <c r="AB772" s="28"/>
      <c r="AC772" s="28"/>
      <c r="AD772" s="28"/>
      <c r="AF772" s="29"/>
      <c r="AM772" s="28"/>
      <c r="AN772" s="28"/>
      <c r="AO772" s="28"/>
      <c r="AP772" s="28"/>
      <c r="AQ772" s="28"/>
      <c r="AR772" s="28"/>
      <c r="AS772" s="28"/>
      <c r="AT772" s="28"/>
    </row>
    <row r="773" spans="1:63">
      <c r="A773" s="28"/>
      <c r="B773" s="29"/>
      <c r="C773" s="28"/>
      <c r="D773" s="28"/>
      <c r="Z773" s="28"/>
      <c r="AA773" s="28"/>
      <c r="AB773" s="28"/>
      <c r="AC773" s="28"/>
      <c r="AD773" s="28"/>
      <c r="AF773" s="29"/>
      <c r="AM773" s="28"/>
      <c r="AN773" s="28"/>
      <c r="AO773" s="28"/>
      <c r="AP773" s="28"/>
      <c r="AQ773" s="28"/>
      <c r="AR773" s="28"/>
      <c r="AS773" s="28"/>
      <c r="AT773" s="28"/>
    </row>
    <row r="774" spans="1:63">
      <c r="A774" s="28"/>
      <c r="B774" s="29"/>
      <c r="C774" s="28"/>
      <c r="D774" s="28"/>
      <c r="Z774" s="28"/>
      <c r="AA774" s="28"/>
      <c r="AB774" s="28"/>
      <c r="AC774" s="28"/>
      <c r="AD774" s="28"/>
      <c r="AF774" s="29"/>
      <c r="AM774" s="28"/>
      <c r="AN774" s="28"/>
      <c r="AO774" s="28"/>
      <c r="AP774" s="28"/>
      <c r="AQ774" s="28"/>
      <c r="AR774" s="28"/>
      <c r="AS774" s="28"/>
      <c r="AT774" s="28"/>
    </row>
    <row r="775" spans="1:63">
      <c r="A775" s="28"/>
      <c r="B775" s="29"/>
      <c r="C775" s="28"/>
      <c r="D775" s="28"/>
      <c r="Z775" s="28"/>
      <c r="AA775" s="28"/>
      <c r="AB775" s="28"/>
      <c r="AC775" s="28"/>
      <c r="AD775" s="28"/>
      <c r="AF775" s="29"/>
      <c r="AM775" s="28"/>
      <c r="AN775" s="28"/>
      <c r="AO775" s="28"/>
      <c r="AP775" s="28"/>
      <c r="AQ775" s="28"/>
      <c r="AR775" s="28"/>
      <c r="AS775" s="28"/>
      <c r="AT775" s="28"/>
    </row>
    <row r="776" spans="1:63">
      <c r="A776" s="28"/>
      <c r="B776" s="29"/>
      <c r="C776" s="28"/>
      <c r="D776" s="28"/>
      <c r="Z776" s="28"/>
      <c r="AA776" s="28"/>
      <c r="AB776" s="28"/>
      <c r="AC776" s="28"/>
      <c r="AD776" s="28"/>
      <c r="AF776" s="29"/>
      <c r="AM776" s="28"/>
      <c r="AN776" s="28"/>
      <c r="AO776" s="28"/>
      <c r="AP776" s="28"/>
      <c r="AQ776" s="28"/>
      <c r="AR776" s="28"/>
      <c r="AS776" s="28"/>
      <c r="AT776" s="28"/>
    </row>
    <row r="777" spans="1:63">
      <c r="A777" s="28"/>
      <c r="B777" s="29"/>
      <c r="C777" s="28"/>
      <c r="D777" s="28"/>
      <c r="Z777" s="28"/>
      <c r="AA777" s="28"/>
      <c r="AB777" s="28"/>
      <c r="AC777" s="28"/>
      <c r="AD777" s="28"/>
      <c r="AF777" s="29"/>
      <c r="AM777" s="28"/>
      <c r="AN777" s="28"/>
      <c r="AO777" s="28"/>
      <c r="AP777" s="28"/>
      <c r="AQ777" s="28"/>
      <c r="AR777" s="28"/>
      <c r="AS777" s="28"/>
      <c r="AT777" s="28"/>
    </row>
    <row r="778" spans="1:63">
      <c r="A778" s="28"/>
      <c r="B778" s="29"/>
      <c r="C778" s="28"/>
      <c r="D778" s="28"/>
      <c r="Z778" s="28"/>
      <c r="AA778" s="28"/>
      <c r="AB778" s="28"/>
      <c r="AC778" s="28"/>
      <c r="AD778" s="28"/>
      <c r="AF778" s="29"/>
      <c r="AM778" s="28"/>
      <c r="AN778" s="28"/>
      <c r="AO778" s="28"/>
      <c r="AP778" s="28"/>
      <c r="AQ778" s="28"/>
      <c r="AR778" s="28"/>
      <c r="AS778" s="28"/>
      <c r="AT778" s="28"/>
    </row>
    <row r="779" spans="1:63">
      <c r="A779" s="28"/>
      <c r="B779" s="29"/>
      <c r="C779" s="28"/>
      <c r="D779" s="28"/>
      <c r="Z779" s="28"/>
      <c r="AA779" s="28"/>
      <c r="AB779" s="28"/>
      <c r="AC779" s="28"/>
      <c r="AD779" s="28"/>
      <c r="AF779" s="29"/>
      <c r="AM779" s="28"/>
      <c r="AN779" s="28"/>
      <c r="AO779" s="28"/>
      <c r="AP779" s="28"/>
      <c r="AQ779" s="28"/>
      <c r="AR779" s="28"/>
      <c r="AS779" s="28"/>
      <c r="AT779" s="28"/>
    </row>
    <row r="780" spans="1:63">
      <c r="A780" s="28"/>
      <c r="B780" s="29"/>
      <c r="C780" s="28"/>
      <c r="D780" s="28"/>
      <c r="Z780" s="28"/>
      <c r="AA780" s="28"/>
      <c r="AB780" s="28"/>
      <c r="AC780" s="28"/>
      <c r="AD780" s="28"/>
      <c r="AF780" s="29"/>
      <c r="AM780" s="28"/>
      <c r="AN780" s="28"/>
      <c r="AO780" s="28"/>
      <c r="AP780" s="28"/>
      <c r="AQ780" s="28"/>
      <c r="AR780" s="28"/>
      <c r="AS780" s="28"/>
      <c r="AT780" s="28"/>
      <c r="AU780" s="28"/>
    </row>
    <row r="781" spans="1:63">
      <c r="A781" s="28"/>
      <c r="B781" s="29"/>
      <c r="C781" s="28"/>
      <c r="D781" s="28"/>
      <c r="Z781" s="28"/>
      <c r="AA781" s="28"/>
      <c r="AB781" s="28"/>
      <c r="AC781" s="28"/>
      <c r="AD781" s="28"/>
      <c r="AF781" s="29"/>
      <c r="AM781" s="28"/>
      <c r="AN781" s="28"/>
      <c r="AO781" s="28"/>
      <c r="AP781" s="28"/>
      <c r="AQ781" s="28"/>
      <c r="AR781" s="28"/>
      <c r="AS781" s="28"/>
      <c r="AT781" s="28"/>
    </row>
    <row r="782" spans="1:63">
      <c r="A782" s="28"/>
      <c r="B782" s="29"/>
      <c r="C782" s="28"/>
      <c r="D782" s="28"/>
      <c r="Z782" s="28"/>
      <c r="AA782" s="28"/>
      <c r="AB782" s="28"/>
      <c r="AC782" s="28"/>
      <c r="AD782" s="28"/>
      <c r="AF782" s="29"/>
      <c r="AM782" s="28"/>
      <c r="AN782" s="28"/>
      <c r="AO782" s="28"/>
      <c r="AP782" s="28"/>
      <c r="AQ782" s="28"/>
      <c r="AR782" s="28"/>
      <c r="AS782" s="28"/>
      <c r="AT782" s="28"/>
    </row>
    <row r="783" spans="1:63">
      <c r="A783" s="28"/>
      <c r="B783" s="29"/>
      <c r="C783" s="28"/>
      <c r="D783" s="28"/>
      <c r="Z783" s="28"/>
      <c r="AA783" s="28"/>
      <c r="AB783" s="28"/>
      <c r="AC783" s="28"/>
      <c r="AD783" s="28"/>
      <c r="AF783" s="29"/>
      <c r="AM783" s="28"/>
      <c r="AN783" s="28"/>
      <c r="AO783" s="28"/>
      <c r="AP783" s="28"/>
      <c r="AQ783" s="28"/>
      <c r="AR783" s="28"/>
      <c r="AS783" s="28"/>
      <c r="AT783" s="28"/>
    </row>
    <row r="784" spans="1:63">
      <c r="A784" s="28"/>
      <c r="B784" s="29"/>
      <c r="C784" s="28"/>
      <c r="D784" s="28"/>
      <c r="Z784" s="28"/>
      <c r="AA784" s="28"/>
      <c r="AB784" s="28"/>
      <c r="AC784" s="28"/>
      <c r="AD784" s="28"/>
      <c r="AF784" s="29"/>
      <c r="AM784" s="28"/>
      <c r="AN784" s="28"/>
      <c r="AO784" s="28"/>
      <c r="AP784" s="28"/>
      <c r="AQ784" s="28"/>
      <c r="AR784" s="28"/>
      <c r="AS784" s="28"/>
      <c r="AT784" s="28"/>
    </row>
    <row r="785" spans="1:46">
      <c r="A785" s="28"/>
      <c r="B785" s="29"/>
      <c r="C785" s="28"/>
      <c r="D785" s="28"/>
      <c r="Z785" s="28"/>
      <c r="AA785" s="28"/>
      <c r="AB785" s="28"/>
      <c r="AC785" s="28"/>
      <c r="AD785" s="28"/>
      <c r="AF785" s="29"/>
      <c r="AM785" s="28"/>
      <c r="AN785" s="28"/>
      <c r="AO785" s="28"/>
      <c r="AP785" s="28"/>
      <c r="AQ785" s="28"/>
      <c r="AR785" s="28"/>
      <c r="AS785" s="28"/>
      <c r="AT785" s="28"/>
    </row>
    <row r="786" spans="1:46">
      <c r="A786" s="28"/>
      <c r="B786" s="29"/>
      <c r="C786" s="28"/>
      <c r="D786" s="28"/>
      <c r="Z786" s="28"/>
      <c r="AA786" s="28"/>
      <c r="AB786" s="28"/>
      <c r="AC786" s="28"/>
      <c r="AD786" s="28"/>
      <c r="AF786" s="29"/>
      <c r="AM786" s="28"/>
      <c r="AN786" s="28"/>
      <c r="AO786" s="28"/>
      <c r="AP786" s="28"/>
      <c r="AQ786" s="28"/>
      <c r="AR786" s="28"/>
      <c r="AS786" s="28"/>
      <c r="AT786" s="28"/>
    </row>
    <row r="787" spans="1:46">
      <c r="A787" s="28"/>
      <c r="B787" s="29"/>
      <c r="C787" s="28"/>
      <c r="D787" s="28"/>
      <c r="Z787" s="28"/>
      <c r="AA787" s="28"/>
      <c r="AB787" s="28"/>
      <c r="AC787" s="28"/>
      <c r="AD787" s="28"/>
      <c r="AF787" s="29"/>
      <c r="AM787" s="28"/>
      <c r="AN787" s="28"/>
      <c r="AO787" s="28"/>
      <c r="AP787" s="28"/>
      <c r="AQ787" s="28"/>
      <c r="AR787" s="28"/>
      <c r="AS787" s="28"/>
      <c r="AT787" s="28"/>
    </row>
    <row r="788" spans="1:46">
      <c r="A788" s="28"/>
      <c r="B788" s="29"/>
      <c r="C788" s="28"/>
      <c r="D788" s="28"/>
      <c r="Z788" s="28"/>
      <c r="AA788" s="28"/>
      <c r="AB788" s="28"/>
      <c r="AC788" s="28"/>
      <c r="AD788" s="28"/>
      <c r="AF788" s="29"/>
      <c r="AM788" s="28"/>
      <c r="AN788" s="28"/>
      <c r="AO788" s="28"/>
      <c r="AP788" s="28"/>
      <c r="AQ788" s="28"/>
      <c r="AR788" s="28"/>
      <c r="AS788" s="28"/>
      <c r="AT788" s="28"/>
    </row>
    <row r="789" spans="1:46">
      <c r="A789" s="28"/>
      <c r="B789" s="29"/>
      <c r="C789" s="28"/>
      <c r="D789" s="28"/>
      <c r="Z789" s="28"/>
      <c r="AA789" s="28"/>
      <c r="AB789" s="28"/>
      <c r="AC789" s="28"/>
      <c r="AD789" s="28"/>
      <c r="AF789" s="29"/>
      <c r="AM789" s="28"/>
      <c r="AN789" s="28"/>
      <c r="AO789" s="28"/>
      <c r="AP789" s="28"/>
      <c r="AQ789" s="28"/>
      <c r="AR789" s="28"/>
      <c r="AS789" s="28"/>
      <c r="AT789" s="28"/>
    </row>
    <row r="790" spans="1:46">
      <c r="A790" s="28"/>
      <c r="B790" s="29"/>
      <c r="C790" s="28"/>
      <c r="D790" s="28"/>
      <c r="Z790" s="28"/>
      <c r="AA790" s="28"/>
      <c r="AB790" s="28"/>
      <c r="AC790" s="28"/>
      <c r="AD790" s="28"/>
      <c r="AF790" s="29"/>
      <c r="AM790" s="28"/>
      <c r="AN790" s="28"/>
      <c r="AO790" s="28"/>
      <c r="AP790" s="28"/>
      <c r="AQ790" s="28"/>
      <c r="AR790" s="28"/>
      <c r="AS790" s="28"/>
      <c r="AT790" s="28"/>
    </row>
    <row r="791" spans="1:46">
      <c r="A791" s="28"/>
      <c r="B791" s="29"/>
      <c r="C791" s="28"/>
      <c r="D791" s="28"/>
      <c r="Z791" s="28"/>
      <c r="AA791" s="28"/>
      <c r="AB791" s="28"/>
      <c r="AC791" s="28"/>
      <c r="AD791" s="28"/>
      <c r="AF791" s="29"/>
      <c r="AM791" s="28"/>
      <c r="AN791" s="28"/>
      <c r="AO791" s="28"/>
      <c r="AP791" s="28"/>
      <c r="AQ791" s="28"/>
      <c r="AR791" s="28"/>
      <c r="AS791" s="28"/>
      <c r="AT791" s="28"/>
    </row>
    <row r="792" spans="1:46">
      <c r="A792" s="28"/>
      <c r="B792" s="29"/>
      <c r="C792" s="28"/>
      <c r="D792" s="28"/>
      <c r="Z792" s="28"/>
      <c r="AA792" s="28"/>
      <c r="AB792" s="28"/>
      <c r="AC792" s="28"/>
      <c r="AD792" s="28"/>
      <c r="AF792" s="29"/>
      <c r="AM792" s="28"/>
      <c r="AN792" s="28"/>
      <c r="AO792" s="28"/>
      <c r="AP792" s="28"/>
      <c r="AQ792" s="28"/>
      <c r="AR792" s="28"/>
      <c r="AS792" s="28"/>
      <c r="AT792" s="28"/>
    </row>
    <row r="793" spans="1:46">
      <c r="A793" s="28"/>
      <c r="B793" s="29"/>
      <c r="C793" s="28"/>
      <c r="D793" s="28"/>
      <c r="Z793" s="28"/>
      <c r="AA793" s="28"/>
      <c r="AB793" s="28"/>
      <c r="AC793" s="28"/>
      <c r="AD793" s="28"/>
      <c r="AF793" s="29"/>
      <c r="AM793" s="28"/>
      <c r="AN793" s="28"/>
      <c r="AO793" s="28"/>
      <c r="AP793" s="28"/>
      <c r="AQ793" s="28"/>
      <c r="AR793" s="28"/>
      <c r="AS793" s="28"/>
      <c r="AT793" s="28"/>
    </row>
    <row r="794" spans="1:46">
      <c r="A794" s="28"/>
      <c r="B794" s="29"/>
      <c r="C794" s="28"/>
      <c r="D794" s="28"/>
      <c r="Z794" s="28"/>
      <c r="AA794" s="28"/>
      <c r="AB794" s="28"/>
      <c r="AC794" s="28"/>
      <c r="AD794" s="28"/>
      <c r="AF794" s="29"/>
      <c r="AM794" s="28"/>
      <c r="AN794" s="28"/>
      <c r="AO794" s="28"/>
      <c r="AP794" s="28"/>
      <c r="AQ794" s="28"/>
      <c r="AR794" s="28"/>
      <c r="AS794" s="28"/>
      <c r="AT794" s="28"/>
    </row>
    <row r="795" spans="1:46">
      <c r="A795" s="28"/>
      <c r="B795" s="29"/>
      <c r="C795" s="28"/>
      <c r="D795" s="28"/>
      <c r="Z795" s="28"/>
      <c r="AA795" s="28"/>
      <c r="AB795" s="28"/>
      <c r="AC795" s="28"/>
      <c r="AD795" s="28"/>
      <c r="AF795" s="29"/>
      <c r="AM795" s="28"/>
      <c r="AN795" s="28"/>
      <c r="AO795" s="28"/>
      <c r="AP795" s="28"/>
      <c r="AQ795" s="28"/>
      <c r="AR795" s="28"/>
      <c r="AS795" s="28"/>
      <c r="AT795" s="28"/>
    </row>
    <row r="796" spans="1:46">
      <c r="A796" s="28"/>
      <c r="B796" s="29"/>
      <c r="C796" s="28"/>
      <c r="D796" s="28"/>
      <c r="Z796" s="28"/>
      <c r="AA796" s="28"/>
      <c r="AB796" s="28"/>
      <c r="AC796" s="28"/>
      <c r="AD796" s="28"/>
      <c r="AF796" s="29"/>
      <c r="AM796" s="28"/>
      <c r="AN796" s="28"/>
      <c r="AO796" s="28"/>
      <c r="AP796" s="28"/>
      <c r="AQ796" s="28"/>
      <c r="AR796" s="28"/>
      <c r="AS796" s="28"/>
      <c r="AT796" s="28"/>
    </row>
    <row r="797" spans="1:46">
      <c r="A797" s="28"/>
      <c r="B797" s="29"/>
      <c r="C797" s="28"/>
      <c r="D797" s="28"/>
      <c r="Z797" s="28"/>
      <c r="AA797" s="28"/>
      <c r="AB797" s="28"/>
      <c r="AC797" s="28"/>
      <c r="AD797" s="28"/>
      <c r="AF797" s="29"/>
      <c r="AM797" s="28"/>
      <c r="AN797" s="28"/>
      <c r="AO797" s="28"/>
      <c r="AP797" s="28"/>
      <c r="AQ797" s="28"/>
      <c r="AR797" s="28"/>
      <c r="AS797" s="28"/>
      <c r="AT797" s="28"/>
    </row>
    <row r="798" spans="1:46">
      <c r="A798" s="28"/>
      <c r="B798" s="29"/>
      <c r="C798" s="28"/>
      <c r="D798" s="28"/>
      <c r="Z798" s="28"/>
      <c r="AA798" s="28"/>
      <c r="AB798" s="28"/>
      <c r="AC798" s="28"/>
      <c r="AD798" s="28"/>
      <c r="AF798" s="29"/>
      <c r="AM798" s="28"/>
      <c r="AN798" s="28"/>
      <c r="AO798" s="28"/>
      <c r="AP798" s="28"/>
      <c r="AQ798" s="28"/>
      <c r="AR798" s="28"/>
      <c r="AS798" s="28"/>
      <c r="AT798" s="28"/>
    </row>
    <row r="799" spans="1:46">
      <c r="A799" s="28"/>
      <c r="B799" s="29"/>
      <c r="C799" s="28"/>
      <c r="D799" s="28"/>
      <c r="Z799" s="28"/>
      <c r="AA799" s="28"/>
      <c r="AB799" s="28"/>
      <c r="AC799" s="28"/>
      <c r="AD799" s="28"/>
      <c r="AF799" s="29"/>
      <c r="AM799" s="28"/>
      <c r="AN799" s="28"/>
      <c r="AO799" s="28"/>
      <c r="AP799" s="28"/>
      <c r="AQ799" s="28"/>
      <c r="AR799" s="28"/>
      <c r="AS799" s="28"/>
      <c r="AT799" s="28"/>
    </row>
    <row r="800" spans="1:46">
      <c r="A800" s="28"/>
      <c r="B800" s="29"/>
      <c r="C800" s="28"/>
      <c r="D800" s="28"/>
      <c r="Z800" s="28"/>
      <c r="AA800" s="28"/>
      <c r="AB800" s="28"/>
      <c r="AC800" s="28"/>
      <c r="AD800" s="28"/>
      <c r="AF800" s="29"/>
      <c r="AM800" s="28"/>
      <c r="AN800" s="28"/>
      <c r="AO800" s="28"/>
      <c r="AP800" s="28"/>
      <c r="AQ800" s="28"/>
      <c r="AR800" s="28"/>
      <c r="AS800" s="28"/>
      <c r="AT800" s="28"/>
    </row>
    <row r="801" spans="1:46">
      <c r="A801" s="28"/>
      <c r="B801" s="29"/>
      <c r="C801" s="28"/>
      <c r="D801" s="28"/>
      <c r="Z801" s="28"/>
      <c r="AA801" s="28"/>
      <c r="AB801" s="28"/>
      <c r="AC801" s="28"/>
      <c r="AD801" s="28"/>
      <c r="AF801" s="29"/>
      <c r="AM801" s="28"/>
      <c r="AN801" s="28"/>
      <c r="AO801" s="28"/>
      <c r="AP801" s="28"/>
      <c r="AQ801" s="28"/>
      <c r="AR801" s="28"/>
      <c r="AS801" s="28"/>
      <c r="AT801" s="28"/>
    </row>
    <row r="802" spans="1:46">
      <c r="A802" s="28"/>
      <c r="B802" s="29"/>
      <c r="C802" s="28"/>
      <c r="D802" s="28"/>
      <c r="Z802" s="28"/>
      <c r="AA802" s="28"/>
      <c r="AB802" s="28"/>
      <c r="AC802" s="28"/>
      <c r="AD802" s="28"/>
      <c r="AF802" s="29"/>
      <c r="AM802" s="28"/>
      <c r="AN802" s="28"/>
      <c r="AO802" s="28"/>
      <c r="AP802" s="28"/>
      <c r="AQ802" s="28"/>
      <c r="AR802" s="28"/>
      <c r="AS802" s="28"/>
      <c r="AT802" s="28"/>
    </row>
    <row r="803" spans="1:46">
      <c r="A803" s="28"/>
      <c r="B803" s="29"/>
      <c r="C803" s="28"/>
      <c r="D803" s="28"/>
      <c r="Z803" s="28"/>
      <c r="AA803" s="28"/>
      <c r="AB803" s="28"/>
      <c r="AC803" s="28"/>
      <c r="AD803" s="28"/>
      <c r="AF803" s="29"/>
      <c r="AM803" s="28"/>
      <c r="AN803" s="28"/>
      <c r="AO803" s="28"/>
      <c r="AP803" s="28"/>
      <c r="AQ803" s="28"/>
      <c r="AR803" s="28"/>
      <c r="AS803" s="28"/>
      <c r="AT803" s="28"/>
    </row>
    <row r="804" spans="1:46">
      <c r="A804" s="28"/>
      <c r="B804" s="29"/>
      <c r="C804" s="28"/>
      <c r="D804" s="28"/>
      <c r="Z804" s="28"/>
      <c r="AA804" s="28"/>
      <c r="AB804" s="28"/>
      <c r="AC804" s="28"/>
      <c r="AD804" s="28"/>
      <c r="AF804" s="29"/>
      <c r="AM804" s="28"/>
      <c r="AN804" s="28"/>
      <c r="AO804" s="28"/>
      <c r="AP804" s="28"/>
      <c r="AQ804" s="28"/>
      <c r="AR804" s="28"/>
      <c r="AS804" s="28"/>
      <c r="AT804" s="28"/>
    </row>
    <row r="805" spans="1:46">
      <c r="A805" s="28"/>
      <c r="B805" s="29"/>
      <c r="C805" s="28"/>
      <c r="D805" s="28"/>
      <c r="Z805" s="28"/>
      <c r="AA805" s="28"/>
      <c r="AB805" s="28"/>
      <c r="AC805" s="28"/>
      <c r="AD805" s="28"/>
      <c r="AF805" s="29"/>
      <c r="AM805" s="28"/>
      <c r="AN805" s="28"/>
      <c r="AO805" s="28"/>
      <c r="AP805" s="28"/>
      <c r="AQ805" s="28"/>
      <c r="AR805" s="28"/>
      <c r="AS805" s="28"/>
      <c r="AT805" s="28"/>
    </row>
    <row r="806" spans="1:46">
      <c r="A806" s="28"/>
      <c r="B806" s="29"/>
      <c r="C806" s="28"/>
      <c r="D806" s="28"/>
      <c r="Z806" s="28"/>
      <c r="AA806" s="28"/>
      <c r="AB806" s="28"/>
      <c r="AC806" s="28"/>
      <c r="AD806" s="28"/>
      <c r="AF806" s="29"/>
      <c r="AM806" s="28"/>
      <c r="AN806" s="28"/>
      <c r="AO806" s="28"/>
      <c r="AP806" s="28"/>
      <c r="AQ806" s="28"/>
      <c r="AR806" s="28"/>
      <c r="AS806" s="28"/>
      <c r="AT806" s="28"/>
    </row>
    <row r="807" spans="1:46">
      <c r="A807" s="28"/>
      <c r="B807" s="29"/>
      <c r="C807" s="28"/>
      <c r="D807" s="28"/>
      <c r="Z807" s="28"/>
      <c r="AA807" s="28"/>
      <c r="AB807" s="28"/>
      <c r="AC807" s="28"/>
      <c r="AD807" s="28"/>
      <c r="AF807" s="29"/>
      <c r="AM807" s="28"/>
      <c r="AN807" s="28"/>
      <c r="AO807" s="28"/>
      <c r="AP807" s="28"/>
      <c r="AQ807" s="28"/>
      <c r="AR807" s="28"/>
      <c r="AS807" s="28"/>
      <c r="AT807" s="28"/>
    </row>
    <row r="808" spans="1:46">
      <c r="A808" s="28"/>
      <c r="B808" s="29"/>
      <c r="C808" s="28"/>
      <c r="D808" s="28"/>
      <c r="Z808" s="28"/>
      <c r="AA808" s="28"/>
      <c r="AB808" s="28"/>
      <c r="AC808" s="28"/>
      <c r="AD808" s="28"/>
      <c r="AF808" s="29"/>
      <c r="AM808" s="28"/>
      <c r="AN808" s="28"/>
      <c r="AO808" s="28"/>
      <c r="AP808" s="28"/>
      <c r="AQ808" s="28"/>
      <c r="AR808" s="28"/>
      <c r="AS808" s="28"/>
      <c r="AT808" s="28"/>
    </row>
    <row r="809" spans="1:46">
      <c r="A809" s="28"/>
      <c r="B809" s="29"/>
      <c r="C809" s="28"/>
      <c r="D809" s="28"/>
      <c r="Z809" s="28"/>
      <c r="AA809" s="28"/>
      <c r="AB809" s="28"/>
      <c r="AC809" s="28"/>
      <c r="AD809" s="28"/>
      <c r="AF809" s="29"/>
      <c r="AM809" s="28"/>
      <c r="AN809" s="28"/>
      <c r="AO809" s="28"/>
      <c r="AP809" s="28"/>
      <c r="AQ809" s="28"/>
      <c r="AR809" s="28"/>
      <c r="AS809" s="28"/>
      <c r="AT809" s="28"/>
    </row>
    <row r="810" spans="1:46">
      <c r="A810" s="28"/>
      <c r="B810" s="29"/>
      <c r="C810" s="28"/>
      <c r="D810" s="28"/>
      <c r="Z810" s="28"/>
      <c r="AA810" s="28"/>
      <c r="AB810" s="28"/>
      <c r="AC810" s="28"/>
      <c r="AD810" s="28"/>
      <c r="AF810" s="29"/>
      <c r="AM810" s="28"/>
      <c r="AN810" s="28"/>
      <c r="AO810" s="28"/>
      <c r="AP810" s="28"/>
      <c r="AQ810" s="28"/>
      <c r="AR810" s="28"/>
      <c r="AS810" s="28"/>
      <c r="AT810" s="28"/>
    </row>
    <row r="811" spans="1:46">
      <c r="A811" s="28"/>
      <c r="B811" s="29"/>
      <c r="C811" s="28"/>
      <c r="D811" s="28"/>
      <c r="Z811" s="28"/>
      <c r="AA811" s="28"/>
      <c r="AB811" s="28"/>
      <c r="AC811" s="28"/>
      <c r="AD811" s="28"/>
      <c r="AF811" s="29"/>
      <c r="AM811" s="28"/>
      <c r="AN811" s="28"/>
      <c r="AO811" s="28"/>
      <c r="AP811" s="28"/>
      <c r="AQ811" s="28"/>
      <c r="AR811" s="28"/>
      <c r="AS811" s="28"/>
      <c r="AT811" s="28"/>
    </row>
    <row r="812" spans="1:46">
      <c r="A812" s="28"/>
      <c r="B812" s="29"/>
      <c r="C812" s="28"/>
      <c r="D812" s="28"/>
      <c r="Z812" s="28"/>
      <c r="AA812" s="28"/>
      <c r="AB812" s="28"/>
      <c r="AC812" s="28"/>
      <c r="AD812" s="28"/>
      <c r="AF812" s="29"/>
      <c r="AM812" s="28"/>
      <c r="AN812" s="28"/>
      <c r="AO812" s="28"/>
      <c r="AP812" s="28"/>
      <c r="AQ812" s="28"/>
      <c r="AR812" s="28"/>
      <c r="AS812" s="28"/>
      <c r="AT812" s="28"/>
    </row>
    <row r="813" spans="1:46">
      <c r="A813" s="28"/>
      <c r="B813" s="29"/>
      <c r="C813" s="28"/>
      <c r="D813" s="28"/>
      <c r="Z813" s="28"/>
      <c r="AA813" s="28"/>
      <c r="AB813" s="28"/>
      <c r="AC813" s="28"/>
      <c r="AD813" s="28"/>
      <c r="AF813" s="29"/>
      <c r="AM813" s="28"/>
      <c r="AN813" s="28"/>
      <c r="AO813" s="28"/>
      <c r="AP813" s="28"/>
      <c r="AQ813" s="28"/>
      <c r="AR813" s="28"/>
      <c r="AS813" s="28"/>
      <c r="AT813" s="28"/>
    </row>
    <row r="814" spans="1:46">
      <c r="A814" s="28"/>
      <c r="B814" s="29"/>
      <c r="C814" s="28"/>
      <c r="D814" s="28"/>
      <c r="Z814" s="28"/>
      <c r="AA814" s="28"/>
      <c r="AB814" s="28"/>
      <c r="AC814" s="28"/>
      <c r="AD814" s="28"/>
      <c r="AF814" s="29"/>
      <c r="AM814" s="28"/>
      <c r="AN814" s="28"/>
      <c r="AO814" s="28"/>
      <c r="AP814" s="28"/>
      <c r="AQ814" s="28"/>
      <c r="AR814" s="28"/>
      <c r="AS814" s="28"/>
      <c r="AT814" s="28"/>
    </row>
    <row r="815" spans="1:46">
      <c r="A815" s="28"/>
      <c r="B815" s="29"/>
      <c r="C815" s="28"/>
      <c r="D815" s="28"/>
      <c r="Z815" s="28"/>
      <c r="AA815" s="28"/>
      <c r="AB815" s="28"/>
      <c r="AC815" s="28"/>
      <c r="AD815" s="28"/>
      <c r="AF815" s="29"/>
      <c r="AM815" s="28"/>
      <c r="AN815" s="28"/>
      <c r="AO815" s="28"/>
      <c r="AP815" s="28"/>
      <c r="AQ815" s="28"/>
      <c r="AR815" s="28"/>
      <c r="AS815" s="28"/>
      <c r="AT815" s="28"/>
    </row>
    <row r="816" spans="1:46">
      <c r="A816" s="28"/>
      <c r="B816" s="29"/>
      <c r="C816" s="28"/>
      <c r="D816" s="28"/>
      <c r="Z816" s="28"/>
      <c r="AA816" s="28"/>
      <c r="AB816" s="28"/>
      <c r="AC816" s="28"/>
      <c r="AD816" s="28"/>
      <c r="AF816" s="29"/>
      <c r="AM816" s="28"/>
      <c r="AN816" s="28"/>
      <c r="AO816" s="28"/>
      <c r="AP816" s="28"/>
      <c r="AQ816" s="28"/>
      <c r="AR816" s="28"/>
      <c r="AS816" s="28"/>
      <c r="AT816" s="28"/>
    </row>
    <row r="817" spans="1:63">
      <c r="A817" s="28"/>
      <c r="B817" s="29"/>
      <c r="C817" s="28"/>
      <c r="D817" s="28"/>
      <c r="Z817" s="28"/>
      <c r="AA817" s="28"/>
      <c r="AB817" s="28"/>
      <c r="AC817" s="28"/>
      <c r="AD817" s="28"/>
      <c r="AF817" s="29"/>
      <c r="AM817" s="28"/>
      <c r="AN817" s="28"/>
      <c r="AO817" s="28"/>
      <c r="AP817" s="28"/>
      <c r="AQ817" s="28"/>
      <c r="AR817" s="28"/>
      <c r="AS817" s="28"/>
      <c r="AT817" s="28"/>
    </row>
    <row r="818" spans="1:63">
      <c r="A818" s="28"/>
      <c r="B818" s="29"/>
      <c r="C818" s="28"/>
      <c r="D818" s="28"/>
      <c r="Z818" s="28"/>
      <c r="AA818" s="28"/>
      <c r="AB818" s="28"/>
      <c r="AC818" s="28"/>
      <c r="AD818" s="28"/>
      <c r="AF818" s="29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</row>
    <row r="819" spans="1:63">
      <c r="A819" s="28"/>
      <c r="B819" s="29"/>
      <c r="C819" s="28"/>
      <c r="D819" s="28"/>
      <c r="Z819" s="28"/>
      <c r="AA819" s="28"/>
      <c r="AB819" s="28"/>
      <c r="AC819" s="28"/>
      <c r="AD819" s="28"/>
      <c r="AF819" s="29"/>
      <c r="AM819" s="28"/>
      <c r="AN819" s="28"/>
      <c r="AO819" s="28"/>
      <c r="AP819" s="28"/>
      <c r="AQ819" s="28"/>
      <c r="AR819" s="28"/>
      <c r="AS819" s="28"/>
      <c r="AT819" s="28"/>
      <c r="AU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</row>
    <row r="820" spans="1:63">
      <c r="A820" s="28"/>
      <c r="B820" s="29"/>
      <c r="C820" s="28"/>
      <c r="D820" s="28"/>
      <c r="Z820" s="28"/>
      <c r="AA820" s="28"/>
      <c r="AB820" s="28"/>
      <c r="AC820" s="28"/>
      <c r="AD820" s="28"/>
      <c r="AF820" s="29"/>
      <c r="AM820" s="28"/>
      <c r="AN820" s="28"/>
      <c r="AO820" s="28"/>
      <c r="AP820" s="28"/>
      <c r="AQ820" s="28"/>
      <c r="AR820" s="28"/>
      <c r="AS820" s="28"/>
      <c r="AT820" s="28"/>
    </row>
    <row r="821" spans="1:63">
      <c r="A821" s="28"/>
      <c r="B821" s="29"/>
      <c r="C821" s="28"/>
      <c r="D821" s="28"/>
      <c r="Z821" s="28"/>
      <c r="AA821" s="28"/>
      <c r="AB821" s="28"/>
      <c r="AC821" s="28"/>
      <c r="AD821" s="28"/>
      <c r="AF821" s="29"/>
      <c r="AM821" s="28"/>
      <c r="AN821" s="28"/>
      <c r="AO821" s="28"/>
      <c r="AP821" s="28"/>
      <c r="AQ821" s="28"/>
      <c r="AR821" s="28"/>
      <c r="AS821" s="28"/>
      <c r="AT821" s="28"/>
    </row>
    <row r="822" spans="1:63">
      <c r="A822" s="28"/>
      <c r="B822" s="29"/>
      <c r="C822" s="28"/>
      <c r="D822" s="28"/>
      <c r="Z822" s="28"/>
      <c r="AA822" s="28"/>
      <c r="AB822" s="28"/>
      <c r="AC822" s="28"/>
      <c r="AD822" s="28"/>
      <c r="AF822" s="29"/>
      <c r="AM822" s="28"/>
      <c r="AN822" s="28"/>
      <c r="AO822" s="28"/>
      <c r="AP822" s="28"/>
      <c r="AQ822" s="28"/>
      <c r="AR822" s="28"/>
      <c r="AS822" s="28"/>
      <c r="AT822" s="28"/>
    </row>
    <row r="823" spans="1:63">
      <c r="A823" s="28"/>
      <c r="B823" s="29"/>
      <c r="C823" s="28"/>
      <c r="D823" s="28"/>
      <c r="Z823" s="28"/>
      <c r="AA823" s="28"/>
      <c r="AB823" s="28"/>
      <c r="AC823" s="28"/>
      <c r="AD823" s="28"/>
      <c r="AF823" s="29"/>
      <c r="AM823" s="28"/>
      <c r="AN823" s="28"/>
      <c r="AO823" s="28"/>
      <c r="AP823" s="28"/>
      <c r="AQ823" s="28"/>
      <c r="AR823" s="28"/>
      <c r="AS823" s="28"/>
      <c r="AT823" s="28"/>
    </row>
    <row r="824" spans="1:63">
      <c r="A824" s="28"/>
      <c r="B824" s="29"/>
      <c r="C824" s="28"/>
      <c r="D824" s="28"/>
      <c r="Z824" s="28"/>
      <c r="AA824" s="28"/>
      <c r="AB824" s="28"/>
      <c r="AC824" s="28"/>
      <c r="AD824" s="28"/>
      <c r="AF824" s="29"/>
      <c r="AM824" s="28"/>
      <c r="AN824" s="28"/>
      <c r="AO824" s="28"/>
      <c r="AP824" s="28"/>
      <c r="AQ824" s="28"/>
      <c r="AR824" s="28"/>
      <c r="AS824" s="28"/>
      <c r="AT824" s="28"/>
    </row>
    <row r="825" spans="1:63">
      <c r="A825" s="28"/>
      <c r="B825" s="29"/>
      <c r="C825" s="28"/>
      <c r="D825" s="28"/>
      <c r="Z825" s="28"/>
      <c r="AA825" s="28"/>
      <c r="AB825" s="28"/>
      <c r="AC825" s="28"/>
      <c r="AD825" s="28"/>
      <c r="AF825" s="29"/>
      <c r="AM825" s="28"/>
      <c r="AN825" s="28"/>
      <c r="AO825" s="28"/>
      <c r="AP825" s="28"/>
      <c r="AQ825" s="28"/>
      <c r="AR825" s="28"/>
      <c r="AS825" s="28"/>
      <c r="AT825" s="28"/>
    </row>
    <row r="826" spans="1:63">
      <c r="A826" s="28"/>
      <c r="B826" s="29"/>
      <c r="C826" s="28"/>
      <c r="D826" s="28"/>
      <c r="Z826" s="28"/>
      <c r="AA826" s="28"/>
      <c r="AB826" s="28"/>
      <c r="AC826" s="28"/>
      <c r="AD826" s="28"/>
      <c r="AF826" s="29"/>
      <c r="AM826" s="28"/>
      <c r="AN826" s="28"/>
      <c r="AO826" s="28"/>
      <c r="AP826" s="28"/>
      <c r="AQ826" s="28"/>
      <c r="AR826" s="28"/>
      <c r="AS826" s="28"/>
      <c r="AT826" s="28"/>
    </row>
    <row r="827" spans="1:63">
      <c r="A827" s="28"/>
      <c r="B827" s="29"/>
      <c r="C827" s="28"/>
      <c r="D827" s="28"/>
      <c r="Z827" s="28"/>
      <c r="AA827" s="28"/>
      <c r="AB827" s="28"/>
      <c r="AC827" s="28"/>
      <c r="AD827" s="28"/>
      <c r="AF827" s="29"/>
      <c r="AM827" s="28"/>
      <c r="AN827" s="28"/>
      <c r="AO827" s="28"/>
      <c r="AP827" s="28"/>
      <c r="AQ827" s="28"/>
      <c r="AR827" s="28"/>
      <c r="AS827" s="28"/>
      <c r="AT827" s="28"/>
    </row>
    <row r="828" spans="1:63">
      <c r="A828" s="28"/>
      <c r="B828" s="29"/>
      <c r="C828" s="28"/>
      <c r="D828" s="28"/>
      <c r="Z828" s="28"/>
      <c r="AA828" s="28"/>
      <c r="AB828" s="28"/>
      <c r="AC828" s="28"/>
      <c r="AD828" s="28"/>
      <c r="AF828" s="29"/>
      <c r="AM828" s="28"/>
      <c r="AN828" s="28"/>
      <c r="AO828" s="28"/>
      <c r="AP828" s="28"/>
      <c r="AQ828" s="28"/>
      <c r="AR828" s="28"/>
      <c r="AS828" s="28"/>
      <c r="AT828" s="28"/>
    </row>
    <row r="829" spans="1:63">
      <c r="A829" s="28"/>
      <c r="B829" s="29"/>
      <c r="C829" s="28"/>
      <c r="D829" s="28"/>
      <c r="Z829" s="28"/>
      <c r="AA829" s="28"/>
      <c r="AB829" s="28"/>
      <c r="AC829" s="28"/>
      <c r="AD829" s="28"/>
      <c r="AF829" s="29"/>
      <c r="AM829" s="28"/>
      <c r="AN829" s="28"/>
      <c r="AO829" s="28"/>
      <c r="AP829" s="28"/>
      <c r="AQ829" s="28"/>
      <c r="AR829" s="28"/>
      <c r="AS829" s="28"/>
      <c r="AT829" s="28"/>
    </row>
    <row r="830" spans="1:63">
      <c r="A830" s="28"/>
      <c r="B830" s="29"/>
      <c r="C830" s="28"/>
      <c r="D830" s="28"/>
      <c r="Z830" s="28"/>
      <c r="AA830" s="28"/>
      <c r="AB830" s="28"/>
      <c r="AC830" s="28"/>
      <c r="AD830" s="28"/>
      <c r="AF830" s="29"/>
      <c r="AM830" s="28"/>
      <c r="AN830" s="28"/>
      <c r="AO830" s="28"/>
      <c r="AP830" s="28"/>
      <c r="AQ830" s="28"/>
      <c r="AR830" s="28"/>
      <c r="AS830" s="28"/>
      <c r="AT830" s="28"/>
      <c r="AU830" s="28"/>
      <c r="AW830" s="28"/>
    </row>
    <row r="831" spans="1:63">
      <c r="A831" s="28"/>
      <c r="B831" s="29"/>
      <c r="C831" s="28"/>
      <c r="D831" s="28"/>
      <c r="Z831" s="28"/>
      <c r="AA831" s="28"/>
      <c r="AB831" s="28"/>
      <c r="AC831" s="28"/>
      <c r="AD831" s="28"/>
      <c r="AF831" s="29"/>
      <c r="AM831" s="28"/>
      <c r="AN831" s="28"/>
      <c r="AO831" s="28"/>
      <c r="AP831" s="28"/>
      <c r="AQ831" s="28"/>
      <c r="AR831" s="28"/>
      <c r="AS831" s="28"/>
      <c r="AT831" s="28"/>
    </row>
    <row r="832" spans="1:63">
      <c r="A832" s="28"/>
      <c r="B832" s="29"/>
      <c r="C832" s="28"/>
      <c r="D832" s="28"/>
      <c r="Z832" s="28"/>
      <c r="AA832" s="28"/>
      <c r="AB832" s="28"/>
      <c r="AC832" s="28"/>
      <c r="AD832" s="28"/>
      <c r="AF832" s="29"/>
      <c r="AM832" s="28"/>
      <c r="AN832" s="28"/>
      <c r="AO832" s="28"/>
      <c r="AP832" s="28"/>
      <c r="AQ832" s="28"/>
      <c r="AR832" s="28"/>
      <c r="AS832" s="28"/>
      <c r="AT832" s="28"/>
    </row>
    <row r="833" spans="1:46">
      <c r="A833" s="28"/>
      <c r="B833" s="29"/>
      <c r="C833" s="28"/>
      <c r="D833" s="28"/>
      <c r="Z833" s="28"/>
      <c r="AA833" s="28"/>
      <c r="AB833" s="28"/>
      <c r="AC833" s="28"/>
      <c r="AD833" s="28"/>
      <c r="AF833" s="29"/>
      <c r="AM833" s="28"/>
      <c r="AN833" s="28"/>
      <c r="AO833" s="28"/>
      <c r="AP833" s="28"/>
      <c r="AQ833" s="28"/>
      <c r="AR833" s="28"/>
      <c r="AS833" s="28"/>
      <c r="AT833" s="28"/>
    </row>
    <row r="834" spans="1:46">
      <c r="A834" s="28"/>
      <c r="B834" s="29"/>
      <c r="C834" s="28"/>
      <c r="D834" s="28"/>
      <c r="Z834" s="28"/>
      <c r="AA834" s="28"/>
      <c r="AB834" s="28"/>
      <c r="AC834" s="28"/>
      <c r="AD834" s="28"/>
      <c r="AF834" s="29"/>
      <c r="AM834" s="28"/>
      <c r="AN834" s="28"/>
      <c r="AO834" s="28"/>
      <c r="AP834" s="28"/>
      <c r="AQ834" s="28"/>
      <c r="AR834" s="28"/>
      <c r="AS834" s="28"/>
      <c r="AT834" s="28"/>
    </row>
    <row r="835" spans="1:46">
      <c r="A835" s="28"/>
      <c r="B835" s="29"/>
      <c r="C835" s="28"/>
      <c r="D835" s="28"/>
      <c r="Z835" s="28"/>
      <c r="AA835" s="28"/>
      <c r="AB835" s="28"/>
      <c r="AC835" s="28"/>
      <c r="AD835" s="28"/>
      <c r="AF835" s="29"/>
      <c r="AM835" s="28"/>
      <c r="AN835" s="28"/>
      <c r="AO835" s="28"/>
      <c r="AP835" s="28"/>
      <c r="AQ835" s="28"/>
      <c r="AR835" s="28"/>
      <c r="AS835" s="28"/>
      <c r="AT835" s="28"/>
    </row>
    <row r="836" spans="1:46">
      <c r="A836" s="28"/>
      <c r="B836" s="29"/>
      <c r="C836" s="28"/>
      <c r="D836" s="28"/>
      <c r="Z836" s="28"/>
      <c r="AA836" s="28"/>
      <c r="AB836" s="28"/>
      <c r="AC836" s="28"/>
      <c r="AD836" s="28"/>
      <c r="AF836" s="29"/>
      <c r="AM836" s="28"/>
      <c r="AN836" s="28"/>
      <c r="AO836" s="28"/>
      <c r="AP836" s="28"/>
      <c r="AQ836" s="28"/>
      <c r="AR836" s="28"/>
      <c r="AS836" s="28"/>
      <c r="AT836" s="28"/>
    </row>
    <row r="837" spans="1:46">
      <c r="A837" s="28"/>
      <c r="B837" s="29"/>
      <c r="C837" s="28"/>
      <c r="D837" s="28"/>
      <c r="Z837" s="28"/>
      <c r="AA837" s="28"/>
      <c r="AB837" s="28"/>
      <c r="AC837" s="28"/>
      <c r="AD837" s="28"/>
      <c r="AF837" s="29"/>
      <c r="AM837" s="28"/>
      <c r="AN837" s="28"/>
      <c r="AO837" s="28"/>
      <c r="AP837" s="28"/>
      <c r="AQ837" s="28"/>
      <c r="AR837" s="28"/>
      <c r="AS837" s="28"/>
      <c r="AT837" s="28"/>
    </row>
    <row r="838" spans="1:46">
      <c r="A838" s="28"/>
      <c r="B838" s="29"/>
      <c r="C838" s="28"/>
      <c r="D838" s="28"/>
      <c r="Z838" s="28"/>
      <c r="AA838" s="28"/>
      <c r="AB838" s="28"/>
      <c r="AC838" s="28"/>
      <c r="AD838" s="28"/>
      <c r="AF838" s="29"/>
      <c r="AM838" s="28"/>
      <c r="AN838" s="28"/>
      <c r="AO838" s="28"/>
      <c r="AP838" s="28"/>
      <c r="AQ838" s="28"/>
      <c r="AR838" s="28"/>
      <c r="AS838" s="28"/>
      <c r="AT838" s="28"/>
    </row>
    <row r="839" spans="1:46">
      <c r="A839" s="28"/>
      <c r="B839" s="29"/>
      <c r="C839" s="28"/>
      <c r="D839" s="28"/>
      <c r="Z839" s="28"/>
      <c r="AA839" s="28"/>
      <c r="AB839" s="28"/>
      <c r="AC839" s="28"/>
      <c r="AD839" s="28"/>
      <c r="AF839" s="29"/>
      <c r="AM839" s="28"/>
      <c r="AN839" s="28"/>
      <c r="AO839" s="28"/>
      <c r="AP839" s="28"/>
      <c r="AQ839" s="28"/>
      <c r="AR839" s="28"/>
      <c r="AS839" s="28"/>
      <c r="AT839" s="28"/>
    </row>
    <row r="840" spans="1:46">
      <c r="A840" s="28"/>
      <c r="B840" s="29"/>
      <c r="C840" s="28"/>
      <c r="D840" s="28"/>
      <c r="Z840" s="28"/>
      <c r="AA840" s="28"/>
      <c r="AB840" s="28"/>
      <c r="AC840" s="28"/>
      <c r="AD840" s="28"/>
      <c r="AF840" s="29"/>
      <c r="AM840" s="28"/>
      <c r="AN840" s="28"/>
      <c r="AO840" s="28"/>
      <c r="AP840" s="28"/>
      <c r="AQ840" s="28"/>
      <c r="AR840" s="28"/>
      <c r="AS840" s="28"/>
      <c r="AT840" s="28"/>
    </row>
    <row r="841" spans="1:46">
      <c r="A841" s="28"/>
      <c r="B841" s="29"/>
      <c r="C841" s="28"/>
      <c r="D841" s="28"/>
      <c r="Z841" s="28"/>
      <c r="AA841" s="28"/>
      <c r="AB841" s="28"/>
      <c r="AC841" s="28"/>
      <c r="AD841" s="28"/>
      <c r="AF841" s="29"/>
      <c r="AM841" s="28"/>
      <c r="AN841" s="28"/>
      <c r="AO841" s="28"/>
      <c r="AP841" s="28"/>
      <c r="AQ841" s="28"/>
      <c r="AR841" s="28"/>
      <c r="AS841" s="28"/>
      <c r="AT841" s="28"/>
    </row>
    <row r="842" spans="1:46">
      <c r="A842" s="28"/>
      <c r="B842" s="29"/>
      <c r="C842" s="28"/>
      <c r="D842" s="28"/>
      <c r="Z842" s="28"/>
      <c r="AA842" s="28"/>
      <c r="AB842" s="28"/>
      <c r="AC842" s="28"/>
      <c r="AD842" s="28"/>
      <c r="AF842" s="29"/>
      <c r="AM842" s="28"/>
      <c r="AN842" s="28"/>
      <c r="AO842" s="28"/>
      <c r="AP842" s="28"/>
      <c r="AQ842" s="28"/>
      <c r="AR842" s="28"/>
      <c r="AS842" s="28"/>
      <c r="AT842" s="28"/>
    </row>
    <row r="843" spans="1:46">
      <c r="A843" s="28"/>
      <c r="B843" s="29"/>
      <c r="C843" s="28"/>
      <c r="D843" s="28"/>
      <c r="Z843" s="28"/>
      <c r="AA843" s="28"/>
      <c r="AB843" s="28"/>
      <c r="AC843" s="28"/>
      <c r="AD843" s="28"/>
      <c r="AF843" s="29"/>
      <c r="AM843" s="28"/>
      <c r="AN843" s="28"/>
      <c r="AO843" s="28"/>
      <c r="AP843" s="28"/>
      <c r="AQ843" s="28"/>
      <c r="AR843" s="28"/>
      <c r="AS843" s="28"/>
      <c r="AT843" s="28"/>
    </row>
    <row r="844" spans="1:46">
      <c r="A844" s="28"/>
      <c r="B844" s="29"/>
      <c r="C844" s="28"/>
      <c r="D844" s="28"/>
      <c r="Z844" s="28"/>
      <c r="AA844" s="28"/>
      <c r="AB844" s="28"/>
      <c r="AC844" s="28"/>
      <c r="AD844" s="28"/>
      <c r="AF844" s="29"/>
      <c r="AM844" s="28"/>
      <c r="AN844" s="28"/>
      <c r="AO844" s="28"/>
      <c r="AP844" s="28"/>
      <c r="AQ844" s="28"/>
      <c r="AR844" s="28"/>
      <c r="AS844" s="28"/>
      <c r="AT844" s="28"/>
    </row>
    <row r="845" spans="1:46">
      <c r="A845" s="28"/>
      <c r="B845" s="29"/>
      <c r="C845" s="28"/>
      <c r="D845" s="28"/>
      <c r="Z845" s="28"/>
      <c r="AA845" s="28"/>
      <c r="AB845" s="28"/>
      <c r="AC845" s="28"/>
      <c r="AD845" s="28"/>
      <c r="AF845" s="29"/>
      <c r="AM845" s="28"/>
      <c r="AN845" s="28"/>
      <c r="AO845" s="28"/>
      <c r="AP845" s="28"/>
      <c r="AQ845" s="28"/>
      <c r="AR845" s="28"/>
      <c r="AS845" s="28"/>
      <c r="AT845" s="28"/>
    </row>
    <row r="846" spans="1:46">
      <c r="A846" s="28"/>
      <c r="B846" s="29"/>
      <c r="C846" s="28"/>
      <c r="D846" s="28"/>
      <c r="Z846" s="28"/>
      <c r="AA846" s="28"/>
      <c r="AB846" s="28"/>
      <c r="AC846" s="28"/>
      <c r="AD846" s="28"/>
      <c r="AF846" s="29"/>
      <c r="AM846" s="28"/>
      <c r="AN846" s="28"/>
      <c r="AO846" s="28"/>
      <c r="AP846" s="28"/>
      <c r="AQ846" s="28"/>
      <c r="AR846" s="28"/>
      <c r="AS846" s="28"/>
      <c r="AT846" s="28"/>
    </row>
    <row r="847" spans="1:46">
      <c r="A847" s="28"/>
      <c r="B847" s="29"/>
      <c r="C847" s="28"/>
      <c r="D847" s="28"/>
      <c r="Z847" s="28"/>
      <c r="AA847" s="28"/>
      <c r="AB847" s="28"/>
      <c r="AC847" s="28"/>
      <c r="AD847" s="28"/>
      <c r="AF847" s="29"/>
      <c r="AM847" s="28"/>
      <c r="AN847" s="28"/>
      <c r="AO847" s="28"/>
      <c r="AP847" s="28"/>
      <c r="AQ847" s="28"/>
      <c r="AR847" s="28"/>
      <c r="AS847" s="28"/>
      <c r="AT847" s="28"/>
    </row>
    <row r="848" spans="1:46">
      <c r="A848" s="28"/>
      <c r="B848" s="29"/>
      <c r="C848" s="28"/>
      <c r="D848" s="28"/>
      <c r="Z848" s="28"/>
      <c r="AA848" s="28"/>
      <c r="AB848" s="28"/>
      <c r="AC848" s="28"/>
      <c r="AD848" s="28"/>
      <c r="AF848" s="29"/>
      <c r="AM848" s="28"/>
      <c r="AN848" s="28"/>
      <c r="AO848" s="28"/>
      <c r="AP848" s="28"/>
      <c r="AQ848" s="28"/>
      <c r="AR848" s="28"/>
      <c r="AS848" s="28"/>
      <c r="AT848" s="28"/>
    </row>
    <row r="849" spans="1:46">
      <c r="A849" s="28"/>
      <c r="B849" s="29"/>
      <c r="C849" s="28"/>
      <c r="D849" s="28"/>
      <c r="Z849" s="28"/>
      <c r="AA849" s="28"/>
      <c r="AB849" s="28"/>
      <c r="AC849" s="28"/>
      <c r="AD849" s="28"/>
      <c r="AF849" s="29"/>
      <c r="AM849" s="28"/>
      <c r="AN849" s="28"/>
      <c r="AO849" s="28"/>
      <c r="AP849" s="28"/>
      <c r="AQ849" s="28"/>
      <c r="AR849" s="28"/>
      <c r="AS849" s="28"/>
      <c r="AT849" s="28"/>
    </row>
    <row r="850" spans="1:46">
      <c r="A850" s="28"/>
      <c r="B850" s="29"/>
      <c r="C850" s="28"/>
      <c r="D850" s="28"/>
      <c r="Z850" s="28"/>
      <c r="AA850" s="28"/>
      <c r="AB850" s="28"/>
      <c r="AC850" s="28"/>
      <c r="AD850" s="28"/>
      <c r="AF850" s="29"/>
      <c r="AM850" s="28"/>
      <c r="AN850" s="28"/>
      <c r="AO850" s="28"/>
      <c r="AP850" s="28"/>
      <c r="AQ850" s="28"/>
      <c r="AR850" s="28"/>
      <c r="AS850" s="28"/>
      <c r="AT850" s="28"/>
    </row>
    <row r="851" spans="1:46">
      <c r="A851" s="28"/>
      <c r="B851" s="29"/>
      <c r="C851" s="28"/>
      <c r="D851" s="28"/>
      <c r="Z851" s="28"/>
      <c r="AA851" s="28"/>
      <c r="AB851" s="28"/>
      <c r="AC851" s="28"/>
      <c r="AD851" s="28"/>
      <c r="AF851" s="29"/>
      <c r="AM851" s="28"/>
      <c r="AN851" s="28"/>
      <c r="AO851" s="28"/>
      <c r="AP851" s="28"/>
      <c r="AQ851" s="28"/>
      <c r="AR851" s="28"/>
      <c r="AS851" s="28"/>
      <c r="AT851" s="28"/>
    </row>
    <row r="852" spans="1:46">
      <c r="A852" s="28"/>
      <c r="B852" s="29"/>
      <c r="C852" s="28"/>
      <c r="D852" s="28"/>
      <c r="Z852" s="28"/>
      <c r="AA852" s="28"/>
      <c r="AB852" s="28"/>
      <c r="AC852" s="28"/>
      <c r="AD852" s="28"/>
      <c r="AF852" s="29"/>
      <c r="AM852" s="28"/>
      <c r="AN852" s="28"/>
      <c r="AO852" s="28"/>
      <c r="AP852" s="28"/>
      <c r="AQ852" s="28"/>
      <c r="AR852" s="28"/>
      <c r="AS852" s="28"/>
      <c r="AT852" s="28"/>
    </row>
    <row r="853" spans="1:46">
      <c r="A853" s="28"/>
      <c r="B853" s="29"/>
      <c r="C853" s="28"/>
      <c r="D853" s="28"/>
      <c r="Z853" s="28"/>
      <c r="AA853" s="28"/>
      <c r="AB853" s="28"/>
      <c r="AC853" s="28"/>
      <c r="AD853" s="28"/>
      <c r="AF853" s="29"/>
      <c r="AM853" s="28"/>
      <c r="AN853" s="28"/>
      <c r="AO853" s="28"/>
      <c r="AP853" s="28"/>
      <c r="AQ853" s="28"/>
      <c r="AR853" s="28"/>
      <c r="AS853" s="28"/>
      <c r="AT853" s="28"/>
    </row>
    <row r="854" spans="1:46">
      <c r="A854" s="28"/>
      <c r="B854" s="29"/>
      <c r="C854" s="28"/>
      <c r="D854" s="28"/>
      <c r="Z854" s="28"/>
      <c r="AA854" s="28"/>
      <c r="AB854" s="28"/>
      <c r="AC854" s="28"/>
      <c r="AD854" s="28"/>
      <c r="AF854" s="29"/>
      <c r="AM854" s="28"/>
      <c r="AN854" s="28"/>
      <c r="AO854" s="28"/>
      <c r="AP854" s="28"/>
      <c r="AQ854" s="28"/>
      <c r="AR854" s="28"/>
      <c r="AS854" s="28"/>
      <c r="AT854" s="28"/>
    </row>
    <row r="855" spans="1:46">
      <c r="A855" s="28"/>
      <c r="B855" s="29"/>
      <c r="C855" s="28"/>
      <c r="D855" s="28"/>
      <c r="Z855" s="28"/>
      <c r="AA855" s="28"/>
      <c r="AB855" s="28"/>
      <c r="AC855" s="28"/>
      <c r="AD855" s="28"/>
      <c r="AF855" s="29"/>
      <c r="AM855" s="28"/>
      <c r="AN855" s="28"/>
      <c r="AO855" s="28"/>
      <c r="AP855" s="28"/>
      <c r="AQ855" s="28"/>
      <c r="AR855" s="28"/>
      <c r="AS855" s="28"/>
      <c r="AT855" s="28"/>
    </row>
    <row r="856" spans="1:46">
      <c r="A856" s="28"/>
      <c r="B856" s="29"/>
      <c r="C856" s="28"/>
      <c r="D856" s="28"/>
      <c r="Z856" s="28"/>
      <c r="AA856" s="28"/>
      <c r="AB856" s="28"/>
      <c r="AC856" s="28"/>
      <c r="AD856" s="28"/>
      <c r="AF856" s="29"/>
      <c r="AM856" s="28"/>
      <c r="AN856" s="28"/>
      <c r="AO856" s="28"/>
      <c r="AP856" s="28"/>
      <c r="AQ856" s="28"/>
      <c r="AR856" s="28"/>
      <c r="AS856" s="28"/>
      <c r="AT856" s="28"/>
    </row>
    <row r="857" spans="1:46">
      <c r="A857" s="28"/>
      <c r="B857" s="29"/>
      <c r="C857" s="28"/>
      <c r="D857" s="28"/>
      <c r="Z857" s="28"/>
      <c r="AA857" s="28"/>
      <c r="AB857" s="28"/>
      <c r="AC857" s="28"/>
      <c r="AD857" s="28"/>
      <c r="AF857" s="29"/>
      <c r="AM857" s="28"/>
      <c r="AN857" s="28"/>
      <c r="AO857" s="28"/>
      <c r="AP857" s="28"/>
      <c r="AQ857" s="28"/>
      <c r="AR857" s="28"/>
      <c r="AS857" s="28"/>
      <c r="AT857" s="28"/>
    </row>
    <row r="858" spans="1:46">
      <c r="A858" s="28"/>
      <c r="B858" s="29"/>
      <c r="C858" s="28"/>
      <c r="D858" s="28"/>
      <c r="Z858" s="28"/>
      <c r="AA858" s="28"/>
      <c r="AB858" s="28"/>
      <c r="AC858" s="28"/>
      <c r="AD858" s="28"/>
      <c r="AF858" s="29"/>
      <c r="AM858" s="28"/>
      <c r="AN858" s="28"/>
      <c r="AO858" s="28"/>
      <c r="AP858" s="28"/>
      <c r="AQ858" s="28"/>
      <c r="AR858" s="28"/>
      <c r="AS858" s="28"/>
      <c r="AT858" s="28"/>
    </row>
    <row r="859" spans="1:46">
      <c r="A859" s="28"/>
      <c r="B859" s="29"/>
      <c r="C859" s="28"/>
      <c r="D859" s="28"/>
      <c r="Z859" s="28"/>
      <c r="AA859" s="28"/>
      <c r="AB859" s="28"/>
      <c r="AC859" s="28"/>
      <c r="AD859" s="28"/>
      <c r="AF859" s="29"/>
      <c r="AM859" s="28"/>
      <c r="AN859" s="28"/>
      <c r="AO859" s="28"/>
      <c r="AP859" s="28"/>
      <c r="AQ859" s="28"/>
      <c r="AR859" s="28"/>
      <c r="AS859" s="28"/>
      <c r="AT859" s="28"/>
    </row>
    <row r="860" spans="1:46">
      <c r="A860" s="28"/>
      <c r="B860" s="29"/>
      <c r="C860" s="28"/>
      <c r="D860" s="28"/>
      <c r="Z860" s="28"/>
      <c r="AA860" s="28"/>
      <c r="AB860" s="28"/>
      <c r="AC860" s="28"/>
      <c r="AD860" s="28"/>
      <c r="AF860" s="29"/>
      <c r="AM860" s="28"/>
      <c r="AN860" s="28"/>
      <c r="AO860" s="28"/>
      <c r="AP860" s="28"/>
      <c r="AQ860" s="28"/>
      <c r="AR860" s="28"/>
      <c r="AS860" s="28"/>
      <c r="AT860" s="28"/>
    </row>
    <row r="861" spans="1:46">
      <c r="A861" s="28"/>
      <c r="B861" s="29"/>
      <c r="C861" s="28"/>
      <c r="D861" s="28"/>
      <c r="Z861" s="28"/>
      <c r="AA861" s="28"/>
      <c r="AB861" s="28"/>
      <c r="AC861" s="28"/>
      <c r="AD861" s="28"/>
      <c r="AF861" s="29"/>
      <c r="AM861" s="28"/>
      <c r="AN861" s="28"/>
      <c r="AO861" s="28"/>
      <c r="AP861" s="28"/>
      <c r="AQ861" s="28"/>
      <c r="AR861" s="28"/>
      <c r="AS861" s="28"/>
      <c r="AT861" s="28"/>
    </row>
    <row r="862" spans="1:46">
      <c r="A862" s="28"/>
      <c r="B862" s="29"/>
      <c r="C862" s="28"/>
      <c r="D862" s="28"/>
      <c r="Z862" s="28"/>
      <c r="AA862" s="28"/>
      <c r="AB862" s="28"/>
      <c r="AC862" s="28"/>
      <c r="AD862" s="28"/>
      <c r="AF862" s="29"/>
      <c r="AM862" s="28"/>
      <c r="AN862" s="28"/>
      <c r="AO862" s="28"/>
      <c r="AP862" s="28"/>
      <c r="AQ862" s="28"/>
      <c r="AR862" s="28"/>
      <c r="AS862" s="28"/>
      <c r="AT862" s="28"/>
    </row>
    <row r="863" spans="1:46">
      <c r="A863" s="28"/>
      <c r="B863" s="29"/>
      <c r="C863" s="28"/>
      <c r="D863" s="28"/>
      <c r="Z863" s="28"/>
      <c r="AA863" s="28"/>
      <c r="AB863" s="28"/>
      <c r="AC863" s="28"/>
      <c r="AD863" s="28"/>
      <c r="AF863" s="29"/>
      <c r="AM863" s="28"/>
      <c r="AN863" s="28"/>
      <c r="AO863" s="28"/>
      <c r="AP863" s="28"/>
      <c r="AQ863" s="28"/>
      <c r="AR863" s="28"/>
      <c r="AS863" s="28"/>
      <c r="AT863" s="28"/>
    </row>
    <row r="864" spans="1:46">
      <c r="A864" s="28"/>
      <c r="B864" s="29"/>
      <c r="C864" s="28"/>
      <c r="D864" s="28"/>
      <c r="Z864" s="28"/>
      <c r="AA864" s="28"/>
      <c r="AB864" s="28"/>
      <c r="AC864" s="28"/>
      <c r="AD864" s="28"/>
      <c r="AF864" s="29"/>
      <c r="AM864" s="28"/>
      <c r="AN864" s="28"/>
      <c r="AO864" s="28"/>
      <c r="AP864" s="28"/>
      <c r="AQ864" s="28"/>
      <c r="AR864" s="28"/>
      <c r="AS864" s="28"/>
      <c r="AT864" s="28"/>
    </row>
    <row r="865" spans="1:46">
      <c r="A865" s="28"/>
      <c r="B865" s="29"/>
      <c r="C865" s="28"/>
      <c r="D865" s="28"/>
      <c r="Z865" s="28"/>
      <c r="AA865" s="28"/>
      <c r="AB865" s="28"/>
      <c r="AC865" s="28"/>
      <c r="AD865" s="28"/>
      <c r="AF865" s="29"/>
      <c r="AM865" s="28"/>
      <c r="AN865" s="28"/>
      <c r="AO865" s="28"/>
      <c r="AP865" s="28"/>
      <c r="AQ865" s="28"/>
      <c r="AR865" s="28"/>
      <c r="AS865" s="28"/>
      <c r="AT865" s="28"/>
    </row>
    <row r="866" spans="1:46">
      <c r="A866" s="28"/>
      <c r="B866" s="29"/>
      <c r="C866" s="28"/>
      <c r="D866" s="28"/>
      <c r="Z866" s="28"/>
      <c r="AA866" s="28"/>
      <c r="AB866" s="28"/>
      <c r="AC866" s="28"/>
      <c r="AD866" s="28"/>
      <c r="AF866" s="29"/>
      <c r="AM866" s="28"/>
      <c r="AN866" s="28"/>
      <c r="AO866" s="28"/>
      <c r="AP866" s="28"/>
      <c r="AQ866" s="28"/>
      <c r="AR866" s="28"/>
      <c r="AS866" s="28"/>
      <c r="AT866" s="28"/>
    </row>
    <row r="867" spans="1:46">
      <c r="A867" s="28"/>
      <c r="B867" s="29"/>
      <c r="C867" s="28"/>
      <c r="D867" s="28"/>
      <c r="Z867" s="28"/>
      <c r="AA867" s="28"/>
      <c r="AB867" s="28"/>
      <c r="AC867" s="28"/>
      <c r="AD867" s="28"/>
      <c r="AF867" s="29"/>
      <c r="AM867" s="28"/>
      <c r="AN867" s="28"/>
      <c r="AO867" s="28"/>
      <c r="AP867" s="28"/>
      <c r="AQ867" s="28"/>
      <c r="AR867" s="28"/>
      <c r="AS867" s="28"/>
      <c r="AT867" s="28"/>
    </row>
    <row r="868" spans="1:46">
      <c r="A868" s="28"/>
      <c r="B868" s="29"/>
      <c r="C868" s="28"/>
      <c r="D868" s="28"/>
      <c r="Z868" s="28"/>
      <c r="AA868" s="28"/>
      <c r="AB868" s="28"/>
      <c r="AC868" s="28"/>
      <c r="AD868" s="28"/>
      <c r="AF868" s="29"/>
      <c r="AM868" s="28"/>
      <c r="AN868" s="28"/>
      <c r="AO868" s="28"/>
      <c r="AP868" s="28"/>
      <c r="AQ868" s="28"/>
      <c r="AR868" s="28"/>
      <c r="AS868" s="28"/>
      <c r="AT868" s="28"/>
    </row>
    <row r="869" spans="1:46">
      <c r="A869" s="28"/>
      <c r="B869" s="29"/>
      <c r="C869" s="28"/>
      <c r="D869" s="28"/>
      <c r="Z869" s="28"/>
      <c r="AA869" s="28"/>
      <c r="AB869" s="28"/>
      <c r="AC869" s="28"/>
      <c r="AD869" s="28"/>
      <c r="AF869" s="29"/>
      <c r="AM869" s="28"/>
      <c r="AN869" s="28"/>
      <c r="AO869" s="28"/>
      <c r="AP869" s="28"/>
      <c r="AQ869" s="28"/>
      <c r="AR869" s="28"/>
      <c r="AS869" s="28"/>
      <c r="AT869" s="28"/>
    </row>
    <row r="870" spans="1:46">
      <c r="A870" s="28"/>
      <c r="B870" s="29"/>
      <c r="C870" s="28"/>
      <c r="D870" s="28"/>
      <c r="Z870" s="28"/>
      <c r="AA870" s="28"/>
      <c r="AB870" s="28"/>
      <c r="AC870" s="28"/>
      <c r="AD870" s="28"/>
      <c r="AF870" s="29"/>
      <c r="AM870" s="28"/>
      <c r="AN870" s="28"/>
      <c r="AO870" s="28"/>
      <c r="AP870" s="28"/>
      <c r="AQ870" s="28"/>
      <c r="AR870" s="28"/>
      <c r="AS870" s="28"/>
      <c r="AT870" s="28"/>
    </row>
    <row r="871" spans="1:46">
      <c r="A871" s="28"/>
      <c r="B871" s="29"/>
      <c r="C871" s="28"/>
      <c r="D871" s="28"/>
      <c r="Z871" s="28"/>
      <c r="AA871" s="28"/>
      <c r="AB871" s="28"/>
      <c r="AC871" s="28"/>
      <c r="AD871" s="28"/>
      <c r="AF871" s="29"/>
      <c r="AM871" s="28"/>
      <c r="AN871" s="28"/>
      <c r="AO871" s="28"/>
      <c r="AP871" s="28"/>
      <c r="AQ871" s="28"/>
      <c r="AR871" s="28"/>
      <c r="AS871" s="28"/>
      <c r="AT871" s="28"/>
    </row>
    <row r="872" spans="1:46">
      <c r="A872" s="28"/>
      <c r="B872" s="29"/>
      <c r="C872" s="28"/>
      <c r="D872" s="28"/>
      <c r="Z872" s="28"/>
      <c r="AA872" s="28"/>
      <c r="AB872" s="28"/>
      <c r="AC872" s="28"/>
      <c r="AD872" s="28"/>
      <c r="AF872" s="29"/>
      <c r="AM872" s="28"/>
      <c r="AN872" s="28"/>
      <c r="AO872" s="28"/>
      <c r="AP872" s="28"/>
      <c r="AQ872" s="28"/>
      <c r="AR872" s="28"/>
      <c r="AS872" s="28"/>
      <c r="AT872" s="28"/>
    </row>
    <row r="873" spans="1:46">
      <c r="A873" s="28"/>
      <c r="B873" s="29"/>
      <c r="C873" s="28"/>
      <c r="D873" s="28"/>
      <c r="Z873" s="28"/>
      <c r="AA873" s="28"/>
      <c r="AB873" s="28"/>
      <c r="AC873" s="28"/>
      <c r="AD873" s="28"/>
      <c r="AF873" s="29"/>
      <c r="AM873" s="28"/>
      <c r="AN873" s="28"/>
      <c r="AO873" s="28"/>
      <c r="AP873" s="28"/>
      <c r="AQ873" s="28"/>
      <c r="AR873" s="28"/>
      <c r="AS873" s="28"/>
      <c r="AT873" s="28"/>
    </row>
    <row r="874" spans="1:46">
      <c r="A874" s="28"/>
      <c r="B874" s="29"/>
      <c r="C874" s="28"/>
      <c r="D874" s="28"/>
      <c r="Z874" s="28"/>
      <c r="AA874" s="28"/>
      <c r="AB874" s="28"/>
      <c r="AC874" s="28"/>
      <c r="AD874" s="28"/>
      <c r="AF874" s="29"/>
      <c r="AM874" s="28"/>
      <c r="AN874" s="28"/>
      <c r="AO874" s="28"/>
      <c r="AP874" s="28"/>
      <c r="AQ874" s="28"/>
      <c r="AR874" s="28"/>
      <c r="AS874" s="28"/>
      <c r="AT874" s="28"/>
    </row>
    <row r="875" spans="1:46">
      <c r="A875" s="28"/>
      <c r="B875" s="29"/>
      <c r="C875" s="28"/>
      <c r="D875" s="28"/>
      <c r="Z875" s="28"/>
      <c r="AA875" s="28"/>
      <c r="AB875" s="28"/>
      <c r="AC875" s="28"/>
      <c r="AD875" s="28"/>
      <c r="AF875" s="29"/>
      <c r="AM875" s="28"/>
      <c r="AN875" s="28"/>
      <c r="AO875" s="28"/>
      <c r="AP875" s="28"/>
      <c r="AQ875" s="28"/>
      <c r="AR875" s="28"/>
      <c r="AS875" s="28"/>
      <c r="AT875" s="28"/>
    </row>
    <row r="876" spans="1:46">
      <c r="A876" s="28"/>
      <c r="B876" s="29"/>
      <c r="C876" s="28"/>
      <c r="D876" s="28"/>
      <c r="Z876" s="28"/>
      <c r="AA876" s="28"/>
      <c r="AB876" s="28"/>
      <c r="AC876" s="28"/>
      <c r="AD876" s="28"/>
      <c r="AF876" s="29"/>
      <c r="AM876" s="28"/>
      <c r="AN876" s="28"/>
      <c r="AO876" s="28"/>
      <c r="AP876" s="28"/>
      <c r="AQ876" s="28"/>
      <c r="AR876" s="28"/>
      <c r="AS876" s="28"/>
      <c r="AT876" s="28"/>
    </row>
    <row r="877" spans="1:46">
      <c r="A877" s="28"/>
      <c r="B877" s="29"/>
      <c r="C877" s="28"/>
      <c r="D877" s="28"/>
      <c r="Z877" s="28"/>
      <c r="AA877" s="28"/>
      <c r="AB877" s="28"/>
      <c r="AC877" s="28"/>
      <c r="AD877" s="28"/>
      <c r="AF877" s="29"/>
      <c r="AM877" s="28"/>
      <c r="AN877" s="28"/>
      <c r="AO877" s="28"/>
      <c r="AP877" s="28"/>
      <c r="AQ877" s="28"/>
      <c r="AR877" s="28"/>
      <c r="AS877" s="28"/>
      <c r="AT877" s="28"/>
    </row>
    <row r="878" spans="1:46">
      <c r="A878" s="28"/>
      <c r="B878" s="29"/>
      <c r="C878" s="28"/>
      <c r="D878" s="28"/>
      <c r="Z878" s="28"/>
      <c r="AA878" s="28"/>
      <c r="AB878" s="28"/>
      <c r="AC878" s="28"/>
      <c r="AD878" s="28"/>
      <c r="AF878" s="29"/>
      <c r="AM878" s="28"/>
      <c r="AN878" s="28"/>
      <c r="AO878" s="28"/>
      <c r="AP878" s="28"/>
      <c r="AQ878" s="28"/>
      <c r="AR878" s="28"/>
      <c r="AS878" s="28"/>
      <c r="AT878" s="28"/>
    </row>
    <row r="879" spans="1:46">
      <c r="A879" s="28"/>
      <c r="B879" s="29"/>
      <c r="C879" s="28"/>
      <c r="D879" s="28"/>
      <c r="Z879" s="28"/>
      <c r="AA879" s="28"/>
      <c r="AB879" s="28"/>
      <c r="AC879" s="28"/>
      <c r="AD879" s="28"/>
      <c r="AF879" s="29"/>
      <c r="AM879" s="28"/>
      <c r="AN879" s="28"/>
      <c r="AO879" s="28"/>
      <c r="AP879" s="28"/>
      <c r="AQ879" s="28"/>
      <c r="AR879" s="28"/>
      <c r="AS879" s="28"/>
      <c r="AT879" s="28"/>
    </row>
    <row r="880" spans="1:46">
      <c r="A880" s="28"/>
      <c r="B880" s="29"/>
      <c r="C880" s="28"/>
      <c r="D880" s="28"/>
      <c r="Z880" s="28"/>
      <c r="AA880" s="28"/>
      <c r="AB880" s="28"/>
      <c r="AC880" s="28"/>
      <c r="AD880" s="28"/>
      <c r="AF880" s="29"/>
      <c r="AM880" s="28"/>
      <c r="AN880" s="28"/>
      <c r="AO880" s="28"/>
      <c r="AP880" s="28"/>
      <c r="AQ880" s="28"/>
      <c r="AR880" s="28"/>
      <c r="AS880" s="28"/>
      <c r="AT880" s="28"/>
    </row>
    <row r="881" spans="1:47">
      <c r="A881" s="28"/>
      <c r="B881" s="29"/>
      <c r="C881" s="28"/>
      <c r="D881" s="28"/>
      <c r="Z881" s="28"/>
      <c r="AA881" s="28"/>
      <c r="AB881" s="28"/>
      <c r="AC881" s="28"/>
      <c r="AD881" s="28"/>
      <c r="AF881" s="29"/>
      <c r="AM881" s="28"/>
      <c r="AN881" s="28"/>
      <c r="AO881" s="28"/>
      <c r="AP881" s="28"/>
      <c r="AQ881" s="28"/>
      <c r="AR881" s="28"/>
      <c r="AS881" s="28"/>
      <c r="AT881" s="28"/>
    </row>
    <row r="882" spans="1:47">
      <c r="A882" s="28"/>
      <c r="B882" s="29"/>
      <c r="C882" s="28"/>
      <c r="D882" s="28"/>
      <c r="Z882" s="28"/>
      <c r="AA882" s="28"/>
      <c r="AB882" s="28"/>
      <c r="AC882" s="28"/>
      <c r="AD882" s="28"/>
      <c r="AF882" s="29"/>
      <c r="AM882" s="28"/>
      <c r="AN882" s="28"/>
      <c r="AO882" s="28"/>
      <c r="AP882" s="28"/>
      <c r="AQ882" s="28"/>
      <c r="AR882" s="28"/>
      <c r="AS882" s="28"/>
      <c r="AT882" s="28"/>
    </row>
    <row r="883" spans="1:47">
      <c r="A883" s="28"/>
      <c r="B883" s="29"/>
      <c r="C883" s="28"/>
      <c r="D883" s="28"/>
      <c r="Z883" s="28"/>
      <c r="AA883" s="28"/>
      <c r="AB883" s="28"/>
      <c r="AC883" s="28"/>
      <c r="AD883" s="28"/>
      <c r="AF883" s="29"/>
      <c r="AM883" s="28"/>
      <c r="AN883" s="28"/>
      <c r="AO883" s="28"/>
      <c r="AP883" s="28"/>
      <c r="AQ883" s="28"/>
      <c r="AR883" s="28"/>
      <c r="AS883" s="28"/>
      <c r="AT883" s="28"/>
    </row>
    <row r="884" spans="1:47">
      <c r="A884" s="28"/>
      <c r="B884" s="29"/>
      <c r="C884" s="28"/>
      <c r="D884" s="28"/>
      <c r="Z884" s="28"/>
      <c r="AA884" s="28"/>
      <c r="AB884" s="28"/>
      <c r="AC884" s="28"/>
      <c r="AD884" s="28"/>
      <c r="AF884" s="29"/>
      <c r="AM884" s="28"/>
      <c r="AN884" s="28"/>
      <c r="AO884" s="28"/>
      <c r="AP884" s="28"/>
      <c r="AQ884" s="28"/>
      <c r="AR884" s="28"/>
      <c r="AS884" s="28"/>
      <c r="AT884" s="28"/>
    </row>
    <row r="885" spans="1:47">
      <c r="A885" s="28"/>
      <c r="B885" s="29"/>
      <c r="C885" s="28"/>
      <c r="D885" s="28"/>
      <c r="Z885" s="28"/>
      <c r="AA885" s="28"/>
      <c r="AB885" s="28"/>
      <c r="AC885" s="28"/>
      <c r="AD885" s="28"/>
      <c r="AF885" s="29"/>
      <c r="AM885" s="28"/>
      <c r="AN885" s="28"/>
      <c r="AO885" s="28"/>
      <c r="AP885" s="28"/>
      <c r="AQ885" s="28"/>
      <c r="AR885" s="28"/>
      <c r="AS885" s="28"/>
      <c r="AT885" s="28"/>
      <c r="AU885" s="28"/>
    </row>
    <row r="886" spans="1:47">
      <c r="A886" s="28"/>
      <c r="B886" s="29"/>
      <c r="C886" s="28"/>
      <c r="D886" s="28"/>
      <c r="Z886" s="28"/>
      <c r="AA886" s="28"/>
      <c r="AB886" s="28"/>
      <c r="AC886" s="28"/>
      <c r="AD886" s="28"/>
      <c r="AF886" s="29"/>
      <c r="AM886" s="28"/>
      <c r="AN886" s="28"/>
      <c r="AO886" s="28"/>
      <c r="AP886" s="28"/>
      <c r="AQ886" s="28"/>
      <c r="AR886" s="28"/>
      <c r="AS886" s="28"/>
      <c r="AT886" s="28"/>
    </row>
    <row r="887" spans="1:47">
      <c r="A887" s="28"/>
      <c r="B887" s="29"/>
      <c r="C887" s="28"/>
      <c r="D887" s="28"/>
      <c r="Z887" s="28"/>
      <c r="AA887" s="28"/>
      <c r="AB887" s="28"/>
      <c r="AC887" s="28"/>
      <c r="AD887" s="28"/>
      <c r="AF887" s="29"/>
      <c r="AM887" s="28"/>
      <c r="AN887" s="28"/>
      <c r="AO887" s="28"/>
      <c r="AP887" s="28"/>
      <c r="AQ887" s="28"/>
      <c r="AR887" s="28"/>
      <c r="AS887" s="28"/>
      <c r="AT887" s="28"/>
    </row>
    <row r="888" spans="1:47">
      <c r="A888" s="28"/>
      <c r="B888" s="29"/>
      <c r="C888" s="28"/>
      <c r="D888" s="28"/>
      <c r="Z888" s="28"/>
      <c r="AA888" s="28"/>
      <c r="AB888" s="28"/>
      <c r="AC888" s="28"/>
      <c r="AD888" s="28"/>
      <c r="AF888" s="29"/>
      <c r="AM888" s="28"/>
      <c r="AN888" s="28"/>
      <c r="AO888" s="28"/>
      <c r="AP888" s="28"/>
      <c r="AQ888" s="28"/>
      <c r="AR888" s="28"/>
      <c r="AS888" s="28"/>
      <c r="AT888" s="28"/>
    </row>
    <row r="889" spans="1:47">
      <c r="A889" s="28"/>
      <c r="B889" s="29"/>
      <c r="C889" s="28"/>
      <c r="D889" s="28"/>
      <c r="Z889" s="28"/>
      <c r="AA889" s="28"/>
      <c r="AB889" s="28"/>
      <c r="AC889" s="28"/>
      <c r="AD889" s="28"/>
      <c r="AF889" s="29"/>
      <c r="AM889" s="28"/>
      <c r="AN889" s="28"/>
      <c r="AO889" s="28"/>
      <c r="AP889" s="28"/>
      <c r="AQ889" s="28"/>
      <c r="AR889" s="28"/>
      <c r="AS889" s="28"/>
      <c r="AT889" s="28"/>
    </row>
    <row r="890" spans="1:47">
      <c r="A890" s="28"/>
      <c r="B890" s="29"/>
      <c r="C890" s="28"/>
      <c r="D890" s="28"/>
      <c r="Z890" s="28"/>
      <c r="AA890" s="28"/>
      <c r="AB890" s="28"/>
      <c r="AC890" s="28"/>
      <c r="AD890" s="28"/>
      <c r="AF890" s="29"/>
      <c r="AM890" s="28"/>
      <c r="AN890" s="28"/>
      <c r="AO890" s="28"/>
      <c r="AP890" s="28"/>
      <c r="AQ890" s="28"/>
      <c r="AR890" s="28"/>
      <c r="AS890" s="28"/>
      <c r="AT890" s="28"/>
    </row>
    <row r="891" spans="1:47">
      <c r="A891" s="28"/>
      <c r="B891" s="29"/>
      <c r="C891" s="28"/>
      <c r="D891" s="28"/>
      <c r="Z891" s="28"/>
      <c r="AA891" s="28"/>
      <c r="AB891" s="28"/>
      <c r="AC891" s="28"/>
      <c r="AD891" s="28"/>
      <c r="AF891" s="29"/>
      <c r="AM891" s="28"/>
      <c r="AN891" s="28"/>
      <c r="AO891" s="28"/>
      <c r="AP891" s="28"/>
      <c r="AQ891" s="28"/>
      <c r="AR891" s="28"/>
      <c r="AS891" s="28"/>
      <c r="AT891" s="28"/>
    </row>
    <row r="892" spans="1:47">
      <c r="A892" s="28"/>
      <c r="B892" s="29"/>
      <c r="C892" s="28"/>
      <c r="D892" s="28"/>
      <c r="Z892" s="28"/>
      <c r="AA892" s="28"/>
      <c r="AB892" s="28"/>
      <c r="AC892" s="28"/>
      <c r="AD892" s="28"/>
      <c r="AF892" s="29"/>
      <c r="AM892" s="28"/>
      <c r="AN892" s="28"/>
      <c r="AO892" s="28"/>
      <c r="AP892" s="28"/>
      <c r="AQ892" s="28"/>
      <c r="AR892" s="28"/>
      <c r="AS892" s="28"/>
      <c r="AT892" s="28"/>
    </row>
    <row r="893" spans="1:47">
      <c r="A893" s="28"/>
      <c r="B893" s="29"/>
      <c r="C893" s="28"/>
      <c r="D893" s="28"/>
      <c r="Z893" s="28"/>
      <c r="AA893" s="28"/>
      <c r="AB893" s="28"/>
      <c r="AC893" s="28"/>
      <c r="AD893" s="28"/>
      <c r="AF893" s="29"/>
      <c r="AM893" s="28"/>
      <c r="AN893" s="28"/>
      <c r="AO893" s="28"/>
      <c r="AP893" s="28"/>
      <c r="AQ893" s="28"/>
      <c r="AR893" s="28"/>
      <c r="AS893" s="28"/>
      <c r="AT893" s="28"/>
    </row>
    <row r="894" spans="1:47">
      <c r="A894" s="28"/>
      <c r="B894" s="29"/>
      <c r="C894" s="28"/>
      <c r="D894" s="28"/>
      <c r="Z894" s="28"/>
      <c r="AA894" s="28"/>
      <c r="AB894" s="28"/>
      <c r="AC894" s="28"/>
      <c r="AD894" s="28"/>
      <c r="AF894" s="29"/>
      <c r="AM894" s="28"/>
      <c r="AN894" s="28"/>
      <c r="AO894" s="28"/>
      <c r="AP894" s="28"/>
      <c r="AQ894" s="28"/>
      <c r="AR894" s="28"/>
      <c r="AS894" s="28"/>
      <c r="AT894" s="28"/>
    </row>
    <row r="895" spans="1:47">
      <c r="A895" s="28"/>
      <c r="B895" s="29"/>
      <c r="C895" s="28"/>
      <c r="D895" s="28"/>
      <c r="Z895" s="28"/>
      <c r="AA895" s="28"/>
      <c r="AB895" s="28"/>
      <c r="AC895" s="28"/>
      <c r="AD895" s="28"/>
      <c r="AF895" s="29"/>
      <c r="AM895" s="28"/>
      <c r="AN895" s="28"/>
      <c r="AO895" s="28"/>
      <c r="AP895" s="28"/>
      <c r="AQ895" s="28"/>
      <c r="AR895" s="28"/>
      <c r="AS895" s="28"/>
      <c r="AT895" s="28"/>
    </row>
    <row r="896" spans="1:47">
      <c r="A896" s="28"/>
      <c r="B896" s="29"/>
      <c r="C896" s="28"/>
      <c r="D896" s="28"/>
      <c r="Z896" s="28"/>
      <c r="AA896" s="28"/>
      <c r="AB896" s="28"/>
      <c r="AC896" s="28"/>
      <c r="AD896" s="28"/>
      <c r="AF896" s="29"/>
      <c r="AM896" s="28"/>
      <c r="AN896" s="28"/>
      <c r="AO896" s="28"/>
      <c r="AP896" s="28"/>
      <c r="AQ896" s="28"/>
      <c r="AR896" s="28"/>
      <c r="AS896" s="28"/>
      <c r="AT896" s="28"/>
    </row>
    <row r="897" spans="1:63">
      <c r="A897" s="28"/>
      <c r="B897" s="29"/>
      <c r="C897" s="28"/>
      <c r="D897" s="28"/>
      <c r="Z897" s="28"/>
      <c r="AA897" s="28"/>
      <c r="AB897" s="28"/>
      <c r="AC897" s="28"/>
      <c r="AD897" s="28"/>
      <c r="AF897" s="29"/>
      <c r="AM897" s="28"/>
      <c r="AN897" s="28"/>
      <c r="AO897" s="28"/>
      <c r="AP897" s="28"/>
      <c r="AQ897" s="28"/>
      <c r="AR897" s="28"/>
      <c r="AS897" s="28"/>
      <c r="AT897" s="28"/>
    </row>
    <row r="898" spans="1:63">
      <c r="A898" s="28"/>
      <c r="B898" s="29"/>
      <c r="C898" s="28"/>
      <c r="D898" s="28"/>
      <c r="Z898" s="28"/>
      <c r="AA898" s="28"/>
      <c r="AB898" s="28"/>
      <c r="AC898" s="28"/>
      <c r="AD898" s="28"/>
      <c r="AF898" s="29"/>
      <c r="AM898" s="28"/>
      <c r="AN898" s="28"/>
      <c r="AO898" s="28"/>
      <c r="AP898" s="28"/>
      <c r="AQ898" s="28"/>
      <c r="AR898" s="28"/>
      <c r="AS898" s="28"/>
      <c r="AT898" s="28"/>
    </row>
    <row r="899" spans="1:63">
      <c r="A899" s="28"/>
      <c r="B899" s="29"/>
      <c r="C899" s="28"/>
      <c r="D899" s="28"/>
      <c r="Z899" s="28"/>
      <c r="AA899" s="28"/>
      <c r="AB899" s="28"/>
      <c r="AC899" s="28"/>
      <c r="AD899" s="28"/>
      <c r="AF899" s="29"/>
      <c r="AM899" s="28"/>
      <c r="AN899" s="28"/>
      <c r="AO899" s="28"/>
      <c r="AP899" s="28"/>
      <c r="AQ899" s="28"/>
      <c r="AR899" s="28"/>
      <c r="AS899" s="28"/>
      <c r="AT899" s="28"/>
    </row>
    <row r="900" spans="1:63">
      <c r="A900" s="28"/>
      <c r="B900" s="29"/>
      <c r="C900" s="28"/>
      <c r="D900" s="28"/>
      <c r="Z900" s="28"/>
      <c r="AA900" s="28"/>
      <c r="AB900" s="28"/>
      <c r="AC900" s="28"/>
      <c r="AD900" s="28"/>
      <c r="AF900" s="29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</row>
    <row r="901" spans="1:63">
      <c r="A901" s="28"/>
      <c r="B901" s="29"/>
      <c r="C901" s="28"/>
      <c r="D901" s="28"/>
      <c r="Z901" s="28"/>
      <c r="AA901" s="28"/>
      <c r="AB901" s="28"/>
      <c r="AC901" s="28"/>
      <c r="AD901" s="28"/>
      <c r="AF901" s="29"/>
      <c r="AM901" s="28"/>
      <c r="AN901" s="28"/>
      <c r="AO901" s="28"/>
      <c r="AP901" s="28"/>
      <c r="AQ901" s="28"/>
      <c r="AR901" s="28"/>
      <c r="AS901" s="28"/>
      <c r="AT901" s="28"/>
    </row>
    <row r="902" spans="1:63">
      <c r="A902" s="28"/>
      <c r="B902" s="29"/>
      <c r="C902" s="28"/>
      <c r="D902" s="28"/>
      <c r="Z902" s="28"/>
      <c r="AA902" s="28"/>
      <c r="AB902" s="28"/>
      <c r="AC902" s="28"/>
      <c r="AD902" s="28"/>
      <c r="AF902" s="29"/>
      <c r="AM902" s="28"/>
      <c r="AN902" s="28"/>
      <c r="AO902" s="28"/>
      <c r="AP902" s="28"/>
      <c r="AQ902" s="28"/>
      <c r="AR902" s="28"/>
      <c r="AS902" s="28"/>
      <c r="AT902" s="28"/>
    </row>
    <row r="903" spans="1:63">
      <c r="A903" s="28"/>
      <c r="B903" s="29"/>
      <c r="C903" s="28"/>
      <c r="D903" s="28"/>
      <c r="Z903" s="28"/>
      <c r="AA903" s="28"/>
      <c r="AB903" s="28"/>
      <c r="AC903" s="28"/>
      <c r="AD903" s="28"/>
      <c r="AF903" s="29"/>
      <c r="AM903" s="28"/>
      <c r="AN903" s="28"/>
      <c r="AO903" s="28"/>
      <c r="AP903" s="28"/>
      <c r="AQ903" s="28"/>
      <c r="AR903" s="28"/>
      <c r="AS903" s="28"/>
      <c r="AT903" s="28"/>
    </row>
    <row r="904" spans="1:63">
      <c r="A904" s="28"/>
      <c r="B904" s="29"/>
      <c r="C904" s="28"/>
      <c r="D904" s="28"/>
      <c r="Z904" s="28"/>
      <c r="AA904" s="28"/>
      <c r="AB904" s="28"/>
      <c r="AC904" s="28"/>
      <c r="AD904" s="28"/>
      <c r="AF904" s="29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</row>
    <row r="905" spans="1:63">
      <c r="A905" s="28"/>
      <c r="B905" s="29"/>
      <c r="C905" s="28"/>
      <c r="D905" s="28"/>
      <c r="Z905" s="28"/>
      <c r="AA905" s="28"/>
      <c r="AB905" s="28"/>
      <c r="AC905" s="28"/>
      <c r="AD905" s="28"/>
      <c r="AF905" s="29"/>
      <c r="AM905" s="28"/>
      <c r="AN905" s="28"/>
      <c r="AO905" s="28"/>
      <c r="AP905" s="28"/>
      <c r="AQ905" s="28"/>
      <c r="AR905" s="28"/>
      <c r="AS905" s="28"/>
      <c r="AT905" s="28"/>
    </row>
    <row r="906" spans="1:63">
      <c r="A906" s="28"/>
      <c r="B906" s="29"/>
      <c r="C906" s="28"/>
      <c r="D906" s="28"/>
      <c r="Z906" s="28"/>
      <c r="AA906" s="28"/>
      <c r="AB906" s="28"/>
      <c r="AC906" s="28"/>
      <c r="AD906" s="28"/>
      <c r="AF906" s="29"/>
      <c r="AM906" s="28"/>
      <c r="AN906" s="28"/>
      <c r="AO906" s="28"/>
      <c r="AP906" s="28"/>
      <c r="AQ906" s="28"/>
      <c r="AR906" s="28"/>
      <c r="AS906" s="28"/>
      <c r="AT906" s="28"/>
    </row>
    <row r="907" spans="1:63">
      <c r="A907" s="28"/>
      <c r="B907" s="29"/>
      <c r="C907" s="28"/>
      <c r="D907" s="28"/>
      <c r="Z907" s="28"/>
      <c r="AA907" s="28"/>
      <c r="AB907" s="28"/>
      <c r="AC907" s="28"/>
      <c r="AD907" s="28"/>
      <c r="AF907" s="29"/>
      <c r="AM907" s="28"/>
      <c r="AN907" s="28"/>
      <c r="AO907" s="28"/>
      <c r="AP907" s="28"/>
      <c r="AQ907" s="28"/>
      <c r="AR907" s="28"/>
      <c r="AS907" s="28"/>
      <c r="AT907" s="28"/>
    </row>
    <row r="908" spans="1:63">
      <c r="A908" s="28"/>
      <c r="B908" s="29"/>
      <c r="C908" s="28"/>
      <c r="D908" s="28"/>
      <c r="Z908" s="28"/>
      <c r="AA908" s="28"/>
      <c r="AB908" s="28"/>
      <c r="AC908" s="28"/>
      <c r="AD908" s="28"/>
      <c r="AF908" s="29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</row>
    <row r="909" spans="1:63">
      <c r="A909" s="28"/>
      <c r="B909" s="29"/>
      <c r="C909" s="28"/>
      <c r="D909" s="28"/>
      <c r="Z909" s="28"/>
      <c r="AA909" s="28"/>
      <c r="AB909" s="28"/>
      <c r="AC909" s="28"/>
      <c r="AD909" s="28"/>
      <c r="AF909" s="29"/>
      <c r="AM909" s="28"/>
      <c r="AN909" s="28"/>
      <c r="AO909" s="28"/>
      <c r="AP909" s="28"/>
      <c r="AQ909" s="28"/>
      <c r="AR909" s="28"/>
      <c r="AS909" s="28"/>
      <c r="AT909" s="28"/>
    </row>
    <row r="910" spans="1:63">
      <c r="A910" s="28"/>
      <c r="B910" s="29"/>
      <c r="C910" s="28"/>
      <c r="D910" s="28"/>
      <c r="Z910" s="28"/>
      <c r="AA910" s="28"/>
      <c r="AB910" s="28"/>
      <c r="AC910" s="28"/>
      <c r="AD910" s="28"/>
      <c r="AF910" s="29"/>
      <c r="AM910" s="28"/>
      <c r="AN910" s="28"/>
      <c r="AO910" s="28"/>
      <c r="AP910" s="28"/>
      <c r="AQ910" s="28"/>
      <c r="AR910" s="28"/>
      <c r="AS910" s="28"/>
      <c r="AT910" s="28"/>
    </row>
    <row r="911" spans="1:63">
      <c r="A911" s="28"/>
      <c r="B911" s="29"/>
      <c r="C911" s="28"/>
      <c r="D911" s="28"/>
      <c r="Z911" s="28"/>
      <c r="AA911" s="28"/>
      <c r="AB911" s="28"/>
      <c r="AC911" s="28"/>
      <c r="AD911" s="28"/>
      <c r="AF911" s="29"/>
      <c r="AM911" s="28"/>
      <c r="AN911" s="28"/>
      <c r="AO911" s="28"/>
      <c r="AP911" s="28"/>
      <c r="AQ911" s="28"/>
      <c r="AR911" s="28"/>
      <c r="AS911" s="28"/>
      <c r="AT911" s="28"/>
    </row>
    <row r="912" spans="1:63">
      <c r="A912" s="28"/>
      <c r="B912" s="29"/>
      <c r="C912" s="28"/>
      <c r="D912" s="28"/>
      <c r="Z912" s="28"/>
      <c r="AA912" s="28"/>
      <c r="AB912" s="28"/>
      <c r="AC912" s="28"/>
      <c r="AD912" s="28"/>
      <c r="AF912" s="29"/>
      <c r="AM912" s="28"/>
      <c r="AN912" s="28"/>
      <c r="AO912" s="28"/>
      <c r="AP912" s="28"/>
      <c r="AQ912" s="28"/>
      <c r="AR912" s="28"/>
      <c r="AS912" s="28"/>
      <c r="AT912" s="28"/>
    </row>
    <row r="913" spans="1:63">
      <c r="A913" s="28"/>
      <c r="B913" s="29"/>
      <c r="C913" s="28"/>
      <c r="D913" s="28"/>
      <c r="Z913" s="28"/>
      <c r="AA913" s="28"/>
      <c r="AB913" s="28"/>
      <c r="AC913" s="28"/>
      <c r="AD913" s="28"/>
      <c r="AF913" s="29"/>
      <c r="AM913" s="28"/>
      <c r="AN913" s="28"/>
      <c r="AO913" s="28"/>
      <c r="AP913" s="28"/>
      <c r="AQ913" s="28"/>
      <c r="AR913" s="28"/>
      <c r="AS913" s="28"/>
      <c r="AT913" s="28"/>
    </row>
    <row r="914" spans="1:63">
      <c r="A914" s="28"/>
      <c r="B914" s="29"/>
      <c r="C914" s="28"/>
      <c r="D914" s="28"/>
      <c r="Z914" s="28"/>
      <c r="AA914" s="28"/>
      <c r="AB914" s="28"/>
      <c r="AC914" s="28"/>
      <c r="AD914" s="28"/>
      <c r="AF914" s="29"/>
      <c r="AM914" s="28"/>
      <c r="AN914" s="28"/>
      <c r="AO914" s="28"/>
      <c r="AP914" s="28"/>
      <c r="AQ914" s="28"/>
      <c r="AR914" s="28"/>
      <c r="AS914" s="28"/>
      <c r="AT914" s="28"/>
    </row>
    <row r="915" spans="1:63">
      <c r="A915" s="28"/>
      <c r="B915" s="29"/>
      <c r="C915" s="28"/>
      <c r="D915" s="28"/>
      <c r="Z915" s="28"/>
      <c r="AA915" s="28"/>
      <c r="AB915" s="28"/>
      <c r="AC915" s="28"/>
      <c r="AD915" s="28"/>
      <c r="AF915" s="29"/>
      <c r="AM915" s="28"/>
      <c r="AN915" s="28"/>
      <c r="AO915" s="28"/>
      <c r="AP915" s="28"/>
      <c r="AQ915" s="28"/>
      <c r="AR915" s="28"/>
      <c r="AS915" s="28"/>
      <c r="AT915" s="28"/>
    </row>
    <row r="916" spans="1:63">
      <c r="A916" s="28"/>
      <c r="B916" s="29"/>
      <c r="C916" s="28"/>
      <c r="D916" s="28"/>
      <c r="Z916" s="28"/>
      <c r="AA916" s="28"/>
      <c r="AB916" s="28"/>
      <c r="AC916" s="28"/>
      <c r="AD916" s="28"/>
      <c r="AF916" s="29"/>
      <c r="AM916" s="28"/>
      <c r="AN916" s="28"/>
      <c r="AO916" s="28"/>
      <c r="AP916" s="28"/>
      <c r="AQ916" s="28"/>
      <c r="AR916" s="28"/>
      <c r="AS916" s="28"/>
      <c r="AT916" s="28"/>
    </row>
    <row r="917" spans="1:63">
      <c r="A917" s="28"/>
      <c r="B917" s="29"/>
      <c r="C917" s="28"/>
      <c r="D917" s="28"/>
      <c r="Z917" s="28"/>
      <c r="AA917" s="28"/>
      <c r="AB917" s="28"/>
      <c r="AC917" s="28"/>
      <c r="AD917" s="28"/>
      <c r="AF917" s="29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</row>
    <row r="918" spans="1:63">
      <c r="A918" s="28"/>
      <c r="B918" s="29"/>
      <c r="C918" s="28"/>
      <c r="D918" s="28"/>
      <c r="Z918" s="28"/>
      <c r="AA918" s="28"/>
      <c r="AB918" s="28"/>
      <c r="AC918" s="28"/>
      <c r="AD918" s="28"/>
      <c r="AF918" s="29"/>
      <c r="AM918" s="28"/>
      <c r="AN918" s="28"/>
      <c r="AO918" s="28"/>
      <c r="AP918" s="28"/>
      <c r="AQ918" s="28"/>
      <c r="AR918" s="28"/>
      <c r="AS918" s="28"/>
      <c r="AT918" s="28"/>
    </row>
    <row r="919" spans="1:63">
      <c r="A919" s="28"/>
      <c r="B919" s="29"/>
      <c r="C919" s="28"/>
      <c r="D919" s="28"/>
      <c r="Z919" s="28"/>
      <c r="AA919" s="28"/>
      <c r="AB919" s="28"/>
      <c r="AC919" s="28"/>
      <c r="AD919" s="28"/>
      <c r="AF919" s="29"/>
      <c r="AM919" s="28"/>
      <c r="AN919" s="28"/>
      <c r="AO919" s="28"/>
      <c r="AP919" s="28"/>
      <c r="AQ919" s="28"/>
      <c r="AR919" s="28"/>
      <c r="AS919" s="28"/>
      <c r="AT919" s="28"/>
    </row>
    <row r="920" spans="1:63">
      <c r="A920" s="28"/>
      <c r="B920" s="29"/>
      <c r="C920" s="28"/>
      <c r="D920" s="28"/>
      <c r="Z920" s="28"/>
      <c r="AA920" s="28"/>
      <c r="AB920" s="28"/>
      <c r="AC920" s="28"/>
      <c r="AD920" s="28"/>
      <c r="AF920" s="29"/>
      <c r="AM920" s="28"/>
      <c r="AN920" s="28"/>
      <c r="AO920" s="28"/>
      <c r="AP920" s="28"/>
      <c r="AQ920" s="28"/>
      <c r="AR920" s="28"/>
      <c r="AS920" s="28"/>
      <c r="AT920" s="28"/>
    </row>
    <row r="921" spans="1:63">
      <c r="A921" s="28"/>
      <c r="B921" s="29"/>
      <c r="C921" s="28"/>
      <c r="D921" s="28"/>
      <c r="Z921" s="28"/>
      <c r="AA921" s="28"/>
      <c r="AB921" s="28"/>
      <c r="AC921" s="28"/>
      <c r="AD921" s="28"/>
      <c r="AF921" s="29"/>
      <c r="AM921" s="28"/>
      <c r="AN921" s="28"/>
      <c r="AO921" s="28"/>
      <c r="AP921" s="28"/>
      <c r="AQ921" s="28"/>
      <c r="AR921" s="28"/>
      <c r="AS921" s="28"/>
      <c r="AT921" s="28"/>
    </row>
    <row r="922" spans="1:63">
      <c r="A922" s="28"/>
      <c r="B922" s="29"/>
      <c r="C922" s="28"/>
      <c r="D922" s="28"/>
      <c r="Z922" s="28"/>
      <c r="AA922" s="28"/>
      <c r="AB922" s="28"/>
      <c r="AC922" s="28"/>
      <c r="AD922" s="28"/>
      <c r="AF922" s="29"/>
      <c r="AM922" s="28"/>
      <c r="AN922" s="28"/>
      <c r="AO922" s="28"/>
      <c r="AP922" s="28"/>
      <c r="AQ922" s="28"/>
      <c r="AR922" s="28"/>
      <c r="AS922" s="28"/>
      <c r="AT922" s="28"/>
    </row>
    <row r="923" spans="1:63">
      <c r="A923" s="28"/>
      <c r="B923" s="29"/>
      <c r="C923" s="28"/>
      <c r="D923" s="28"/>
      <c r="Z923" s="28"/>
      <c r="AA923" s="28"/>
      <c r="AB923" s="28"/>
      <c r="AC923" s="28"/>
      <c r="AD923" s="28"/>
      <c r="AF923" s="29"/>
      <c r="AM923" s="28"/>
      <c r="AN923" s="28"/>
      <c r="AO923" s="28"/>
      <c r="AP923" s="28"/>
      <c r="AQ923" s="28"/>
      <c r="AR923" s="28"/>
      <c r="AS923" s="28"/>
      <c r="AT923" s="28"/>
    </row>
    <row r="924" spans="1:63">
      <c r="A924" s="28"/>
      <c r="B924" s="29"/>
      <c r="C924" s="28"/>
      <c r="D924" s="28"/>
      <c r="Z924" s="28"/>
      <c r="AA924" s="28"/>
      <c r="AB924" s="28"/>
      <c r="AC924" s="28"/>
      <c r="AD924" s="28"/>
      <c r="AF924" s="29"/>
      <c r="AM924" s="28"/>
      <c r="AN924" s="28"/>
      <c r="AO924" s="28"/>
      <c r="AP924" s="28"/>
      <c r="AQ924" s="28"/>
      <c r="AR924" s="28"/>
      <c r="AS924" s="28"/>
      <c r="AT924" s="28"/>
    </row>
    <row r="925" spans="1:63">
      <c r="A925" s="28"/>
      <c r="B925" s="29"/>
      <c r="C925" s="28"/>
      <c r="D925" s="28"/>
      <c r="Z925" s="28"/>
      <c r="AA925" s="28"/>
      <c r="AB925" s="28"/>
      <c r="AC925" s="28"/>
      <c r="AD925" s="28"/>
      <c r="AF925" s="29"/>
      <c r="AM925" s="28"/>
      <c r="AN925" s="28"/>
      <c r="AO925" s="28"/>
      <c r="AP925" s="28"/>
      <c r="AQ925" s="28"/>
      <c r="AR925" s="28"/>
      <c r="AS925" s="28"/>
      <c r="AT925" s="28"/>
    </row>
    <row r="926" spans="1:63">
      <c r="A926" s="28"/>
      <c r="B926" s="29"/>
      <c r="C926" s="28"/>
      <c r="D926" s="28"/>
      <c r="Z926" s="28"/>
      <c r="AA926" s="28"/>
      <c r="AB926" s="28"/>
      <c r="AC926" s="28"/>
      <c r="AD926" s="28"/>
      <c r="AF926" s="29"/>
      <c r="AM926" s="28"/>
      <c r="AN926" s="28"/>
      <c r="AO926" s="28"/>
      <c r="AP926" s="28"/>
      <c r="AQ926" s="28"/>
      <c r="AR926" s="28"/>
      <c r="AS926" s="28"/>
      <c r="AT926" s="28"/>
    </row>
    <row r="927" spans="1:63">
      <c r="A927" s="28"/>
      <c r="B927" s="29"/>
      <c r="C927" s="28"/>
      <c r="D927" s="28"/>
      <c r="Z927" s="28"/>
      <c r="AA927" s="28"/>
      <c r="AB927" s="28"/>
      <c r="AC927" s="28"/>
      <c r="AD927" s="28"/>
      <c r="AF927" s="29"/>
      <c r="AM927" s="28"/>
      <c r="AN927" s="28"/>
      <c r="AO927" s="28"/>
      <c r="AP927" s="28"/>
      <c r="AQ927" s="28"/>
      <c r="AR927" s="28"/>
      <c r="AS927" s="28"/>
      <c r="AT927" s="28"/>
    </row>
    <row r="928" spans="1:63">
      <c r="A928" s="28"/>
      <c r="B928" s="29"/>
      <c r="C928" s="28"/>
      <c r="D928" s="28"/>
      <c r="Z928" s="28"/>
      <c r="AA928" s="28"/>
      <c r="AB928" s="28"/>
      <c r="AC928" s="28"/>
      <c r="AD928" s="28"/>
      <c r="AF928" s="29"/>
      <c r="AM928" s="28"/>
      <c r="AN928" s="28"/>
      <c r="AO928" s="28"/>
      <c r="AP928" s="28"/>
      <c r="AQ928" s="28"/>
      <c r="AR928" s="28"/>
      <c r="AS928" s="28"/>
      <c r="AT928" s="28"/>
    </row>
    <row r="929" spans="1:63">
      <c r="A929" s="28"/>
      <c r="B929" s="29"/>
      <c r="C929" s="28"/>
      <c r="D929" s="28"/>
      <c r="Z929" s="28"/>
      <c r="AA929" s="28"/>
      <c r="AB929" s="28"/>
      <c r="AC929" s="28"/>
      <c r="AD929" s="28"/>
      <c r="AF929" s="29"/>
      <c r="AM929" s="28"/>
      <c r="AN929" s="28"/>
      <c r="AO929" s="28"/>
      <c r="AP929" s="28"/>
      <c r="AQ929" s="28"/>
      <c r="AR929" s="28"/>
      <c r="AS929" s="28"/>
      <c r="AT929" s="28"/>
    </row>
    <row r="930" spans="1:63">
      <c r="A930" s="28"/>
      <c r="B930" s="29"/>
      <c r="C930" s="28"/>
      <c r="D930" s="28"/>
      <c r="Z930" s="28"/>
      <c r="AA930" s="28"/>
      <c r="AB930" s="28"/>
      <c r="AC930" s="28"/>
      <c r="AD930" s="28"/>
      <c r="AF930" s="29"/>
      <c r="AM930" s="28"/>
      <c r="AN930" s="28"/>
      <c r="AO930" s="28"/>
      <c r="AP930" s="28"/>
      <c r="AQ930" s="28"/>
      <c r="AR930" s="28"/>
      <c r="AS930" s="28"/>
      <c r="AT930" s="28"/>
    </row>
    <row r="931" spans="1:63">
      <c r="A931" s="28"/>
      <c r="B931" s="29"/>
      <c r="C931" s="28"/>
      <c r="D931" s="28"/>
      <c r="Z931" s="28"/>
      <c r="AA931" s="28"/>
      <c r="AB931" s="28"/>
      <c r="AC931" s="28"/>
      <c r="AD931" s="28"/>
      <c r="AF931" s="29"/>
      <c r="AM931" s="28"/>
      <c r="AN931" s="28"/>
      <c r="AO931" s="28"/>
      <c r="AP931" s="28"/>
      <c r="AQ931" s="28"/>
      <c r="AR931" s="28"/>
      <c r="AS931" s="28"/>
      <c r="AT931" s="28"/>
    </row>
    <row r="932" spans="1:63">
      <c r="A932" s="28"/>
      <c r="B932" s="29"/>
      <c r="C932" s="28"/>
      <c r="D932" s="28"/>
      <c r="Z932" s="28"/>
      <c r="AA932" s="28"/>
      <c r="AB932" s="28"/>
      <c r="AC932" s="28"/>
      <c r="AD932" s="28"/>
      <c r="AF932" s="29"/>
      <c r="AM932" s="28"/>
      <c r="AN932" s="28"/>
      <c r="AO932" s="28"/>
      <c r="AP932" s="28"/>
      <c r="AQ932" s="28"/>
      <c r="AR932" s="28"/>
      <c r="AS932" s="28"/>
      <c r="AT932" s="28"/>
    </row>
    <row r="933" spans="1:63">
      <c r="A933" s="28"/>
      <c r="B933" s="29"/>
      <c r="C933" s="28"/>
      <c r="D933" s="28"/>
      <c r="Z933" s="28"/>
      <c r="AA933" s="28"/>
      <c r="AB933" s="28"/>
      <c r="AC933" s="28"/>
      <c r="AD933" s="28"/>
      <c r="AF933" s="29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</row>
    <row r="934" spans="1:63">
      <c r="A934" s="28"/>
      <c r="B934" s="29"/>
      <c r="C934" s="28"/>
      <c r="D934" s="28"/>
      <c r="Z934" s="28"/>
      <c r="AA934" s="28"/>
      <c r="AB934" s="28"/>
      <c r="AC934" s="28"/>
      <c r="AD934" s="28"/>
      <c r="AF934" s="29"/>
      <c r="AM934" s="28"/>
      <c r="AN934" s="28"/>
      <c r="AO934" s="28"/>
      <c r="AP934" s="28"/>
      <c r="AQ934" s="28"/>
      <c r="AR934" s="28"/>
      <c r="AS934" s="28"/>
      <c r="AT934" s="28"/>
    </row>
    <row r="935" spans="1:63">
      <c r="A935" s="28"/>
      <c r="B935" s="29"/>
      <c r="C935" s="28"/>
      <c r="D935" s="28"/>
      <c r="Z935" s="28"/>
      <c r="AA935" s="28"/>
      <c r="AB935" s="28"/>
      <c r="AC935" s="28"/>
      <c r="AD935" s="28"/>
      <c r="AF935" s="29"/>
      <c r="AM935" s="28"/>
      <c r="AN935" s="28"/>
      <c r="AO935" s="28"/>
      <c r="AP935" s="28"/>
      <c r="AQ935" s="28"/>
      <c r="AR935" s="28"/>
      <c r="AS935" s="28"/>
      <c r="AT935" s="28"/>
    </row>
    <row r="936" spans="1:63">
      <c r="A936" s="28"/>
      <c r="B936" s="29"/>
      <c r="C936" s="28"/>
      <c r="D936" s="28"/>
      <c r="Z936" s="28"/>
      <c r="AA936" s="28"/>
      <c r="AB936" s="28"/>
      <c r="AC936" s="28"/>
      <c r="AD936" s="28"/>
      <c r="AF936" s="29"/>
      <c r="AM936" s="28"/>
      <c r="AN936" s="28"/>
      <c r="AO936" s="28"/>
      <c r="AP936" s="28"/>
      <c r="AQ936" s="28"/>
      <c r="AR936" s="28"/>
      <c r="AS936" s="28"/>
      <c r="AT936" s="28"/>
    </row>
    <row r="937" spans="1:63">
      <c r="A937" s="28"/>
      <c r="B937" s="29"/>
      <c r="C937" s="28"/>
      <c r="D937" s="28"/>
      <c r="Z937" s="28"/>
      <c r="AA937" s="28"/>
      <c r="AB937" s="28"/>
      <c r="AC937" s="28"/>
      <c r="AD937" s="28"/>
      <c r="AF937" s="29"/>
      <c r="AM937" s="28"/>
      <c r="AN937" s="28"/>
      <c r="AO937" s="28"/>
      <c r="AP937" s="28"/>
      <c r="AQ937" s="28"/>
      <c r="AR937" s="28"/>
      <c r="AS937" s="28"/>
      <c r="AT937" s="28"/>
    </row>
    <row r="938" spans="1:63">
      <c r="A938" s="28"/>
      <c r="B938" s="29"/>
      <c r="C938" s="28"/>
      <c r="D938" s="28"/>
      <c r="Z938" s="28"/>
      <c r="AA938" s="28"/>
      <c r="AB938" s="28"/>
      <c r="AC938" s="28"/>
      <c r="AD938" s="28"/>
      <c r="AF938" s="29"/>
      <c r="AM938" s="28"/>
      <c r="AN938" s="28"/>
      <c r="AO938" s="28"/>
      <c r="AP938" s="28"/>
      <c r="AQ938" s="28"/>
      <c r="AR938" s="28"/>
      <c r="AS938" s="28"/>
      <c r="AT938" s="28"/>
    </row>
    <row r="939" spans="1:63">
      <c r="A939" s="28"/>
      <c r="B939" s="29"/>
      <c r="C939" s="28"/>
      <c r="D939" s="28"/>
      <c r="Z939" s="28"/>
      <c r="AA939" s="28"/>
      <c r="AB939" s="28"/>
      <c r="AC939" s="28"/>
      <c r="AD939" s="28"/>
      <c r="AF939" s="29"/>
      <c r="AM939" s="28"/>
      <c r="AN939" s="28"/>
      <c r="AO939" s="28"/>
      <c r="AP939" s="28"/>
      <c r="AQ939" s="28"/>
      <c r="AR939" s="28"/>
      <c r="AS939" s="28"/>
      <c r="AT939" s="28"/>
    </row>
    <row r="940" spans="1:63">
      <c r="A940" s="28"/>
      <c r="B940" s="29"/>
      <c r="C940" s="28"/>
      <c r="D940" s="28"/>
      <c r="Z940" s="28"/>
      <c r="AA940" s="28"/>
      <c r="AB940" s="28"/>
      <c r="AC940" s="28"/>
      <c r="AD940" s="28"/>
      <c r="AF940" s="29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</row>
    <row r="941" spans="1:63">
      <c r="A941" s="28"/>
      <c r="B941" s="29"/>
      <c r="C941" s="28"/>
      <c r="D941" s="28"/>
      <c r="Z941" s="28"/>
      <c r="AA941" s="28"/>
      <c r="AB941" s="28"/>
      <c r="AC941" s="28"/>
      <c r="AD941" s="28"/>
      <c r="AF941" s="29"/>
      <c r="AM941" s="28"/>
      <c r="AN941" s="28"/>
      <c r="AO941" s="28"/>
      <c r="AP941" s="28"/>
      <c r="AQ941" s="28"/>
      <c r="AR941" s="28"/>
      <c r="AS941" s="28"/>
      <c r="AT941" s="28"/>
    </row>
    <row r="942" spans="1:63">
      <c r="A942" s="28"/>
      <c r="B942" s="29"/>
      <c r="C942" s="28"/>
      <c r="D942" s="28"/>
      <c r="Z942" s="28"/>
      <c r="AA942" s="28"/>
      <c r="AB942" s="28"/>
      <c r="AC942" s="28"/>
      <c r="AD942" s="28"/>
      <c r="AF942" s="29"/>
      <c r="AM942" s="28"/>
      <c r="AN942" s="28"/>
      <c r="AO942" s="28"/>
      <c r="AP942" s="28"/>
      <c r="AQ942" s="28"/>
      <c r="AR942" s="28"/>
      <c r="AS942" s="28"/>
      <c r="AT942" s="28"/>
    </row>
    <row r="943" spans="1:63">
      <c r="A943" s="28"/>
      <c r="B943" s="29"/>
      <c r="C943" s="28"/>
      <c r="D943" s="28"/>
      <c r="Z943" s="28"/>
      <c r="AA943" s="28"/>
      <c r="AB943" s="28"/>
      <c r="AC943" s="28"/>
      <c r="AD943" s="28"/>
      <c r="AF943" s="29"/>
      <c r="AM943" s="28"/>
      <c r="AN943" s="28"/>
      <c r="AO943" s="28"/>
      <c r="AP943" s="28"/>
      <c r="AQ943" s="28"/>
      <c r="AR943" s="28"/>
      <c r="AS943" s="28"/>
      <c r="AT943" s="28"/>
    </row>
    <row r="944" spans="1:63">
      <c r="A944" s="28"/>
      <c r="B944" s="29"/>
      <c r="C944" s="28"/>
      <c r="D944" s="28"/>
      <c r="Z944" s="28"/>
      <c r="AA944" s="28"/>
      <c r="AB944" s="28"/>
      <c r="AC944" s="28"/>
      <c r="AD944" s="28"/>
      <c r="AF944" s="29"/>
      <c r="AM944" s="28"/>
      <c r="AN944" s="28"/>
      <c r="AO944" s="28"/>
      <c r="AP944" s="28"/>
      <c r="AQ944" s="28"/>
      <c r="AR944" s="28"/>
      <c r="AS944" s="28"/>
      <c r="AT944" s="28"/>
    </row>
    <row r="945" spans="1:63">
      <c r="A945" s="28"/>
      <c r="B945" s="29"/>
      <c r="C945" s="28"/>
      <c r="D945" s="28"/>
      <c r="Z945" s="28"/>
      <c r="AA945" s="28"/>
      <c r="AB945" s="28"/>
      <c r="AC945" s="28"/>
      <c r="AD945" s="28"/>
      <c r="AF945" s="29"/>
      <c r="AM945" s="28"/>
      <c r="AN945" s="28"/>
      <c r="AO945" s="28"/>
      <c r="AP945" s="28"/>
      <c r="AQ945" s="28"/>
      <c r="AR945" s="28"/>
      <c r="AS945" s="28"/>
      <c r="AT945" s="28"/>
    </row>
    <row r="946" spans="1:63">
      <c r="A946" s="28"/>
      <c r="B946" s="29"/>
      <c r="C946" s="28"/>
      <c r="D946" s="28"/>
      <c r="Z946" s="28"/>
      <c r="AA946" s="28"/>
      <c r="AB946" s="28"/>
      <c r="AC946" s="28"/>
      <c r="AD946" s="28"/>
      <c r="AF946" s="29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</row>
    <row r="947" spans="1:63">
      <c r="A947" s="28"/>
      <c r="B947" s="29"/>
      <c r="C947" s="28"/>
      <c r="D947" s="28"/>
      <c r="Z947" s="28"/>
      <c r="AA947" s="28"/>
      <c r="AB947" s="28"/>
      <c r="AC947" s="28"/>
      <c r="AD947" s="28"/>
      <c r="AF947" s="29"/>
      <c r="AM947" s="28"/>
      <c r="AN947" s="28"/>
      <c r="AO947" s="28"/>
      <c r="AP947" s="28"/>
      <c r="AQ947" s="28"/>
      <c r="AR947" s="28"/>
      <c r="AS947" s="28"/>
      <c r="AT947" s="28"/>
    </row>
    <row r="948" spans="1:63">
      <c r="A948" s="28"/>
      <c r="B948" s="29"/>
      <c r="C948" s="28"/>
      <c r="D948" s="28"/>
      <c r="Z948" s="28"/>
      <c r="AA948" s="28"/>
      <c r="AB948" s="28"/>
      <c r="AC948" s="28"/>
      <c r="AD948" s="28"/>
      <c r="AF948" s="29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</row>
    <row r="949" spans="1:63">
      <c r="A949" s="28"/>
      <c r="B949" s="29"/>
      <c r="C949" s="28"/>
      <c r="D949" s="28"/>
      <c r="Z949" s="28"/>
      <c r="AA949" s="28"/>
      <c r="AB949" s="28"/>
      <c r="AC949" s="28"/>
      <c r="AD949" s="28"/>
      <c r="AF949" s="29"/>
      <c r="AM949" s="28"/>
      <c r="AN949" s="28"/>
      <c r="AO949" s="28"/>
      <c r="AP949" s="28"/>
      <c r="AQ949" s="28"/>
      <c r="AR949" s="28"/>
      <c r="AS949" s="28"/>
      <c r="AT949" s="28"/>
    </row>
    <row r="950" spans="1:63">
      <c r="A950" s="28"/>
      <c r="B950" s="29"/>
      <c r="C950" s="28"/>
      <c r="D950" s="28"/>
      <c r="Z950" s="28"/>
      <c r="AA950" s="28"/>
      <c r="AB950" s="28"/>
      <c r="AC950" s="28"/>
      <c r="AD950" s="28"/>
      <c r="AF950" s="29"/>
      <c r="AM950" s="28"/>
      <c r="AN950" s="28"/>
      <c r="AO950" s="28"/>
      <c r="AP950" s="28"/>
      <c r="AQ950" s="28"/>
      <c r="AR950" s="28"/>
      <c r="AS950" s="28"/>
      <c r="AT950" s="28"/>
      <c r="AU950" s="28"/>
    </row>
    <row r="951" spans="1:63">
      <c r="A951" s="28"/>
      <c r="B951" s="29"/>
      <c r="C951" s="28"/>
      <c r="D951" s="28"/>
      <c r="Z951" s="28"/>
      <c r="AA951" s="28"/>
      <c r="AB951" s="28"/>
      <c r="AC951" s="28"/>
      <c r="AD951" s="28"/>
      <c r="AF951" s="29"/>
      <c r="AM951" s="28"/>
      <c r="AN951" s="28"/>
      <c r="AO951" s="28"/>
      <c r="AP951" s="28"/>
      <c r="AQ951" s="28"/>
      <c r="AR951" s="28"/>
      <c r="AS951" s="28"/>
      <c r="AT951" s="28"/>
    </row>
    <row r="952" spans="1:63">
      <c r="A952" s="28"/>
      <c r="B952" s="29"/>
      <c r="C952" s="28"/>
      <c r="D952" s="28"/>
      <c r="Z952" s="28"/>
      <c r="AA952" s="28"/>
      <c r="AB952" s="28"/>
      <c r="AC952" s="28"/>
      <c r="AD952" s="28"/>
      <c r="AF952" s="29"/>
      <c r="AM952" s="28"/>
      <c r="AN952" s="28"/>
      <c r="AO952" s="28"/>
      <c r="AP952" s="28"/>
      <c r="AQ952" s="28"/>
      <c r="AR952" s="28"/>
      <c r="AS952" s="28"/>
      <c r="AT952" s="28"/>
    </row>
    <row r="953" spans="1:63">
      <c r="A953" s="28"/>
      <c r="B953" s="29"/>
      <c r="C953" s="28"/>
      <c r="D953" s="28"/>
      <c r="Z953" s="28"/>
      <c r="AA953" s="28"/>
      <c r="AB953" s="28"/>
      <c r="AC953" s="28"/>
      <c r="AD953" s="28"/>
      <c r="AF953" s="29"/>
      <c r="AM953" s="28"/>
      <c r="AN953" s="28"/>
      <c r="AO953" s="28"/>
      <c r="AP953" s="28"/>
      <c r="AQ953" s="28"/>
      <c r="AR953" s="28"/>
      <c r="AS953" s="28"/>
      <c r="AT953" s="28"/>
    </row>
    <row r="954" spans="1:63">
      <c r="A954" s="28"/>
      <c r="B954" s="29"/>
      <c r="C954" s="28"/>
      <c r="D954" s="28"/>
      <c r="Z954" s="28"/>
      <c r="AA954" s="28"/>
      <c r="AB954" s="28"/>
      <c r="AC954" s="28"/>
      <c r="AD954" s="28"/>
      <c r="AF954" s="29"/>
      <c r="AM954" s="28"/>
      <c r="AN954" s="28"/>
      <c r="AO954" s="28"/>
      <c r="AP954" s="28"/>
      <c r="AQ954" s="28"/>
      <c r="AR954" s="28"/>
      <c r="AS954" s="28"/>
      <c r="AT954" s="28"/>
    </row>
    <row r="955" spans="1:63">
      <c r="A955" s="28"/>
      <c r="B955" s="29"/>
      <c r="C955" s="28"/>
      <c r="D955" s="28"/>
      <c r="Z955" s="28"/>
      <c r="AA955" s="28"/>
      <c r="AB955" s="28"/>
      <c r="AC955" s="28"/>
      <c r="AD955" s="28"/>
      <c r="AF955" s="29"/>
      <c r="AM955" s="28"/>
      <c r="AN955" s="28"/>
      <c r="AO955" s="28"/>
      <c r="AP955" s="28"/>
      <c r="AQ955" s="28"/>
      <c r="AR955" s="28"/>
      <c r="AS955" s="28"/>
      <c r="AT955" s="28"/>
    </row>
    <row r="956" spans="1:63">
      <c r="A956" s="28"/>
      <c r="B956" s="29"/>
      <c r="C956" s="28"/>
      <c r="D956" s="28"/>
      <c r="Z956" s="28"/>
      <c r="AA956" s="28"/>
      <c r="AB956" s="28"/>
      <c r="AC956" s="28"/>
      <c r="AD956" s="28"/>
      <c r="AF956" s="29"/>
      <c r="AM956" s="28"/>
      <c r="AN956" s="28"/>
      <c r="AO956" s="28"/>
      <c r="AP956" s="28"/>
      <c r="AQ956" s="28"/>
      <c r="AR956" s="28"/>
      <c r="AS956" s="28"/>
      <c r="AT956" s="28"/>
      <c r="AU956" s="28"/>
    </row>
    <row r="957" spans="1:63">
      <c r="A957" s="28"/>
      <c r="B957" s="29"/>
      <c r="C957" s="28"/>
      <c r="D957" s="28"/>
      <c r="Z957" s="28"/>
      <c r="AA957" s="28"/>
      <c r="AB957" s="28"/>
      <c r="AC957" s="28"/>
      <c r="AD957" s="28"/>
      <c r="AF957" s="29"/>
      <c r="AM957" s="28"/>
      <c r="AN957" s="28"/>
      <c r="AO957" s="28"/>
      <c r="AP957" s="28"/>
      <c r="AQ957" s="28"/>
      <c r="AR957" s="28"/>
      <c r="AS957" s="28"/>
      <c r="AT957" s="28"/>
    </row>
    <row r="958" spans="1:63">
      <c r="A958" s="28"/>
      <c r="B958" s="29"/>
      <c r="C958" s="28"/>
      <c r="D958" s="28"/>
      <c r="Z958" s="28"/>
      <c r="AA958" s="28"/>
      <c r="AB958" s="28"/>
      <c r="AC958" s="28"/>
      <c r="AD958" s="28"/>
      <c r="AF958" s="29"/>
      <c r="AM958" s="28"/>
      <c r="AN958" s="28"/>
      <c r="AO958" s="28"/>
      <c r="AP958" s="28"/>
      <c r="AQ958" s="28"/>
      <c r="AR958" s="28"/>
      <c r="AS958" s="28"/>
      <c r="AT958" s="28"/>
    </row>
    <row r="959" spans="1:63">
      <c r="A959" s="28"/>
      <c r="B959" s="29"/>
      <c r="C959" s="28"/>
      <c r="D959" s="28"/>
      <c r="Z959" s="28"/>
      <c r="AA959" s="28"/>
      <c r="AB959" s="28"/>
      <c r="AC959" s="28"/>
      <c r="AD959" s="28"/>
      <c r="AF959" s="29"/>
      <c r="AM959" s="28"/>
      <c r="AN959" s="28"/>
      <c r="AO959" s="28"/>
      <c r="AP959" s="28"/>
      <c r="AQ959" s="28"/>
      <c r="AR959" s="28"/>
      <c r="AS959" s="28"/>
      <c r="AT959" s="28"/>
    </row>
    <row r="960" spans="1:63">
      <c r="A960" s="28"/>
      <c r="B960" s="29"/>
      <c r="C960" s="28"/>
      <c r="D960" s="28"/>
      <c r="Z960" s="28"/>
      <c r="AA960" s="28"/>
      <c r="AB960" s="28"/>
      <c r="AC960" s="28"/>
      <c r="AD960" s="28"/>
      <c r="AF960" s="29"/>
      <c r="AM960" s="28"/>
      <c r="AN960" s="28"/>
      <c r="AO960" s="28"/>
      <c r="AP960" s="28"/>
      <c r="AQ960" s="28"/>
      <c r="AR960" s="28"/>
      <c r="AS960" s="28"/>
      <c r="AT960" s="28"/>
    </row>
    <row r="961" spans="1:47">
      <c r="A961" s="28"/>
      <c r="B961" s="29"/>
      <c r="C961" s="28"/>
      <c r="D961" s="28"/>
      <c r="Z961" s="28"/>
      <c r="AA961" s="28"/>
      <c r="AB961" s="28"/>
      <c r="AC961" s="28"/>
      <c r="AD961" s="28"/>
      <c r="AF961" s="29"/>
      <c r="AM961" s="28"/>
      <c r="AN961" s="28"/>
      <c r="AO961" s="28"/>
      <c r="AP961" s="28"/>
      <c r="AQ961" s="28"/>
      <c r="AR961" s="28"/>
      <c r="AS961" s="28"/>
      <c r="AT961" s="28"/>
    </row>
    <row r="962" spans="1:47">
      <c r="A962" s="28"/>
      <c r="B962" s="29"/>
      <c r="C962" s="28"/>
      <c r="D962" s="28"/>
      <c r="Z962" s="28"/>
      <c r="AA962" s="28"/>
      <c r="AB962" s="28"/>
      <c r="AC962" s="28"/>
      <c r="AD962" s="28"/>
      <c r="AF962" s="29"/>
      <c r="AM962" s="28"/>
      <c r="AN962" s="28"/>
      <c r="AO962" s="28"/>
      <c r="AP962" s="28"/>
      <c r="AQ962" s="28"/>
      <c r="AR962" s="28"/>
      <c r="AS962" s="28"/>
      <c r="AT962" s="28"/>
    </row>
    <row r="963" spans="1:47">
      <c r="A963" s="28"/>
      <c r="B963" s="29"/>
      <c r="C963" s="28"/>
      <c r="D963" s="28"/>
      <c r="Z963" s="28"/>
      <c r="AA963" s="28"/>
      <c r="AB963" s="28"/>
      <c r="AC963" s="28"/>
      <c r="AD963" s="28"/>
      <c r="AF963" s="29"/>
      <c r="AM963" s="28"/>
      <c r="AN963" s="28"/>
      <c r="AO963" s="28"/>
      <c r="AP963" s="28"/>
      <c r="AQ963" s="28"/>
      <c r="AR963" s="28"/>
      <c r="AS963" s="28"/>
      <c r="AT963" s="28"/>
    </row>
    <row r="964" spans="1:47">
      <c r="A964" s="28"/>
      <c r="B964" s="29"/>
      <c r="C964" s="28"/>
      <c r="D964" s="28"/>
      <c r="Z964" s="28"/>
      <c r="AA964" s="28"/>
      <c r="AB964" s="28"/>
      <c r="AC964" s="28"/>
      <c r="AD964" s="28"/>
      <c r="AF964" s="29"/>
      <c r="AM964" s="28"/>
      <c r="AN964" s="28"/>
      <c r="AO964" s="28"/>
      <c r="AP964" s="28"/>
      <c r="AQ964" s="28"/>
      <c r="AR964" s="28"/>
      <c r="AS964" s="28"/>
      <c r="AT964" s="28"/>
    </row>
    <row r="965" spans="1:47">
      <c r="A965" s="28"/>
      <c r="B965" s="29"/>
      <c r="C965" s="28"/>
      <c r="D965" s="28"/>
      <c r="Z965" s="28"/>
      <c r="AA965" s="28"/>
      <c r="AB965" s="28"/>
      <c r="AC965" s="28"/>
      <c r="AD965" s="28"/>
      <c r="AF965" s="29"/>
      <c r="AM965" s="28"/>
      <c r="AN965" s="28"/>
      <c r="AO965" s="28"/>
      <c r="AP965" s="28"/>
      <c r="AQ965" s="28"/>
      <c r="AR965" s="28"/>
      <c r="AS965" s="28"/>
      <c r="AT965" s="28"/>
    </row>
    <row r="966" spans="1:47">
      <c r="A966" s="28"/>
      <c r="B966" s="29"/>
      <c r="C966" s="28"/>
      <c r="D966" s="28"/>
      <c r="Z966" s="28"/>
      <c r="AA966" s="28"/>
      <c r="AB966" s="28"/>
      <c r="AC966" s="28"/>
      <c r="AD966" s="28"/>
      <c r="AF966" s="29"/>
      <c r="AM966" s="28"/>
      <c r="AN966" s="28"/>
      <c r="AO966" s="28"/>
      <c r="AP966" s="28"/>
      <c r="AQ966" s="28"/>
      <c r="AR966" s="28"/>
      <c r="AS966" s="28"/>
      <c r="AT966" s="28"/>
    </row>
    <row r="967" spans="1:47">
      <c r="A967" s="28"/>
      <c r="B967" s="29"/>
      <c r="C967" s="28"/>
      <c r="D967" s="28"/>
      <c r="Z967" s="28"/>
      <c r="AA967" s="28"/>
      <c r="AB967" s="28"/>
      <c r="AC967" s="28"/>
      <c r="AD967" s="28"/>
      <c r="AF967" s="29"/>
      <c r="AM967" s="28"/>
      <c r="AN967" s="28"/>
      <c r="AO967" s="28"/>
      <c r="AP967" s="28"/>
      <c r="AQ967" s="28"/>
      <c r="AR967" s="28"/>
      <c r="AS967" s="28"/>
      <c r="AT967" s="28"/>
      <c r="AU967" s="28"/>
    </row>
    <row r="968" spans="1:47">
      <c r="A968" s="28"/>
      <c r="B968" s="29"/>
      <c r="C968" s="28"/>
      <c r="D968" s="28"/>
      <c r="Z968" s="28"/>
      <c r="AA968" s="28"/>
      <c r="AB968" s="28"/>
      <c r="AC968" s="28"/>
      <c r="AD968" s="28"/>
      <c r="AF968" s="29"/>
      <c r="AM968" s="28"/>
      <c r="AN968" s="28"/>
      <c r="AO968" s="28"/>
      <c r="AP968" s="28"/>
      <c r="AQ968" s="28"/>
      <c r="AR968" s="28"/>
      <c r="AS968" s="28"/>
      <c r="AT968" s="28"/>
    </row>
    <row r="969" spans="1:47">
      <c r="A969" s="28"/>
      <c r="B969" s="29"/>
      <c r="C969" s="28"/>
      <c r="D969" s="28"/>
      <c r="Z969" s="28"/>
      <c r="AA969" s="28"/>
      <c r="AB969" s="28"/>
      <c r="AC969" s="28"/>
      <c r="AD969" s="28"/>
      <c r="AF969" s="29"/>
      <c r="AM969" s="28"/>
      <c r="AN969" s="28"/>
      <c r="AO969" s="28"/>
      <c r="AP969" s="28"/>
      <c r="AQ969" s="28"/>
      <c r="AR969" s="28"/>
      <c r="AS969" s="28"/>
      <c r="AT969" s="28"/>
    </row>
    <row r="970" spans="1:47">
      <c r="A970" s="28"/>
      <c r="B970" s="29"/>
      <c r="C970" s="28"/>
      <c r="D970" s="28"/>
      <c r="Z970" s="28"/>
      <c r="AA970" s="28"/>
      <c r="AB970" s="28"/>
      <c r="AC970" s="28"/>
      <c r="AD970" s="28"/>
      <c r="AF970" s="29"/>
      <c r="AM970" s="28"/>
      <c r="AN970" s="28"/>
      <c r="AO970" s="28"/>
      <c r="AP970" s="28"/>
      <c r="AQ970" s="28"/>
      <c r="AR970" s="28"/>
      <c r="AS970" s="28"/>
      <c r="AT970" s="28"/>
    </row>
    <row r="971" spans="1:47">
      <c r="A971" s="28"/>
      <c r="B971" s="29"/>
      <c r="C971" s="28"/>
      <c r="D971" s="28"/>
      <c r="Z971" s="28"/>
      <c r="AA971" s="28"/>
      <c r="AB971" s="28"/>
      <c r="AC971" s="28"/>
      <c r="AD971" s="28"/>
      <c r="AF971" s="29"/>
      <c r="AM971" s="28"/>
      <c r="AN971" s="28"/>
      <c r="AO971" s="28"/>
      <c r="AP971" s="28"/>
      <c r="AQ971" s="28"/>
      <c r="AR971" s="28"/>
      <c r="AS971" s="28"/>
      <c r="AT971" s="28"/>
    </row>
    <row r="972" spans="1:47">
      <c r="A972" s="28"/>
      <c r="B972" s="29"/>
      <c r="C972" s="28"/>
      <c r="D972" s="28"/>
      <c r="Z972" s="28"/>
      <c r="AA972" s="28"/>
      <c r="AB972" s="28"/>
      <c r="AC972" s="28"/>
      <c r="AD972" s="28"/>
      <c r="AF972" s="29"/>
      <c r="AM972" s="28"/>
      <c r="AN972" s="28"/>
      <c r="AO972" s="28"/>
      <c r="AP972" s="28"/>
      <c r="AQ972" s="28"/>
      <c r="AR972" s="28"/>
      <c r="AS972" s="28"/>
      <c r="AT972" s="28"/>
    </row>
    <row r="973" spans="1:47">
      <c r="A973" s="28"/>
      <c r="B973" s="29"/>
      <c r="C973" s="28"/>
      <c r="D973" s="28"/>
      <c r="Z973" s="28"/>
      <c r="AA973" s="28"/>
      <c r="AB973" s="28"/>
      <c r="AC973" s="28"/>
      <c r="AD973" s="28"/>
      <c r="AF973" s="29"/>
      <c r="AM973" s="28"/>
      <c r="AN973" s="28"/>
      <c r="AO973" s="28"/>
      <c r="AP973" s="28"/>
      <c r="AQ973" s="28"/>
      <c r="AR973" s="28"/>
      <c r="AS973" s="28"/>
      <c r="AT973" s="28"/>
      <c r="AU973" s="28"/>
    </row>
    <row r="974" spans="1:47">
      <c r="A974" s="28"/>
      <c r="B974" s="29"/>
      <c r="C974" s="28"/>
      <c r="D974" s="28"/>
      <c r="Z974" s="28"/>
      <c r="AA974" s="28"/>
      <c r="AB974" s="28"/>
      <c r="AC974" s="28"/>
      <c r="AD974" s="28"/>
      <c r="AF974" s="29"/>
      <c r="AM974" s="28"/>
      <c r="AN974" s="28"/>
      <c r="AO974" s="28"/>
      <c r="AP974" s="28"/>
      <c r="AQ974" s="28"/>
      <c r="AR974" s="28"/>
      <c r="AS974" s="28"/>
      <c r="AT974" s="28"/>
    </row>
    <row r="975" spans="1:47">
      <c r="A975" s="28"/>
      <c r="B975" s="29"/>
      <c r="C975" s="28"/>
      <c r="D975" s="28"/>
      <c r="Z975" s="28"/>
      <c r="AA975" s="28"/>
      <c r="AB975" s="28"/>
      <c r="AC975" s="28"/>
      <c r="AD975" s="28"/>
      <c r="AF975" s="29"/>
      <c r="AM975" s="28"/>
      <c r="AN975" s="28"/>
      <c r="AO975" s="28"/>
      <c r="AP975" s="28"/>
      <c r="AQ975" s="28"/>
      <c r="AR975" s="28"/>
      <c r="AS975" s="28"/>
      <c r="AT975" s="28"/>
    </row>
    <row r="976" spans="1:47">
      <c r="A976" s="28"/>
      <c r="B976" s="29"/>
      <c r="C976" s="28"/>
      <c r="D976" s="28"/>
      <c r="Z976" s="28"/>
      <c r="AA976" s="28"/>
      <c r="AB976" s="28"/>
      <c r="AC976" s="28"/>
      <c r="AD976" s="28"/>
      <c r="AF976" s="29"/>
      <c r="AM976" s="28"/>
      <c r="AN976" s="28"/>
      <c r="AO976" s="28"/>
      <c r="AP976" s="28"/>
      <c r="AQ976" s="28"/>
      <c r="AR976" s="28"/>
      <c r="AS976" s="28"/>
      <c r="AT976" s="28"/>
    </row>
    <row r="977" spans="1:63">
      <c r="A977" s="28"/>
      <c r="B977" s="29"/>
      <c r="C977" s="28"/>
      <c r="D977" s="28"/>
      <c r="Z977" s="28"/>
      <c r="AA977" s="28"/>
      <c r="AB977" s="28"/>
      <c r="AC977" s="28"/>
      <c r="AD977" s="28"/>
      <c r="AF977" s="29"/>
      <c r="AM977" s="28"/>
      <c r="AN977" s="28"/>
      <c r="AO977" s="28"/>
      <c r="AP977" s="28"/>
      <c r="AQ977" s="28"/>
      <c r="AR977" s="28"/>
      <c r="AS977" s="28"/>
      <c r="AT977" s="28"/>
    </row>
    <row r="978" spans="1:63">
      <c r="A978" s="28"/>
      <c r="B978" s="29"/>
      <c r="C978" s="28"/>
      <c r="D978" s="28"/>
      <c r="Z978" s="28"/>
      <c r="AA978" s="28"/>
      <c r="AB978" s="28"/>
      <c r="AC978" s="28"/>
      <c r="AD978" s="28"/>
      <c r="AF978" s="29"/>
      <c r="AM978" s="28"/>
      <c r="AN978" s="28"/>
      <c r="AO978" s="28"/>
      <c r="AP978" s="28"/>
      <c r="AQ978" s="28"/>
      <c r="AR978" s="28"/>
      <c r="AS978" s="28"/>
      <c r="AT978" s="28"/>
    </row>
    <row r="979" spans="1:63">
      <c r="A979" s="28"/>
      <c r="B979" s="29"/>
      <c r="C979" s="28"/>
      <c r="D979" s="28"/>
      <c r="Z979" s="28"/>
      <c r="AA979" s="28"/>
      <c r="AB979" s="28"/>
      <c r="AC979" s="28"/>
      <c r="AD979" s="28"/>
      <c r="AF979" s="29"/>
      <c r="AM979" s="28"/>
      <c r="AN979" s="28"/>
      <c r="AO979" s="28"/>
      <c r="AP979" s="28"/>
      <c r="AQ979" s="28"/>
      <c r="AR979" s="28"/>
      <c r="AS979" s="28"/>
      <c r="AT979" s="28"/>
    </row>
    <row r="980" spans="1:63">
      <c r="A980" s="28"/>
      <c r="B980" s="29"/>
      <c r="C980" s="28"/>
      <c r="D980" s="28"/>
      <c r="Z980" s="28"/>
      <c r="AA980" s="28"/>
      <c r="AB980" s="28"/>
      <c r="AC980" s="28"/>
      <c r="AD980" s="28"/>
      <c r="AF980" s="29"/>
      <c r="AM980" s="28"/>
      <c r="AN980" s="28"/>
      <c r="AO980" s="28"/>
      <c r="AP980" s="28"/>
      <c r="AQ980" s="28"/>
      <c r="AR980" s="28"/>
      <c r="AS980" s="28"/>
      <c r="AT980" s="28"/>
    </row>
    <row r="981" spans="1:63">
      <c r="A981" s="28"/>
      <c r="B981" s="29"/>
      <c r="C981" s="28"/>
      <c r="D981" s="28"/>
      <c r="Z981" s="28"/>
      <c r="AA981" s="28"/>
      <c r="AB981" s="28"/>
      <c r="AC981" s="28"/>
      <c r="AD981" s="28"/>
      <c r="AF981" s="29"/>
      <c r="AM981" s="28"/>
      <c r="AN981" s="28"/>
      <c r="AO981" s="28"/>
      <c r="AP981" s="28"/>
      <c r="AQ981" s="28"/>
      <c r="AR981" s="28"/>
      <c r="AS981" s="28"/>
      <c r="AT981" s="28"/>
    </row>
    <row r="982" spans="1:63">
      <c r="A982" s="28"/>
      <c r="B982" s="29"/>
      <c r="C982" s="28"/>
      <c r="D982" s="28"/>
      <c r="Z982" s="28"/>
      <c r="AA982" s="28"/>
      <c r="AB982" s="28"/>
      <c r="AC982" s="28"/>
      <c r="AD982" s="28"/>
      <c r="AF982" s="29"/>
      <c r="AM982" s="28"/>
      <c r="AN982" s="28"/>
      <c r="AO982" s="28"/>
      <c r="AP982" s="28"/>
      <c r="AQ982" s="28"/>
      <c r="AR982" s="28"/>
      <c r="AS982" s="28"/>
      <c r="AT982" s="28"/>
    </row>
    <row r="983" spans="1:63">
      <c r="A983" s="28"/>
      <c r="B983" s="29"/>
      <c r="C983" s="28"/>
      <c r="D983" s="28"/>
      <c r="Z983" s="28"/>
      <c r="AA983" s="28"/>
      <c r="AB983" s="28"/>
      <c r="AC983" s="28"/>
      <c r="AD983" s="28"/>
      <c r="AF983" s="29"/>
      <c r="AM983" s="28"/>
      <c r="AN983" s="28"/>
      <c r="AO983" s="28"/>
      <c r="AP983" s="28"/>
      <c r="AQ983" s="28"/>
      <c r="AR983" s="28"/>
      <c r="AS983" s="28"/>
      <c r="AT983" s="28"/>
    </row>
    <row r="984" spans="1:63">
      <c r="A984" s="28"/>
      <c r="B984" s="29"/>
      <c r="C984" s="28"/>
      <c r="D984" s="28"/>
      <c r="Z984" s="28"/>
      <c r="AA984" s="28"/>
      <c r="AB984" s="28"/>
      <c r="AC984" s="28"/>
      <c r="AD984" s="28"/>
      <c r="AF984" s="29"/>
      <c r="AM984" s="28"/>
      <c r="AN984" s="28"/>
      <c r="AO984" s="28"/>
      <c r="AP984" s="28"/>
      <c r="AQ984" s="28"/>
      <c r="AR984" s="28"/>
      <c r="AS984" s="28"/>
      <c r="AT984" s="28"/>
    </row>
    <row r="985" spans="1:63">
      <c r="A985" s="28"/>
      <c r="B985" s="29"/>
      <c r="C985" s="28"/>
      <c r="D985" s="28"/>
      <c r="Z985" s="28"/>
      <c r="AA985" s="28"/>
      <c r="AB985" s="28"/>
      <c r="AC985" s="28"/>
      <c r="AD985" s="28"/>
      <c r="AF985" s="29"/>
      <c r="AM985" s="28"/>
      <c r="AN985" s="28"/>
      <c r="AO985" s="28"/>
      <c r="AP985" s="28"/>
      <c r="AQ985" s="28"/>
      <c r="AR985" s="28"/>
      <c r="AS985" s="28"/>
      <c r="AT985" s="28"/>
    </row>
    <row r="986" spans="1:63">
      <c r="A986" s="28"/>
      <c r="B986" s="29"/>
      <c r="C986" s="28"/>
      <c r="D986" s="28"/>
      <c r="Z986" s="28"/>
      <c r="AA986" s="28"/>
      <c r="AB986" s="28"/>
      <c r="AC986" s="28"/>
      <c r="AD986" s="28"/>
      <c r="AF986" s="29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</row>
    <row r="987" spans="1:63">
      <c r="A987" s="28"/>
      <c r="B987" s="29"/>
      <c r="C987" s="28"/>
      <c r="D987" s="28"/>
      <c r="Z987" s="28"/>
      <c r="AA987" s="28"/>
      <c r="AB987" s="28"/>
      <c r="AC987" s="28"/>
      <c r="AD987" s="28"/>
      <c r="AF987" s="29"/>
      <c r="AM987" s="28"/>
      <c r="AN987" s="28"/>
      <c r="AO987" s="28"/>
      <c r="AP987" s="28"/>
      <c r="AQ987" s="28"/>
      <c r="AR987" s="28"/>
      <c r="AS987" s="28"/>
      <c r="AT987" s="28"/>
    </row>
    <row r="988" spans="1:63">
      <c r="A988" s="28"/>
      <c r="B988" s="29"/>
      <c r="C988" s="28"/>
      <c r="D988" s="28"/>
      <c r="Z988" s="28"/>
      <c r="AA988" s="28"/>
      <c r="AB988" s="28"/>
      <c r="AC988" s="28"/>
      <c r="AD988" s="28"/>
      <c r="AF988" s="29"/>
      <c r="AM988" s="28"/>
      <c r="AN988" s="28"/>
      <c r="AO988" s="28"/>
      <c r="AP988" s="28"/>
      <c r="AQ988" s="28"/>
      <c r="AR988" s="28"/>
      <c r="AS988" s="28"/>
      <c r="AT988" s="28"/>
    </row>
    <row r="989" spans="1:63">
      <c r="A989" s="28"/>
      <c r="B989" s="29"/>
      <c r="C989" s="28"/>
      <c r="D989" s="28"/>
      <c r="Z989" s="28"/>
      <c r="AA989" s="28"/>
      <c r="AB989" s="28"/>
      <c r="AC989" s="28"/>
      <c r="AD989" s="28"/>
      <c r="AF989" s="29"/>
      <c r="AM989" s="28"/>
      <c r="AN989" s="28"/>
      <c r="AO989" s="28"/>
      <c r="AP989" s="28"/>
      <c r="AQ989" s="28"/>
      <c r="AR989" s="28"/>
      <c r="AS989" s="28"/>
      <c r="AT989" s="28"/>
    </row>
    <row r="990" spans="1:63">
      <c r="A990" s="28"/>
      <c r="B990" s="29"/>
      <c r="C990" s="28"/>
      <c r="D990" s="28"/>
      <c r="Z990" s="28"/>
      <c r="AA990" s="28"/>
      <c r="AB990" s="28"/>
      <c r="AC990" s="28"/>
      <c r="AD990" s="28"/>
      <c r="AF990" s="29"/>
      <c r="AM990" s="28"/>
      <c r="AN990" s="28"/>
      <c r="AO990" s="28"/>
      <c r="AP990" s="28"/>
      <c r="AQ990" s="28"/>
      <c r="AR990" s="28"/>
      <c r="AS990" s="28"/>
      <c r="AT990" s="28"/>
    </row>
    <row r="991" spans="1:63">
      <c r="A991" s="28"/>
      <c r="B991" s="29"/>
      <c r="C991" s="28"/>
      <c r="D991" s="28"/>
      <c r="Z991" s="28"/>
      <c r="AA991" s="28"/>
      <c r="AB991" s="28"/>
      <c r="AC991" s="28"/>
      <c r="AD991" s="28"/>
      <c r="AF991" s="29"/>
      <c r="AM991" s="28"/>
      <c r="AN991" s="28"/>
      <c r="AO991" s="28"/>
      <c r="AP991" s="28"/>
      <c r="AQ991" s="28"/>
      <c r="AR991" s="28"/>
      <c r="AS991" s="28"/>
      <c r="AT991" s="28"/>
    </row>
    <row r="992" spans="1:63">
      <c r="A992" s="28"/>
      <c r="B992" s="29"/>
      <c r="C992" s="28"/>
      <c r="D992" s="28"/>
      <c r="Z992" s="28"/>
      <c r="AA992" s="28"/>
      <c r="AB992" s="28"/>
      <c r="AC992" s="28"/>
      <c r="AD992" s="28"/>
      <c r="AF992" s="29"/>
      <c r="AM992" s="28"/>
      <c r="AN992" s="28"/>
      <c r="AO992" s="28"/>
      <c r="AP992" s="28"/>
      <c r="AQ992" s="28"/>
      <c r="AR992" s="28"/>
      <c r="AS992" s="28"/>
      <c r="AT992" s="28"/>
    </row>
    <row r="993" spans="1:63">
      <c r="A993" s="28"/>
      <c r="B993" s="29"/>
      <c r="C993" s="28"/>
      <c r="D993" s="28"/>
      <c r="Z993" s="28"/>
      <c r="AA993" s="28"/>
      <c r="AB993" s="28"/>
      <c r="AC993" s="28"/>
      <c r="AD993" s="28"/>
      <c r="AF993" s="29"/>
      <c r="AM993" s="28"/>
      <c r="AN993" s="28"/>
      <c r="AO993" s="28"/>
      <c r="AP993" s="28"/>
      <c r="AQ993" s="28"/>
      <c r="AR993" s="28"/>
      <c r="AS993" s="28"/>
      <c r="AT993" s="28"/>
    </row>
    <row r="994" spans="1:63">
      <c r="A994" s="28"/>
      <c r="B994" s="29"/>
      <c r="C994" s="28"/>
      <c r="D994" s="28"/>
      <c r="Z994" s="28"/>
      <c r="AA994" s="28"/>
      <c r="AB994" s="28"/>
      <c r="AC994" s="28"/>
      <c r="AD994" s="28"/>
      <c r="AF994" s="29"/>
      <c r="AM994" s="28"/>
      <c r="AN994" s="28"/>
      <c r="AO994" s="28"/>
      <c r="AP994" s="28"/>
      <c r="AQ994" s="28"/>
      <c r="AR994" s="28"/>
      <c r="AS994" s="28"/>
      <c r="AT994" s="28"/>
    </row>
    <row r="995" spans="1:63">
      <c r="A995" s="28"/>
      <c r="B995" s="29"/>
      <c r="C995" s="28"/>
      <c r="D995" s="28"/>
      <c r="Z995" s="28"/>
      <c r="AA995" s="28"/>
      <c r="AB995" s="28"/>
      <c r="AC995" s="28"/>
      <c r="AD995" s="28"/>
      <c r="AF995" s="29"/>
      <c r="AM995" s="28"/>
      <c r="AN995" s="28"/>
      <c r="AO995" s="28"/>
      <c r="AP995" s="28"/>
      <c r="AQ995" s="28"/>
      <c r="AR995" s="28"/>
      <c r="AS995" s="28"/>
      <c r="AT995" s="28"/>
    </row>
    <row r="996" spans="1:63">
      <c r="A996" s="28"/>
      <c r="B996" s="29"/>
      <c r="C996" s="28"/>
      <c r="D996" s="28"/>
      <c r="Z996" s="28"/>
      <c r="AA996" s="28"/>
      <c r="AB996" s="28"/>
      <c r="AC996" s="28"/>
      <c r="AD996" s="28"/>
      <c r="AF996" s="29"/>
      <c r="AM996" s="28"/>
      <c r="AN996" s="28"/>
      <c r="AO996" s="28"/>
      <c r="AP996" s="28"/>
      <c r="AQ996" s="28"/>
      <c r="AR996" s="28"/>
      <c r="AS996" s="28"/>
      <c r="AT996" s="28"/>
    </row>
    <row r="997" spans="1:63">
      <c r="A997" s="28"/>
      <c r="B997" s="29"/>
      <c r="C997" s="28"/>
      <c r="D997" s="28"/>
      <c r="Z997" s="28"/>
      <c r="AA997" s="28"/>
      <c r="AB997" s="28"/>
      <c r="AC997" s="28"/>
      <c r="AD997" s="28"/>
      <c r="AF997" s="29"/>
      <c r="AM997" s="28"/>
      <c r="AN997" s="28"/>
      <c r="AO997" s="28"/>
      <c r="AP997" s="28"/>
      <c r="AQ997" s="28"/>
      <c r="AR997" s="28"/>
      <c r="AS997" s="28"/>
      <c r="AT997" s="28"/>
    </row>
    <row r="998" spans="1:63">
      <c r="A998" s="28"/>
      <c r="B998" s="29"/>
      <c r="C998" s="28"/>
      <c r="D998" s="28"/>
      <c r="Z998" s="28"/>
      <c r="AA998" s="28"/>
      <c r="AB998" s="28"/>
      <c r="AC998" s="28"/>
      <c r="AD998" s="28"/>
      <c r="AF998" s="29"/>
      <c r="AM998" s="28"/>
      <c r="AN998" s="28"/>
      <c r="AO998" s="28"/>
      <c r="AP998" s="28"/>
      <c r="AQ998" s="28"/>
      <c r="AR998" s="28"/>
      <c r="AS998" s="28"/>
      <c r="AT998" s="28"/>
    </row>
    <row r="999" spans="1:63">
      <c r="A999" s="28"/>
      <c r="B999" s="29"/>
      <c r="C999" s="28"/>
      <c r="D999" s="28"/>
      <c r="Z999" s="28"/>
      <c r="AA999" s="28"/>
      <c r="AB999" s="28"/>
      <c r="AC999" s="28"/>
      <c r="AD999" s="28"/>
      <c r="AF999" s="29"/>
      <c r="AM999" s="28"/>
      <c r="AN999" s="28"/>
      <c r="AO999" s="28"/>
      <c r="AP999" s="28"/>
      <c r="AQ999" s="28"/>
      <c r="AR999" s="28"/>
      <c r="AS999" s="28"/>
      <c r="AT999" s="28"/>
    </row>
    <row r="1000" spans="1:63">
      <c r="A1000" s="28"/>
      <c r="B1000" s="29"/>
      <c r="C1000" s="28"/>
      <c r="D1000" s="28"/>
      <c r="Z1000" s="28"/>
      <c r="AA1000" s="28"/>
      <c r="AB1000" s="28"/>
      <c r="AC1000" s="28"/>
      <c r="AD1000" s="28"/>
      <c r="AF1000" s="29"/>
      <c r="AM1000" s="28"/>
      <c r="AN1000" s="28"/>
      <c r="AO1000" s="28"/>
      <c r="AP1000" s="28"/>
      <c r="AQ1000" s="28"/>
      <c r="AR1000" s="28"/>
      <c r="AS1000" s="28"/>
      <c r="AT1000" s="28"/>
    </row>
    <row r="1001" spans="1:63">
      <c r="A1001" s="28"/>
      <c r="B1001" s="29"/>
      <c r="C1001" s="28"/>
      <c r="D1001" s="28"/>
      <c r="Z1001" s="28"/>
      <c r="AA1001" s="28"/>
      <c r="AB1001" s="28"/>
      <c r="AC1001" s="28"/>
      <c r="AD1001" s="28"/>
      <c r="AF1001" s="29"/>
      <c r="AM1001" s="28"/>
      <c r="AN1001" s="28"/>
      <c r="AO1001" s="28"/>
      <c r="AP1001" s="28"/>
      <c r="AQ1001" s="28"/>
      <c r="AR1001" s="28"/>
      <c r="AS1001" s="28"/>
      <c r="AT1001" s="28"/>
    </row>
    <row r="1002" spans="1:63">
      <c r="A1002" s="28"/>
      <c r="B1002" s="29"/>
      <c r="C1002" s="28"/>
      <c r="D1002" s="28"/>
      <c r="Z1002" s="28"/>
      <c r="AA1002" s="28"/>
      <c r="AB1002" s="28"/>
      <c r="AC1002" s="28"/>
      <c r="AD1002" s="28"/>
      <c r="AF1002" s="29"/>
      <c r="AM1002" s="28"/>
      <c r="AN1002" s="28"/>
      <c r="AO1002" s="28"/>
      <c r="AP1002" s="28"/>
      <c r="AQ1002" s="28"/>
      <c r="AR1002" s="28"/>
      <c r="AS1002" s="28"/>
      <c r="AT1002" s="28"/>
    </row>
    <row r="1003" spans="1:63">
      <c r="A1003" s="28"/>
      <c r="B1003" s="29"/>
      <c r="C1003" s="28"/>
      <c r="D1003" s="28"/>
      <c r="Z1003" s="28"/>
      <c r="AA1003" s="28"/>
      <c r="AB1003" s="28"/>
      <c r="AC1003" s="28"/>
      <c r="AD1003" s="28"/>
      <c r="AF1003" s="29"/>
      <c r="AM1003" s="28"/>
      <c r="AN1003" s="28"/>
      <c r="AO1003" s="28"/>
      <c r="AP1003" s="28"/>
      <c r="AQ1003" s="28"/>
      <c r="AR1003" s="28"/>
      <c r="AS1003" s="28"/>
      <c r="AT1003" s="28"/>
    </row>
    <row r="1004" spans="1:63">
      <c r="A1004" s="28"/>
      <c r="B1004" s="29"/>
      <c r="C1004" s="28"/>
      <c r="D1004" s="28"/>
      <c r="Z1004" s="28"/>
      <c r="AA1004" s="28"/>
      <c r="AB1004" s="28"/>
      <c r="AC1004" s="28"/>
      <c r="AD1004" s="28"/>
      <c r="AF1004" s="29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28"/>
      <c r="AY1004" s="28"/>
      <c r="AZ1004" s="28"/>
      <c r="BA1004" s="28"/>
      <c r="BB1004" s="28"/>
      <c r="BC1004" s="28"/>
      <c r="BD1004" s="28"/>
      <c r="BE1004" s="28"/>
      <c r="BF1004" s="28"/>
      <c r="BG1004" s="28"/>
      <c r="BH1004" s="28"/>
      <c r="BI1004" s="28"/>
      <c r="BJ1004" s="28"/>
      <c r="BK1004" s="28"/>
    </row>
    <row r="1005" spans="1:63">
      <c r="A1005" s="28"/>
      <c r="B1005" s="29"/>
      <c r="C1005" s="28"/>
      <c r="D1005" s="28"/>
      <c r="Z1005" s="28"/>
      <c r="AA1005" s="28"/>
      <c r="AB1005" s="28"/>
      <c r="AC1005" s="28"/>
      <c r="AD1005" s="28"/>
      <c r="AF1005" s="29"/>
      <c r="AM1005" s="28"/>
      <c r="AN1005" s="28"/>
      <c r="AO1005" s="28"/>
      <c r="AP1005" s="28"/>
      <c r="AQ1005" s="28"/>
      <c r="AR1005" s="28"/>
      <c r="AS1005" s="28"/>
      <c r="AT1005" s="28"/>
    </row>
    <row r="1006" spans="1:63">
      <c r="A1006" s="28"/>
      <c r="B1006" s="29"/>
      <c r="C1006" s="28"/>
      <c r="D1006" s="28"/>
      <c r="Z1006" s="28"/>
      <c r="AA1006" s="28"/>
      <c r="AB1006" s="28"/>
      <c r="AC1006" s="28"/>
      <c r="AD1006" s="28"/>
      <c r="AF1006" s="29"/>
      <c r="AM1006" s="28"/>
      <c r="AN1006" s="28"/>
      <c r="AO1006" s="28"/>
      <c r="AP1006" s="28"/>
      <c r="AQ1006" s="28"/>
      <c r="AR1006" s="28"/>
      <c r="AS1006" s="28"/>
      <c r="AT1006" s="28"/>
    </row>
    <row r="1007" spans="1:63">
      <c r="A1007" s="28"/>
      <c r="B1007" s="29"/>
      <c r="C1007" s="28"/>
      <c r="D1007" s="28"/>
      <c r="Z1007" s="28"/>
      <c r="AA1007" s="28"/>
      <c r="AB1007" s="28"/>
      <c r="AC1007" s="28"/>
      <c r="AD1007" s="28"/>
      <c r="AF1007" s="29"/>
      <c r="AM1007" s="28"/>
      <c r="AN1007" s="28"/>
      <c r="AO1007" s="28"/>
      <c r="AP1007" s="28"/>
      <c r="AQ1007" s="28"/>
      <c r="AR1007" s="28"/>
      <c r="AS1007" s="28"/>
      <c r="AT1007" s="28"/>
    </row>
    <row r="1008" spans="1:63">
      <c r="A1008" s="28"/>
      <c r="B1008" s="29"/>
      <c r="C1008" s="28"/>
      <c r="D1008" s="28"/>
      <c r="Z1008" s="28"/>
      <c r="AA1008" s="28"/>
      <c r="AB1008" s="28"/>
      <c r="AC1008" s="28"/>
      <c r="AD1008" s="28"/>
      <c r="AF1008" s="29"/>
      <c r="AM1008" s="28"/>
      <c r="AN1008" s="28"/>
      <c r="AO1008" s="28"/>
      <c r="AP1008" s="28"/>
      <c r="AQ1008" s="28"/>
      <c r="AR1008" s="28"/>
      <c r="AS1008" s="28"/>
      <c r="AT1008" s="28"/>
    </row>
    <row r="1009" spans="1:46">
      <c r="A1009" s="28"/>
      <c r="B1009" s="29"/>
      <c r="C1009" s="28"/>
      <c r="D1009" s="28"/>
      <c r="Z1009" s="28"/>
      <c r="AA1009" s="28"/>
      <c r="AB1009" s="28"/>
      <c r="AC1009" s="28"/>
      <c r="AD1009" s="28"/>
      <c r="AF1009" s="29"/>
      <c r="AM1009" s="28"/>
      <c r="AN1009" s="28"/>
      <c r="AO1009" s="28"/>
      <c r="AP1009" s="28"/>
      <c r="AQ1009" s="28"/>
      <c r="AR1009" s="28"/>
      <c r="AS1009" s="28"/>
      <c r="AT1009" s="28"/>
    </row>
    <row r="1010" spans="1:46">
      <c r="A1010" s="28"/>
      <c r="B1010" s="29"/>
      <c r="C1010" s="28"/>
      <c r="D1010" s="28"/>
      <c r="Z1010" s="28"/>
      <c r="AA1010" s="28"/>
      <c r="AB1010" s="28"/>
      <c r="AC1010" s="28"/>
      <c r="AD1010" s="28"/>
      <c r="AF1010" s="29"/>
      <c r="AM1010" s="28"/>
      <c r="AN1010" s="28"/>
      <c r="AO1010" s="28"/>
      <c r="AP1010" s="28"/>
      <c r="AQ1010" s="28"/>
      <c r="AR1010" s="28"/>
      <c r="AS1010" s="28"/>
      <c r="AT1010" s="28"/>
    </row>
    <row r="1011" spans="1:46">
      <c r="A1011" s="28"/>
      <c r="B1011" s="29"/>
      <c r="C1011" s="28"/>
      <c r="D1011" s="28"/>
      <c r="Z1011" s="28"/>
      <c r="AA1011" s="28"/>
      <c r="AB1011" s="28"/>
      <c r="AC1011" s="28"/>
      <c r="AD1011" s="28"/>
      <c r="AF1011" s="29"/>
      <c r="AM1011" s="28"/>
      <c r="AN1011" s="28"/>
      <c r="AO1011" s="28"/>
      <c r="AP1011" s="28"/>
      <c r="AQ1011" s="28"/>
      <c r="AR1011" s="28"/>
      <c r="AS1011" s="28"/>
      <c r="AT1011" s="28"/>
    </row>
    <row r="1012" spans="1:46">
      <c r="A1012" s="28"/>
      <c r="B1012" s="29"/>
      <c r="C1012" s="28"/>
      <c r="D1012" s="28"/>
      <c r="Z1012" s="28"/>
      <c r="AA1012" s="28"/>
      <c r="AB1012" s="28"/>
      <c r="AC1012" s="28"/>
      <c r="AD1012" s="28"/>
      <c r="AF1012" s="29"/>
      <c r="AM1012" s="28"/>
      <c r="AN1012" s="28"/>
      <c r="AO1012" s="28"/>
      <c r="AP1012" s="28"/>
      <c r="AQ1012" s="28"/>
      <c r="AR1012" s="28"/>
      <c r="AS1012" s="28"/>
      <c r="AT1012" s="28"/>
    </row>
    <row r="1013" spans="1:46">
      <c r="A1013" s="28"/>
      <c r="B1013" s="29"/>
      <c r="C1013" s="28"/>
      <c r="D1013" s="28"/>
      <c r="Z1013" s="28"/>
      <c r="AA1013" s="28"/>
      <c r="AB1013" s="28"/>
      <c r="AC1013" s="28"/>
      <c r="AD1013" s="28"/>
      <c r="AF1013" s="29"/>
      <c r="AM1013" s="28"/>
      <c r="AN1013" s="28"/>
      <c r="AO1013" s="28"/>
      <c r="AP1013" s="28"/>
      <c r="AQ1013" s="28"/>
      <c r="AR1013" s="28"/>
      <c r="AS1013" s="28"/>
      <c r="AT1013" s="28"/>
    </row>
    <row r="1014" spans="1:46">
      <c r="A1014" s="28"/>
      <c r="B1014" s="29"/>
      <c r="C1014" s="28"/>
      <c r="D1014" s="28"/>
      <c r="Z1014" s="28"/>
      <c r="AA1014" s="28"/>
      <c r="AB1014" s="28"/>
      <c r="AC1014" s="28"/>
      <c r="AD1014" s="28"/>
      <c r="AF1014" s="29"/>
      <c r="AM1014" s="28"/>
      <c r="AN1014" s="28"/>
      <c r="AO1014" s="28"/>
      <c r="AP1014" s="28"/>
      <c r="AQ1014" s="28"/>
      <c r="AR1014" s="28"/>
      <c r="AS1014" s="28"/>
      <c r="AT1014" s="28"/>
    </row>
    <row r="1015" spans="1:46">
      <c r="A1015" s="28"/>
      <c r="B1015" s="29"/>
      <c r="C1015" s="28"/>
      <c r="D1015" s="28"/>
      <c r="Z1015" s="28"/>
      <c r="AA1015" s="28"/>
      <c r="AB1015" s="28"/>
      <c r="AC1015" s="28"/>
      <c r="AD1015" s="28"/>
      <c r="AF1015" s="29"/>
      <c r="AM1015" s="28"/>
      <c r="AN1015" s="28"/>
      <c r="AO1015" s="28"/>
      <c r="AP1015" s="28"/>
      <c r="AQ1015" s="28"/>
      <c r="AR1015" s="28"/>
      <c r="AS1015" s="28"/>
      <c r="AT1015" s="28"/>
    </row>
    <row r="1016" spans="1:46">
      <c r="A1016" s="28"/>
      <c r="B1016" s="29"/>
      <c r="C1016" s="28"/>
      <c r="D1016" s="28"/>
      <c r="Z1016" s="28"/>
      <c r="AA1016" s="28"/>
      <c r="AB1016" s="28"/>
      <c r="AC1016" s="28"/>
      <c r="AD1016" s="28"/>
      <c r="AF1016" s="29"/>
      <c r="AM1016" s="28"/>
      <c r="AN1016" s="28"/>
      <c r="AO1016" s="28"/>
      <c r="AP1016" s="28"/>
      <c r="AQ1016" s="28"/>
      <c r="AR1016" s="28"/>
      <c r="AS1016" s="28"/>
      <c r="AT1016" s="28"/>
    </row>
    <row r="1017" spans="1:46">
      <c r="A1017" s="28"/>
      <c r="B1017" s="29"/>
      <c r="C1017" s="28"/>
      <c r="D1017" s="28"/>
      <c r="Z1017" s="28"/>
      <c r="AA1017" s="28"/>
      <c r="AB1017" s="28"/>
      <c r="AC1017" s="28"/>
      <c r="AD1017" s="28"/>
      <c r="AF1017" s="29"/>
      <c r="AM1017" s="28"/>
      <c r="AN1017" s="28"/>
      <c r="AO1017" s="28"/>
      <c r="AP1017" s="28"/>
      <c r="AQ1017" s="28"/>
      <c r="AR1017" s="28"/>
      <c r="AS1017" s="28"/>
      <c r="AT1017" s="28"/>
    </row>
    <row r="1018" spans="1:46">
      <c r="A1018" s="28"/>
      <c r="B1018" s="29"/>
      <c r="C1018" s="28"/>
      <c r="D1018" s="28"/>
      <c r="Z1018" s="28"/>
      <c r="AA1018" s="28"/>
      <c r="AB1018" s="28"/>
      <c r="AC1018" s="28"/>
      <c r="AD1018" s="28"/>
      <c r="AF1018" s="29"/>
      <c r="AM1018" s="28"/>
      <c r="AN1018" s="28"/>
      <c r="AO1018" s="28"/>
      <c r="AP1018" s="28"/>
      <c r="AQ1018" s="28"/>
      <c r="AR1018" s="28"/>
      <c r="AS1018" s="28"/>
      <c r="AT1018" s="28"/>
    </row>
    <row r="1019" spans="1:46">
      <c r="A1019" s="28"/>
      <c r="B1019" s="29"/>
      <c r="C1019" s="28"/>
      <c r="D1019" s="28"/>
      <c r="Z1019" s="28"/>
      <c r="AA1019" s="28"/>
      <c r="AB1019" s="28"/>
      <c r="AC1019" s="28"/>
      <c r="AD1019" s="28"/>
      <c r="AF1019" s="29"/>
      <c r="AM1019" s="28"/>
      <c r="AN1019" s="28"/>
      <c r="AO1019" s="28"/>
      <c r="AP1019" s="28"/>
      <c r="AQ1019" s="28"/>
      <c r="AR1019" s="28"/>
      <c r="AS1019" s="28"/>
      <c r="AT1019" s="28"/>
    </row>
    <row r="1020" spans="1:46">
      <c r="A1020" s="28"/>
      <c r="B1020" s="29"/>
      <c r="C1020" s="28"/>
      <c r="D1020" s="28"/>
      <c r="Z1020" s="28"/>
      <c r="AA1020" s="28"/>
      <c r="AB1020" s="28"/>
      <c r="AC1020" s="28"/>
      <c r="AD1020" s="28"/>
      <c r="AF1020" s="29"/>
      <c r="AM1020" s="28"/>
      <c r="AN1020" s="28"/>
      <c r="AO1020" s="28"/>
      <c r="AP1020" s="28"/>
      <c r="AQ1020" s="28"/>
      <c r="AR1020" s="28"/>
      <c r="AS1020" s="28"/>
      <c r="AT1020" s="28"/>
    </row>
    <row r="1021" spans="1:46">
      <c r="A1021" s="28"/>
      <c r="B1021" s="29"/>
      <c r="C1021" s="28"/>
      <c r="D1021" s="28"/>
      <c r="Z1021" s="28"/>
      <c r="AA1021" s="28"/>
      <c r="AB1021" s="28"/>
      <c r="AC1021" s="28"/>
      <c r="AD1021" s="28"/>
      <c r="AF1021" s="29"/>
      <c r="AM1021" s="28"/>
      <c r="AN1021" s="28"/>
      <c r="AO1021" s="28"/>
      <c r="AP1021" s="28"/>
      <c r="AQ1021" s="28"/>
      <c r="AR1021" s="28"/>
      <c r="AS1021" s="28"/>
      <c r="AT1021" s="28"/>
    </row>
    <row r="1022" spans="1:46">
      <c r="A1022" s="28"/>
      <c r="B1022" s="29"/>
      <c r="C1022" s="28"/>
      <c r="D1022" s="28"/>
      <c r="Z1022" s="28"/>
      <c r="AA1022" s="28"/>
      <c r="AB1022" s="28"/>
      <c r="AC1022" s="28"/>
      <c r="AD1022" s="28"/>
      <c r="AF1022" s="29"/>
      <c r="AM1022" s="28"/>
      <c r="AN1022" s="28"/>
      <c r="AO1022" s="28"/>
      <c r="AP1022" s="28"/>
      <c r="AQ1022" s="28"/>
      <c r="AR1022" s="28"/>
      <c r="AS1022" s="28"/>
      <c r="AT1022" s="28"/>
    </row>
    <row r="1023" spans="1:46">
      <c r="A1023" s="28"/>
      <c r="B1023" s="29"/>
      <c r="C1023" s="28"/>
      <c r="D1023" s="28"/>
      <c r="Z1023" s="28"/>
      <c r="AA1023" s="28"/>
      <c r="AB1023" s="28"/>
      <c r="AC1023" s="28"/>
      <c r="AD1023" s="28"/>
      <c r="AF1023" s="29"/>
      <c r="AM1023" s="28"/>
      <c r="AN1023" s="28"/>
      <c r="AO1023" s="28"/>
      <c r="AP1023" s="28"/>
      <c r="AQ1023" s="28"/>
      <c r="AR1023" s="28"/>
      <c r="AS1023" s="28"/>
      <c r="AT1023" s="28"/>
    </row>
    <row r="1024" spans="1:46">
      <c r="A1024" s="28"/>
      <c r="B1024" s="29"/>
      <c r="C1024" s="28"/>
      <c r="D1024" s="28"/>
      <c r="Z1024" s="28"/>
      <c r="AA1024" s="28"/>
      <c r="AB1024" s="28"/>
      <c r="AC1024" s="28"/>
      <c r="AD1024" s="28"/>
      <c r="AF1024" s="29"/>
      <c r="AM1024" s="28"/>
      <c r="AN1024" s="28"/>
      <c r="AO1024" s="28"/>
      <c r="AP1024" s="28"/>
      <c r="AQ1024" s="28"/>
      <c r="AR1024" s="28"/>
      <c r="AS1024" s="28"/>
      <c r="AT1024" s="28"/>
    </row>
    <row r="1025" spans="1:46">
      <c r="A1025" s="28"/>
      <c r="B1025" s="29"/>
      <c r="C1025" s="28"/>
      <c r="D1025" s="28"/>
      <c r="Z1025" s="28"/>
      <c r="AA1025" s="28"/>
      <c r="AB1025" s="28"/>
      <c r="AC1025" s="28"/>
      <c r="AD1025" s="28"/>
      <c r="AF1025" s="29"/>
      <c r="AM1025" s="28"/>
      <c r="AN1025" s="28"/>
      <c r="AO1025" s="28"/>
      <c r="AP1025" s="28"/>
      <c r="AQ1025" s="28"/>
      <c r="AR1025" s="28"/>
      <c r="AS1025" s="28"/>
      <c r="AT1025" s="28"/>
    </row>
    <row r="1026" spans="1:46">
      <c r="A1026" s="28"/>
      <c r="B1026" s="29"/>
      <c r="C1026" s="28"/>
      <c r="D1026" s="28"/>
      <c r="Z1026" s="28"/>
      <c r="AA1026" s="28"/>
      <c r="AB1026" s="28"/>
      <c r="AC1026" s="28"/>
      <c r="AD1026" s="28"/>
      <c r="AF1026" s="29"/>
      <c r="AM1026" s="28"/>
      <c r="AN1026" s="28"/>
      <c r="AO1026" s="28"/>
      <c r="AP1026" s="28"/>
      <c r="AQ1026" s="28"/>
      <c r="AR1026" s="28"/>
      <c r="AS1026" s="28"/>
      <c r="AT1026" s="28"/>
    </row>
    <row r="1027" spans="1:46">
      <c r="A1027" s="28"/>
      <c r="B1027" s="29"/>
      <c r="C1027" s="28"/>
      <c r="D1027" s="28"/>
      <c r="Z1027" s="28"/>
      <c r="AA1027" s="28"/>
      <c r="AB1027" s="28"/>
      <c r="AC1027" s="28"/>
      <c r="AD1027" s="28"/>
      <c r="AF1027" s="29"/>
      <c r="AM1027" s="28"/>
      <c r="AN1027" s="28"/>
      <c r="AO1027" s="28"/>
      <c r="AP1027" s="28"/>
      <c r="AQ1027" s="28"/>
      <c r="AR1027" s="28"/>
      <c r="AS1027" s="28"/>
      <c r="AT1027" s="28"/>
    </row>
    <row r="1028" spans="1:46">
      <c r="A1028" s="28"/>
      <c r="B1028" s="29"/>
      <c r="C1028" s="28"/>
      <c r="D1028" s="28"/>
      <c r="Z1028" s="28"/>
      <c r="AA1028" s="28"/>
      <c r="AB1028" s="28"/>
      <c r="AC1028" s="28"/>
      <c r="AD1028" s="28"/>
      <c r="AF1028" s="29"/>
      <c r="AM1028" s="28"/>
      <c r="AN1028" s="28"/>
      <c r="AO1028" s="28"/>
      <c r="AP1028" s="28"/>
      <c r="AQ1028" s="28"/>
      <c r="AR1028" s="28"/>
      <c r="AS1028" s="28"/>
      <c r="AT1028" s="28"/>
    </row>
    <row r="1029" spans="1:46">
      <c r="A1029" s="28"/>
      <c r="B1029" s="29"/>
      <c r="C1029" s="28"/>
      <c r="D1029" s="28"/>
      <c r="Z1029" s="28"/>
      <c r="AA1029" s="28"/>
      <c r="AB1029" s="28"/>
      <c r="AC1029" s="28"/>
      <c r="AD1029" s="28"/>
      <c r="AF1029" s="29"/>
      <c r="AM1029" s="28"/>
      <c r="AN1029" s="28"/>
      <c r="AO1029" s="28"/>
      <c r="AP1029" s="28"/>
      <c r="AQ1029" s="28"/>
      <c r="AR1029" s="28"/>
      <c r="AS1029" s="28"/>
      <c r="AT1029" s="28"/>
    </row>
    <row r="1030" spans="1:46">
      <c r="A1030" s="28"/>
      <c r="B1030" s="29"/>
      <c r="C1030" s="28"/>
      <c r="D1030" s="28"/>
      <c r="Z1030" s="28"/>
      <c r="AA1030" s="28"/>
      <c r="AB1030" s="28"/>
      <c r="AC1030" s="28"/>
      <c r="AD1030" s="28"/>
      <c r="AF1030" s="29"/>
      <c r="AM1030" s="28"/>
      <c r="AN1030" s="28"/>
      <c r="AO1030" s="28"/>
      <c r="AP1030" s="28"/>
      <c r="AQ1030" s="28"/>
      <c r="AR1030" s="28"/>
      <c r="AS1030" s="28"/>
      <c r="AT1030" s="28"/>
    </row>
    <row r="1031" spans="1:46">
      <c r="A1031" s="28"/>
      <c r="B1031" s="29"/>
      <c r="C1031" s="28"/>
      <c r="D1031" s="28"/>
      <c r="Z1031" s="28"/>
      <c r="AA1031" s="28"/>
      <c r="AB1031" s="28"/>
      <c r="AC1031" s="28"/>
      <c r="AD1031" s="28"/>
      <c r="AF1031" s="29"/>
      <c r="AM1031" s="28"/>
      <c r="AN1031" s="28"/>
      <c r="AO1031" s="28"/>
      <c r="AP1031" s="28"/>
      <c r="AQ1031" s="28"/>
      <c r="AR1031" s="28"/>
      <c r="AS1031" s="28"/>
      <c r="AT1031" s="28"/>
    </row>
    <row r="1032" spans="1:46">
      <c r="A1032" s="28"/>
      <c r="B1032" s="29"/>
      <c r="C1032" s="28"/>
      <c r="D1032" s="28"/>
      <c r="Z1032" s="28"/>
      <c r="AA1032" s="28"/>
      <c r="AB1032" s="28"/>
      <c r="AC1032" s="28"/>
      <c r="AD1032" s="28"/>
      <c r="AF1032" s="29"/>
      <c r="AM1032" s="28"/>
      <c r="AN1032" s="28"/>
      <c r="AO1032" s="28"/>
      <c r="AP1032" s="28"/>
      <c r="AQ1032" s="28"/>
      <c r="AR1032" s="28"/>
      <c r="AS1032" s="28"/>
      <c r="AT1032" s="28"/>
    </row>
    <row r="1033" spans="1:46">
      <c r="A1033" s="28"/>
      <c r="B1033" s="29"/>
      <c r="C1033" s="28"/>
      <c r="D1033" s="28"/>
      <c r="Z1033" s="28"/>
      <c r="AA1033" s="28"/>
      <c r="AB1033" s="28"/>
      <c r="AC1033" s="28"/>
      <c r="AD1033" s="28"/>
      <c r="AF1033" s="29"/>
      <c r="AM1033" s="28"/>
      <c r="AN1033" s="28"/>
      <c r="AO1033" s="28"/>
      <c r="AP1033" s="28"/>
      <c r="AQ1033" s="28"/>
      <c r="AR1033" s="28"/>
      <c r="AS1033" s="28"/>
      <c r="AT1033" s="28"/>
    </row>
    <row r="1034" spans="1:46">
      <c r="A1034" s="28"/>
      <c r="B1034" s="29"/>
      <c r="C1034" s="28"/>
      <c r="D1034" s="28"/>
      <c r="Z1034" s="28"/>
      <c r="AA1034" s="28"/>
      <c r="AB1034" s="28"/>
      <c r="AC1034" s="28"/>
      <c r="AD1034" s="28"/>
      <c r="AF1034" s="29"/>
      <c r="AM1034" s="28"/>
      <c r="AN1034" s="28"/>
      <c r="AO1034" s="28"/>
      <c r="AP1034" s="28"/>
      <c r="AQ1034" s="28"/>
      <c r="AR1034" s="28"/>
      <c r="AS1034" s="28"/>
      <c r="AT1034" s="28"/>
    </row>
    <row r="1035" spans="1:46">
      <c r="A1035" s="28"/>
      <c r="B1035" s="29"/>
      <c r="C1035" s="28"/>
      <c r="D1035" s="28"/>
      <c r="Z1035" s="28"/>
      <c r="AA1035" s="28"/>
      <c r="AB1035" s="28"/>
      <c r="AC1035" s="28"/>
      <c r="AD1035" s="28"/>
      <c r="AF1035" s="29"/>
      <c r="AM1035" s="28"/>
      <c r="AN1035" s="28"/>
      <c r="AO1035" s="28"/>
      <c r="AP1035" s="28"/>
      <c r="AQ1035" s="28"/>
      <c r="AR1035" s="28"/>
      <c r="AS1035" s="28"/>
      <c r="AT1035" s="28"/>
    </row>
    <row r="1036" spans="1:46">
      <c r="A1036" s="28"/>
      <c r="B1036" s="29"/>
      <c r="C1036" s="28"/>
      <c r="D1036" s="28"/>
      <c r="Z1036" s="28"/>
      <c r="AA1036" s="28"/>
      <c r="AB1036" s="28"/>
      <c r="AC1036" s="28"/>
      <c r="AD1036" s="28"/>
      <c r="AF1036" s="29"/>
      <c r="AM1036" s="28"/>
      <c r="AN1036" s="28"/>
      <c r="AO1036" s="28"/>
      <c r="AP1036" s="28"/>
      <c r="AQ1036" s="28"/>
      <c r="AR1036" s="28"/>
      <c r="AS1036" s="28"/>
      <c r="AT1036" s="28"/>
    </row>
    <row r="1037" spans="1:46">
      <c r="A1037" s="28"/>
      <c r="B1037" s="29"/>
      <c r="C1037" s="28"/>
      <c r="D1037" s="28"/>
      <c r="Z1037" s="28"/>
      <c r="AA1037" s="28"/>
      <c r="AB1037" s="28"/>
      <c r="AC1037" s="28"/>
      <c r="AD1037" s="28"/>
      <c r="AF1037" s="29"/>
      <c r="AM1037" s="28"/>
      <c r="AN1037" s="28"/>
      <c r="AO1037" s="28"/>
      <c r="AP1037" s="28"/>
      <c r="AQ1037" s="28"/>
      <c r="AR1037" s="28"/>
      <c r="AS1037" s="28"/>
      <c r="AT1037" s="28"/>
    </row>
    <row r="1038" spans="1:46">
      <c r="A1038" s="28"/>
      <c r="B1038" s="29"/>
      <c r="C1038" s="28"/>
      <c r="D1038" s="28"/>
      <c r="Z1038" s="28"/>
      <c r="AA1038" s="28"/>
      <c r="AB1038" s="28"/>
      <c r="AC1038" s="28"/>
      <c r="AD1038" s="28"/>
      <c r="AF1038" s="29"/>
      <c r="AM1038" s="28"/>
      <c r="AN1038" s="28"/>
      <c r="AO1038" s="28"/>
      <c r="AP1038" s="28"/>
      <c r="AQ1038" s="28"/>
      <c r="AR1038" s="28"/>
      <c r="AS1038" s="28"/>
      <c r="AT1038" s="28"/>
    </row>
    <row r="1039" spans="1:46">
      <c r="A1039" s="28"/>
      <c r="B1039" s="29"/>
      <c r="C1039" s="28"/>
      <c r="D1039" s="28"/>
      <c r="Z1039" s="28"/>
      <c r="AA1039" s="28"/>
      <c r="AB1039" s="28"/>
      <c r="AC1039" s="28"/>
      <c r="AD1039" s="28"/>
      <c r="AF1039" s="29"/>
      <c r="AM1039" s="28"/>
      <c r="AN1039" s="28"/>
      <c r="AO1039" s="28"/>
      <c r="AP1039" s="28"/>
      <c r="AQ1039" s="28"/>
      <c r="AR1039" s="28"/>
      <c r="AS1039" s="28"/>
      <c r="AT1039" s="28"/>
    </row>
    <row r="1040" spans="1:46">
      <c r="A1040" s="28"/>
      <c r="B1040" s="29"/>
      <c r="C1040" s="28"/>
      <c r="D1040" s="28"/>
      <c r="Z1040" s="28"/>
      <c r="AA1040" s="28"/>
      <c r="AB1040" s="28"/>
      <c r="AC1040" s="28"/>
      <c r="AD1040" s="28"/>
      <c r="AF1040" s="29"/>
      <c r="AM1040" s="28"/>
      <c r="AN1040" s="28"/>
      <c r="AO1040" s="28"/>
      <c r="AP1040" s="28"/>
      <c r="AQ1040" s="28"/>
      <c r="AR1040" s="28"/>
      <c r="AS1040" s="28"/>
      <c r="AT1040" s="28"/>
    </row>
    <row r="1041" spans="1:47">
      <c r="A1041" s="28"/>
      <c r="B1041" s="29"/>
      <c r="C1041" s="28"/>
      <c r="D1041" s="28"/>
      <c r="Z1041" s="28"/>
      <c r="AA1041" s="28"/>
      <c r="AB1041" s="28"/>
      <c r="AC1041" s="28"/>
      <c r="AD1041" s="28"/>
      <c r="AF1041" s="29"/>
      <c r="AM1041" s="28"/>
      <c r="AN1041" s="28"/>
      <c r="AO1041" s="28"/>
      <c r="AP1041" s="28"/>
      <c r="AQ1041" s="28"/>
      <c r="AR1041" s="28"/>
      <c r="AS1041" s="28"/>
      <c r="AT1041" s="28"/>
      <c r="AU1041" s="28"/>
    </row>
    <row r="1042" spans="1:47">
      <c r="A1042" s="28"/>
      <c r="B1042" s="29"/>
      <c r="C1042" s="28"/>
      <c r="D1042" s="28"/>
      <c r="Z1042" s="28"/>
      <c r="AA1042" s="28"/>
      <c r="AB1042" s="28"/>
      <c r="AC1042" s="28"/>
      <c r="AD1042" s="28"/>
      <c r="AF1042" s="29"/>
      <c r="AM1042" s="28"/>
      <c r="AN1042" s="28"/>
      <c r="AO1042" s="28"/>
      <c r="AP1042" s="28"/>
      <c r="AQ1042" s="28"/>
      <c r="AR1042" s="28"/>
      <c r="AS1042" s="28"/>
      <c r="AT1042" s="28"/>
      <c r="AU1042" s="28"/>
    </row>
    <row r="1043" spans="1:47">
      <c r="A1043" s="28"/>
      <c r="B1043" s="29"/>
      <c r="C1043" s="28"/>
      <c r="D1043" s="28"/>
      <c r="Z1043" s="28"/>
      <c r="AA1043" s="28"/>
      <c r="AB1043" s="28"/>
      <c r="AC1043" s="28"/>
      <c r="AD1043" s="28"/>
      <c r="AF1043" s="29"/>
      <c r="AM1043" s="28"/>
      <c r="AN1043" s="28"/>
      <c r="AO1043" s="28"/>
      <c r="AP1043" s="28"/>
      <c r="AQ1043" s="28"/>
      <c r="AR1043" s="28"/>
      <c r="AS1043" s="28"/>
      <c r="AT1043" s="28"/>
    </row>
    <row r="1044" spans="1:47">
      <c r="A1044" s="28"/>
      <c r="B1044" s="29"/>
      <c r="C1044" s="28"/>
      <c r="D1044" s="28"/>
      <c r="Z1044" s="28"/>
      <c r="AA1044" s="28"/>
      <c r="AB1044" s="28"/>
      <c r="AC1044" s="28"/>
      <c r="AD1044" s="28"/>
      <c r="AF1044" s="29"/>
      <c r="AM1044" s="28"/>
      <c r="AN1044" s="28"/>
      <c r="AO1044" s="28"/>
      <c r="AP1044" s="28"/>
      <c r="AQ1044" s="28"/>
      <c r="AR1044" s="28"/>
      <c r="AS1044" s="28"/>
      <c r="AT1044" s="28"/>
    </row>
    <row r="1045" spans="1:47">
      <c r="A1045" s="28"/>
      <c r="B1045" s="29"/>
      <c r="C1045" s="28"/>
      <c r="D1045" s="28"/>
      <c r="Z1045" s="28"/>
      <c r="AA1045" s="28"/>
      <c r="AB1045" s="28"/>
      <c r="AC1045" s="28"/>
      <c r="AD1045" s="28"/>
      <c r="AF1045" s="29"/>
      <c r="AM1045" s="28"/>
      <c r="AN1045" s="28"/>
      <c r="AO1045" s="28"/>
      <c r="AP1045" s="28"/>
      <c r="AQ1045" s="28"/>
      <c r="AR1045" s="28"/>
      <c r="AS1045" s="28"/>
      <c r="AT1045" s="28"/>
    </row>
    <row r="1046" spans="1:47">
      <c r="A1046" s="28"/>
      <c r="B1046" s="29"/>
      <c r="C1046" s="28"/>
      <c r="D1046" s="28"/>
      <c r="Z1046" s="28"/>
      <c r="AA1046" s="28"/>
      <c r="AB1046" s="28"/>
      <c r="AC1046" s="28"/>
      <c r="AD1046" s="28"/>
      <c r="AF1046" s="29"/>
      <c r="AM1046" s="28"/>
      <c r="AN1046" s="28"/>
      <c r="AO1046" s="28"/>
      <c r="AP1046" s="28"/>
      <c r="AQ1046" s="28"/>
      <c r="AR1046" s="28"/>
      <c r="AS1046" s="28"/>
      <c r="AT1046" s="28"/>
    </row>
    <row r="1047" spans="1:47">
      <c r="A1047" s="28"/>
      <c r="B1047" s="29"/>
      <c r="C1047" s="28"/>
      <c r="D1047" s="28"/>
      <c r="Z1047" s="28"/>
      <c r="AA1047" s="28"/>
      <c r="AB1047" s="28"/>
      <c r="AC1047" s="28"/>
      <c r="AD1047" s="28"/>
      <c r="AF1047" s="29"/>
      <c r="AM1047" s="28"/>
      <c r="AN1047" s="28"/>
      <c r="AO1047" s="28"/>
      <c r="AP1047" s="28"/>
      <c r="AQ1047" s="28"/>
      <c r="AR1047" s="28"/>
      <c r="AS1047" s="28"/>
      <c r="AT1047" s="28"/>
    </row>
    <row r="1048" spans="1:47">
      <c r="A1048" s="28"/>
      <c r="B1048" s="29"/>
      <c r="C1048" s="28"/>
      <c r="D1048" s="28"/>
      <c r="Z1048" s="28"/>
      <c r="AA1048" s="28"/>
      <c r="AB1048" s="28"/>
      <c r="AC1048" s="28"/>
      <c r="AD1048" s="28"/>
      <c r="AF1048" s="29"/>
      <c r="AM1048" s="28"/>
      <c r="AN1048" s="28"/>
      <c r="AO1048" s="28"/>
      <c r="AP1048" s="28"/>
      <c r="AQ1048" s="28"/>
      <c r="AR1048" s="28"/>
      <c r="AS1048" s="28"/>
      <c r="AT1048" s="28"/>
    </row>
    <row r="1049" spans="1:47">
      <c r="A1049" s="28"/>
      <c r="B1049" s="29"/>
      <c r="C1049" s="28"/>
      <c r="D1049" s="28"/>
      <c r="Z1049" s="28"/>
      <c r="AA1049" s="28"/>
      <c r="AB1049" s="28"/>
      <c r="AC1049" s="28"/>
      <c r="AD1049" s="28"/>
      <c r="AF1049" s="29"/>
      <c r="AM1049" s="28"/>
      <c r="AN1049" s="28"/>
      <c r="AO1049" s="28"/>
      <c r="AP1049" s="28"/>
      <c r="AQ1049" s="28"/>
      <c r="AR1049" s="28"/>
      <c r="AS1049" s="28"/>
      <c r="AT1049" s="28"/>
    </row>
    <row r="1050" spans="1:47">
      <c r="A1050" s="28"/>
      <c r="B1050" s="29"/>
      <c r="C1050" s="28"/>
      <c r="D1050" s="28"/>
      <c r="Z1050" s="28"/>
      <c r="AA1050" s="28"/>
      <c r="AB1050" s="28"/>
      <c r="AC1050" s="28"/>
      <c r="AD1050" s="28"/>
      <c r="AF1050" s="29"/>
      <c r="AM1050" s="28"/>
      <c r="AN1050" s="28"/>
      <c r="AO1050" s="28"/>
      <c r="AP1050" s="28"/>
      <c r="AQ1050" s="28"/>
      <c r="AR1050" s="28"/>
      <c r="AS1050" s="28"/>
      <c r="AT1050" s="28"/>
    </row>
    <row r="1051" spans="1:47">
      <c r="A1051" s="28"/>
      <c r="B1051" s="29"/>
      <c r="C1051" s="28"/>
      <c r="D1051" s="28"/>
      <c r="Z1051" s="28"/>
      <c r="AA1051" s="28"/>
      <c r="AB1051" s="28"/>
      <c r="AC1051" s="28"/>
      <c r="AD1051" s="28"/>
      <c r="AF1051" s="29"/>
      <c r="AM1051" s="28"/>
      <c r="AN1051" s="28"/>
      <c r="AO1051" s="28"/>
      <c r="AP1051" s="28"/>
      <c r="AQ1051" s="28"/>
      <c r="AR1051" s="28"/>
      <c r="AS1051" s="28"/>
      <c r="AT1051" s="28"/>
    </row>
    <row r="1052" spans="1:47">
      <c r="A1052" s="28"/>
      <c r="B1052" s="29"/>
      <c r="C1052" s="28"/>
      <c r="D1052" s="28"/>
      <c r="Z1052" s="28"/>
      <c r="AA1052" s="28"/>
      <c r="AB1052" s="28"/>
      <c r="AC1052" s="28"/>
      <c r="AD1052" s="28"/>
      <c r="AF1052" s="29"/>
      <c r="AM1052" s="28"/>
      <c r="AN1052" s="28"/>
      <c r="AO1052" s="28"/>
      <c r="AP1052" s="28"/>
      <c r="AQ1052" s="28"/>
      <c r="AR1052" s="28"/>
      <c r="AS1052" s="28"/>
      <c r="AT1052" s="28"/>
    </row>
    <row r="1053" spans="1:47">
      <c r="A1053" s="28"/>
      <c r="B1053" s="29"/>
      <c r="C1053" s="28"/>
      <c r="D1053" s="28"/>
      <c r="Z1053" s="28"/>
      <c r="AA1053" s="28"/>
      <c r="AB1053" s="28"/>
      <c r="AC1053" s="28"/>
      <c r="AD1053" s="28"/>
      <c r="AF1053" s="29"/>
      <c r="AM1053" s="28"/>
      <c r="AN1053" s="28"/>
      <c r="AO1053" s="28"/>
      <c r="AP1053" s="28"/>
      <c r="AQ1053" s="28"/>
      <c r="AR1053" s="28"/>
      <c r="AS1053" s="28"/>
      <c r="AT1053" s="28"/>
    </row>
    <row r="1054" spans="1:47">
      <c r="A1054" s="28"/>
      <c r="B1054" s="29"/>
      <c r="C1054" s="28"/>
      <c r="D1054" s="28"/>
      <c r="Z1054" s="28"/>
      <c r="AA1054" s="28"/>
      <c r="AB1054" s="28"/>
      <c r="AC1054" s="28"/>
      <c r="AD1054" s="28"/>
      <c r="AF1054" s="29"/>
      <c r="AM1054" s="28"/>
      <c r="AN1054" s="28"/>
      <c r="AO1054" s="28"/>
      <c r="AP1054" s="28"/>
      <c r="AQ1054" s="28"/>
      <c r="AR1054" s="28"/>
      <c r="AS1054" s="28"/>
      <c r="AT1054" s="28"/>
    </row>
    <row r="1055" spans="1:47">
      <c r="A1055" s="28"/>
      <c r="B1055" s="29"/>
      <c r="C1055" s="28"/>
      <c r="D1055" s="28"/>
      <c r="Z1055" s="28"/>
      <c r="AA1055" s="28"/>
      <c r="AB1055" s="28"/>
      <c r="AC1055" s="28"/>
      <c r="AD1055" s="28"/>
      <c r="AF1055" s="29"/>
      <c r="AM1055" s="28"/>
      <c r="AN1055" s="28"/>
      <c r="AO1055" s="28"/>
      <c r="AP1055" s="28"/>
      <c r="AQ1055" s="28"/>
      <c r="AR1055" s="28"/>
      <c r="AS1055" s="28"/>
      <c r="AT1055" s="28"/>
    </row>
    <row r="1056" spans="1:47">
      <c r="A1056" s="28"/>
      <c r="B1056" s="29"/>
      <c r="C1056" s="28"/>
      <c r="D1056" s="28"/>
      <c r="Z1056" s="28"/>
      <c r="AA1056" s="28"/>
      <c r="AB1056" s="28"/>
      <c r="AC1056" s="28"/>
      <c r="AD1056" s="28"/>
      <c r="AF1056" s="29"/>
      <c r="AM1056" s="28"/>
      <c r="AN1056" s="28"/>
      <c r="AO1056" s="28"/>
      <c r="AP1056" s="28"/>
      <c r="AQ1056" s="28"/>
      <c r="AR1056" s="28"/>
      <c r="AS1056" s="28"/>
      <c r="AT1056" s="28"/>
    </row>
    <row r="1057" spans="1:63">
      <c r="A1057" s="28"/>
      <c r="B1057" s="29"/>
      <c r="C1057" s="28"/>
      <c r="D1057" s="28"/>
      <c r="Z1057" s="28"/>
      <c r="AA1057" s="28"/>
      <c r="AB1057" s="28"/>
      <c r="AC1057" s="28"/>
      <c r="AD1057" s="28"/>
      <c r="AF1057" s="29"/>
      <c r="AM1057" s="28"/>
      <c r="AN1057" s="28"/>
      <c r="AO1057" s="28"/>
      <c r="AP1057" s="28"/>
      <c r="AQ1057" s="28"/>
      <c r="AR1057" s="28"/>
      <c r="AS1057" s="28"/>
      <c r="AT1057" s="28"/>
    </row>
    <row r="1058" spans="1:63">
      <c r="A1058" s="28"/>
      <c r="B1058" s="29"/>
      <c r="C1058" s="28"/>
      <c r="D1058" s="28"/>
      <c r="Z1058" s="28"/>
      <c r="AA1058" s="28"/>
      <c r="AB1058" s="28"/>
      <c r="AC1058" s="28"/>
      <c r="AD1058" s="28"/>
      <c r="AF1058" s="29"/>
      <c r="AM1058" s="28"/>
      <c r="AN1058" s="28"/>
      <c r="AO1058" s="28"/>
      <c r="AP1058" s="28"/>
      <c r="AQ1058" s="28"/>
      <c r="AR1058" s="28"/>
      <c r="AS1058" s="28"/>
      <c r="AT1058" s="28"/>
    </row>
    <row r="1059" spans="1:63">
      <c r="A1059" s="28"/>
      <c r="B1059" s="29"/>
      <c r="C1059" s="28"/>
      <c r="D1059" s="28"/>
      <c r="Z1059" s="28"/>
      <c r="AA1059" s="28"/>
      <c r="AB1059" s="28"/>
      <c r="AC1059" s="28"/>
      <c r="AD1059" s="28"/>
      <c r="AF1059" s="29"/>
      <c r="AM1059" s="28"/>
      <c r="AN1059" s="28"/>
      <c r="AO1059" s="28"/>
      <c r="AP1059" s="28"/>
      <c r="AQ1059" s="28"/>
      <c r="AR1059" s="28"/>
      <c r="AS1059" s="28"/>
      <c r="AT1059" s="28"/>
    </row>
    <row r="1060" spans="1:63">
      <c r="A1060" s="28"/>
      <c r="B1060" s="29"/>
      <c r="C1060" s="28"/>
      <c r="D1060" s="28"/>
      <c r="Z1060" s="28"/>
      <c r="AA1060" s="28"/>
      <c r="AB1060" s="28"/>
      <c r="AC1060" s="28"/>
      <c r="AD1060" s="28"/>
      <c r="AF1060" s="29"/>
      <c r="AM1060" s="28"/>
      <c r="AN1060" s="28"/>
      <c r="AO1060" s="28"/>
      <c r="AP1060" s="28"/>
      <c r="AQ1060" s="28"/>
      <c r="AR1060" s="28"/>
      <c r="AS1060" s="28"/>
      <c r="AT1060" s="28"/>
    </row>
    <row r="1061" spans="1:63">
      <c r="A1061" s="28"/>
      <c r="B1061" s="29"/>
      <c r="C1061" s="28"/>
      <c r="D1061" s="28"/>
      <c r="Z1061" s="28"/>
      <c r="AA1061" s="28"/>
      <c r="AB1061" s="28"/>
      <c r="AC1061" s="28"/>
      <c r="AD1061" s="28"/>
      <c r="AF1061" s="29"/>
      <c r="AM1061" s="28"/>
      <c r="AN1061" s="28"/>
      <c r="AO1061" s="28"/>
      <c r="AP1061" s="28"/>
      <c r="AQ1061" s="28"/>
      <c r="AR1061" s="28"/>
      <c r="AS1061" s="28"/>
      <c r="AT1061" s="28"/>
    </row>
    <row r="1062" spans="1:63">
      <c r="A1062" s="28"/>
      <c r="B1062" s="29"/>
      <c r="C1062" s="28"/>
      <c r="D1062" s="28"/>
      <c r="Z1062" s="28"/>
      <c r="AA1062" s="28"/>
      <c r="AB1062" s="28"/>
      <c r="AC1062" s="28"/>
      <c r="AD1062" s="28"/>
      <c r="AF1062" s="29"/>
      <c r="AM1062" s="28"/>
      <c r="AN1062" s="28"/>
      <c r="AO1062" s="28"/>
      <c r="AP1062" s="28"/>
      <c r="AQ1062" s="28"/>
      <c r="AR1062" s="28"/>
      <c r="AS1062" s="28"/>
      <c r="AT1062" s="28"/>
    </row>
    <row r="1063" spans="1:63">
      <c r="A1063" s="28"/>
      <c r="B1063" s="29"/>
      <c r="C1063" s="28"/>
      <c r="D1063" s="28"/>
      <c r="Z1063" s="28"/>
      <c r="AA1063" s="28"/>
      <c r="AB1063" s="28"/>
      <c r="AC1063" s="28"/>
      <c r="AD1063" s="28"/>
      <c r="AF1063" s="29"/>
      <c r="AM1063" s="28"/>
      <c r="AN1063" s="28"/>
      <c r="AO1063" s="28"/>
      <c r="AP1063" s="28"/>
      <c r="AQ1063" s="28"/>
      <c r="AR1063" s="28"/>
      <c r="AS1063" s="28"/>
      <c r="AT1063" s="28"/>
    </row>
    <row r="1064" spans="1:63">
      <c r="A1064" s="28"/>
      <c r="B1064" s="29"/>
      <c r="C1064" s="28"/>
      <c r="D1064" s="28"/>
      <c r="Z1064" s="28"/>
      <c r="AA1064" s="28"/>
      <c r="AB1064" s="28"/>
      <c r="AC1064" s="28"/>
      <c r="AD1064" s="28"/>
      <c r="AF1064" s="29"/>
      <c r="AM1064" s="28"/>
      <c r="AN1064" s="28"/>
      <c r="AO1064" s="28"/>
      <c r="AP1064" s="28"/>
      <c r="AQ1064" s="28"/>
      <c r="AR1064" s="28"/>
      <c r="AS1064" s="28"/>
      <c r="AT1064" s="28"/>
    </row>
    <row r="1065" spans="1:63">
      <c r="A1065" s="28"/>
      <c r="B1065" s="29"/>
      <c r="C1065" s="28"/>
      <c r="D1065" s="28"/>
      <c r="Z1065" s="28"/>
      <c r="AA1065" s="28"/>
      <c r="AB1065" s="28"/>
      <c r="AC1065" s="28"/>
      <c r="AD1065" s="28"/>
      <c r="AF1065" s="29"/>
      <c r="AM1065" s="28"/>
      <c r="AN1065" s="28"/>
      <c r="AO1065" s="28"/>
      <c r="AP1065" s="28"/>
      <c r="AQ1065" s="28"/>
      <c r="AR1065" s="28"/>
      <c r="AS1065" s="28"/>
      <c r="AT1065" s="28"/>
    </row>
    <row r="1066" spans="1:63">
      <c r="A1066" s="28"/>
      <c r="B1066" s="29"/>
      <c r="C1066" s="28"/>
      <c r="D1066" s="28"/>
      <c r="Z1066" s="28"/>
      <c r="AA1066" s="28"/>
      <c r="AB1066" s="28"/>
      <c r="AC1066" s="28"/>
      <c r="AD1066" s="28"/>
      <c r="AF1066" s="29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28"/>
      <c r="AY1066" s="28"/>
      <c r="AZ1066" s="28"/>
      <c r="BA1066" s="28"/>
      <c r="BB1066" s="28"/>
      <c r="BC1066" s="28"/>
      <c r="BD1066" s="28"/>
      <c r="BE1066" s="28"/>
      <c r="BF1066" s="28"/>
      <c r="BG1066" s="28"/>
      <c r="BH1066" s="28"/>
      <c r="BI1066" s="28"/>
      <c r="BJ1066" s="28"/>
      <c r="BK1066" s="28"/>
    </row>
    <row r="1067" spans="1:63">
      <c r="A1067" s="28"/>
      <c r="B1067" s="29"/>
      <c r="C1067" s="28"/>
      <c r="D1067" s="28"/>
      <c r="Z1067" s="28"/>
      <c r="AA1067" s="28"/>
      <c r="AB1067" s="28"/>
      <c r="AC1067" s="28"/>
      <c r="AD1067" s="28"/>
      <c r="AF1067" s="29"/>
      <c r="AM1067" s="28"/>
      <c r="AN1067" s="28"/>
      <c r="AO1067" s="28"/>
      <c r="AP1067" s="28"/>
      <c r="AQ1067" s="28"/>
      <c r="AR1067" s="28"/>
      <c r="AS1067" s="28"/>
      <c r="AT1067" s="28"/>
    </row>
    <row r="1068" spans="1:63">
      <c r="A1068" s="28"/>
      <c r="B1068" s="29"/>
      <c r="C1068" s="28"/>
      <c r="D1068" s="28"/>
      <c r="Z1068" s="28"/>
      <c r="AA1068" s="28"/>
      <c r="AB1068" s="28"/>
      <c r="AC1068" s="28"/>
      <c r="AD1068" s="28"/>
      <c r="AF1068" s="29"/>
      <c r="AM1068" s="28"/>
      <c r="AN1068" s="28"/>
      <c r="AO1068" s="28"/>
      <c r="AP1068" s="28"/>
      <c r="AQ1068" s="28"/>
      <c r="AR1068" s="28"/>
      <c r="AS1068" s="28"/>
      <c r="AT1068" s="28"/>
    </row>
    <row r="1069" spans="1:63">
      <c r="A1069" s="28"/>
      <c r="B1069" s="29"/>
      <c r="C1069" s="28"/>
      <c r="D1069" s="28"/>
      <c r="Z1069" s="28"/>
      <c r="AA1069" s="28"/>
      <c r="AB1069" s="28"/>
      <c r="AC1069" s="28"/>
      <c r="AD1069" s="28"/>
      <c r="AF1069" s="29"/>
      <c r="AM1069" s="28"/>
      <c r="AN1069" s="28"/>
      <c r="AO1069" s="28"/>
      <c r="AP1069" s="28"/>
      <c r="AQ1069" s="28"/>
      <c r="AR1069" s="28"/>
      <c r="AS1069" s="28"/>
      <c r="AT1069" s="28"/>
    </row>
    <row r="1070" spans="1:63">
      <c r="A1070" s="28"/>
      <c r="B1070" s="29"/>
      <c r="C1070" s="28"/>
      <c r="D1070" s="28"/>
      <c r="Z1070" s="28"/>
      <c r="AA1070" s="28"/>
      <c r="AB1070" s="28"/>
      <c r="AC1070" s="28"/>
      <c r="AD1070" s="28"/>
      <c r="AF1070" s="29"/>
      <c r="AM1070" s="28"/>
      <c r="AN1070" s="28"/>
      <c r="AO1070" s="28"/>
      <c r="AP1070" s="28"/>
      <c r="AQ1070" s="28"/>
      <c r="AR1070" s="28"/>
      <c r="AS1070" s="28"/>
      <c r="AT1070" s="28"/>
    </row>
    <row r="1071" spans="1:63">
      <c r="A1071" s="28"/>
      <c r="B1071" s="29"/>
      <c r="C1071" s="28"/>
      <c r="D1071" s="28"/>
      <c r="Z1071" s="28"/>
      <c r="AA1071" s="28"/>
      <c r="AB1071" s="28"/>
      <c r="AC1071" s="28"/>
      <c r="AD1071" s="28"/>
      <c r="AF1071" s="29"/>
      <c r="AM1071" s="28"/>
      <c r="AN1071" s="28"/>
      <c r="AO1071" s="28"/>
      <c r="AP1071" s="28"/>
      <c r="AQ1071" s="28"/>
      <c r="AR1071" s="28"/>
      <c r="AS1071" s="28"/>
      <c r="AT1071" s="28"/>
    </row>
    <row r="1072" spans="1:63">
      <c r="A1072" s="28"/>
      <c r="B1072" s="29"/>
      <c r="C1072" s="28"/>
      <c r="D1072" s="28"/>
      <c r="Z1072" s="28"/>
      <c r="AA1072" s="28"/>
      <c r="AB1072" s="28"/>
      <c r="AC1072" s="28"/>
      <c r="AD1072" s="28"/>
      <c r="AF1072" s="29"/>
      <c r="AM1072" s="28"/>
      <c r="AN1072" s="28"/>
      <c r="AO1072" s="28"/>
      <c r="AP1072" s="28"/>
      <c r="AQ1072" s="28"/>
      <c r="AR1072" s="28"/>
      <c r="AS1072" s="28"/>
      <c r="AT1072" s="28"/>
    </row>
    <row r="1073" spans="1:47">
      <c r="A1073" s="28"/>
      <c r="B1073" s="29"/>
      <c r="C1073" s="28"/>
      <c r="D1073" s="28"/>
      <c r="Z1073" s="28"/>
      <c r="AA1073" s="28"/>
      <c r="AB1073" s="28"/>
      <c r="AC1073" s="28"/>
      <c r="AD1073" s="28"/>
      <c r="AF1073" s="29"/>
      <c r="AM1073" s="28"/>
      <c r="AN1073" s="28"/>
      <c r="AO1073" s="28"/>
      <c r="AP1073" s="28"/>
      <c r="AQ1073" s="28"/>
      <c r="AR1073" s="28"/>
      <c r="AS1073" s="28"/>
      <c r="AT1073" s="28"/>
    </row>
    <row r="1074" spans="1:47">
      <c r="A1074" s="28"/>
      <c r="B1074" s="29"/>
      <c r="C1074" s="28"/>
      <c r="D1074" s="28"/>
      <c r="Z1074" s="28"/>
      <c r="AA1074" s="28"/>
      <c r="AB1074" s="28"/>
      <c r="AC1074" s="28"/>
      <c r="AD1074" s="28"/>
      <c r="AF1074" s="29"/>
      <c r="AM1074" s="28"/>
      <c r="AN1074" s="28"/>
      <c r="AO1074" s="28"/>
      <c r="AP1074" s="28"/>
      <c r="AQ1074" s="28"/>
      <c r="AR1074" s="28"/>
      <c r="AS1074" s="28"/>
      <c r="AT1074" s="28"/>
    </row>
    <row r="1075" spans="1:47">
      <c r="A1075" s="28"/>
      <c r="B1075" s="29"/>
      <c r="C1075" s="28"/>
      <c r="D1075" s="28"/>
      <c r="Z1075" s="28"/>
      <c r="AA1075" s="28"/>
      <c r="AB1075" s="28"/>
      <c r="AC1075" s="28"/>
      <c r="AD1075" s="28"/>
      <c r="AF1075" s="29"/>
      <c r="AM1075" s="28"/>
      <c r="AN1075" s="28"/>
      <c r="AO1075" s="28"/>
      <c r="AP1075" s="28"/>
      <c r="AQ1075" s="28"/>
      <c r="AR1075" s="28"/>
      <c r="AS1075" s="28"/>
      <c r="AT1075" s="28"/>
    </row>
    <row r="1076" spans="1:47">
      <c r="A1076" s="28"/>
      <c r="B1076" s="29"/>
      <c r="C1076" s="28"/>
      <c r="D1076" s="28"/>
      <c r="Z1076" s="28"/>
      <c r="AA1076" s="28"/>
      <c r="AB1076" s="28"/>
      <c r="AC1076" s="28"/>
      <c r="AD1076" s="28"/>
      <c r="AF1076" s="29"/>
      <c r="AM1076" s="28"/>
      <c r="AN1076" s="28"/>
      <c r="AO1076" s="28"/>
      <c r="AP1076" s="28"/>
      <c r="AQ1076" s="28"/>
      <c r="AR1076" s="28"/>
      <c r="AS1076" s="28"/>
      <c r="AT1076" s="28"/>
    </row>
    <row r="1077" spans="1:47">
      <c r="A1077" s="28"/>
      <c r="B1077" s="29"/>
      <c r="C1077" s="28"/>
      <c r="D1077" s="28"/>
      <c r="Z1077" s="28"/>
      <c r="AA1077" s="28"/>
      <c r="AB1077" s="28"/>
      <c r="AC1077" s="28"/>
      <c r="AD1077" s="28"/>
      <c r="AF1077" s="29"/>
      <c r="AM1077" s="28"/>
      <c r="AN1077" s="28"/>
      <c r="AO1077" s="28"/>
      <c r="AP1077" s="28"/>
      <c r="AQ1077" s="28"/>
      <c r="AR1077" s="28"/>
      <c r="AS1077" s="28"/>
      <c r="AT1077" s="28"/>
    </row>
    <row r="1078" spans="1:47">
      <c r="A1078" s="28"/>
      <c r="B1078" s="29"/>
      <c r="C1078" s="28"/>
      <c r="D1078" s="28"/>
      <c r="Z1078" s="28"/>
      <c r="AA1078" s="28"/>
      <c r="AB1078" s="28"/>
      <c r="AC1078" s="28"/>
      <c r="AD1078" s="28"/>
      <c r="AF1078" s="29"/>
      <c r="AM1078" s="28"/>
      <c r="AN1078" s="28"/>
      <c r="AO1078" s="28"/>
      <c r="AP1078" s="28"/>
      <c r="AQ1078" s="28"/>
      <c r="AR1078" s="28"/>
      <c r="AS1078" s="28"/>
      <c r="AT1078" s="28"/>
      <c r="AU1078" s="28"/>
    </row>
    <row r="1079" spans="1:47">
      <c r="A1079" s="28"/>
      <c r="B1079" s="29"/>
      <c r="C1079" s="28"/>
      <c r="D1079" s="28"/>
      <c r="Z1079" s="28"/>
      <c r="AA1079" s="28"/>
      <c r="AB1079" s="28"/>
      <c r="AC1079" s="28"/>
      <c r="AD1079" s="28"/>
      <c r="AF1079" s="29"/>
      <c r="AM1079" s="28"/>
      <c r="AN1079" s="28"/>
      <c r="AO1079" s="28"/>
      <c r="AP1079" s="28"/>
      <c r="AQ1079" s="28"/>
      <c r="AR1079" s="28"/>
      <c r="AS1079" s="28"/>
      <c r="AT1079" s="28"/>
    </row>
    <row r="1080" spans="1:47">
      <c r="A1080" s="28"/>
      <c r="B1080" s="29"/>
      <c r="C1080" s="28"/>
      <c r="D1080" s="28"/>
      <c r="Z1080" s="28"/>
      <c r="AA1080" s="28"/>
      <c r="AB1080" s="28"/>
      <c r="AC1080" s="28"/>
      <c r="AD1080" s="28"/>
      <c r="AF1080" s="29"/>
      <c r="AM1080" s="28"/>
      <c r="AN1080" s="28"/>
      <c r="AO1080" s="28"/>
      <c r="AP1080" s="28"/>
      <c r="AQ1080" s="28"/>
      <c r="AR1080" s="28"/>
      <c r="AS1080" s="28"/>
      <c r="AT1080" s="28"/>
      <c r="AU1080" s="28"/>
    </row>
    <row r="1081" spans="1:47">
      <c r="A1081" s="28"/>
      <c r="B1081" s="29"/>
      <c r="C1081" s="28"/>
      <c r="D1081" s="28"/>
      <c r="Z1081" s="28"/>
      <c r="AA1081" s="28"/>
      <c r="AB1081" s="28"/>
      <c r="AC1081" s="28"/>
      <c r="AD1081" s="28"/>
      <c r="AF1081" s="29"/>
      <c r="AM1081" s="28"/>
      <c r="AN1081" s="28"/>
      <c r="AO1081" s="28"/>
      <c r="AP1081" s="28"/>
      <c r="AQ1081" s="28"/>
      <c r="AR1081" s="28"/>
      <c r="AS1081" s="28"/>
      <c r="AT1081" s="28"/>
    </row>
    <row r="1082" spans="1:47">
      <c r="A1082" s="28"/>
      <c r="B1082" s="29"/>
      <c r="C1082" s="28"/>
      <c r="D1082" s="28"/>
      <c r="Z1082" s="28"/>
      <c r="AA1082" s="28"/>
      <c r="AB1082" s="28"/>
      <c r="AC1082" s="28"/>
      <c r="AD1082" s="28"/>
      <c r="AF1082" s="29"/>
      <c r="AM1082" s="28"/>
      <c r="AN1082" s="28"/>
      <c r="AO1082" s="28"/>
      <c r="AP1082" s="28"/>
      <c r="AQ1082" s="28"/>
      <c r="AR1082" s="28"/>
      <c r="AS1082" s="28"/>
      <c r="AT1082" s="28"/>
    </row>
    <row r="1083" spans="1:47">
      <c r="A1083" s="28"/>
      <c r="B1083" s="29"/>
      <c r="C1083" s="28"/>
      <c r="D1083" s="28"/>
      <c r="Z1083" s="28"/>
      <c r="AA1083" s="28"/>
      <c r="AB1083" s="28"/>
      <c r="AC1083" s="28"/>
      <c r="AD1083" s="28"/>
      <c r="AF1083" s="29"/>
      <c r="AM1083" s="28"/>
      <c r="AN1083" s="28"/>
      <c r="AO1083" s="28"/>
      <c r="AP1083" s="28"/>
      <c r="AQ1083" s="28"/>
      <c r="AR1083" s="28"/>
      <c r="AS1083" s="28"/>
      <c r="AT1083" s="28"/>
    </row>
    <row r="1084" spans="1:47">
      <c r="A1084" s="28"/>
      <c r="B1084" s="29"/>
      <c r="C1084" s="28"/>
      <c r="D1084" s="28"/>
      <c r="Z1084" s="28"/>
      <c r="AA1084" s="28"/>
      <c r="AB1084" s="28"/>
      <c r="AC1084" s="28"/>
      <c r="AD1084" s="28"/>
      <c r="AF1084" s="29"/>
      <c r="AM1084" s="28"/>
      <c r="AN1084" s="28"/>
      <c r="AO1084" s="28"/>
      <c r="AP1084" s="28"/>
      <c r="AQ1084" s="28"/>
      <c r="AR1084" s="28"/>
      <c r="AS1084" s="28"/>
      <c r="AT1084" s="28"/>
    </row>
    <row r="1085" spans="1:47">
      <c r="A1085" s="28"/>
      <c r="B1085" s="29"/>
      <c r="C1085" s="28"/>
      <c r="D1085" s="28"/>
      <c r="Z1085" s="28"/>
      <c r="AA1085" s="28"/>
      <c r="AB1085" s="28"/>
      <c r="AC1085" s="28"/>
      <c r="AD1085" s="28"/>
      <c r="AF1085" s="29"/>
      <c r="AM1085" s="28"/>
      <c r="AN1085" s="28"/>
      <c r="AO1085" s="28"/>
      <c r="AP1085" s="28"/>
      <c r="AQ1085" s="28"/>
      <c r="AR1085" s="28"/>
      <c r="AS1085" s="28"/>
      <c r="AT1085" s="28"/>
    </row>
    <row r="1086" spans="1:47">
      <c r="A1086" s="28"/>
      <c r="B1086" s="29"/>
      <c r="C1086" s="28"/>
      <c r="D1086" s="28"/>
      <c r="Z1086" s="28"/>
      <c r="AA1086" s="28"/>
      <c r="AB1086" s="28"/>
      <c r="AC1086" s="28"/>
      <c r="AD1086" s="28"/>
      <c r="AF1086" s="29"/>
      <c r="AM1086" s="28"/>
      <c r="AN1086" s="28"/>
      <c r="AO1086" s="28"/>
      <c r="AP1086" s="28"/>
      <c r="AQ1086" s="28"/>
      <c r="AR1086" s="28"/>
      <c r="AS1086" s="28"/>
      <c r="AT1086" s="28"/>
    </row>
    <row r="1087" spans="1:47">
      <c r="A1087" s="28"/>
      <c r="B1087" s="29"/>
      <c r="C1087" s="28"/>
      <c r="D1087" s="28"/>
      <c r="Z1087" s="28"/>
      <c r="AA1087" s="28"/>
      <c r="AB1087" s="28"/>
      <c r="AC1087" s="28"/>
      <c r="AD1087" s="28"/>
      <c r="AF1087" s="29"/>
      <c r="AM1087" s="28"/>
      <c r="AN1087" s="28"/>
      <c r="AO1087" s="28"/>
      <c r="AP1087" s="28"/>
      <c r="AQ1087" s="28"/>
      <c r="AR1087" s="28"/>
      <c r="AS1087" s="28"/>
      <c r="AT1087" s="28"/>
    </row>
    <row r="1088" spans="1:47">
      <c r="A1088" s="28"/>
      <c r="B1088" s="29"/>
      <c r="C1088" s="28"/>
      <c r="D1088" s="28"/>
      <c r="Z1088" s="28"/>
      <c r="AA1088" s="28"/>
      <c r="AB1088" s="28"/>
      <c r="AC1088" s="28"/>
      <c r="AD1088" s="28"/>
      <c r="AF1088" s="29"/>
      <c r="AM1088" s="28"/>
      <c r="AN1088" s="28"/>
      <c r="AO1088" s="28"/>
      <c r="AP1088" s="28"/>
      <c r="AQ1088" s="28"/>
      <c r="AR1088" s="28"/>
      <c r="AS1088" s="28"/>
      <c r="AT1088" s="28"/>
    </row>
    <row r="1089" spans="1:46">
      <c r="A1089" s="28"/>
      <c r="B1089" s="29"/>
      <c r="C1089" s="28"/>
      <c r="D1089" s="28"/>
      <c r="Z1089" s="28"/>
      <c r="AA1089" s="28"/>
      <c r="AB1089" s="28"/>
      <c r="AC1089" s="28"/>
      <c r="AD1089" s="28"/>
      <c r="AF1089" s="29"/>
      <c r="AM1089" s="28"/>
      <c r="AN1089" s="28"/>
      <c r="AO1089" s="28"/>
      <c r="AP1089" s="28"/>
      <c r="AQ1089" s="28"/>
      <c r="AR1089" s="28"/>
      <c r="AS1089" s="28"/>
      <c r="AT1089" s="28"/>
    </row>
    <row r="1090" spans="1:46">
      <c r="A1090" s="28"/>
      <c r="B1090" s="29"/>
      <c r="C1090" s="28"/>
      <c r="D1090" s="28"/>
      <c r="Z1090" s="28"/>
      <c r="AA1090" s="28"/>
      <c r="AB1090" s="28"/>
      <c r="AC1090" s="28"/>
      <c r="AD1090" s="28"/>
      <c r="AF1090" s="29"/>
      <c r="AM1090" s="28"/>
      <c r="AN1090" s="28"/>
      <c r="AO1090" s="28"/>
      <c r="AP1090" s="28"/>
      <c r="AQ1090" s="28"/>
      <c r="AR1090" s="28"/>
      <c r="AS1090" s="28"/>
      <c r="AT1090" s="28"/>
    </row>
    <row r="1091" spans="1:46">
      <c r="A1091" s="28"/>
      <c r="B1091" s="29"/>
      <c r="C1091" s="28"/>
      <c r="D1091" s="28"/>
      <c r="Z1091" s="28"/>
      <c r="AA1091" s="28"/>
      <c r="AB1091" s="28"/>
      <c r="AC1091" s="28"/>
      <c r="AD1091" s="28"/>
      <c r="AF1091" s="29"/>
      <c r="AM1091" s="28"/>
      <c r="AN1091" s="28"/>
      <c r="AO1091" s="28"/>
      <c r="AP1091" s="28"/>
      <c r="AQ1091" s="28"/>
      <c r="AR1091" s="28"/>
      <c r="AS1091" s="28"/>
      <c r="AT1091" s="28"/>
    </row>
    <row r="1092" spans="1:46">
      <c r="A1092" s="28"/>
      <c r="B1092" s="29"/>
      <c r="C1092" s="28"/>
      <c r="D1092" s="28"/>
      <c r="Z1092" s="28"/>
      <c r="AA1092" s="28"/>
      <c r="AB1092" s="28"/>
      <c r="AC1092" s="28"/>
      <c r="AD1092" s="28"/>
      <c r="AF1092" s="29"/>
      <c r="AM1092" s="28"/>
      <c r="AN1092" s="28"/>
      <c r="AO1092" s="28"/>
      <c r="AP1092" s="28"/>
      <c r="AQ1092" s="28"/>
      <c r="AR1092" s="28"/>
      <c r="AS1092" s="28"/>
      <c r="AT1092" s="28"/>
    </row>
    <row r="1093" spans="1:46">
      <c r="A1093" s="28"/>
      <c r="B1093" s="29"/>
      <c r="C1093" s="28"/>
      <c r="D1093" s="28"/>
      <c r="Z1093" s="28"/>
      <c r="AA1093" s="28"/>
      <c r="AB1093" s="28"/>
      <c r="AC1093" s="28"/>
      <c r="AD1093" s="28"/>
      <c r="AF1093" s="29"/>
      <c r="AM1093" s="28"/>
      <c r="AN1093" s="28"/>
      <c r="AO1093" s="28"/>
      <c r="AP1093" s="28"/>
      <c r="AQ1093" s="28"/>
      <c r="AR1093" s="28"/>
      <c r="AS1093" s="28"/>
      <c r="AT1093" s="28"/>
    </row>
    <row r="1094" spans="1:46">
      <c r="A1094" s="28"/>
      <c r="B1094" s="29"/>
      <c r="C1094" s="28"/>
      <c r="D1094" s="28"/>
      <c r="Z1094" s="28"/>
      <c r="AA1094" s="28"/>
      <c r="AB1094" s="28"/>
      <c r="AC1094" s="28"/>
      <c r="AD1094" s="28"/>
      <c r="AF1094" s="29"/>
      <c r="AM1094" s="28"/>
      <c r="AN1094" s="28"/>
      <c r="AO1094" s="28"/>
      <c r="AP1094" s="28"/>
      <c r="AQ1094" s="28"/>
      <c r="AR1094" s="28"/>
      <c r="AS1094" s="28"/>
      <c r="AT1094" s="28"/>
    </row>
    <row r="1095" spans="1:46">
      <c r="A1095" s="28"/>
      <c r="B1095" s="29"/>
      <c r="C1095" s="28"/>
      <c r="D1095" s="28"/>
      <c r="Z1095" s="28"/>
      <c r="AA1095" s="28"/>
      <c r="AB1095" s="28"/>
      <c r="AC1095" s="28"/>
      <c r="AD1095" s="28"/>
      <c r="AF1095" s="29"/>
      <c r="AM1095" s="28"/>
      <c r="AN1095" s="28"/>
      <c r="AO1095" s="28"/>
      <c r="AP1095" s="28"/>
      <c r="AQ1095" s="28"/>
      <c r="AR1095" s="28"/>
      <c r="AS1095" s="28"/>
      <c r="AT1095" s="28"/>
    </row>
    <row r="1096" spans="1:46">
      <c r="A1096" s="28"/>
      <c r="B1096" s="29"/>
      <c r="C1096" s="28"/>
      <c r="D1096" s="28"/>
      <c r="Z1096" s="28"/>
      <c r="AA1096" s="28"/>
      <c r="AB1096" s="28"/>
      <c r="AC1096" s="28"/>
      <c r="AD1096" s="28"/>
      <c r="AF1096" s="29"/>
      <c r="AM1096" s="28"/>
      <c r="AN1096" s="28"/>
      <c r="AO1096" s="28"/>
      <c r="AP1096" s="28"/>
      <c r="AQ1096" s="28"/>
      <c r="AR1096" s="28"/>
      <c r="AS1096" s="28"/>
      <c r="AT1096" s="28"/>
    </row>
    <row r="1097" spans="1:46">
      <c r="A1097" s="28"/>
      <c r="B1097" s="29"/>
      <c r="C1097" s="28"/>
      <c r="D1097" s="28"/>
      <c r="Z1097" s="28"/>
      <c r="AA1097" s="28"/>
      <c r="AB1097" s="28"/>
      <c r="AC1097" s="28"/>
      <c r="AD1097" s="28"/>
      <c r="AF1097" s="29"/>
      <c r="AM1097" s="28"/>
      <c r="AN1097" s="28"/>
      <c r="AO1097" s="28"/>
      <c r="AP1097" s="28"/>
      <c r="AQ1097" s="28"/>
      <c r="AR1097" s="28"/>
      <c r="AS1097" s="28"/>
      <c r="AT1097" s="28"/>
    </row>
    <row r="1098" spans="1:46">
      <c r="A1098" s="28"/>
      <c r="B1098" s="29"/>
      <c r="C1098" s="28"/>
      <c r="D1098" s="28"/>
      <c r="Z1098" s="28"/>
      <c r="AA1098" s="28"/>
      <c r="AB1098" s="28"/>
      <c r="AC1098" s="28"/>
      <c r="AD1098" s="28"/>
      <c r="AF1098" s="29"/>
      <c r="AM1098" s="28"/>
      <c r="AN1098" s="28"/>
      <c r="AO1098" s="28"/>
      <c r="AP1098" s="28"/>
      <c r="AQ1098" s="28"/>
      <c r="AR1098" s="28"/>
      <c r="AS1098" s="28"/>
      <c r="AT1098" s="28"/>
    </row>
    <row r="1099" spans="1:46">
      <c r="A1099" s="28"/>
      <c r="B1099" s="29"/>
      <c r="C1099" s="28"/>
      <c r="D1099" s="28"/>
      <c r="Z1099" s="28"/>
      <c r="AA1099" s="28"/>
      <c r="AB1099" s="28"/>
      <c r="AC1099" s="28"/>
      <c r="AD1099" s="28"/>
      <c r="AF1099" s="29"/>
      <c r="AM1099" s="28"/>
      <c r="AN1099" s="28"/>
      <c r="AO1099" s="28"/>
      <c r="AP1099" s="28"/>
      <c r="AQ1099" s="28"/>
      <c r="AR1099" s="28"/>
      <c r="AS1099" s="28"/>
      <c r="AT1099" s="28"/>
    </row>
    <row r="1100" spans="1:46">
      <c r="A1100" s="28"/>
      <c r="B1100" s="29"/>
      <c r="C1100" s="28"/>
      <c r="D1100" s="28"/>
      <c r="Z1100" s="28"/>
      <c r="AA1100" s="28"/>
      <c r="AB1100" s="28"/>
      <c r="AC1100" s="28"/>
      <c r="AD1100" s="28"/>
      <c r="AF1100" s="29"/>
      <c r="AM1100" s="28"/>
      <c r="AN1100" s="28"/>
      <c r="AO1100" s="28"/>
      <c r="AP1100" s="28"/>
      <c r="AQ1100" s="28"/>
      <c r="AR1100" s="28"/>
      <c r="AS1100" s="28"/>
      <c r="AT1100" s="28"/>
    </row>
    <row r="1101" spans="1:46">
      <c r="A1101" s="28"/>
      <c r="B1101" s="29"/>
      <c r="C1101" s="28"/>
      <c r="D1101" s="28"/>
      <c r="Z1101" s="28"/>
      <c r="AA1101" s="28"/>
      <c r="AB1101" s="28"/>
      <c r="AC1101" s="28"/>
      <c r="AD1101" s="28"/>
      <c r="AF1101" s="29"/>
      <c r="AM1101" s="28"/>
      <c r="AN1101" s="28"/>
      <c r="AO1101" s="28"/>
      <c r="AP1101" s="28"/>
      <c r="AQ1101" s="28"/>
      <c r="AR1101" s="28"/>
      <c r="AS1101" s="28"/>
      <c r="AT1101" s="28"/>
    </row>
    <row r="1102" spans="1:46">
      <c r="A1102" s="28"/>
      <c r="B1102" s="29"/>
      <c r="C1102" s="28"/>
      <c r="D1102" s="28"/>
      <c r="Z1102" s="28"/>
      <c r="AA1102" s="28"/>
      <c r="AB1102" s="28"/>
      <c r="AC1102" s="28"/>
      <c r="AD1102" s="28"/>
      <c r="AF1102" s="29"/>
      <c r="AM1102" s="28"/>
      <c r="AN1102" s="28"/>
      <c r="AO1102" s="28"/>
      <c r="AP1102" s="28"/>
      <c r="AQ1102" s="28"/>
      <c r="AR1102" s="28"/>
      <c r="AS1102" s="28"/>
      <c r="AT1102" s="28"/>
    </row>
    <row r="1103" spans="1:46">
      <c r="A1103" s="28"/>
      <c r="B1103" s="29"/>
      <c r="C1103" s="28"/>
      <c r="D1103" s="28"/>
      <c r="Z1103" s="28"/>
      <c r="AA1103" s="28"/>
      <c r="AB1103" s="28"/>
      <c r="AC1103" s="28"/>
      <c r="AD1103" s="28"/>
      <c r="AF1103" s="29"/>
      <c r="AM1103" s="28"/>
      <c r="AN1103" s="28"/>
      <c r="AO1103" s="28"/>
      <c r="AP1103" s="28"/>
      <c r="AQ1103" s="28"/>
      <c r="AR1103" s="28"/>
      <c r="AS1103" s="28"/>
      <c r="AT1103" s="28"/>
    </row>
    <row r="1104" spans="1:46">
      <c r="A1104" s="28"/>
      <c r="B1104" s="29"/>
      <c r="C1104" s="28"/>
      <c r="D1104" s="28"/>
      <c r="Z1104" s="28"/>
      <c r="AA1104" s="28"/>
      <c r="AB1104" s="28"/>
      <c r="AC1104" s="28"/>
      <c r="AD1104" s="28"/>
      <c r="AF1104" s="29"/>
      <c r="AM1104" s="28"/>
      <c r="AN1104" s="28"/>
      <c r="AO1104" s="28"/>
      <c r="AP1104" s="28"/>
      <c r="AQ1104" s="28"/>
      <c r="AR1104" s="28"/>
      <c r="AS1104" s="28"/>
      <c r="AT1104" s="28"/>
    </row>
    <row r="1105" spans="1:46">
      <c r="A1105" s="28"/>
      <c r="B1105" s="29"/>
      <c r="C1105" s="28"/>
      <c r="D1105" s="28"/>
      <c r="Z1105" s="28"/>
      <c r="AA1105" s="28"/>
      <c r="AB1105" s="28"/>
      <c r="AC1105" s="28"/>
      <c r="AD1105" s="28"/>
      <c r="AF1105" s="29"/>
      <c r="AM1105" s="28"/>
      <c r="AN1105" s="28"/>
      <c r="AO1105" s="28"/>
      <c r="AP1105" s="28"/>
      <c r="AQ1105" s="28"/>
      <c r="AR1105" s="28"/>
      <c r="AS1105" s="28"/>
      <c r="AT1105" s="28"/>
    </row>
    <row r="1106" spans="1:46">
      <c r="A1106" s="28"/>
      <c r="B1106" s="29"/>
      <c r="C1106" s="28"/>
      <c r="D1106" s="28"/>
      <c r="Z1106" s="28"/>
      <c r="AA1106" s="28"/>
      <c r="AB1106" s="28"/>
      <c r="AC1106" s="28"/>
      <c r="AD1106" s="28"/>
      <c r="AF1106" s="29"/>
      <c r="AM1106" s="28"/>
      <c r="AN1106" s="28"/>
      <c r="AO1106" s="28"/>
      <c r="AP1106" s="28"/>
      <c r="AQ1106" s="28"/>
      <c r="AR1106" s="28"/>
      <c r="AS1106" s="28"/>
      <c r="AT1106" s="28"/>
    </row>
    <row r="1107" spans="1:46">
      <c r="A1107" s="28"/>
      <c r="B1107" s="29"/>
      <c r="C1107" s="28"/>
      <c r="D1107" s="28"/>
      <c r="Z1107" s="28"/>
      <c r="AA1107" s="28"/>
      <c r="AB1107" s="28"/>
      <c r="AC1107" s="28"/>
      <c r="AD1107" s="28"/>
      <c r="AF1107" s="29"/>
      <c r="AM1107" s="28"/>
      <c r="AN1107" s="28"/>
      <c r="AO1107" s="28"/>
      <c r="AP1107" s="28"/>
      <c r="AQ1107" s="28"/>
      <c r="AR1107" s="28"/>
      <c r="AS1107" s="28"/>
      <c r="AT1107" s="28"/>
    </row>
    <row r="1108" spans="1:46">
      <c r="A1108" s="28"/>
      <c r="B1108" s="29"/>
      <c r="C1108" s="28"/>
      <c r="D1108" s="28"/>
      <c r="Z1108" s="28"/>
      <c r="AA1108" s="28"/>
      <c r="AB1108" s="28"/>
      <c r="AC1108" s="28"/>
      <c r="AD1108" s="28"/>
      <c r="AF1108" s="29"/>
      <c r="AM1108" s="28"/>
      <c r="AN1108" s="28"/>
      <c r="AO1108" s="28"/>
      <c r="AP1108" s="28"/>
      <c r="AQ1108" s="28"/>
      <c r="AR1108" s="28"/>
      <c r="AS1108" s="28"/>
      <c r="AT1108" s="28"/>
    </row>
    <row r="1109" spans="1:46">
      <c r="A1109" s="28"/>
      <c r="B1109" s="29"/>
      <c r="C1109" s="28"/>
      <c r="D1109" s="28"/>
      <c r="Z1109" s="28"/>
      <c r="AA1109" s="28"/>
      <c r="AB1109" s="28"/>
      <c r="AC1109" s="28"/>
      <c r="AD1109" s="28"/>
      <c r="AF1109" s="29"/>
      <c r="AM1109" s="28"/>
      <c r="AN1109" s="28"/>
      <c r="AO1109" s="28"/>
      <c r="AP1109" s="28"/>
      <c r="AQ1109" s="28"/>
      <c r="AR1109" s="28"/>
      <c r="AS1109" s="28"/>
      <c r="AT1109" s="28"/>
    </row>
    <row r="1110" spans="1:46">
      <c r="A1110" s="28"/>
      <c r="B1110" s="29"/>
      <c r="C1110" s="28"/>
      <c r="D1110" s="28"/>
      <c r="Z1110" s="28"/>
      <c r="AA1110" s="28"/>
      <c r="AB1110" s="28"/>
      <c r="AC1110" s="28"/>
      <c r="AD1110" s="28"/>
      <c r="AF1110" s="29"/>
      <c r="AM1110" s="28"/>
      <c r="AN1110" s="28"/>
      <c r="AO1110" s="28"/>
      <c r="AP1110" s="28"/>
      <c r="AQ1110" s="28"/>
      <c r="AR1110" s="28"/>
      <c r="AS1110" s="28"/>
      <c r="AT1110" s="28"/>
    </row>
    <row r="1111" spans="1:46">
      <c r="A1111" s="28"/>
      <c r="B1111" s="29"/>
      <c r="C1111" s="28"/>
      <c r="D1111" s="28"/>
      <c r="Z1111" s="28"/>
      <c r="AA1111" s="28"/>
      <c r="AB1111" s="28"/>
      <c r="AC1111" s="28"/>
      <c r="AD1111" s="28"/>
      <c r="AF1111" s="29"/>
      <c r="AM1111" s="28"/>
      <c r="AN1111" s="28"/>
      <c r="AO1111" s="28"/>
      <c r="AP1111" s="28"/>
      <c r="AQ1111" s="28"/>
      <c r="AR1111" s="28"/>
      <c r="AS1111" s="28"/>
      <c r="AT1111" s="28"/>
    </row>
    <row r="1112" spans="1:46">
      <c r="A1112" s="28"/>
      <c r="B1112" s="29"/>
      <c r="C1112" s="28"/>
      <c r="D1112" s="28"/>
      <c r="Z1112" s="28"/>
      <c r="AA1112" s="28"/>
      <c r="AB1112" s="28"/>
      <c r="AC1112" s="28"/>
      <c r="AD1112" s="28"/>
      <c r="AF1112" s="29"/>
      <c r="AM1112" s="28"/>
      <c r="AN1112" s="28"/>
      <c r="AO1112" s="28"/>
      <c r="AP1112" s="28"/>
      <c r="AQ1112" s="28"/>
      <c r="AR1112" s="28"/>
      <c r="AS1112" s="28"/>
      <c r="AT1112" s="28"/>
    </row>
    <row r="1113" spans="1:46">
      <c r="A1113" s="28"/>
      <c r="B1113" s="29"/>
      <c r="C1113" s="28"/>
      <c r="D1113" s="28"/>
      <c r="Z1113" s="28"/>
      <c r="AA1113" s="28"/>
      <c r="AB1113" s="28"/>
      <c r="AC1113" s="28"/>
      <c r="AD1113" s="28"/>
      <c r="AF1113" s="29"/>
      <c r="AM1113" s="28"/>
      <c r="AN1113" s="28"/>
      <c r="AO1113" s="28"/>
      <c r="AP1113" s="28"/>
      <c r="AQ1113" s="28"/>
      <c r="AR1113" s="28"/>
      <c r="AS1113" s="28"/>
      <c r="AT1113" s="28"/>
    </row>
    <row r="1114" spans="1:46">
      <c r="A1114" s="28"/>
      <c r="B1114" s="29"/>
      <c r="C1114" s="28"/>
      <c r="D1114" s="28"/>
      <c r="Z1114" s="28"/>
      <c r="AA1114" s="28"/>
      <c r="AB1114" s="28"/>
      <c r="AC1114" s="28"/>
      <c r="AD1114" s="28"/>
      <c r="AF1114" s="29"/>
      <c r="AM1114" s="28"/>
      <c r="AN1114" s="28"/>
      <c r="AO1114" s="28"/>
      <c r="AP1114" s="28"/>
      <c r="AQ1114" s="28"/>
      <c r="AR1114" s="28"/>
      <c r="AS1114" s="28"/>
      <c r="AT1114" s="28"/>
    </row>
    <row r="1115" spans="1:46">
      <c r="A1115" s="28"/>
      <c r="B1115" s="29"/>
      <c r="C1115" s="28"/>
      <c r="D1115" s="28"/>
      <c r="Z1115" s="28"/>
      <c r="AA1115" s="28"/>
      <c r="AB1115" s="28"/>
      <c r="AC1115" s="28"/>
      <c r="AD1115" s="28"/>
      <c r="AF1115" s="29"/>
      <c r="AM1115" s="28"/>
      <c r="AN1115" s="28"/>
      <c r="AO1115" s="28"/>
      <c r="AP1115" s="28"/>
      <c r="AQ1115" s="28"/>
      <c r="AR1115" s="28"/>
      <c r="AS1115" s="28"/>
      <c r="AT1115" s="28"/>
    </row>
    <row r="1116" spans="1:46">
      <c r="A1116" s="28"/>
      <c r="B1116" s="29"/>
      <c r="C1116" s="28"/>
      <c r="D1116" s="28"/>
      <c r="Z1116" s="28"/>
      <c r="AA1116" s="28"/>
      <c r="AB1116" s="28"/>
      <c r="AC1116" s="28"/>
      <c r="AD1116" s="28"/>
      <c r="AF1116" s="29"/>
      <c r="AM1116" s="28"/>
      <c r="AN1116" s="28"/>
      <c r="AO1116" s="28"/>
      <c r="AP1116" s="28"/>
      <c r="AQ1116" s="28"/>
      <c r="AR1116" s="28"/>
      <c r="AS1116" s="28"/>
      <c r="AT1116" s="28"/>
    </row>
    <row r="1117" spans="1:46">
      <c r="A1117" s="28"/>
      <c r="B1117" s="29"/>
      <c r="C1117" s="28"/>
      <c r="D1117" s="28"/>
      <c r="Z1117" s="28"/>
      <c r="AA1117" s="28"/>
      <c r="AB1117" s="28"/>
      <c r="AC1117" s="28"/>
      <c r="AD1117" s="28"/>
      <c r="AF1117" s="29"/>
      <c r="AM1117" s="28"/>
      <c r="AN1117" s="28"/>
      <c r="AO1117" s="28"/>
      <c r="AP1117" s="28"/>
      <c r="AQ1117" s="28"/>
      <c r="AR1117" s="28"/>
      <c r="AS1117" s="28"/>
      <c r="AT1117" s="28"/>
    </row>
    <row r="1118" spans="1:46">
      <c r="A1118" s="28"/>
      <c r="B1118" s="28"/>
      <c r="C1118" s="28"/>
      <c r="D1118" s="28"/>
      <c r="Z1118" s="28"/>
      <c r="AA1118" s="28"/>
      <c r="AB1118" s="28"/>
      <c r="AC1118" s="28"/>
      <c r="AD1118" s="28"/>
      <c r="AF1118" s="29"/>
      <c r="AM1118" s="28"/>
      <c r="AN1118" s="28"/>
      <c r="AO1118" s="28"/>
      <c r="AP1118" s="28"/>
      <c r="AQ1118" s="28"/>
      <c r="AR1118" s="28"/>
      <c r="AS1118" s="28"/>
      <c r="AT1118" s="28"/>
    </row>
    <row r="1119" spans="1:46">
      <c r="A1119" s="28"/>
      <c r="B1119" s="28"/>
      <c r="C1119" s="28"/>
      <c r="D1119" s="28"/>
      <c r="Z1119" s="28"/>
      <c r="AA1119" s="28"/>
      <c r="AB1119" s="28"/>
      <c r="AC1119" s="28"/>
      <c r="AD1119" s="28"/>
      <c r="AF1119" s="29"/>
      <c r="AM1119" s="28"/>
      <c r="AN1119" s="28"/>
      <c r="AO1119" s="28"/>
      <c r="AP1119" s="28"/>
      <c r="AQ1119" s="28"/>
      <c r="AR1119" s="28"/>
      <c r="AS1119" s="28"/>
      <c r="AT1119" s="28"/>
    </row>
    <row r="1120" spans="1:46">
      <c r="A1120" s="28"/>
      <c r="B1120" s="28"/>
      <c r="C1120" s="28"/>
      <c r="D1120" s="28"/>
      <c r="Z1120" s="28"/>
      <c r="AA1120" s="28"/>
      <c r="AB1120" s="28"/>
      <c r="AC1120" s="28"/>
      <c r="AD1120" s="28"/>
      <c r="AF1120" s="29"/>
      <c r="AM1120" s="28"/>
      <c r="AN1120" s="28"/>
      <c r="AO1120" s="28"/>
      <c r="AP1120" s="28"/>
      <c r="AQ1120" s="28"/>
      <c r="AR1120" s="28"/>
      <c r="AS1120" s="28"/>
      <c r="AT1120" s="28"/>
    </row>
    <row r="1121" spans="1:46">
      <c r="A1121" s="28"/>
      <c r="B1121" s="28"/>
      <c r="C1121" s="28"/>
      <c r="D1121" s="28"/>
      <c r="Z1121" s="28"/>
      <c r="AA1121" s="28"/>
      <c r="AB1121" s="28"/>
      <c r="AC1121" s="28"/>
      <c r="AD1121" s="28"/>
      <c r="AF1121" s="29"/>
      <c r="AM1121" s="28"/>
      <c r="AN1121" s="28"/>
      <c r="AO1121" s="28"/>
      <c r="AP1121" s="28"/>
      <c r="AQ1121" s="28"/>
      <c r="AR1121" s="28"/>
      <c r="AS1121" s="28"/>
      <c r="AT1121" s="28"/>
    </row>
    <row r="1122" spans="1:46">
      <c r="A1122" s="28"/>
      <c r="B1122" s="28"/>
      <c r="C1122" s="28"/>
      <c r="D1122" s="28"/>
      <c r="Z1122" s="28"/>
      <c r="AA1122" s="28"/>
      <c r="AB1122" s="28"/>
      <c r="AC1122" s="28"/>
      <c r="AD1122" s="28"/>
      <c r="AF1122" s="29"/>
      <c r="AM1122" s="28"/>
      <c r="AN1122" s="28"/>
      <c r="AO1122" s="28"/>
      <c r="AP1122" s="28"/>
      <c r="AQ1122" s="28"/>
      <c r="AR1122" s="28"/>
      <c r="AS1122" s="28"/>
      <c r="AT1122" s="28"/>
    </row>
    <row r="1123" spans="1:46">
      <c r="A1123" s="28"/>
      <c r="B1123" s="28"/>
      <c r="C1123" s="28"/>
      <c r="D1123" s="28"/>
      <c r="Z1123" s="28"/>
      <c r="AA1123" s="28"/>
      <c r="AB1123" s="28"/>
      <c r="AC1123" s="28"/>
      <c r="AD1123" s="28"/>
      <c r="AF1123" s="29"/>
      <c r="AM1123" s="28"/>
      <c r="AN1123" s="28"/>
      <c r="AO1123" s="28"/>
      <c r="AP1123" s="28"/>
      <c r="AQ1123" s="28"/>
      <c r="AR1123" s="28"/>
      <c r="AS1123" s="28"/>
      <c r="AT1123" s="28"/>
    </row>
    <row r="1124" spans="1:46">
      <c r="A1124" s="28"/>
      <c r="B1124" s="28"/>
      <c r="C1124" s="28"/>
      <c r="D1124" s="28"/>
      <c r="Z1124" s="28"/>
      <c r="AA1124" s="28"/>
      <c r="AB1124" s="28"/>
      <c r="AC1124" s="28"/>
      <c r="AD1124" s="28"/>
      <c r="AF1124" s="29"/>
      <c r="AM1124" s="28"/>
      <c r="AN1124" s="28"/>
      <c r="AO1124" s="28"/>
      <c r="AP1124" s="28"/>
      <c r="AQ1124" s="28"/>
      <c r="AR1124" s="28"/>
      <c r="AS1124" s="28"/>
      <c r="AT1124" s="28"/>
    </row>
    <row r="1125" spans="1:46">
      <c r="A1125" s="28"/>
      <c r="B1125" s="28"/>
      <c r="C1125" s="28"/>
      <c r="D1125" s="28"/>
      <c r="Z1125" s="28"/>
      <c r="AA1125" s="28"/>
      <c r="AB1125" s="28"/>
      <c r="AC1125" s="28"/>
      <c r="AD1125" s="28"/>
      <c r="AF1125" s="29"/>
      <c r="AM1125" s="28"/>
      <c r="AN1125" s="28"/>
      <c r="AO1125" s="28"/>
      <c r="AP1125" s="28"/>
      <c r="AQ1125" s="28"/>
      <c r="AR1125" s="28"/>
      <c r="AS1125" s="28"/>
      <c r="AT1125" s="28"/>
    </row>
    <row r="1126" spans="1:46">
      <c r="A1126" s="28"/>
      <c r="B1126" s="28"/>
      <c r="C1126" s="28"/>
      <c r="D1126" s="28"/>
      <c r="Z1126" s="28"/>
      <c r="AA1126" s="28"/>
      <c r="AB1126" s="28"/>
      <c r="AC1126" s="28"/>
      <c r="AD1126" s="28"/>
      <c r="AF1126" s="29"/>
      <c r="AM1126" s="28"/>
      <c r="AN1126" s="28"/>
      <c r="AO1126" s="28"/>
      <c r="AP1126" s="28"/>
      <c r="AQ1126" s="28"/>
      <c r="AR1126" s="28"/>
      <c r="AS1126" s="28"/>
      <c r="AT1126" s="28"/>
    </row>
    <row r="1127" spans="1:46">
      <c r="A1127" s="28"/>
      <c r="B1127" s="28"/>
      <c r="C1127" s="28"/>
      <c r="D1127" s="28"/>
      <c r="Z1127" s="28"/>
      <c r="AA1127" s="28"/>
      <c r="AB1127" s="28"/>
      <c r="AC1127" s="28"/>
      <c r="AD1127" s="28"/>
      <c r="AF1127" s="29"/>
      <c r="AM1127" s="28"/>
      <c r="AN1127" s="28"/>
      <c r="AO1127" s="28"/>
      <c r="AP1127" s="28"/>
      <c r="AQ1127" s="28"/>
      <c r="AR1127" s="28"/>
      <c r="AS1127" s="28"/>
      <c r="AT1127" s="28"/>
    </row>
    <row r="1128" spans="1:46">
      <c r="A1128" s="28"/>
      <c r="B1128" s="28"/>
      <c r="C1128" s="28"/>
      <c r="D1128" s="28"/>
      <c r="Z1128" s="28"/>
      <c r="AA1128" s="28"/>
      <c r="AB1128" s="28"/>
      <c r="AC1128" s="28"/>
      <c r="AD1128" s="28"/>
      <c r="AF1128" s="29"/>
      <c r="AM1128" s="28"/>
      <c r="AN1128" s="28"/>
      <c r="AO1128" s="28"/>
      <c r="AP1128" s="28"/>
      <c r="AQ1128" s="28"/>
      <c r="AR1128" s="28"/>
      <c r="AS1128" s="28"/>
      <c r="AT1128" s="28"/>
    </row>
    <row r="1129" spans="1:46">
      <c r="A1129" s="28"/>
      <c r="B1129" s="28"/>
      <c r="C1129" s="28"/>
      <c r="D1129" s="28"/>
      <c r="Z1129" s="28"/>
      <c r="AA1129" s="28"/>
      <c r="AB1129" s="28"/>
      <c r="AC1129" s="28"/>
      <c r="AD1129" s="28"/>
      <c r="AF1129" s="29"/>
      <c r="AM1129" s="28"/>
      <c r="AN1129" s="28"/>
      <c r="AO1129" s="28"/>
      <c r="AP1129" s="28"/>
      <c r="AQ1129" s="28"/>
      <c r="AR1129" s="28"/>
      <c r="AS1129" s="28"/>
      <c r="AT1129" s="28"/>
    </row>
    <row r="1130" spans="1:46">
      <c r="A1130" s="28"/>
      <c r="B1130" s="28"/>
      <c r="C1130" s="28"/>
      <c r="D1130" s="28"/>
      <c r="Z1130" s="28"/>
      <c r="AA1130" s="28"/>
      <c r="AB1130" s="28"/>
      <c r="AC1130" s="28"/>
      <c r="AD1130" s="28"/>
      <c r="AF1130" s="29"/>
      <c r="AM1130" s="28"/>
      <c r="AN1130" s="28"/>
      <c r="AO1130" s="28"/>
      <c r="AP1130" s="28"/>
      <c r="AQ1130" s="28"/>
      <c r="AR1130" s="28"/>
      <c r="AS1130" s="28"/>
      <c r="AT1130" s="28"/>
    </row>
    <row r="1131" spans="1:46">
      <c r="A1131" s="28"/>
      <c r="B1131" s="28"/>
      <c r="C1131" s="28"/>
      <c r="D1131" s="28"/>
      <c r="Z1131" s="28"/>
      <c r="AA1131" s="28"/>
      <c r="AB1131" s="28"/>
      <c r="AC1131" s="28"/>
      <c r="AD1131" s="28"/>
      <c r="AF1131" s="29"/>
      <c r="AM1131" s="28"/>
      <c r="AN1131" s="28"/>
      <c r="AO1131" s="28"/>
      <c r="AP1131" s="28"/>
      <c r="AQ1131" s="28"/>
      <c r="AR1131" s="28"/>
      <c r="AS1131" s="28"/>
      <c r="AT1131" s="28"/>
    </row>
    <row r="1132" spans="1:46">
      <c r="A1132" s="28"/>
      <c r="B1132" s="28"/>
      <c r="C1132" s="28"/>
      <c r="D1132" s="28"/>
      <c r="Z1132" s="28"/>
      <c r="AA1132" s="28"/>
      <c r="AB1132" s="28"/>
      <c r="AC1132" s="28"/>
      <c r="AD1132" s="28"/>
      <c r="AF1132" s="29"/>
      <c r="AM1132" s="28"/>
      <c r="AN1132" s="28"/>
      <c r="AO1132" s="28"/>
      <c r="AP1132" s="28"/>
      <c r="AQ1132" s="28"/>
      <c r="AR1132" s="28"/>
      <c r="AS1132" s="28"/>
      <c r="AT1132" s="28"/>
    </row>
    <row r="1133" spans="1:46">
      <c r="A1133" s="28"/>
      <c r="B1133" s="28"/>
      <c r="C1133" s="28"/>
      <c r="D1133" s="28"/>
      <c r="Z1133" s="28"/>
      <c r="AA1133" s="28"/>
      <c r="AB1133" s="28"/>
      <c r="AC1133" s="28"/>
      <c r="AD1133" s="28"/>
      <c r="AF1133" s="29"/>
      <c r="AM1133" s="28"/>
      <c r="AN1133" s="28"/>
      <c r="AO1133" s="28"/>
      <c r="AP1133" s="28"/>
      <c r="AQ1133" s="28"/>
      <c r="AR1133" s="28"/>
      <c r="AS1133" s="28"/>
      <c r="AT1133" s="28"/>
    </row>
    <row r="1134" spans="1:46">
      <c r="A1134" s="28"/>
      <c r="B1134" s="28"/>
      <c r="C1134" s="28"/>
      <c r="D1134" s="28"/>
      <c r="Z1134" s="28"/>
      <c r="AA1134" s="28"/>
      <c r="AB1134" s="28"/>
      <c r="AC1134" s="28"/>
      <c r="AD1134" s="28"/>
      <c r="AF1134" s="29"/>
      <c r="AM1134" s="28"/>
      <c r="AN1134" s="28"/>
      <c r="AO1134" s="28"/>
      <c r="AP1134" s="28"/>
      <c r="AQ1134" s="28"/>
      <c r="AR1134" s="28"/>
      <c r="AS1134" s="28"/>
      <c r="AT1134" s="28"/>
    </row>
    <row r="1135" spans="1:46">
      <c r="A1135" s="28"/>
      <c r="B1135" s="28"/>
      <c r="C1135" s="28"/>
      <c r="D1135" s="28"/>
      <c r="Z1135" s="28"/>
      <c r="AA1135" s="28"/>
      <c r="AB1135" s="28"/>
      <c r="AC1135" s="28"/>
      <c r="AD1135" s="28"/>
      <c r="AF1135" s="29"/>
      <c r="AM1135" s="28"/>
      <c r="AN1135" s="28"/>
      <c r="AO1135" s="28"/>
      <c r="AP1135" s="28"/>
      <c r="AQ1135" s="28"/>
      <c r="AR1135" s="28"/>
      <c r="AS1135" s="28"/>
      <c r="AT1135" s="28"/>
    </row>
    <row r="1136" spans="1:46">
      <c r="A1136" s="28"/>
      <c r="B1136" s="28"/>
      <c r="C1136" s="28"/>
      <c r="D1136" s="28"/>
      <c r="Z1136" s="28"/>
      <c r="AA1136" s="28"/>
      <c r="AB1136" s="28"/>
      <c r="AC1136" s="28"/>
      <c r="AD1136" s="28"/>
      <c r="AF1136" s="29"/>
      <c r="AM1136" s="28"/>
      <c r="AN1136" s="28"/>
      <c r="AO1136" s="28"/>
      <c r="AP1136" s="28"/>
      <c r="AQ1136" s="28"/>
      <c r="AR1136" s="28"/>
      <c r="AS1136" s="28"/>
      <c r="AT1136" s="28"/>
    </row>
    <row r="1137" spans="1:46">
      <c r="A1137" s="28"/>
      <c r="B1137" s="28"/>
      <c r="C1137" s="28"/>
      <c r="D1137" s="28"/>
      <c r="Z1137" s="28"/>
      <c r="AA1137" s="28"/>
      <c r="AB1137" s="28"/>
      <c r="AC1137" s="28"/>
      <c r="AD1137" s="28"/>
      <c r="AF1137" s="29"/>
      <c r="AM1137" s="28"/>
      <c r="AN1137" s="28"/>
      <c r="AO1137" s="28"/>
      <c r="AP1137" s="28"/>
      <c r="AQ1137" s="28"/>
      <c r="AR1137" s="28"/>
      <c r="AS1137" s="28"/>
      <c r="AT1137" s="28"/>
    </row>
    <row r="1138" spans="1:46">
      <c r="A1138" s="28"/>
      <c r="B1138" s="28"/>
      <c r="C1138" s="28"/>
      <c r="D1138" s="28"/>
      <c r="Z1138" s="28"/>
      <c r="AA1138" s="28"/>
      <c r="AB1138" s="28"/>
      <c r="AC1138" s="28"/>
      <c r="AD1138" s="28"/>
      <c r="AF1138" s="29"/>
      <c r="AM1138" s="28"/>
      <c r="AN1138" s="28"/>
      <c r="AO1138" s="28"/>
      <c r="AP1138" s="28"/>
      <c r="AQ1138" s="28"/>
      <c r="AR1138" s="28"/>
      <c r="AS1138" s="28"/>
      <c r="AT1138" s="28"/>
    </row>
    <row r="1139" spans="1:46">
      <c r="A1139" s="28"/>
      <c r="B1139" s="28"/>
      <c r="C1139" s="28"/>
      <c r="D1139" s="28"/>
      <c r="Z1139" s="28"/>
      <c r="AA1139" s="28"/>
      <c r="AB1139" s="28"/>
      <c r="AC1139" s="28"/>
      <c r="AD1139" s="28"/>
      <c r="AF1139" s="29"/>
      <c r="AM1139" s="28"/>
      <c r="AN1139" s="28"/>
      <c r="AO1139" s="28"/>
      <c r="AP1139" s="28"/>
      <c r="AQ1139" s="28"/>
      <c r="AR1139" s="28"/>
      <c r="AS1139" s="28"/>
      <c r="AT1139" s="28"/>
    </row>
    <row r="1140" spans="1:46">
      <c r="A1140" s="28"/>
      <c r="B1140" s="28"/>
      <c r="C1140" s="28"/>
      <c r="D1140" s="28"/>
      <c r="Z1140" s="28"/>
      <c r="AA1140" s="28"/>
      <c r="AB1140" s="28"/>
      <c r="AC1140" s="28"/>
      <c r="AD1140" s="28"/>
      <c r="AF1140" s="29"/>
      <c r="AM1140" s="28"/>
      <c r="AN1140" s="28"/>
      <c r="AO1140" s="28"/>
      <c r="AP1140" s="28"/>
      <c r="AQ1140" s="28"/>
      <c r="AR1140" s="28"/>
      <c r="AS1140" s="28"/>
      <c r="AT1140" s="28"/>
    </row>
    <row r="1141" spans="1:46">
      <c r="A1141" s="28"/>
      <c r="B1141" s="28"/>
      <c r="C1141" s="28"/>
      <c r="D1141" s="28"/>
      <c r="Z1141" s="28"/>
      <c r="AA1141" s="28"/>
      <c r="AB1141" s="28"/>
      <c r="AC1141" s="28"/>
      <c r="AD1141" s="28"/>
      <c r="AF1141" s="29"/>
      <c r="AM1141" s="28"/>
      <c r="AN1141" s="28"/>
      <c r="AO1141" s="28"/>
      <c r="AP1141" s="28"/>
      <c r="AQ1141" s="28"/>
      <c r="AR1141" s="28"/>
      <c r="AS1141" s="28"/>
      <c r="AT1141" s="28"/>
    </row>
    <row r="1142" spans="1:46">
      <c r="A1142" s="28"/>
      <c r="B1142" s="28"/>
      <c r="C1142" s="28"/>
      <c r="D1142" s="28"/>
      <c r="Z1142" s="28"/>
      <c r="AA1142" s="28"/>
      <c r="AB1142" s="28"/>
      <c r="AC1142" s="28"/>
      <c r="AD1142" s="28"/>
      <c r="AF1142" s="29"/>
      <c r="AM1142" s="28"/>
      <c r="AN1142" s="28"/>
      <c r="AO1142" s="28"/>
      <c r="AP1142" s="28"/>
      <c r="AQ1142" s="28"/>
      <c r="AR1142" s="28"/>
      <c r="AS1142" s="28"/>
      <c r="AT1142" s="28"/>
    </row>
    <row r="1143" spans="1:46">
      <c r="A1143" s="28"/>
      <c r="B1143" s="28"/>
      <c r="C1143" s="28"/>
      <c r="D1143" s="28"/>
      <c r="Z1143" s="28"/>
      <c r="AA1143" s="28"/>
      <c r="AB1143" s="28"/>
      <c r="AC1143" s="28"/>
      <c r="AD1143" s="28"/>
      <c r="AF1143" s="29"/>
      <c r="AM1143" s="28"/>
      <c r="AN1143" s="28"/>
      <c r="AO1143" s="28"/>
      <c r="AP1143" s="28"/>
      <c r="AQ1143" s="28"/>
      <c r="AR1143" s="28"/>
      <c r="AS1143" s="28"/>
      <c r="AT1143" s="28"/>
    </row>
    <row r="1144" spans="1:46">
      <c r="A1144" s="28"/>
      <c r="B1144" s="28"/>
      <c r="C1144" s="28"/>
      <c r="D1144" s="28"/>
      <c r="Z1144" s="28"/>
      <c r="AA1144" s="28"/>
      <c r="AB1144" s="28"/>
      <c r="AC1144" s="28"/>
      <c r="AD1144" s="28"/>
      <c r="AF1144" s="29"/>
      <c r="AM1144" s="28"/>
      <c r="AN1144" s="28"/>
      <c r="AO1144" s="28"/>
      <c r="AP1144" s="28"/>
      <c r="AQ1144" s="28"/>
      <c r="AR1144" s="28"/>
      <c r="AS1144" s="28"/>
      <c r="AT1144" s="28"/>
    </row>
    <row r="1145" spans="1:46">
      <c r="A1145" s="28"/>
      <c r="B1145" s="28"/>
      <c r="C1145" s="28"/>
      <c r="D1145" s="28"/>
      <c r="Z1145" s="28"/>
      <c r="AA1145" s="28"/>
      <c r="AB1145" s="28"/>
      <c r="AC1145" s="28"/>
      <c r="AD1145" s="28"/>
      <c r="AF1145" s="29"/>
      <c r="AM1145" s="28"/>
      <c r="AN1145" s="28"/>
      <c r="AO1145" s="28"/>
      <c r="AP1145" s="28"/>
      <c r="AQ1145" s="28"/>
      <c r="AR1145" s="28"/>
      <c r="AS1145" s="28"/>
      <c r="AT1145" s="28"/>
    </row>
    <row r="1146" spans="1:46">
      <c r="A1146" s="28"/>
      <c r="B1146" s="28"/>
      <c r="C1146" s="28"/>
      <c r="D1146" s="28"/>
      <c r="Z1146" s="28"/>
      <c r="AA1146" s="28"/>
      <c r="AB1146" s="28"/>
      <c r="AC1146" s="28"/>
      <c r="AD1146" s="28"/>
      <c r="AF1146" s="29"/>
      <c r="AM1146" s="28"/>
      <c r="AN1146" s="28"/>
      <c r="AO1146" s="28"/>
      <c r="AP1146" s="28"/>
      <c r="AQ1146" s="28"/>
      <c r="AR1146" s="28"/>
      <c r="AS1146" s="28"/>
      <c r="AT1146" s="28"/>
    </row>
    <row r="1147" spans="1:46">
      <c r="A1147" s="28"/>
      <c r="B1147" s="28"/>
      <c r="C1147" s="28"/>
      <c r="D1147" s="28"/>
      <c r="Z1147" s="28"/>
      <c r="AA1147" s="28"/>
      <c r="AB1147" s="28"/>
      <c r="AC1147" s="28"/>
      <c r="AD1147" s="28"/>
      <c r="AF1147" s="29"/>
      <c r="AM1147" s="28"/>
      <c r="AN1147" s="28"/>
      <c r="AO1147" s="28"/>
      <c r="AP1147" s="28"/>
      <c r="AQ1147" s="28"/>
      <c r="AR1147" s="28"/>
      <c r="AS1147" s="28"/>
      <c r="AT1147" s="28"/>
    </row>
    <row r="1148" spans="1:46">
      <c r="A1148" s="28"/>
      <c r="B1148" s="28"/>
      <c r="C1148" s="28"/>
      <c r="D1148" s="28"/>
      <c r="Z1148" s="28"/>
      <c r="AA1148" s="28"/>
      <c r="AB1148" s="28"/>
      <c r="AC1148" s="28"/>
      <c r="AD1148" s="28"/>
      <c r="AF1148" s="29"/>
      <c r="AM1148" s="28"/>
      <c r="AN1148" s="28"/>
      <c r="AO1148" s="28"/>
      <c r="AP1148" s="28"/>
      <c r="AQ1148" s="28"/>
      <c r="AR1148" s="28"/>
      <c r="AS1148" s="28"/>
      <c r="AT1148" s="28"/>
    </row>
    <row r="1149" spans="1:46">
      <c r="A1149" s="28"/>
      <c r="B1149" s="28"/>
      <c r="C1149" s="28"/>
      <c r="D1149" s="28"/>
      <c r="Z1149" s="28"/>
      <c r="AA1149" s="28"/>
      <c r="AB1149" s="28"/>
      <c r="AC1149" s="28"/>
      <c r="AD1149" s="28"/>
      <c r="AF1149" s="29"/>
      <c r="AM1149" s="28"/>
      <c r="AN1149" s="28"/>
      <c r="AO1149" s="28"/>
      <c r="AP1149" s="28"/>
      <c r="AQ1149" s="28"/>
      <c r="AR1149" s="28"/>
      <c r="AS1149" s="28"/>
      <c r="AT1149" s="28"/>
    </row>
    <row r="1150" spans="1:46">
      <c r="A1150" s="28"/>
      <c r="B1150" s="28"/>
      <c r="C1150" s="28"/>
      <c r="D1150" s="28"/>
      <c r="Z1150" s="28"/>
      <c r="AA1150" s="28"/>
      <c r="AB1150" s="28"/>
      <c r="AC1150" s="28"/>
      <c r="AD1150" s="28"/>
      <c r="AF1150" s="29"/>
      <c r="AM1150" s="28"/>
      <c r="AN1150" s="28"/>
      <c r="AO1150" s="28"/>
      <c r="AP1150" s="28"/>
      <c r="AQ1150" s="28"/>
      <c r="AR1150" s="28"/>
      <c r="AS1150" s="28"/>
      <c r="AT1150" s="28"/>
    </row>
    <row r="1151" spans="1:46">
      <c r="A1151" s="28"/>
      <c r="B1151" s="28"/>
      <c r="C1151" s="28"/>
      <c r="D1151" s="28"/>
      <c r="Z1151" s="28"/>
      <c r="AA1151" s="28"/>
      <c r="AB1151" s="28"/>
      <c r="AC1151" s="28"/>
      <c r="AD1151" s="28"/>
      <c r="AF1151" s="29"/>
      <c r="AM1151" s="28"/>
      <c r="AN1151" s="28"/>
      <c r="AO1151" s="28"/>
      <c r="AP1151" s="28"/>
      <c r="AQ1151" s="28"/>
      <c r="AR1151" s="28"/>
      <c r="AS1151" s="28"/>
      <c r="AT1151" s="28"/>
    </row>
    <row r="1152" spans="1:46">
      <c r="A1152" s="28"/>
      <c r="B1152" s="28"/>
      <c r="C1152" s="28"/>
      <c r="D1152" s="28"/>
      <c r="Z1152" s="28"/>
      <c r="AA1152" s="28"/>
      <c r="AB1152" s="28"/>
      <c r="AC1152" s="28"/>
      <c r="AD1152" s="28"/>
      <c r="AF1152" s="29"/>
      <c r="AM1152" s="28"/>
      <c r="AN1152" s="28"/>
      <c r="AO1152" s="28"/>
      <c r="AP1152" s="28"/>
      <c r="AQ1152" s="28"/>
      <c r="AR1152" s="28"/>
      <c r="AS1152" s="28"/>
      <c r="AT1152" s="28"/>
    </row>
    <row r="1153" spans="1:47">
      <c r="A1153" s="28"/>
      <c r="B1153" s="28"/>
      <c r="C1153" s="28"/>
      <c r="D1153" s="28"/>
      <c r="Z1153" s="28"/>
      <c r="AA1153" s="28"/>
      <c r="AB1153" s="28"/>
      <c r="AC1153" s="28"/>
      <c r="AD1153" s="28"/>
      <c r="AF1153" s="29"/>
      <c r="AM1153" s="28"/>
      <c r="AN1153" s="28"/>
      <c r="AO1153" s="28"/>
      <c r="AP1153" s="28"/>
      <c r="AQ1153" s="28"/>
      <c r="AR1153" s="28"/>
      <c r="AS1153" s="28"/>
      <c r="AT1153" s="28"/>
    </row>
    <row r="1154" spans="1:47">
      <c r="A1154" s="28"/>
      <c r="B1154" s="28"/>
      <c r="C1154" s="28"/>
      <c r="D1154" s="28"/>
      <c r="Z1154" s="28"/>
      <c r="AA1154" s="28"/>
      <c r="AB1154" s="28"/>
      <c r="AC1154" s="28"/>
      <c r="AD1154" s="28"/>
      <c r="AF1154" s="29"/>
      <c r="AM1154" s="28"/>
      <c r="AN1154" s="28"/>
      <c r="AO1154" s="28"/>
      <c r="AP1154" s="28"/>
      <c r="AQ1154" s="28"/>
      <c r="AR1154" s="28"/>
      <c r="AS1154" s="28"/>
      <c r="AT1154" s="28"/>
      <c r="AU1154" s="28"/>
    </row>
    <row r="1155" spans="1:47">
      <c r="A1155" s="28"/>
      <c r="B1155" s="28"/>
      <c r="C1155" s="28"/>
      <c r="D1155" s="28"/>
      <c r="Z1155" s="28"/>
      <c r="AA1155" s="28"/>
      <c r="AB1155" s="28"/>
      <c r="AC1155" s="28"/>
      <c r="AD1155" s="28"/>
      <c r="AF1155" s="29"/>
      <c r="AM1155" s="28"/>
      <c r="AN1155" s="28"/>
      <c r="AO1155" s="28"/>
      <c r="AP1155" s="28"/>
      <c r="AQ1155" s="28"/>
      <c r="AR1155" s="28"/>
      <c r="AS1155" s="28"/>
      <c r="AT1155" s="28"/>
    </row>
    <row r="1156" spans="1:47">
      <c r="A1156" s="28"/>
      <c r="B1156" s="28"/>
      <c r="C1156" s="28"/>
      <c r="D1156" s="28"/>
      <c r="Z1156" s="28"/>
      <c r="AA1156" s="28"/>
      <c r="AB1156" s="28"/>
      <c r="AC1156" s="28"/>
      <c r="AD1156" s="28"/>
      <c r="AF1156" s="29"/>
      <c r="AM1156" s="28"/>
      <c r="AN1156" s="28"/>
      <c r="AO1156" s="28"/>
      <c r="AP1156" s="28"/>
      <c r="AQ1156" s="28"/>
      <c r="AR1156" s="28"/>
      <c r="AS1156" s="28"/>
      <c r="AT1156" s="28"/>
    </row>
    <row r="1157" spans="1:47">
      <c r="A1157" s="28"/>
      <c r="B1157" s="28"/>
      <c r="C1157" s="28"/>
      <c r="D1157" s="28"/>
      <c r="Z1157" s="28"/>
      <c r="AA1157" s="28"/>
      <c r="AB1157" s="28"/>
      <c r="AC1157" s="28"/>
      <c r="AD1157" s="28"/>
      <c r="AF1157" s="29"/>
      <c r="AM1157" s="28"/>
      <c r="AN1157" s="28"/>
      <c r="AO1157" s="28"/>
      <c r="AP1157" s="28"/>
      <c r="AQ1157" s="28"/>
      <c r="AR1157" s="28"/>
      <c r="AS1157" s="28"/>
      <c r="AT1157" s="28"/>
    </row>
    <row r="1158" spans="1:47">
      <c r="A1158" s="28"/>
      <c r="B1158" s="28"/>
      <c r="C1158" s="28"/>
      <c r="D1158" s="28"/>
      <c r="Z1158" s="28"/>
      <c r="AA1158" s="28"/>
      <c r="AB1158" s="28"/>
      <c r="AC1158" s="28"/>
      <c r="AD1158" s="28"/>
      <c r="AF1158" s="29"/>
      <c r="AM1158" s="28"/>
      <c r="AN1158" s="28"/>
      <c r="AO1158" s="28"/>
      <c r="AP1158" s="28"/>
      <c r="AQ1158" s="28"/>
      <c r="AR1158" s="28"/>
      <c r="AS1158" s="28"/>
      <c r="AT1158" s="28"/>
    </row>
    <row r="1159" spans="1:47">
      <c r="A1159" s="28"/>
      <c r="B1159" s="28"/>
      <c r="C1159" s="28"/>
      <c r="D1159" s="28"/>
      <c r="Z1159" s="28"/>
      <c r="AA1159" s="28"/>
      <c r="AB1159" s="28"/>
      <c r="AC1159" s="28"/>
      <c r="AD1159" s="28"/>
      <c r="AF1159" s="29"/>
      <c r="AM1159" s="28"/>
      <c r="AN1159" s="28"/>
      <c r="AO1159" s="28"/>
      <c r="AP1159" s="28"/>
      <c r="AQ1159" s="28"/>
      <c r="AR1159" s="28"/>
      <c r="AS1159" s="28"/>
      <c r="AT1159" s="28"/>
    </row>
    <row r="1160" spans="1:47">
      <c r="A1160" s="28"/>
      <c r="B1160" s="28"/>
      <c r="C1160" s="28"/>
      <c r="D1160" s="28"/>
      <c r="Z1160" s="28"/>
      <c r="AA1160" s="28"/>
      <c r="AB1160" s="28"/>
      <c r="AC1160" s="28"/>
      <c r="AD1160" s="28"/>
      <c r="AF1160" s="29"/>
      <c r="AM1160" s="28"/>
      <c r="AN1160" s="28"/>
      <c r="AO1160" s="28"/>
      <c r="AP1160" s="28"/>
      <c r="AQ1160" s="28"/>
      <c r="AR1160" s="28"/>
      <c r="AS1160" s="28"/>
      <c r="AT1160" s="28"/>
    </row>
    <row r="1161" spans="1:47">
      <c r="A1161" s="28"/>
      <c r="B1161" s="28"/>
      <c r="C1161" s="28"/>
      <c r="D1161" s="28"/>
      <c r="Z1161" s="28"/>
      <c r="AA1161" s="28"/>
      <c r="AB1161" s="28"/>
      <c r="AC1161" s="28"/>
      <c r="AD1161" s="28"/>
      <c r="AF1161" s="29"/>
      <c r="AM1161" s="28"/>
      <c r="AN1161" s="28"/>
      <c r="AO1161" s="28"/>
      <c r="AP1161" s="28"/>
      <c r="AQ1161" s="28"/>
      <c r="AR1161" s="28"/>
      <c r="AS1161" s="28"/>
      <c r="AT1161" s="28"/>
    </row>
    <row r="1162" spans="1:47">
      <c r="A1162" s="28"/>
      <c r="B1162" s="28"/>
      <c r="C1162" s="28"/>
      <c r="D1162" s="28"/>
      <c r="Z1162" s="28"/>
      <c r="AA1162" s="28"/>
      <c r="AB1162" s="28"/>
      <c r="AC1162" s="28"/>
      <c r="AD1162" s="28"/>
      <c r="AF1162" s="29"/>
      <c r="AM1162" s="28"/>
      <c r="AN1162" s="28"/>
      <c r="AO1162" s="28"/>
      <c r="AP1162" s="28"/>
      <c r="AQ1162" s="28"/>
      <c r="AR1162" s="28"/>
      <c r="AS1162" s="28"/>
      <c r="AT1162" s="28"/>
    </row>
    <row r="1163" spans="1:47">
      <c r="A1163" s="28"/>
      <c r="B1163" s="28"/>
      <c r="C1163" s="28"/>
      <c r="D1163" s="28"/>
      <c r="Z1163" s="28"/>
      <c r="AA1163" s="28"/>
      <c r="AB1163" s="28"/>
      <c r="AC1163" s="28"/>
      <c r="AD1163" s="28"/>
      <c r="AF1163" s="29"/>
      <c r="AM1163" s="28"/>
      <c r="AN1163" s="28"/>
      <c r="AO1163" s="28"/>
      <c r="AP1163" s="28"/>
      <c r="AQ1163" s="28"/>
      <c r="AR1163" s="28"/>
      <c r="AS1163" s="28"/>
      <c r="AT1163" s="28"/>
    </row>
    <row r="1164" spans="1:47">
      <c r="A1164" s="28"/>
      <c r="B1164" s="28"/>
      <c r="C1164" s="28"/>
      <c r="D1164" s="28"/>
      <c r="Z1164" s="28"/>
      <c r="AA1164" s="28"/>
      <c r="AB1164" s="28"/>
      <c r="AC1164" s="28"/>
      <c r="AD1164" s="28"/>
      <c r="AF1164" s="29"/>
      <c r="AM1164" s="28"/>
      <c r="AN1164" s="28"/>
      <c r="AO1164" s="28"/>
      <c r="AP1164" s="28"/>
      <c r="AQ1164" s="28"/>
      <c r="AR1164" s="28"/>
      <c r="AS1164" s="28"/>
      <c r="AT1164" s="28"/>
    </row>
    <row r="1165" spans="1:47">
      <c r="A1165" s="28"/>
      <c r="B1165" s="28"/>
      <c r="C1165" s="28"/>
      <c r="D1165" s="28"/>
      <c r="Z1165" s="28"/>
      <c r="AA1165" s="28"/>
      <c r="AB1165" s="28"/>
      <c r="AC1165" s="28"/>
      <c r="AD1165" s="28"/>
      <c r="AF1165" s="29"/>
      <c r="AM1165" s="28"/>
      <c r="AN1165" s="28"/>
      <c r="AO1165" s="28"/>
      <c r="AP1165" s="28"/>
      <c r="AQ1165" s="28"/>
      <c r="AR1165" s="28"/>
      <c r="AS1165" s="28"/>
      <c r="AT1165" s="28"/>
    </row>
    <row r="1166" spans="1:47">
      <c r="A1166" s="28"/>
      <c r="B1166" s="28"/>
      <c r="C1166" s="28"/>
      <c r="D1166" s="28"/>
      <c r="Z1166" s="28"/>
      <c r="AA1166" s="28"/>
      <c r="AB1166" s="28"/>
      <c r="AC1166" s="28"/>
      <c r="AD1166" s="28"/>
      <c r="AF1166" s="29"/>
      <c r="AM1166" s="28"/>
      <c r="AN1166" s="28"/>
      <c r="AO1166" s="28"/>
      <c r="AP1166" s="28"/>
      <c r="AQ1166" s="28"/>
      <c r="AR1166" s="28"/>
      <c r="AS1166" s="28"/>
      <c r="AT1166" s="28"/>
    </row>
    <row r="1167" spans="1:47">
      <c r="A1167" s="28"/>
      <c r="B1167" s="28"/>
      <c r="C1167" s="28"/>
      <c r="D1167" s="28"/>
      <c r="Z1167" s="28"/>
      <c r="AA1167" s="28"/>
      <c r="AB1167" s="28"/>
      <c r="AC1167" s="28"/>
      <c r="AD1167" s="28"/>
      <c r="AF1167" s="29"/>
      <c r="AM1167" s="28"/>
      <c r="AN1167" s="28"/>
      <c r="AO1167" s="28"/>
      <c r="AP1167" s="28"/>
      <c r="AQ1167" s="28"/>
      <c r="AR1167" s="28"/>
      <c r="AS1167" s="28"/>
      <c r="AT1167" s="28"/>
    </row>
    <row r="1168" spans="1:47">
      <c r="A1168" s="28"/>
      <c r="B1168" s="28"/>
      <c r="C1168" s="28"/>
      <c r="D1168" s="28"/>
      <c r="Z1168" s="28"/>
      <c r="AA1168" s="28"/>
      <c r="AB1168" s="28"/>
      <c r="AC1168" s="28"/>
      <c r="AD1168" s="28"/>
      <c r="AF1168" s="29"/>
      <c r="AM1168" s="28"/>
      <c r="AN1168" s="28"/>
      <c r="AO1168" s="28"/>
      <c r="AP1168" s="28"/>
      <c r="AQ1168" s="28"/>
      <c r="AR1168" s="28"/>
      <c r="AS1168" s="28"/>
      <c r="AT1168" s="28"/>
    </row>
    <row r="1169" spans="1:63">
      <c r="A1169" s="28"/>
      <c r="B1169" s="28"/>
      <c r="C1169" s="28"/>
      <c r="D1169" s="28"/>
      <c r="Z1169" s="28"/>
      <c r="AA1169" s="28"/>
      <c r="AB1169" s="28"/>
      <c r="AC1169" s="28"/>
      <c r="AD1169" s="28"/>
      <c r="AF1169" s="29"/>
      <c r="AM1169" s="28"/>
      <c r="AN1169" s="28"/>
      <c r="AO1169" s="28"/>
      <c r="AP1169" s="28"/>
      <c r="AQ1169" s="28"/>
      <c r="AR1169" s="28"/>
      <c r="AS1169" s="28"/>
      <c r="AT1169" s="28"/>
    </row>
    <row r="1170" spans="1:63">
      <c r="A1170" s="28"/>
      <c r="B1170" s="28"/>
      <c r="C1170" s="28"/>
      <c r="D1170" s="28"/>
      <c r="Z1170" s="28"/>
      <c r="AA1170" s="28"/>
      <c r="AB1170" s="28"/>
      <c r="AC1170" s="28"/>
      <c r="AD1170" s="28"/>
      <c r="AF1170" s="29"/>
      <c r="AM1170" s="28"/>
      <c r="AN1170" s="28"/>
      <c r="AO1170" s="28"/>
      <c r="AP1170" s="28"/>
      <c r="AQ1170" s="28"/>
      <c r="AR1170" s="28"/>
      <c r="AS1170" s="28"/>
      <c r="AT1170" s="28"/>
    </row>
    <row r="1171" spans="1:63">
      <c r="A1171" s="28"/>
      <c r="B1171" s="28"/>
      <c r="C1171" s="28"/>
      <c r="D1171" s="28"/>
      <c r="Z1171" s="28"/>
      <c r="AA1171" s="28"/>
      <c r="AB1171" s="28"/>
      <c r="AC1171" s="28"/>
      <c r="AD1171" s="28"/>
      <c r="AF1171" s="29"/>
      <c r="AM1171" s="28"/>
      <c r="AN1171" s="28"/>
      <c r="AO1171" s="28"/>
      <c r="AP1171" s="28"/>
      <c r="AQ1171" s="28"/>
      <c r="AR1171" s="28"/>
      <c r="AS1171" s="28"/>
      <c r="AT1171" s="28"/>
    </row>
    <row r="1172" spans="1:63">
      <c r="A1172" s="28"/>
      <c r="B1172" s="28"/>
      <c r="C1172" s="28"/>
      <c r="D1172" s="28"/>
      <c r="Z1172" s="28"/>
      <c r="AA1172" s="28"/>
      <c r="AB1172" s="28"/>
      <c r="AC1172" s="28"/>
      <c r="AD1172" s="28"/>
      <c r="AF1172" s="29"/>
      <c r="AM1172" s="28"/>
      <c r="AN1172" s="28"/>
      <c r="AO1172" s="28"/>
      <c r="AP1172" s="28"/>
      <c r="AQ1172" s="28"/>
      <c r="AR1172" s="28"/>
      <c r="AS1172" s="28"/>
      <c r="AT1172" s="28"/>
    </row>
    <row r="1173" spans="1:63">
      <c r="A1173" s="28"/>
      <c r="B1173" s="28"/>
      <c r="C1173" s="28"/>
      <c r="D1173" s="28"/>
      <c r="Z1173" s="28"/>
      <c r="AA1173" s="28"/>
      <c r="AB1173" s="28"/>
      <c r="AC1173" s="28"/>
      <c r="AD1173" s="28"/>
      <c r="AF1173" s="29"/>
      <c r="AM1173" s="28"/>
      <c r="AN1173" s="28"/>
      <c r="AO1173" s="28"/>
      <c r="AP1173" s="28"/>
      <c r="AQ1173" s="28"/>
      <c r="AR1173" s="28"/>
      <c r="AS1173" s="28"/>
      <c r="AT1173" s="28"/>
    </row>
    <row r="1174" spans="1:63">
      <c r="A1174" s="28"/>
      <c r="B1174" s="28"/>
      <c r="C1174" s="28"/>
      <c r="D1174" s="28"/>
      <c r="Z1174" s="28"/>
      <c r="AA1174" s="28"/>
      <c r="AB1174" s="28"/>
      <c r="AC1174" s="28"/>
      <c r="AD1174" s="28"/>
      <c r="AF1174" s="29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  <c r="AX1174" s="28"/>
      <c r="AY1174" s="28"/>
      <c r="AZ1174" s="28"/>
      <c r="BA1174" s="28"/>
      <c r="BB1174" s="28"/>
      <c r="BC1174" s="28"/>
      <c r="BD1174" s="28"/>
      <c r="BE1174" s="28"/>
      <c r="BF1174" s="28"/>
      <c r="BG1174" s="28"/>
      <c r="BH1174" s="28"/>
      <c r="BI1174" s="28"/>
      <c r="BJ1174" s="28"/>
      <c r="BK1174" s="28"/>
    </row>
    <row r="1175" spans="1:63">
      <c r="A1175" s="28"/>
      <c r="B1175" s="28"/>
      <c r="C1175" s="28"/>
      <c r="D1175" s="28"/>
      <c r="Z1175" s="28"/>
      <c r="AA1175" s="28"/>
      <c r="AB1175" s="28"/>
      <c r="AC1175" s="28"/>
      <c r="AD1175" s="28"/>
      <c r="AF1175" s="29"/>
      <c r="AM1175" s="28"/>
      <c r="AN1175" s="28"/>
      <c r="AO1175" s="28"/>
      <c r="AP1175" s="28"/>
      <c r="AQ1175" s="28"/>
      <c r="AR1175" s="28"/>
      <c r="AS1175" s="28"/>
      <c r="AT1175" s="28"/>
    </row>
    <row r="1176" spans="1:63">
      <c r="A1176" s="28"/>
      <c r="B1176" s="28"/>
      <c r="C1176" s="28"/>
      <c r="D1176" s="28"/>
      <c r="Z1176" s="28"/>
      <c r="AA1176" s="28"/>
      <c r="AB1176" s="28"/>
      <c r="AC1176" s="28"/>
      <c r="AD1176" s="28"/>
      <c r="AF1176" s="29"/>
      <c r="AM1176" s="28"/>
      <c r="AN1176" s="28"/>
      <c r="AO1176" s="28"/>
      <c r="AP1176" s="28"/>
      <c r="AQ1176" s="28"/>
      <c r="AR1176" s="28"/>
      <c r="AS1176" s="28"/>
      <c r="AT1176" s="28"/>
    </row>
    <row r="1177" spans="1:63">
      <c r="A1177" s="28"/>
      <c r="B1177" s="28"/>
      <c r="C1177" s="28"/>
      <c r="D1177" s="28"/>
      <c r="Z1177" s="28"/>
      <c r="AA1177" s="28"/>
      <c r="AB1177" s="28"/>
      <c r="AC1177" s="28"/>
      <c r="AD1177" s="28"/>
      <c r="AF1177" s="29"/>
      <c r="AM1177" s="28"/>
      <c r="AN1177" s="28"/>
      <c r="AO1177" s="28"/>
      <c r="AP1177" s="28"/>
      <c r="AQ1177" s="28"/>
      <c r="AR1177" s="28"/>
      <c r="AS1177" s="28"/>
      <c r="AT1177" s="28"/>
    </row>
    <row r="1178" spans="1:63">
      <c r="A1178" s="28"/>
      <c r="B1178" s="28"/>
      <c r="C1178" s="28"/>
      <c r="D1178" s="28"/>
      <c r="Z1178" s="28"/>
      <c r="AA1178" s="28"/>
      <c r="AB1178" s="28"/>
      <c r="AC1178" s="28"/>
      <c r="AD1178" s="28"/>
      <c r="AF1178" s="29"/>
      <c r="AM1178" s="28"/>
      <c r="AN1178" s="28"/>
      <c r="AO1178" s="28"/>
      <c r="AP1178" s="28"/>
      <c r="AQ1178" s="28"/>
      <c r="AR1178" s="28"/>
      <c r="AS1178" s="28"/>
      <c r="AT1178" s="28"/>
    </row>
    <row r="1179" spans="1:63">
      <c r="A1179" s="28"/>
      <c r="B1179" s="28"/>
      <c r="C1179" s="28"/>
      <c r="D1179" s="28"/>
      <c r="Z1179" s="28"/>
      <c r="AA1179" s="28"/>
      <c r="AB1179" s="28"/>
      <c r="AC1179" s="28"/>
      <c r="AD1179" s="28"/>
      <c r="AF1179" s="29"/>
      <c r="AM1179" s="28"/>
      <c r="AN1179" s="28"/>
      <c r="AO1179" s="28"/>
      <c r="AP1179" s="28"/>
      <c r="AQ1179" s="28"/>
      <c r="AR1179" s="28"/>
      <c r="AS1179" s="28"/>
      <c r="AT1179" s="28"/>
    </row>
    <row r="1180" spans="1:63">
      <c r="A1180" s="28"/>
      <c r="B1180" s="28"/>
      <c r="C1180" s="28"/>
      <c r="D1180" s="28"/>
      <c r="Z1180" s="28"/>
      <c r="AA1180" s="28"/>
      <c r="AB1180" s="28"/>
      <c r="AC1180" s="28"/>
      <c r="AD1180" s="28"/>
      <c r="AF1180" s="29"/>
      <c r="AM1180" s="28"/>
      <c r="AN1180" s="28"/>
      <c r="AO1180" s="28"/>
      <c r="AP1180" s="28"/>
      <c r="AQ1180" s="28"/>
      <c r="AR1180" s="28"/>
      <c r="AS1180" s="28"/>
      <c r="AT1180" s="28"/>
    </row>
    <row r="1181" spans="1:63">
      <c r="A1181" s="28"/>
      <c r="B1181" s="28"/>
      <c r="C1181" s="28"/>
      <c r="D1181" s="28"/>
      <c r="Z1181" s="28"/>
      <c r="AA1181" s="28"/>
      <c r="AB1181" s="28"/>
      <c r="AC1181" s="28"/>
      <c r="AD1181" s="28"/>
      <c r="AF1181" s="29"/>
      <c r="AM1181" s="28"/>
      <c r="AN1181" s="28"/>
      <c r="AO1181" s="28"/>
      <c r="AP1181" s="28"/>
      <c r="AQ1181" s="28"/>
      <c r="AR1181" s="28"/>
      <c r="AS1181" s="28"/>
      <c r="AT1181" s="28"/>
    </row>
    <row r="1182" spans="1:63">
      <c r="A1182" s="28"/>
      <c r="B1182" s="28"/>
      <c r="C1182" s="28"/>
      <c r="D1182" s="28"/>
      <c r="Z1182" s="28"/>
      <c r="AA1182" s="28"/>
      <c r="AB1182" s="28"/>
      <c r="AC1182" s="28"/>
      <c r="AD1182" s="28"/>
      <c r="AF1182" s="29"/>
      <c r="AM1182" s="28"/>
      <c r="AN1182" s="28"/>
      <c r="AO1182" s="28"/>
      <c r="AP1182" s="28"/>
      <c r="AQ1182" s="28"/>
      <c r="AR1182" s="28"/>
      <c r="AS1182" s="28"/>
      <c r="AT1182" s="28"/>
    </row>
    <row r="1183" spans="1:63">
      <c r="A1183" s="28"/>
      <c r="B1183" s="28"/>
      <c r="C1183" s="28"/>
      <c r="D1183" s="28"/>
      <c r="Z1183" s="28"/>
      <c r="AA1183" s="28"/>
      <c r="AB1183" s="28"/>
      <c r="AC1183" s="28"/>
      <c r="AD1183" s="28"/>
      <c r="AF1183" s="29"/>
      <c r="AM1183" s="28"/>
      <c r="AN1183" s="28"/>
      <c r="AO1183" s="28"/>
      <c r="AP1183" s="28"/>
      <c r="AQ1183" s="28"/>
      <c r="AR1183" s="28"/>
      <c r="AS1183" s="28"/>
      <c r="AT1183" s="28"/>
    </row>
    <row r="1184" spans="1:63">
      <c r="A1184" s="28"/>
      <c r="B1184" s="28"/>
      <c r="C1184" s="28"/>
      <c r="D1184" s="28"/>
      <c r="Z1184" s="28"/>
      <c r="AA1184" s="28"/>
      <c r="AB1184" s="28"/>
      <c r="AC1184" s="28"/>
      <c r="AD1184" s="28"/>
      <c r="AF1184" s="29"/>
      <c r="AM1184" s="28"/>
      <c r="AN1184" s="28"/>
      <c r="AO1184" s="28"/>
      <c r="AP1184" s="28"/>
      <c r="AQ1184" s="28"/>
      <c r="AR1184" s="28"/>
      <c r="AS1184" s="28"/>
      <c r="AT1184" s="28"/>
    </row>
    <row r="1185" spans="1:47">
      <c r="A1185" s="28"/>
      <c r="B1185" s="28"/>
      <c r="C1185" s="28"/>
      <c r="D1185" s="28"/>
      <c r="Z1185" s="28"/>
      <c r="AA1185" s="28"/>
      <c r="AB1185" s="28"/>
      <c r="AC1185" s="28"/>
      <c r="AD1185" s="28"/>
      <c r="AF1185" s="29"/>
      <c r="AM1185" s="28"/>
      <c r="AN1185" s="28"/>
      <c r="AO1185" s="28"/>
      <c r="AP1185" s="28"/>
      <c r="AQ1185" s="28"/>
      <c r="AR1185" s="28"/>
      <c r="AS1185" s="28"/>
      <c r="AT1185" s="28"/>
    </row>
    <row r="1186" spans="1:47">
      <c r="Z1186" s="28"/>
      <c r="AA1186" s="28"/>
      <c r="AB1186" s="28"/>
      <c r="AC1186" s="28"/>
      <c r="AD1186" s="28"/>
      <c r="AF1186" s="29"/>
      <c r="AM1186" s="28"/>
      <c r="AN1186" s="28"/>
      <c r="AO1186" s="28"/>
      <c r="AP1186" s="28"/>
      <c r="AQ1186" s="28"/>
      <c r="AR1186" s="28"/>
      <c r="AS1186" s="28"/>
      <c r="AT1186" s="28"/>
    </row>
    <row r="1187" spans="1:47">
      <c r="Z1187" s="28"/>
      <c r="AA1187" s="28"/>
      <c r="AB1187" s="28"/>
      <c r="AC1187" s="28"/>
      <c r="AD1187" s="28"/>
      <c r="AF1187" s="29"/>
      <c r="AM1187" s="28"/>
      <c r="AN1187" s="28"/>
      <c r="AO1187" s="28"/>
      <c r="AP1187" s="28"/>
      <c r="AQ1187" s="28"/>
      <c r="AR1187" s="28"/>
      <c r="AS1187" s="28"/>
      <c r="AT1187" s="28"/>
      <c r="AU1187" s="28"/>
    </row>
    <row r="1188" spans="1:47">
      <c r="Z1188" s="28"/>
      <c r="AA1188" s="28"/>
      <c r="AB1188" s="28"/>
      <c r="AC1188" s="28"/>
      <c r="AD1188" s="28"/>
      <c r="AF1188" s="29"/>
      <c r="AM1188" s="28"/>
      <c r="AN1188" s="28"/>
      <c r="AO1188" s="28"/>
      <c r="AP1188" s="28"/>
      <c r="AQ1188" s="28"/>
      <c r="AR1188" s="28"/>
      <c r="AS1188" s="28"/>
      <c r="AT1188" s="28"/>
    </row>
    <row r="1189" spans="1:47">
      <c r="Z1189" s="28"/>
      <c r="AA1189" s="28"/>
      <c r="AB1189" s="28"/>
      <c r="AC1189" s="28"/>
      <c r="AD1189" s="28"/>
      <c r="AF1189" s="29"/>
      <c r="AM1189" s="28"/>
      <c r="AN1189" s="28"/>
      <c r="AO1189" s="28"/>
      <c r="AP1189" s="28"/>
      <c r="AQ1189" s="28"/>
      <c r="AR1189" s="28"/>
      <c r="AS1189" s="28"/>
      <c r="AT1189" s="28"/>
    </row>
    <row r="1190" spans="1:47">
      <c r="Z1190" s="28"/>
      <c r="AA1190" s="28"/>
      <c r="AB1190" s="28"/>
      <c r="AC1190" s="28"/>
      <c r="AD1190" s="28"/>
      <c r="AF1190" s="29"/>
      <c r="AM1190" s="28"/>
      <c r="AN1190" s="28"/>
      <c r="AO1190" s="28"/>
      <c r="AP1190" s="28"/>
      <c r="AQ1190" s="28"/>
      <c r="AR1190" s="28"/>
      <c r="AS1190" s="28"/>
      <c r="AT1190" s="28"/>
      <c r="AU1190" s="28"/>
    </row>
    <row r="1191" spans="1:47">
      <c r="Z1191" s="28"/>
      <c r="AA1191" s="28"/>
      <c r="AB1191" s="28"/>
      <c r="AC1191" s="28"/>
      <c r="AD1191" s="28"/>
      <c r="AF1191" s="29"/>
      <c r="AM1191" s="28"/>
      <c r="AN1191" s="28"/>
      <c r="AO1191" s="28"/>
      <c r="AP1191" s="28"/>
      <c r="AQ1191" s="28"/>
      <c r="AR1191" s="28"/>
      <c r="AS1191" s="28"/>
      <c r="AT1191" s="28"/>
    </row>
    <row r="1192" spans="1:47">
      <c r="Z1192" s="28"/>
      <c r="AA1192" s="28"/>
      <c r="AB1192" s="28"/>
      <c r="AC1192" s="28"/>
      <c r="AD1192" s="28"/>
      <c r="AF1192" s="29"/>
      <c r="AM1192" s="28"/>
      <c r="AN1192" s="28"/>
      <c r="AO1192" s="28"/>
      <c r="AP1192" s="28"/>
      <c r="AQ1192" s="28"/>
      <c r="AR1192" s="28"/>
      <c r="AS1192" s="28"/>
      <c r="AT1192" s="28"/>
    </row>
    <row r="1193" spans="1:47">
      <c r="Z1193" s="28"/>
      <c r="AA1193" s="28"/>
      <c r="AB1193" s="28"/>
      <c r="AC1193" s="28"/>
      <c r="AD1193" s="28"/>
      <c r="AF1193" s="29"/>
      <c r="AM1193" s="28"/>
      <c r="AN1193" s="28"/>
      <c r="AO1193" s="28"/>
      <c r="AP1193" s="28"/>
      <c r="AQ1193" s="28"/>
      <c r="AR1193" s="28"/>
      <c r="AS1193" s="28"/>
      <c r="AT1193" s="28"/>
    </row>
    <row r="1194" spans="1:47">
      <c r="Z1194" s="28"/>
      <c r="AA1194" s="28"/>
      <c r="AB1194" s="28"/>
      <c r="AC1194" s="28"/>
      <c r="AD1194" s="28"/>
      <c r="AF1194" s="29"/>
      <c r="AM1194" s="28"/>
      <c r="AN1194" s="28"/>
      <c r="AO1194" s="28"/>
      <c r="AP1194" s="28"/>
      <c r="AQ1194" s="28"/>
      <c r="AR1194" s="28"/>
      <c r="AS1194" s="28"/>
      <c r="AT1194" s="28"/>
    </row>
    <row r="1195" spans="1:47">
      <c r="Z1195" s="28"/>
      <c r="AA1195" s="28"/>
      <c r="AB1195" s="28"/>
      <c r="AC1195" s="28"/>
      <c r="AD1195" s="28"/>
      <c r="AF1195" s="29"/>
      <c r="AM1195" s="28"/>
      <c r="AN1195" s="28"/>
      <c r="AO1195" s="28"/>
      <c r="AP1195" s="28"/>
      <c r="AQ1195" s="28"/>
      <c r="AR1195" s="28"/>
      <c r="AS1195" s="28"/>
      <c r="AT1195" s="28"/>
    </row>
    <row r="1196" spans="1:47">
      <c r="Z1196" s="28"/>
      <c r="AA1196" s="28"/>
      <c r="AB1196" s="28"/>
      <c r="AC1196" s="28"/>
      <c r="AD1196" s="28"/>
      <c r="AF1196" s="29"/>
      <c r="AM1196" s="28"/>
      <c r="AN1196" s="28"/>
      <c r="AO1196" s="28"/>
      <c r="AP1196" s="28"/>
      <c r="AQ1196" s="28"/>
      <c r="AR1196" s="28"/>
      <c r="AS1196" s="28"/>
      <c r="AT1196" s="28"/>
    </row>
    <row r="1197" spans="1:47">
      <c r="Z1197" s="28"/>
      <c r="AA1197" s="28"/>
      <c r="AB1197" s="28"/>
      <c r="AC1197" s="28"/>
      <c r="AD1197" s="28"/>
      <c r="AF1197" s="29"/>
      <c r="AM1197" s="28"/>
      <c r="AN1197" s="28"/>
      <c r="AO1197" s="28"/>
      <c r="AP1197" s="28"/>
      <c r="AQ1197" s="28"/>
      <c r="AR1197" s="28"/>
      <c r="AS1197" s="28"/>
      <c r="AT1197" s="28"/>
    </row>
    <row r="1198" spans="1:47">
      <c r="Z1198" s="28"/>
      <c r="AA1198" s="28"/>
      <c r="AB1198" s="28"/>
      <c r="AC1198" s="28"/>
      <c r="AD1198" s="28"/>
      <c r="AF1198" s="29"/>
      <c r="AM1198" s="28"/>
      <c r="AN1198" s="28"/>
      <c r="AO1198" s="28"/>
      <c r="AP1198" s="28"/>
      <c r="AQ1198" s="28"/>
      <c r="AR1198" s="28"/>
      <c r="AS1198" s="28"/>
      <c r="AT1198" s="28"/>
    </row>
    <row r="1199" spans="1:47">
      <c r="Z1199" s="28"/>
      <c r="AA1199" s="28"/>
      <c r="AB1199" s="28"/>
      <c r="AC1199" s="28"/>
      <c r="AD1199" s="28"/>
      <c r="AF1199" s="29"/>
      <c r="AM1199" s="28"/>
      <c r="AN1199" s="28"/>
      <c r="AO1199" s="28"/>
      <c r="AP1199" s="28"/>
      <c r="AQ1199" s="28"/>
      <c r="AR1199" s="28"/>
      <c r="AS1199" s="28"/>
      <c r="AT1199" s="28"/>
    </row>
    <row r="1200" spans="1:47">
      <c r="Z1200" s="28"/>
      <c r="AA1200" s="28"/>
      <c r="AB1200" s="28"/>
      <c r="AC1200" s="28"/>
      <c r="AD1200" s="28"/>
      <c r="AF1200" s="29"/>
      <c r="AM1200" s="28"/>
      <c r="AN1200" s="28"/>
      <c r="AO1200" s="28"/>
      <c r="AP1200" s="28"/>
      <c r="AQ1200" s="28"/>
      <c r="AR1200" s="28"/>
      <c r="AS1200" s="28"/>
      <c r="AT1200" s="28"/>
    </row>
    <row r="1201" spans="26:47">
      <c r="Z1201" s="28"/>
      <c r="AA1201" s="28"/>
      <c r="AB1201" s="28"/>
      <c r="AC1201" s="28"/>
      <c r="AD1201" s="28"/>
      <c r="AF1201" s="29"/>
      <c r="AM1201" s="28"/>
      <c r="AN1201" s="28"/>
      <c r="AO1201" s="28"/>
      <c r="AP1201" s="28"/>
      <c r="AQ1201" s="28"/>
      <c r="AR1201" s="28"/>
      <c r="AS1201" s="28"/>
      <c r="AT1201" s="28"/>
    </row>
    <row r="1202" spans="26:47">
      <c r="Z1202" s="28"/>
      <c r="AA1202" s="28"/>
      <c r="AB1202" s="28"/>
      <c r="AC1202" s="28"/>
      <c r="AD1202" s="28"/>
      <c r="AF1202" s="29"/>
      <c r="AM1202" s="28"/>
      <c r="AN1202" s="28"/>
      <c r="AO1202" s="28"/>
      <c r="AP1202" s="28"/>
      <c r="AQ1202" s="28"/>
      <c r="AR1202" s="28"/>
      <c r="AS1202" s="28"/>
      <c r="AT1202" s="28"/>
      <c r="AU1202" s="28"/>
    </row>
    <row r="1203" spans="26:47">
      <c r="Z1203" s="28"/>
      <c r="AA1203" s="28"/>
      <c r="AB1203" s="28"/>
      <c r="AC1203" s="28"/>
      <c r="AD1203" s="28"/>
      <c r="AF1203" s="29"/>
      <c r="AM1203" s="28"/>
      <c r="AN1203" s="28"/>
      <c r="AO1203" s="28"/>
      <c r="AP1203" s="28"/>
      <c r="AQ1203" s="28"/>
      <c r="AR1203" s="28"/>
      <c r="AS1203" s="28"/>
      <c r="AT1203" s="28"/>
    </row>
    <row r="1204" spans="26:47">
      <c r="Z1204" s="28"/>
      <c r="AA1204" s="28"/>
      <c r="AB1204" s="28"/>
      <c r="AC1204" s="28"/>
      <c r="AD1204" s="28"/>
      <c r="AF1204" s="29"/>
      <c r="AM1204" s="28"/>
      <c r="AN1204" s="28"/>
      <c r="AO1204" s="28"/>
      <c r="AP1204" s="28"/>
      <c r="AQ1204" s="28"/>
      <c r="AR1204" s="28"/>
      <c r="AS1204" s="28"/>
      <c r="AT1204" s="28"/>
    </row>
    <row r="1205" spans="26:47">
      <c r="Z1205" s="28"/>
      <c r="AA1205" s="28"/>
      <c r="AB1205" s="28"/>
      <c r="AC1205" s="28"/>
      <c r="AD1205" s="28"/>
      <c r="AF1205" s="29"/>
      <c r="AM1205" s="28"/>
      <c r="AN1205" s="28"/>
      <c r="AO1205" s="28"/>
      <c r="AP1205" s="28"/>
      <c r="AQ1205" s="28"/>
      <c r="AR1205" s="28"/>
      <c r="AS1205" s="28"/>
      <c r="AT1205" s="28"/>
    </row>
    <row r="1206" spans="26:47">
      <c r="Z1206" s="28"/>
      <c r="AA1206" s="28"/>
      <c r="AB1206" s="28"/>
      <c r="AC1206" s="28"/>
      <c r="AD1206" s="28"/>
      <c r="AF1206" s="29"/>
      <c r="AM1206" s="28"/>
      <c r="AN1206" s="28"/>
      <c r="AO1206" s="28"/>
      <c r="AP1206" s="28"/>
      <c r="AQ1206" s="28"/>
      <c r="AR1206" s="28"/>
      <c r="AS1206" s="28"/>
      <c r="AT1206" s="28"/>
    </row>
    <row r="1207" spans="26:47">
      <c r="Z1207" s="28"/>
      <c r="AA1207" s="28"/>
      <c r="AB1207" s="28"/>
      <c r="AC1207" s="28"/>
      <c r="AD1207" s="28"/>
      <c r="AF1207" s="29"/>
      <c r="AM1207" s="28"/>
      <c r="AN1207" s="28"/>
      <c r="AO1207" s="28"/>
      <c r="AP1207" s="28"/>
      <c r="AQ1207" s="28"/>
      <c r="AR1207" s="28"/>
      <c r="AS1207" s="28"/>
      <c r="AT1207" s="28"/>
    </row>
    <row r="1208" spans="26:47">
      <c r="Z1208" s="28"/>
      <c r="AA1208" s="28"/>
      <c r="AB1208" s="28"/>
      <c r="AC1208" s="28"/>
      <c r="AD1208" s="28"/>
      <c r="AF1208" s="29"/>
      <c r="AM1208" s="28"/>
      <c r="AN1208" s="28"/>
      <c r="AO1208" s="28"/>
      <c r="AP1208" s="28"/>
      <c r="AQ1208" s="28"/>
      <c r="AR1208" s="28"/>
      <c r="AS1208" s="28"/>
      <c r="AT1208" s="28"/>
    </row>
    <row r="1209" spans="26:47">
      <c r="Z1209" s="28"/>
      <c r="AA1209" s="28"/>
      <c r="AB1209" s="28"/>
      <c r="AC1209" s="28"/>
      <c r="AD1209" s="28"/>
      <c r="AF1209" s="29"/>
      <c r="AM1209" s="28"/>
      <c r="AN1209" s="28"/>
      <c r="AO1209" s="28"/>
      <c r="AP1209" s="28"/>
      <c r="AQ1209" s="28"/>
      <c r="AR1209" s="28"/>
      <c r="AS1209" s="28"/>
      <c r="AT1209" s="28"/>
    </row>
    <row r="1210" spans="26:47">
      <c r="Z1210" s="28"/>
      <c r="AA1210" s="28"/>
      <c r="AB1210" s="28"/>
      <c r="AC1210" s="28"/>
      <c r="AD1210" s="28"/>
      <c r="AF1210" s="29"/>
      <c r="AM1210" s="28"/>
      <c r="AN1210" s="28"/>
      <c r="AO1210" s="28"/>
      <c r="AP1210" s="28"/>
      <c r="AQ1210" s="28"/>
      <c r="AR1210" s="28"/>
      <c r="AS1210" s="28"/>
      <c r="AT1210" s="28"/>
    </row>
    <row r="1211" spans="26:47">
      <c r="Z1211" s="28"/>
      <c r="AA1211" s="28"/>
      <c r="AB1211" s="28"/>
      <c r="AC1211" s="28"/>
      <c r="AD1211" s="28"/>
      <c r="AF1211" s="29"/>
      <c r="AM1211" s="28"/>
      <c r="AN1211" s="28"/>
      <c r="AO1211" s="28"/>
      <c r="AP1211" s="28"/>
      <c r="AQ1211" s="28"/>
      <c r="AR1211" s="28"/>
      <c r="AS1211" s="28"/>
      <c r="AT1211" s="28"/>
    </row>
    <row r="1212" spans="26:47">
      <c r="Z1212" s="28"/>
      <c r="AA1212" s="28"/>
      <c r="AB1212" s="28"/>
      <c r="AC1212" s="28"/>
      <c r="AD1212" s="28"/>
      <c r="AF1212" s="29"/>
      <c r="AM1212" s="28"/>
      <c r="AN1212" s="28"/>
      <c r="AO1212" s="28"/>
      <c r="AP1212" s="28"/>
      <c r="AQ1212" s="28"/>
      <c r="AR1212" s="28"/>
      <c r="AS1212" s="28"/>
      <c r="AT1212" s="28"/>
    </row>
    <row r="1213" spans="26:47">
      <c r="Z1213" s="28"/>
      <c r="AA1213" s="28"/>
      <c r="AB1213" s="28"/>
      <c r="AC1213" s="28"/>
      <c r="AD1213" s="28"/>
      <c r="AF1213" s="29"/>
      <c r="AM1213" s="28"/>
      <c r="AN1213" s="28"/>
      <c r="AO1213" s="28"/>
      <c r="AP1213" s="28"/>
      <c r="AQ1213" s="28"/>
      <c r="AR1213" s="28"/>
      <c r="AS1213" s="28"/>
      <c r="AT1213" s="28"/>
    </row>
    <row r="1214" spans="26:47">
      <c r="Z1214" s="28"/>
      <c r="AA1214" s="28"/>
      <c r="AB1214" s="28"/>
      <c r="AC1214" s="28"/>
      <c r="AD1214" s="28"/>
      <c r="AF1214" s="29"/>
      <c r="AM1214" s="28"/>
      <c r="AN1214" s="28"/>
      <c r="AO1214" s="28"/>
      <c r="AP1214" s="28"/>
      <c r="AQ1214" s="28"/>
      <c r="AR1214" s="28"/>
      <c r="AS1214" s="28"/>
      <c r="AT1214" s="28"/>
    </row>
    <row r="1215" spans="26:47">
      <c r="Z1215" s="28"/>
      <c r="AA1215" s="28"/>
      <c r="AB1215" s="28"/>
      <c r="AC1215" s="28"/>
      <c r="AD1215" s="28"/>
      <c r="AF1215" s="29"/>
      <c r="AM1215" s="28"/>
      <c r="AN1215" s="28"/>
      <c r="AO1215" s="28"/>
      <c r="AP1215" s="28"/>
      <c r="AQ1215" s="28"/>
      <c r="AR1215" s="28"/>
      <c r="AS1215" s="28"/>
      <c r="AT1215" s="28"/>
    </row>
    <row r="1216" spans="26:47">
      <c r="Z1216" s="28"/>
      <c r="AA1216" s="28"/>
      <c r="AB1216" s="28"/>
      <c r="AC1216" s="28"/>
      <c r="AD1216" s="28"/>
      <c r="AF1216" s="29"/>
      <c r="AM1216" s="28"/>
      <c r="AN1216" s="28"/>
      <c r="AO1216" s="28"/>
      <c r="AP1216" s="28"/>
      <c r="AQ1216" s="28"/>
      <c r="AR1216" s="28"/>
      <c r="AS1216" s="28"/>
      <c r="AT1216" s="28"/>
    </row>
    <row r="1217" spans="26:63">
      <c r="Z1217" s="28"/>
      <c r="AA1217" s="28"/>
      <c r="AB1217" s="28"/>
      <c r="AC1217" s="28"/>
      <c r="AD1217" s="28"/>
      <c r="AF1217" s="29"/>
      <c r="AM1217" s="28"/>
      <c r="AN1217" s="28"/>
      <c r="AO1217" s="28"/>
      <c r="AP1217" s="28"/>
      <c r="AQ1217" s="28"/>
      <c r="AR1217" s="28"/>
      <c r="AS1217" s="28"/>
      <c r="AT1217" s="28"/>
    </row>
    <row r="1218" spans="26:63">
      <c r="Z1218" s="28"/>
      <c r="AA1218" s="28"/>
      <c r="AB1218" s="28"/>
      <c r="AC1218" s="28"/>
      <c r="AD1218" s="28"/>
      <c r="AF1218" s="29"/>
      <c r="AM1218" s="28"/>
      <c r="AN1218" s="28"/>
      <c r="AO1218" s="28"/>
      <c r="AP1218" s="28"/>
      <c r="AQ1218" s="28"/>
      <c r="AR1218" s="28"/>
      <c r="AS1218" s="28"/>
      <c r="AT1218" s="28"/>
    </row>
    <row r="1219" spans="26:63">
      <c r="Z1219" s="28"/>
      <c r="AA1219" s="28"/>
      <c r="AB1219" s="28"/>
      <c r="AC1219" s="28"/>
      <c r="AD1219" s="28"/>
      <c r="AF1219" s="29"/>
      <c r="AM1219" s="28"/>
      <c r="AN1219" s="28"/>
      <c r="AO1219" s="28"/>
      <c r="AP1219" s="28"/>
      <c r="AQ1219" s="28"/>
      <c r="AR1219" s="28"/>
      <c r="AS1219" s="28"/>
      <c r="AT1219" s="28"/>
    </row>
    <row r="1220" spans="26:63">
      <c r="Z1220" s="28"/>
      <c r="AA1220" s="28"/>
      <c r="AB1220" s="28"/>
      <c r="AC1220" s="28"/>
      <c r="AD1220" s="28"/>
      <c r="AF1220" s="29"/>
      <c r="AM1220" s="28"/>
      <c r="AN1220" s="28"/>
      <c r="AO1220" s="28"/>
      <c r="AP1220" s="28"/>
      <c r="AQ1220" s="28"/>
      <c r="AR1220" s="28"/>
      <c r="AS1220" s="28"/>
      <c r="AT1220" s="28"/>
    </row>
    <row r="1221" spans="26:63">
      <c r="Z1221" s="28"/>
      <c r="AA1221" s="28"/>
      <c r="AB1221" s="28"/>
      <c r="AC1221" s="28"/>
      <c r="AD1221" s="28"/>
      <c r="AF1221" s="29"/>
      <c r="AM1221" s="28"/>
      <c r="AN1221" s="28"/>
      <c r="AO1221" s="28"/>
      <c r="AP1221" s="28"/>
      <c r="AQ1221" s="28"/>
      <c r="AR1221" s="28"/>
      <c r="AS1221" s="28"/>
      <c r="AT1221" s="28"/>
    </row>
    <row r="1222" spans="26:63">
      <c r="Z1222" s="28"/>
      <c r="AA1222" s="28"/>
      <c r="AB1222" s="28"/>
      <c r="AC1222" s="28"/>
      <c r="AD1222" s="28"/>
      <c r="AF1222" s="29"/>
      <c r="AM1222" s="28"/>
      <c r="AN1222" s="28"/>
      <c r="AO1222" s="28"/>
      <c r="AP1222" s="28"/>
      <c r="AQ1222" s="28"/>
      <c r="AR1222" s="28"/>
      <c r="AS1222" s="28"/>
      <c r="AT1222" s="28"/>
    </row>
    <row r="1223" spans="26:63">
      <c r="Z1223" s="28"/>
      <c r="AA1223" s="28"/>
      <c r="AB1223" s="28"/>
      <c r="AC1223" s="28"/>
      <c r="AD1223" s="28"/>
      <c r="AF1223" s="29"/>
      <c r="AM1223" s="28"/>
      <c r="AN1223" s="28"/>
      <c r="AO1223" s="28"/>
      <c r="AP1223" s="28"/>
      <c r="AQ1223" s="28"/>
      <c r="AR1223" s="28"/>
      <c r="AS1223" s="28"/>
      <c r="AT1223" s="28"/>
    </row>
    <row r="1224" spans="26:63">
      <c r="Z1224" s="28"/>
      <c r="AA1224" s="28"/>
      <c r="AB1224" s="28"/>
      <c r="AC1224" s="28"/>
      <c r="AD1224" s="28"/>
      <c r="AF1224" s="29"/>
      <c r="AM1224" s="28"/>
      <c r="AN1224" s="28"/>
      <c r="AO1224" s="28"/>
      <c r="AP1224" s="28"/>
      <c r="AQ1224" s="28"/>
      <c r="AR1224" s="28"/>
      <c r="AS1224" s="28"/>
      <c r="AT1224" s="28"/>
    </row>
    <row r="1225" spans="26:63">
      <c r="Z1225" s="28"/>
      <c r="AA1225" s="28"/>
      <c r="AB1225" s="28"/>
      <c r="AC1225" s="28"/>
      <c r="AD1225" s="28"/>
      <c r="AF1225" s="29"/>
      <c r="AM1225" s="28"/>
      <c r="AN1225" s="28"/>
      <c r="AO1225" s="28"/>
      <c r="AP1225" s="28"/>
      <c r="AQ1225" s="28"/>
      <c r="AR1225" s="28"/>
      <c r="AS1225" s="28"/>
      <c r="AT1225" s="28"/>
    </row>
    <row r="1226" spans="26:63">
      <c r="Z1226" s="28"/>
      <c r="AA1226" s="28"/>
      <c r="AB1226" s="28"/>
      <c r="AC1226" s="28"/>
      <c r="AD1226" s="28"/>
      <c r="AF1226" s="29"/>
      <c r="AM1226" s="28"/>
      <c r="AN1226" s="28"/>
      <c r="AO1226" s="28"/>
      <c r="AP1226" s="28"/>
      <c r="AQ1226" s="28"/>
      <c r="AR1226" s="28"/>
      <c r="AS1226" s="28"/>
      <c r="AT1226" s="28"/>
    </row>
    <row r="1227" spans="26:63">
      <c r="Z1227" s="28"/>
      <c r="AA1227" s="28"/>
      <c r="AB1227" s="28"/>
      <c r="AC1227" s="28"/>
      <c r="AD1227" s="28"/>
      <c r="AF1227" s="29"/>
      <c r="AM1227" s="28"/>
      <c r="AN1227" s="28"/>
      <c r="AO1227" s="28"/>
      <c r="AP1227" s="28"/>
      <c r="AQ1227" s="28"/>
      <c r="AR1227" s="28"/>
      <c r="AS1227" s="28"/>
      <c r="AT1227" s="28"/>
    </row>
    <row r="1228" spans="26:63">
      <c r="Z1228" s="28"/>
      <c r="AA1228" s="28"/>
      <c r="AB1228" s="28"/>
      <c r="AC1228" s="28"/>
      <c r="AD1228" s="28"/>
      <c r="AF1228" s="29"/>
      <c r="AM1228" s="28"/>
      <c r="AN1228" s="28"/>
      <c r="AO1228" s="28"/>
      <c r="AP1228" s="28"/>
      <c r="AQ1228" s="28"/>
      <c r="AR1228" s="28"/>
      <c r="AS1228" s="28"/>
      <c r="AT1228" s="28"/>
    </row>
    <row r="1229" spans="26:63">
      <c r="Z1229" s="28"/>
      <c r="AA1229" s="28"/>
      <c r="AB1229" s="28"/>
      <c r="AC1229" s="28"/>
      <c r="AD1229" s="28"/>
      <c r="AF1229" s="29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  <c r="AX1229" s="28"/>
      <c r="AY1229" s="28"/>
      <c r="AZ1229" s="28"/>
      <c r="BA1229" s="28"/>
      <c r="BB1229" s="28"/>
      <c r="BC1229" s="28"/>
      <c r="BD1229" s="28"/>
      <c r="BE1229" s="28"/>
      <c r="BF1229" s="28"/>
      <c r="BG1229" s="28"/>
      <c r="BH1229" s="28"/>
      <c r="BI1229" s="28"/>
      <c r="BJ1229" s="28"/>
      <c r="BK1229" s="28"/>
    </row>
    <row r="1230" spans="26:63">
      <c r="Z1230" s="28"/>
      <c r="AA1230" s="28"/>
      <c r="AB1230" s="28"/>
      <c r="AC1230" s="28"/>
      <c r="AD1230" s="28"/>
      <c r="AF1230" s="29"/>
      <c r="AM1230" s="28"/>
      <c r="AN1230" s="28"/>
      <c r="AO1230" s="28"/>
      <c r="AP1230" s="28"/>
      <c r="AQ1230" s="28"/>
      <c r="AR1230" s="28"/>
      <c r="AS1230" s="28"/>
      <c r="AT1230" s="28"/>
    </row>
    <row r="1231" spans="26:63">
      <c r="Z1231" s="28"/>
      <c r="AA1231" s="28"/>
      <c r="AB1231" s="28"/>
      <c r="AC1231" s="28"/>
      <c r="AD1231" s="28"/>
      <c r="AF1231" s="29"/>
      <c r="AM1231" s="28"/>
      <c r="AN1231" s="28"/>
      <c r="AO1231" s="28"/>
      <c r="AP1231" s="28"/>
      <c r="AQ1231" s="28"/>
      <c r="AR1231" s="28"/>
      <c r="AS1231" s="28"/>
      <c r="AT1231" s="28"/>
    </row>
    <row r="1232" spans="26:63">
      <c r="Z1232" s="28"/>
      <c r="AA1232" s="28"/>
      <c r="AB1232" s="28"/>
      <c r="AC1232" s="28"/>
      <c r="AD1232" s="28"/>
      <c r="AF1232" s="29"/>
      <c r="AM1232" s="28"/>
      <c r="AN1232" s="28"/>
      <c r="AO1232" s="28"/>
      <c r="AP1232" s="28"/>
      <c r="AQ1232" s="28"/>
      <c r="AR1232" s="28"/>
      <c r="AS1232" s="28"/>
      <c r="AT1232" s="28"/>
    </row>
    <row r="1233" spans="26:63">
      <c r="Z1233" s="28"/>
      <c r="AA1233" s="28"/>
      <c r="AB1233" s="28"/>
      <c r="AC1233" s="28"/>
      <c r="AD1233" s="28"/>
      <c r="AF1233" s="29"/>
      <c r="AM1233" s="28"/>
      <c r="AN1233" s="28"/>
      <c r="AO1233" s="28"/>
      <c r="AP1233" s="28"/>
      <c r="AQ1233" s="28"/>
      <c r="AR1233" s="28"/>
      <c r="AS1233" s="28"/>
      <c r="AT1233" s="28"/>
    </row>
    <row r="1234" spans="26:63">
      <c r="Z1234" s="28"/>
      <c r="AA1234" s="28"/>
      <c r="AB1234" s="28"/>
      <c r="AC1234" s="28"/>
      <c r="AD1234" s="28"/>
      <c r="AF1234" s="29"/>
      <c r="AM1234" s="28"/>
      <c r="AN1234" s="28"/>
      <c r="AO1234" s="28"/>
      <c r="AP1234" s="28"/>
      <c r="AQ1234" s="28"/>
      <c r="AR1234" s="28"/>
      <c r="AS1234" s="28"/>
      <c r="AT1234" s="28"/>
    </row>
    <row r="1235" spans="26:63">
      <c r="Z1235" s="28"/>
      <c r="AA1235" s="28"/>
      <c r="AB1235" s="28"/>
      <c r="AC1235" s="28"/>
      <c r="AD1235" s="28"/>
      <c r="AF1235" s="29"/>
      <c r="AM1235" s="28"/>
      <c r="AN1235" s="28"/>
      <c r="AO1235" s="28"/>
      <c r="AP1235" s="28"/>
      <c r="AQ1235" s="28"/>
      <c r="AR1235" s="28"/>
      <c r="AS1235" s="28"/>
      <c r="AT1235" s="28"/>
    </row>
    <row r="1236" spans="26:63">
      <c r="Z1236" s="28"/>
      <c r="AA1236" s="28"/>
      <c r="AB1236" s="28"/>
      <c r="AC1236" s="28"/>
      <c r="AD1236" s="28"/>
      <c r="AF1236" s="29"/>
      <c r="AM1236" s="28"/>
      <c r="AN1236" s="28"/>
      <c r="AO1236" s="28"/>
      <c r="AP1236" s="28"/>
      <c r="AQ1236" s="28"/>
      <c r="AR1236" s="28"/>
      <c r="AS1236" s="28"/>
      <c r="AT1236" s="28"/>
    </row>
    <row r="1237" spans="26:63">
      <c r="Z1237" s="28"/>
      <c r="AA1237" s="28"/>
      <c r="AB1237" s="28"/>
      <c r="AC1237" s="28"/>
      <c r="AD1237" s="28"/>
      <c r="AF1237" s="29"/>
      <c r="AM1237" s="28"/>
      <c r="AN1237" s="28"/>
      <c r="AO1237" s="28"/>
      <c r="AP1237" s="28"/>
      <c r="AQ1237" s="28"/>
      <c r="AR1237" s="28"/>
      <c r="AS1237" s="28"/>
      <c r="AT1237" s="28"/>
    </row>
    <row r="1238" spans="26:63">
      <c r="Z1238" s="28"/>
      <c r="AA1238" s="28"/>
      <c r="AB1238" s="28"/>
      <c r="AC1238" s="28"/>
      <c r="AD1238" s="28"/>
      <c r="AF1238" s="29"/>
      <c r="AM1238" s="28"/>
      <c r="AN1238" s="28"/>
      <c r="AO1238" s="28"/>
      <c r="AP1238" s="28"/>
      <c r="AQ1238" s="28"/>
      <c r="AR1238" s="28"/>
      <c r="AS1238" s="28"/>
      <c r="AT1238" s="28"/>
    </row>
    <row r="1239" spans="26:63">
      <c r="Z1239" s="28"/>
      <c r="AA1239" s="28"/>
      <c r="AB1239" s="28"/>
      <c r="AC1239" s="28"/>
      <c r="AD1239" s="28"/>
      <c r="AF1239" s="29"/>
      <c r="AM1239" s="28"/>
      <c r="AN1239" s="28"/>
      <c r="AO1239" s="28"/>
      <c r="AP1239" s="28"/>
      <c r="AQ1239" s="28"/>
      <c r="AR1239" s="28"/>
      <c r="AS1239" s="28"/>
      <c r="AT1239" s="28"/>
    </row>
    <row r="1240" spans="26:63">
      <c r="Z1240" s="28"/>
      <c r="AA1240" s="28"/>
      <c r="AB1240" s="28"/>
      <c r="AC1240" s="28"/>
      <c r="AD1240" s="28"/>
      <c r="AF1240" s="29"/>
      <c r="AM1240" s="28"/>
      <c r="AN1240" s="28"/>
      <c r="AO1240" s="28"/>
      <c r="AP1240" s="28"/>
      <c r="AQ1240" s="28"/>
      <c r="AR1240" s="28"/>
      <c r="AS1240" s="28"/>
      <c r="AT1240" s="28"/>
    </row>
    <row r="1241" spans="26:63">
      <c r="Z1241" s="28"/>
      <c r="AA1241" s="28"/>
      <c r="AB1241" s="28"/>
      <c r="AC1241" s="28"/>
      <c r="AD1241" s="28"/>
      <c r="AF1241" s="29"/>
      <c r="AM1241" s="28"/>
      <c r="AN1241" s="28"/>
      <c r="AO1241" s="28"/>
      <c r="AP1241" s="28"/>
      <c r="AQ1241" s="28"/>
      <c r="AR1241" s="28"/>
      <c r="AS1241" s="28"/>
      <c r="AT1241" s="28"/>
    </row>
    <row r="1242" spans="26:63">
      <c r="Z1242" s="28"/>
      <c r="AA1242" s="28"/>
      <c r="AB1242" s="28"/>
      <c r="AC1242" s="28"/>
      <c r="AD1242" s="28"/>
      <c r="AF1242" s="29"/>
      <c r="AM1242" s="28"/>
      <c r="AN1242" s="28"/>
      <c r="AO1242" s="28"/>
      <c r="AP1242" s="28"/>
      <c r="AQ1242" s="28"/>
      <c r="AR1242" s="28"/>
      <c r="AS1242" s="28"/>
      <c r="AT1242" s="28"/>
    </row>
    <row r="1243" spans="26:63">
      <c r="Z1243" s="28"/>
      <c r="AA1243" s="28"/>
      <c r="AB1243" s="28"/>
      <c r="AC1243" s="28"/>
      <c r="AD1243" s="28"/>
      <c r="AF1243" s="29"/>
      <c r="AM1243" s="28"/>
      <c r="AN1243" s="28"/>
      <c r="AO1243" s="28"/>
      <c r="AP1243" s="28"/>
      <c r="AQ1243" s="28"/>
      <c r="AR1243" s="28"/>
      <c r="AS1243" s="28"/>
      <c r="AT1243" s="28"/>
    </row>
    <row r="1244" spans="26:63">
      <c r="Z1244" s="28"/>
      <c r="AA1244" s="28"/>
      <c r="AB1244" s="28"/>
      <c r="AC1244" s="28"/>
      <c r="AD1244" s="28"/>
      <c r="AF1244" s="29"/>
      <c r="AM1244" s="28"/>
      <c r="AN1244" s="28"/>
      <c r="AO1244" s="28"/>
      <c r="AP1244" s="28"/>
      <c r="AQ1244" s="28"/>
      <c r="AR1244" s="28"/>
      <c r="AS1244" s="28"/>
      <c r="AT1244" s="28"/>
    </row>
    <row r="1245" spans="26:63">
      <c r="Z1245" s="28"/>
      <c r="AA1245" s="28"/>
      <c r="AB1245" s="28"/>
      <c r="AC1245" s="28"/>
      <c r="AD1245" s="28"/>
      <c r="AF1245" s="29"/>
      <c r="AM1245" s="28"/>
      <c r="AN1245" s="28"/>
      <c r="AO1245" s="28"/>
      <c r="AP1245" s="28"/>
      <c r="AQ1245" s="28"/>
      <c r="AR1245" s="28"/>
      <c r="AS1245" s="28"/>
      <c r="AT1245" s="28"/>
    </row>
    <row r="1246" spans="26:63">
      <c r="Z1246" s="28"/>
      <c r="AA1246" s="28"/>
      <c r="AB1246" s="28"/>
      <c r="AC1246" s="28"/>
      <c r="AD1246" s="28"/>
      <c r="AF1246" s="29"/>
      <c r="AM1246" s="28"/>
      <c r="AN1246" s="28"/>
      <c r="AO1246" s="28"/>
      <c r="AP1246" s="28"/>
      <c r="AQ1246" s="28"/>
      <c r="AR1246" s="28"/>
      <c r="AS1246" s="28"/>
      <c r="AT1246" s="28"/>
      <c r="AU1246" s="28"/>
      <c r="AV1246" s="28"/>
      <c r="AW1246" s="28"/>
      <c r="AX1246" s="28"/>
      <c r="AY1246" s="28"/>
      <c r="AZ1246" s="28"/>
      <c r="BA1246" s="28"/>
      <c r="BB1246" s="28"/>
      <c r="BC1246" s="28"/>
      <c r="BD1246" s="28"/>
      <c r="BE1246" s="28"/>
      <c r="BF1246" s="28"/>
      <c r="BG1246" s="28"/>
      <c r="BH1246" s="28"/>
      <c r="BI1246" s="28"/>
      <c r="BJ1246" s="28"/>
      <c r="BK1246" s="28"/>
    </row>
    <row r="1247" spans="26:63">
      <c r="Z1247" s="28"/>
      <c r="AA1247" s="28"/>
      <c r="AB1247" s="28"/>
      <c r="AC1247" s="28"/>
      <c r="AD1247" s="28"/>
      <c r="AF1247" s="29"/>
      <c r="AM1247" s="28"/>
      <c r="AN1247" s="28"/>
      <c r="AO1247" s="28"/>
      <c r="AP1247" s="28"/>
      <c r="AQ1247" s="28"/>
      <c r="AR1247" s="28"/>
      <c r="AS1247" s="28"/>
      <c r="AT1247" s="28"/>
    </row>
    <row r="1248" spans="26:63">
      <c r="Z1248" s="28"/>
      <c r="AA1248" s="28"/>
      <c r="AB1248" s="28"/>
      <c r="AC1248" s="28"/>
      <c r="AD1248" s="28"/>
      <c r="AF1248" s="29"/>
      <c r="AM1248" s="28"/>
      <c r="AN1248" s="28"/>
      <c r="AO1248" s="28"/>
      <c r="AP1248" s="28"/>
      <c r="AQ1248" s="28"/>
      <c r="AR1248" s="28"/>
      <c r="AS1248" s="28"/>
      <c r="AT1248" s="28"/>
    </row>
    <row r="1249" spans="26:63">
      <c r="Z1249" s="28"/>
      <c r="AA1249" s="28"/>
      <c r="AB1249" s="28"/>
      <c r="AC1249" s="28"/>
      <c r="AD1249" s="28"/>
      <c r="AF1249" s="29"/>
      <c r="AM1249" s="28"/>
      <c r="AN1249" s="28"/>
      <c r="AO1249" s="28"/>
      <c r="AP1249" s="28"/>
      <c r="AQ1249" s="28"/>
      <c r="AR1249" s="28"/>
      <c r="AS1249" s="28"/>
      <c r="AT1249" s="28"/>
    </row>
    <row r="1250" spans="26:63">
      <c r="Z1250" s="28"/>
      <c r="AA1250" s="28"/>
      <c r="AB1250" s="28"/>
      <c r="AC1250" s="28"/>
      <c r="AD1250" s="28"/>
      <c r="AF1250" s="29"/>
      <c r="AM1250" s="28"/>
      <c r="AN1250" s="28"/>
      <c r="AO1250" s="28"/>
      <c r="AP1250" s="28"/>
      <c r="AQ1250" s="28"/>
      <c r="AR1250" s="28"/>
      <c r="AS1250" s="28"/>
      <c r="AT1250" s="28"/>
    </row>
    <row r="1251" spans="26:63">
      <c r="Z1251" s="28"/>
      <c r="AA1251" s="28"/>
      <c r="AB1251" s="28"/>
      <c r="AC1251" s="28"/>
      <c r="AD1251" s="28"/>
      <c r="AF1251" s="29"/>
      <c r="AM1251" s="28"/>
      <c r="AN1251" s="28"/>
      <c r="AO1251" s="28"/>
      <c r="AP1251" s="28"/>
      <c r="AQ1251" s="28"/>
      <c r="AR1251" s="28"/>
      <c r="AS1251" s="28"/>
      <c r="AT1251" s="28"/>
    </row>
    <row r="1252" spans="26:63">
      <c r="Z1252" s="28"/>
      <c r="AA1252" s="28"/>
      <c r="AB1252" s="28"/>
      <c r="AC1252" s="28"/>
      <c r="AD1252" s="28"/>
      <c r="AF1252" s="29"/>
      <c r="AM1252" s="28"/>
      <c r="AN1252" s="28"/>
      <c r="AO1252" s="28"/>
      <c r="AP1252" s="28"/>
      <c r="AQ1252" s="28"/>
      <c r="AR1252" s="28"/>
      <c r="AS1252" s="28"/>
      <c r="AT1252" s="28"/>
    </row>
    <row r="1253" spans="26:63">
      <c r="Z1253" s="28"/>
      <c r="AA1253" s="28"/>
      <c r="AB1253" s="28"/>
      <c r="AC1253" s="28"/>
      <c r="AD1253" s="28"/>
      <c r="AF1253" s="29"/>
      <c r="AM1253" s="28"/>
      <c r="AN1253" s="28"/>
      <c r="AO1253" s="28"/>
      <c r="AP1253" s="28"/>
      <c r="AQ1253" s="28"/>
      <c r="AR1253" s="28"/>
      <c r="AS1253" s="28"/>
      <c r="AT1253" s="28"/>
    </row>
    <row r="1254" spans="26:63">
      <c r="Z1254" s="28"/>
      <c r="AA1254" s="28"/>
      <c r="AB1254" s="28"/>
      <c r="AC1254" s="28"/>
      <c r="AD1254" s="28"/>
      <c r="AF1254" s="29"/>
      <c r="AM1254" s="28"/>
      <c r="AN1254" s="28"/>
      <c r="AO1254" s="28"/>
      <c r="AP1254" s="28"/>
      <c r="AQ1254" s="28"/>
      <c r="AR1254" s="28"/>
      <c r="AS1254" s="28"/>
      <c r="AT1254" s="28"/>
    </row>
    <row r="1255" spans="26:63">
      <c r="Z1255" s="28"/>
      <c r="AA1255" s="28"/>
      <c r="AB1255" s="28"/>
      <c r="AC1255" s="28"/>
      <c r="AD1255" s="28"/>
      <c r="AF1255" s="29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28"/>
      <c r="AY1255" s="28"/>
      <c r="AZ1255" s="28"/>
      <c r="BA1255" s="28"/>
      <c r="BB1255" s="28"/>
      <c r="BC1255" s="28"/>
      <c r="BD1255" s="28"/>
      <c r="BE1255" s="28"/>
      <c r="BF1255" s="28"/>
      <c r="BG1255" s="28"/>
      <c r="BH1255" s="28"/>
      <c r="BI1255" s="28"/>
      <c r="BJ1255" s="28"/>
      <c r="BK1255" s="28"/>
    </row>
    <row r="1256" spans="26:63">
      <c r="Z1256" s="28"/>
      <c r="AA1256" s="28"/>
      <c r="AB1256" s="28"/>
      <c r="AC1256" s="28"/>
      <c r="AD1256" s="28"/>
      <c r="AF1256" s="29"/>
      <c r="AM1256" s="28"/>
      <c r="AN1256" s="28"/>
      <c r="AO1256" s="28"/>
      <c r="AP1256" s="28"/>
      <c r="AQ1256" s="28"/>
      <c r="AR1256" s="28"/>
      <c r="AS1256" s="28"/>
      <c r="AT1256" s="28"/>
    </row>
    <row r="1257" spans="26:63">
      <c r="Z1257" s="28"/>
      <c r="AA1257" s="28"/>
      <c r="AB1257" s="28"/>
      <c r="AC1257" s="28"/>
      <c r="AD1257" s="28"/>
      <c r="AF1257" s="29"/>
      <c r="AM1257" s="28"/>
      <c r="AN1257" s="28"/>
      <c r="AO1257" s="28"/>
      <c r="AP1257" s="28"/>
      <c r="AQ1257" s="28"/>
      <c r="AR1257" s="28"/>
      <c r="AS1257" s="28"/>
      <c r="AT1257" s="28"/>
    </row>
    <row r="1258" spans="26:63">
      <c r="Z1258" s="28"/>
      <c r="AA1258" s="28"/>
      <c r="AB1258" s="28"/>
      <c r="AC1258" s="28"/>
      <c r="AD1258" s="28"/>
      <c r="AF1258" s="29"/>
      <c r="AM1258" s="28"/>
      <c r="AN1258" s="28"/>
      <c r="AO1258" s="28"/>
      <c r="AP1258" s="28"/>
      <c r="AQ1258" s="28"/>
      <c r="AR1258" s="28"/>
      <c r="AS1258" s="28"/>
      <c r="AT1258" s="28"/>
    </row>
    <row r="1259" spans="26:63">
      <c r="Z1259" s="28"/>
      <c r="AA1259" s="28"/>
      <c r="AB1259" s="28"/>
      <c r="AC1259" s="28"/>
      <c r="AD1259" s="28"/>
      <c r="AF1259" s="29"/>
      <c r="AM1259" s="28"/>
      <c r="AN1259" s="28"/>
      <c r="AO1259" s="28"/>
      <c r="AP1259" s="28"/>
      <c r="AQ1259" s="28"/>
      <c r="AR1259" s="28"/>
      <c r="AS1259" s="28"/>
      <c r="AT1259" s="28"/>
    </row>
    <row r="1260" spans="26:63">
      <c r="Z1260" s="28"/>
      <c r="AA1260" s="28"/>
      <c r="AB1260" s="28"/>
      <c r="AC1260" s="28"/>
      <c r="AD1260" s="28"/>
      <c r="AF1260" s="29"/>
      <c r="AM1260" s="28"/>
      <c r="AN1260" s="28"/>
      <c r="AO1260" s="28"/>
      <c r="AP1260" s="28"/>
      <c r="AQ1260" s="28"/>
      <c r="AR1260" s="28"/>
      <c r="AS1260" s="28"/>
      <c r="AT1260" s="28"/>
    </row>
    <row r="1261" spans="26:63">
      <c r="Z1261" s="28"/>
      <c r="AA1261" s="28"/>
      <c r="AB1261" s="28"/>
      <c r="AC1261" s="28"/>
      <c r="AD1261" s="28"/>
      <c r="AF1261" s="29"/>
      <c r="AM1261" s="28"/>
      <c r="AN1261" s="28"/>
      <c r="AO1261" s="28"/>
      <c r="AP1261" s="28"/>
      <c r="AQ1261" s="28"/>
      <c r="AR1261" s="28"/>
      <c r="AS1261" s="28"/>
      <c r="AT1261" s="28"/>
    </row>
    <row r="1262" spans="26:63">
      <c r="Z1262" s="28"/>
      <c r="AA1262" s="28"/>
      <c r="AB1262" s="28"/>
      <c r="AC1262" s="28"/>
      <c r="AD1262" s="28"/>
      <c r="AF1262" s="29"/>
      <c r="AM1262" s="28"/>
      <c r="AN1262" s="28"/>
      <c r="AO1262" s="28"/>
      <c r="AP1262" s="28"/>
      <c r="AQ1262" s="28"/>
      <c r="AR1262" s="28"/>
      <c r="AS1262" s="28"/>
      <c r="AT1262" s="28"/>
    </row>
    <row r="1263" spans="26:63">
      <c r="Z1263" s="28"/>
      <c r="AA1263" s="28"/>
      <c r="AB1263" s="28"/>
      <c r="AC1263" s="28"/>
      <c r="AD1263" s="28"/>
      <c r="AF1263" s="29"/>
      <c r="AM1263" s="28"/>
      <c r="AN1263" s="28"/>
      <c r="AO1263" s="28"/>
      <c r="AP1263" s="28"/>
      <c r="AQ1263" s="28"/>
      <c r="AR1263" s="28"/>
      <c r="AS1263" s="28"/>
      <c r="AT1263" s="28"/>
    </row>
    <row r="1264" spans="26:63">
      <c r="Z1264" s="28"/>
      <c r="AA1264" s="28"/>
      <c r="AB1264" s="28"/>
      <c r="AC1264" s="28"/>
      <c r="AD1264" s="28"/>
      <c r="AF1264" s="29"/>
      <c r="AM1264" s="28"/>
      <c r="AN1264" s="28"/>
      <c r="AO1264" s="28"/>
      <c r="AP1264" s="28"/>
      <c r="AQ1264" s="28"/>
      <c r="AR1264" s="28"/>
      <c r="AS1264" s="28"/>
      <c r="AT1264" s="28"/>
    </row>
    <row r="1265" spans="26:46">
      <c r="Z1265" s="28"/>
      <c r="AA1265" s="28"/>
      <c r="AB1265" s="28"/>
      <c r="AC1265" s="28"/>
      <c r="AD1265" s="28"/>
      <c r="AF1265" s="29"/>
      <c r="AM1265" s="28"/>
      <c r="AN1265" s="28"/>
      <c r="AO1265" s="28"/>
      <c r="AP1265" s="28"/>
      <c r="AQ1265" s="28"/>
      <c r="AR1265" s="28"/>
      <c r="AS1265" s="28"/>
      <c r="AT1265" s="28"/>
    </row>
    <row r="1266" spans="26:46">
      <c r="Z1266" s="28"/>
      <c r="AA1266" s="28"/>
      <c r="AB1266" s="28"/>
      <c r="AC1266" s="28"/>
      <c r="AD1266" s="28"/>
      <c r="AF1266" s="29"/>
      <c r="AM1266" s="28"/>
      <c r="AN1266" s="28"/>
      <c r="AO1266" s="28"/>
      <c r="AP1266" s="28"/>
      <c r="AQ1266" s="28"/>
      <c r="AR1266" s="28"/>
      <c r="AS1266" s="28"/>
      <c r="AT1266" s="28"/>
    </row>
    <row r="1267" spans="26:46">
      <c r="Z1267" s="28"/>
      <c r="AA1267" s="28"/>
      <c r="AB1267" s="28"/>
      <c r="AC1267" s="28"/>
      <c r="AD1267" s="28"/>
      <c r="AF1267" s="29"/>
      <c r="AM1267" s="28"/>
      <c r="AN1267" s="28"/>
      <c r="AO1267" s="28"/>
      <c r="AP1267" s="28"/>
      <c r="AQ1267" s="28"/>
      <c r="AR1267" s="28"/>
      <c r="AS1267" s="28"/>
      <c r="AT1267" s="28"/>
    </row>
    <row r="1268" spans="26:46">
      <c r="Z1268" s="28"/>
      <c r="AA1268" s="28"/>
      <c r="AB1268" s="28"/>
      <c r="AC1268" s="28"/>
      <c r="AD1268" s="28"/>
      <c r="AF1268" s="29"/>
      <c r="AM1268" s="28"/>
      <c r="AN1268" s="28"/>
      <c r="AO1268" s="28"/>
      <c r="AP1268" s="28"/>
      <c r="AQ1268" s="28"/>
      <c r="AR1268" s="28"/>
      <c r="AS1268" s="28"/>
      <c r="AT1268" s="28"/>
    </row>
    <row r="1269" spans="26:46">
      <c r="Z1269" s="28"/>
      <c r="AA1269" s="28"/>
      <c r="AB1269" s="28"/>
      <c r="AC1269" s="28"/>
      <c r="AD1269" s="28"/>
      <c r="AF1269" s="29"/>
      <c r="AM1269" s="28"/>
      <c r="AN1269" s="28"/>
      <c r="AO1269" s="28"/>
      <c r="AP1269" s="28"/>
      <c r="AQ1269" s="28"/>
      <c r="AR1269" s="28"/>
      <c r="AS1269" s="28"/>
      <c r="AT1269" s="28"/>
    </row>
    <row r="1270" spans="26:46">
      <c r="Z1270" s="28"/>
      <c r="AA1270" s="28"/>
      <c r="AB1270" s="28"/>
      <c r="AC1270" s="28"/>
      <c r="AD1270" s="28"/>
      <c r="AF1270" s="29"/>
      <c r="AM1270" s="28"/>
      <c r="AN1270" s="28"/>
      <c r="AO1270" s="28"/>
      <c r="AP1270" s="28"/>
      <c r="AQ1270" s="28"/>
      <c r="AR1270" s="28"/>
      <c r="AS1270" s="28"/>
      <c r="AT1270" s="28"/>
    </row>
    <row r="1271" spans="26:46">
      <c r="Z1271" s="28"/>
      <c r="AA1271" s="28"/>
      <c r="AB1271" s="28"/>
      <c r="AC1271" s="28"/>
      <c r="AD1271" s="28"/>
      <c r="AF1271" s="29"/>
      <c r="AM1271" s="28"/>
      <c r="AN1271" s="28"/>
      <c r="AO1271" s="28"/>
      <c r="AP1271" s="28"/>
      <c r="AQ1271" s="28"/>
      <c r="AR1271" s="28"/>
      <c r="AS1271" s="28"/>
      <c r="AT1271" s="28"/>
    </row>
    <row r="1272" spans="26:46">
      <c r="Z1272" s="28"/>
      <c r="AA1272" s="28"/>
      <c r="AB1272" s="28"/>
      <c r="AC1272" s="28"/>
      <c r="AD1272" s="28"/>
      <c r="AF1272" s="29"/>
      <c r="AM1272" s="28"/>
      <c r="AN1272" s="28"/>
      <c r="AO1272" s="28"/>
      <c r="AP1272" s="28"/>
      <c r="AQ1272" s="28"/>
      <c r="AR1272" s="28"/>
      <c r="AS1272" s="28"/>
      <c r="AT1272" s="28"/>
    </row>
    <row r="1273" spans="26:46">
      <c r="Z1273" s="28"/>
      <c r="AA1273" s="28"/>
      <c r="AB1273" s="28"/>
      <c r="AC1273" s="28"/>
      <c r="AD1273" s="28"/>
      <c r="AF1273" s="29"/>
      <c r="AM1273" s="28"/>
      <c r="AN1273" s="28"/>
      <c r="AO1273" s="28"/>
      <c r="AP1273" s="28"/>
      <c r="AQ1273" s="28"/>
      <c r="AR1273" s="28"/>
      <c r="AS1273" s="28"/>
      <c r="AT1273" s="28"/>
    </row>
    <row r="1274" spans="26:46">
      <c r="Z1274" s="28"/>
      <c r="AA1274" s="28"/>
      <c r="AB1274" s="28"/>
      <c r="AC1274" s="28"/>
      <c r="AD1274" s="28"/>
      <c r="AF1274" s="29"/>
      <c r="AM1274" s="28"/>
      <c r="AN1274" s="28"/>
      <c r="AO1274" s="28"/>
      <c r="AP1274" s="28"/>
      <c r="AQ1274" s="28"/>
      <c r="AR1274" s="28"/>
      <c r="AS1274" s="28"/>
      <c r="AT1274" s="28"/>
    </row>
    <row r="1275" spans="26:46">
      <c r="Z1275" s="28"/>
      <c r="AA1275" s="28"/>
      <c r="AB1275" s="28"/>
      <c r="AC1275" s="28"/>
      <c r="AD1275" s="28"/>
      <c r="AF1275" s="29"/>
      <c r="AM1275" s="28"/>
      <c r="AN1275" s="28"/>
      <c r="AO1275" s="28"/>
      <c r="AP1275" s="28"/>
      <c r="AQ1275" s="28"/>
      <c r="AR1275" s="28"/>
      <c r="AS1275" s="28"/>
      <c r="AT1275" s="28"/>
    </row>
    <row r="1276" spans="26:46">
      <c r="Z1276" s="28"/>
      <c r="AA1276" s="28"/>
      <c r="AB1276" s="28"/>
      <c r="AC1276" s="28"/>
      <c r="AD1276" s="28"/>
      <c r="AF1276" s="29"/>
      <c r="AM1276" s="28"/>
      <c r="AN1276" s="28"/>
      <c r="AO1276" s="28"/>
      <c r="AP1276" s="28"/>
      <c r="AQ1276" s="28"/>
      <c r="AR1276" s="28"/>
      <c r="AS1276" s="28"/>
      <c r="AT1276" s="28"/>
    </row>
    <row r="1277" spans="26:46">
      <c r="Z1277" s="28"/>
      <c r="AA1277" s="28"/>
      <c r="AB1277" s="28"/>
      <c r="AC1277" s="28"/>
      <c r="AD1277" s="28"/>
      <c r="AF1277" s="29"/>
      <c r="AM1277" s="28"/>
      <c r="AN1277" s="28"/>
      <c r="AO1277" s="28"/>
      <c r="AP1277" s="28"/>
      <c r="AQ1277" s="28"/>
      <c r="AR1277" s="28"/>
      <c r="AS1277" s="28"/>
      <c r="AT1277" s="28"/>
    </row>
    <row r="1278" spans="26:46">
      <c r="Z1278" s="28"/>
      <c r="AA1278" s="28"/>
      <c r="AB1278" s="28"/>
      <c r="AC1278" s="28"/>
      <c r="AD1278" s="28"/>
      <c r="AF1278" s="29"/>
      <c r="AM1278" s="28"/>
      <c r="AN1278" s="28"/>
      <c r="AO1278" s="28"/>
      <c r="AP1278" s="28"/>
      <c r="AQ1278" s="28"/>
      <c r="AR1278" s="28"/>
      <c r="AS1278" s="28"/>
      <c r="AT1278" s="28"/>
    </row>
    <row r="1279" spans="26:46">
      <c r="Z1279" s="28"/>
      <c r="AA1279" s="28"/>
      <c r="AB1279" s="28"/>
      <c r="AC1279" s="28"/>
      <c r="AD1279" s="28"/>
      <c r="AF1279" s="29"/>
      <c r="AM1279" s="28"/>
      <c r="AN1279" s="28"/>
      <c r="AO1279" s="28"/>
      <c r="AP1279" s="28"/>
      <c r="AQ1279" s="28"/>
      <c r="AR1279" s="28"/>
      <c r="AS1279" s="28"/>
      <c r="AT1279" s="28"/>
    </row>
    <row r="1280" spans="26:46">
      <c r="Z1280" s="28"/>
      <c r="AA1280" s="28"/>
      <c r="AB1280" s="28"/>
      <c r="AC1280" s="28"/>
      <c r="AD1280" s="28"/>
      <c r="AF1280" s="29"/>
      <c r="AM1280" s="28"/>
      <c r="AN1280" s="28"/>
      <c r="AO1280" s="28"/>
      <c r="AP1280" s="28"/>
      <c r="AQ1280" s="28"/>
      <c r="AR1280" s="28"/>
      <c r="AS1280" s="28"/>
      <c r="AT1280" s="28"/>
    </row>
    <row r="1281" spans="26:63">
      <c r="Z1281" s="28"/>
      <c r="AA1281" s="28"/>
      <c r="AB1281" s="28"/>
      <c r="AC1281" s="28"/>
      <c r="AD1281" s="28"/>
      <c r="AF1281" s="29"/>
      <c r="AM1281" s="28"/>
      <c r="AN1281" s="28"/>
      <c r="AO1281" s="28"/>
      <c r="AP1281" s="28"/>
      <c r="AQ1281" s="28"/>
      <c r="AR1281" s="28"/>
      <c r="AS1281" s="28"/>
      <c r="AT1281" s="28"/>
    </row>
    <row r="1282" spans="26:63">
      <c r="Z1282" s="28"/>
      <c r="AA1282" s="28"/>
      <c r="AB1282" s="28"/>
      <c r="AC1282" s="28"/>
      <c r="AD1282" s="28"/>
      <c r="AF1282" s="29"/>
      <c r="AM1282" s="28"/>
      <c r="AN1282" s="28"/>
      <c r="AO1282" s="28"/>
      <c r="AP1282" s="28"/>
      <c r="AQ1282" s="28"/>
      <c r="AR1282" s="28"/>
      <c r="AS1282" s="28"/>
      <c r="AT1282" s="28"/>
    </row>
    <row r="1283" spans="26:63">
      <c r="Z1283" s="28"/>
      <c r="AA1283" s="28"/>
      <c r="AB1283" s="28"/>
      <c r="AC1283" s="28"/>
      <c r="AD1283" s="28"/>
      <c r="AF1283" s="29"/>
      <c r="AM1283" s="28"/>
      <c r="AN1283" s="28"/>
      <c r="AO1283" s="28"/>
      <c r="AP1283" s="28"/>
      <c r="AQ1283" s="28"/>
      <c r="AR1283" s="28"/>
      <c r="AS1283" s="28"/>
      <c r="AT1283" s="28"/>
    </row>
    <row r="1284" spans="26:63">
      <c r="Z1284" s="28"/>
      <c r="AA1284" s="28"/>
      <c r="AB1284" s="28"/>
      <c r="AC1284" s="28"/>
      <c r="AD1284" s="28"/>
      <c r="AF1284" s="29"/>
      <c r="AM1284" s="28"/>
      <c r="AN1284" s="28"/>
      <c r="AO1284" s="28"/>
      <c r="AP1284" s="28"/>
      <c r="AQ1284" s="28"/>
      <c r="AR1284" s="28"/>
      <c r="AS1284" s="28"/>
      <c r="AT1284" s="28"/>
    </row>
    <row r="1285" spans="26:63">
      <c r="Z1285" s="28"/>
      <c r="AA1285" s="28"/>
      <c r="AB1285" s="28"/>
      <c r="AC1285" s="28"/>
      <c r="AD1285" s="28"/>
      <c r="AF1285" s="29"/>
      <c r="AM1285" s="28"/>
      <c r="AN1285" s="28"/>
      <c r="AO1285" s="28"/>
      <c r="AP1285" s="28"/>
      <c r="AQ1285" s="28"/>
      <c r="AR1285" s="28"/>
      <c r="AS1285" s="28"/>
      <c r="AT1285" s="28"/>
    </row>
    <row r="1286" spans="26:63">
      <c r="Z1286" s="28"/>
      <c r="AA1286" s="28"/>
      <c r="AB1286" s="28"/>
      <c r="AC1286" s="28"/>
      <c r="AD1286" s="28"/>
      <c r="AF1286" s="29"/>
      <c r="AM1286" s="28"/>
      <c r="AN1286" s="28"/>
      <c r="AO1286" s="28"/>
      <c r="AP1286" s="28"/>
      <c r="AQ1286" s="28"/>
      <c r="AR1286" s="28"/>
      <c r="AS1286" s="28"/>
      <c r="AT1286" s="28"/>
    </row>
    <row r="1287" spans="26:63">
      <c r="Z1287" s="28"/>
      <c r="AA1287" s="28"/>
      <c r="AB1287" s="28"/>
      <c r="AC1287" s="28"/>
      <c r="AD1287" s="28"/>
      <c r="AF1287" s="29"/>
      <c r="AM1287" s="28"/>
      <c r="AN1287" s="28"/>
      <c r="AO1287" s="28"/>
      <c r="AP1287" s="28"/>
      <c r="AQ1287" s="28"/>
      <c r="AR1287" s="28"/>
      <c r="AS1287" s="28"/>
      <c r="AT1287" s="28"/>
    </row>
    <row r="1288" spans="26:63">
      <c r="Z1288" s="28"/>
      <c r="AA1288" s="28"/>
      <c r="AB1288" s="28"/>
      <c r="AC1288" s="28"/>
      <c r="AD1288" s="28"/>
      <c r="AF1288" s="29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28"/>
      <c r="AY1288" s="28"/>
      <c r="AZ1288" s="28"/>
      <c r="BA1288" s="28"/>
      <c r="BB1288" s="28"/>
      <c r="BC1288" s="28"/>
      <c r="BD1288" s="28"/>
      <c r="BE1288" s="28"/>
      <c r="BF1288" s="28"/>
      <c r="BG1288" s="28"/>
      <c r="BH1288" s="28"/>
      <c r="BI1288" s="28"/>
      <c r="BJ1288" s="28"/>
      <c r="BK1288" s="28"/>
    </row>
    <row r="1289" spans="26:63">
      <c r="Z1289" s="28"/>
      <c r="AA1289" s="28"/>
      <c r="AB1289" s="28"/>
      <c r="AC1289" s="28"/>
      <c r="AD1289" s="28"/>
      <c r="AF1289" s="29"/>
      <c r="AM1289" s="28"/>
      <c r="AN1289" s="28"/>
      <c r="AO1289" s="28"/>
      <c r="AP1289" s="28"/>
      <c r="AQ1289" s="28"/>
      <c r="AR1289" s="28"/>
      <c r="AS1289" s="28"/>
      <c r="AT1289" s="28"/>
    </row>
    <row r="1290" spans="26:63">
      <c r="Z1290" s="28"/>
      <c r="AA1290" s="28"/>
      <c r="AB1290" s="28"/>
      <c r="AC1290" s="28"/>
      <c r="AD1290" s="28"/>
      <c r="AF1290" s="29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28"/>
      <c r="AY1290" s="28"/>
      <c r="AZ1290" s="28"/>
      <c r="BA1290" s="28"/>
      <c r="BB1290" s="28"/>
      <c r="BC1290" s="28"/>
      <c r="BD1290" s="28"/>
      <c r="BE1290" s="28"/>
      <c r="BF1290" s="28"/>
      <c r="BG1290" s="28"/>
      <c r="BH1290" s="28"/>
      <c r="BI1290" s="28"/>
      <c r="BJ1290" s="28"/>
      <c r="BK1290" s="28"/>
    </row>
    <row r="1291" spans="26:63">
      <c r="Z1291" s="28"/>
      <c r="AA1291" s="28"/>
      <c r="AB1291" s="28"/>
      <c r="AC1291" s="28"/>
      <c r="AD1291" s="28"/>
      <c r="AF1291" s="29"/>
      <c r="AM1291" s="28"/>
      <c r="AN1291" s="28"/>
      <c r="AO1291" s="28"/>
      <c r="AP1291" s="28"/>
      <c r="AQ1291" s="28"/>
      <c r="AR1291" s="28"/>
      <c r="AS1291" s="28"/>
      <c r="AT1291" s="28"/>
    </row>
    <row r="1292" spans="26:63">
      <c r="Z1292" s="28"/>
      <c r="AA1292" s="28"/>
      <c r="AB1292" s="28"/>
      <c r="AC1292" s="28"/>
      <c r="AD1292" s="28"/>
      <c r="AF1292" s="29"/>
      <c r="AM1292" s="28"/>
      <c r="AN1292" s="28"/>
      <c r="AO1292" s="28"/>
      <c r="AP1292" s="28"/>
      <c r="AQ1292" s="28"/>
      <c r="AR1292" s="28"/>
      <c r="AS1292" s="28"/>
      <c r="AT1292" s="28"/>
      <c r="AU1292" s="28"/>
    </row>
    <row r="1293" spans="26:63">
      <c r="Z1293" s="28"/>
      <c r="AA1293" s="28"/>
      <c r="AB1293" s="28"/>
      <c r="AC1293" s="28"/>
      <c r="AD1293" s="28"/>
      <c r="AF1293" s="29"/>
      <c r="AM1293" s="28"/>
      <c r="AN1293" s="28"/>
      <c r="AO1293" s="28"/>
      <c r="AP1293" s="28"/>
      <c r="AQ1293" s="28"/>
      <c r="AR1293" s="28"/>
      <c r="AS1293" s="28"/>
      <c r="AT1293" s="28"/>
    </row>
    <row r="1294" spans="26:63">
      <c r="Z1294" s="28"/>
      <c r="AA1294" s="28"/>
      <c r="AB1294" s="28"/>
      <c r="AC1294" s="28"/>
      <c r="AD1294" s="28"/>
      <c r="AF1294" s="29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  <c r="AX1294" s="28"/>
      <c r="AY1294" s="28"/>
      <c r="AZ1294" s="28"/>
      <c r="BA1294" s="28"/>
      <c r="BB1294" s="28"/>
      <c r="BC1294" s="28"/>
      <c r="BD1294" s="28"/>
      <c r="BE1294" s="28"/>
      <c r="BF1294" s="28"/>
      <c r="BG1294" s="28"/>
      <c r="BH1294" s="28"/>
      <c r="BI1294" s="28"/>
      <c r="BJ1294" s="28"/>
      <c r="BK1294" s="28"/>
    </row>
    <row r="1295" spans="26:63">
      <c r="Z1295" s="28"/>
      <c r="AA1295" s="28"/>
      <c r="AB1295" s="28"/>
      <c r="AC1295" s="28"/>
      <c r="AD1295" s="28"/>
      <c r="AF1295" s="29"/>
      <c r="AM1295" s="28"/>
      <c r="AN1295" s="28"/>
      <c r="AO1295" s="28"/>
      <c r="AP1295" s="28"/>
      <c r="AQ1295" s="28"/>
      <c r="AR1295" s="28"/>
      <c r="AS1295" s="28"/>
      <c r="AT1295" s="28"/>
    </row>
    <row r="1296" spans="26:63">
      <c r="Z1296" s="28"/>
      <c r="AA1296" s="28"/>
      <c r="AB1296" s="28"/>
      <c r="AC1296" s="28"/>
      <c r="AD1296" s="28"/>
      <c r="AF1296" s="29"/>
      <c r="AM1296" s="28"/>
      <c r="AN1296" s="28"/>
      <c r="AO1296" s="28"/>
      <c r="AP1296" s="28"/>
      <c r="AQ1296" s="28"/>
      <c r="AR1296" s="28"/>
      <c r="AS1296" s="28"/>
      <c r="AT1296" s="28"/>
    </row>
    <row r="1297" spans="26:47">
      <c r="Z1297" s="28"/>
      <c r="AA1297" s="28"/>
      <c r="AB1297" s="28"/>
      <c r="AC1297" s="28"/>
      <c r="AD1297" s="28"/>
      <c r="AF1297" s="29"/>
      <c r="AM1297" s="28"/>
      <c r="AN1297" s="28"/>
      <c r="AO1297" s="28"/>
      <c r="AP1297" s="28"/>
      <c r="AQ1297" s="28"/>
      <c r="AR1297" s="28"/>
      <c r="AS1297" s="28"/>
      <c r="AT1297" s="28"/>
    </row>
    <row r="1298" spans="26:47">
      <c r="Z1298" s="28"/>
      <c r="AA1298" s="28"/>
      <c r="AB1298" s="28"/>
      <c r="AC1298" s="28"/>
      <c r="AD1298" s="28"/>
      <c r="AF1298" s="29"/>
      <c r="AM1298" s="28"/>
      <c r="AN1298" s="28"/>
      <c r="AO1298" s="28"/>
      <c r="AP1298" s="28"/>
      <c r="AQ1298" s="28"/>
      <c r="AR1298" s="28"/>
      <c r="AS1298" s="28"/>
      <c r="AT1298" s="28"/>
      <c r="AU1298" s="28"/>
    </row>
    <row r="1299" spans="26:47">
      <c r="Z1299" s="28"/>
      <c r="AA1299" s="28"/>
      <c r="AB1299" s="28"/>
      <c r="AC1299" s="28"/>
      <c r="AD1299" s="28"/>
      <c r="AF1299" s="29"/>
      <c r="AM1299" s="28"/>
      <c r="AN1299" s="28"/>
      <c r="AO1299" s="28"/>
      <c r="AP1299" s="28"/>
      <c r="AQ1299" s="28"/>
      <c r="AR1299" s="28"/>
      <c r="AS1299" s="28"/>
      <c r="AT1299" s="28"/>
    </row>
    <row r="1300" spans="26:47">
      <c r="Z1300" s="28"/>
      <c r="AA1300" s="28"/>
      <c r="AB1300" s="28"/>
      <c r="AC1300" s="28"/>
      <c r="AD1300" s="28"/>
      <c r="AF1300" s="29"/>
      <c r="AM1300" s="28"/>
      <c r="AN1300" s="28"/>
      <c r="AO1300" s="28"/>
      <c r="AP1300" s="28"/>
      <c r="AQ1300" s="28"/>
      <c r="AR1300" s="28"/>
      <c r="AS1300" s="28"/>
      <c r="AT1300" s="28"/>
    </row>
    <row r="1301" spans="26:47">
      <c r="Z1301" s="28"/>
      <c r="AA1301" s="28"/>
      <c r="AB1301" s="28"/>
      <c r="AC1301" s="28"/>
      <c r="AD1301" s="28"/>
      <c r="AF1301" s="29"/>
      <c r="AM1301" s="28"/>
      <c r="AN1301" s="28"/>
      <c r="AO1301" s="28"/>
      <c r="AP1301" s="28"/>
      <c r="AQ1301" s="28"/>
      <c r="AR1301" s="28"/>
      <c r="AS1301" s="28"/>
      <c r="AT1301" s="28"/>
    </row>
    <row r="1302" spans="26:47">
      <c r="Z1302" s="28"/>
      <c r="AA1302" s="28"/>
      <c r="AB1302" s="28"/>
      <c r="AC1302" s="28"/>
      <c r="AD1302" s="28"/>
      <c r="AF1302" s="29"/>
      <c r="AM1302" s="28"/>
      <c r="AN1302" s="28"/>
      <c r="AO1302" s="28"/>
      <c r="AP1302" s="28"/>
      <c r="AQ1302" s="28"/>
      <c r="AR1302" s="28"/>
      <c r="AS1302" s="28"/>
      <c r="AT1302" s="28"/>
    </row>
    <row r="1303" spans="26:47">
      <c r="Z1303" s="28"/>
      <c r="AA1303" s="28"/>
      <c r="AB1303" s="28"/>
      <c r="AC1303" s="28"/>
      <c r="AD1303" s="28"/>
      <c r="AF1303" s="29"/>
      <c r="AM1303" s="28"/>
      <c r="AN1303" s="28"/>
      <c r="AO1303" s="28"/>
      <c r="AP1303" s="28"/>
      <c r="AQ1303" s="28"/>
      <c r="AR1303" s="28"/>
      <c r="AS1303" s="28"/>
      <c r="AT1303" s="28"/>
    </row>
    <row r="1304" spans="26:47">
      <c r="Z1304" s="28"/>
      <c r="AA1304" s="28"/>
      <c r="AB1304" s="28"/>
      <c r="AC1304" s="28"/>
      <c r="AD1304" s="28"/>
      <c r="AF1304" s="29"/>
      <c r="AM1304" s="28"/>
      <c r="AN1304" s="28"/>
      <c r="AO1304" s="28"/>
      <c r="AP1304" s="28"/>
      <c r="AQ1304" s="28"/>
      <c r="AR1304" s="28"/>
      <c r="AS1304" s="28"/>
      <c r="AT1304" s="28"/>
    </row>
    <row r="1305" spans="26:47">
      <c r="Z1305" s="28"/>
      <c r="AA1305" s="28"/>
      <c r="AB1305" s="28"/>
      <c r="AC1305" s="28"/>
      <c r="AD1305" s="28"/>
      <c r="AF1305" s="29"/>
      <c r="AM1305" s="28"/>
      <c r="AN1305" s="28"/>
      <c r="AO1305" s="28"/>
      <c r="AP1305" s="28"/>
      <c r="AQ1305" s="28"/>
      <c r="AR1305" s="28"/>
      <c r="AS1305" s="28"/>
      <c r="AT1305" s="28"/>
    </row>
    <row r="1306" spans="26:47">
      <c r="Z1306" s="28"/>
      <c r="AA1306" s="28"/>
      <c r="AB1306" s="28"/>
      <c r="AC1306" s="28"/>
      <c r="AD1306" s="28"/>
      <c r="AF1306" s="29"/>
      <c r="AM1306" s="28"/>
      <c r="AN1306" s="28"/>
      <c r="AO1306" s="28"/>
      <c r="AP1306" s="28"/>
      <c r="AQ1306" s="28"/>
      <c r="AR1306" s="28"/>
      <c r="AS1306" s="28"/>
      <c r="AT1306" s="28"/>
    </row>
    <row r="1307" spans="26:47">
      <c r="Z1307" s="28"/>
      <c r="AA1307" s="28"/>
      <c r="AB1307" s="28"/>
      <c r="AC1307" s="28"/>
      <c r="AD1307" s="28"/>
      <c r="AF1307" s="29"/>
      <c r="AM1307" s="28"/>
      <c r="AN1307" s="28"/>
      <c r="AO1307" s="28"/>
      <c r="AP1307" s="28"/>
      <c r="AQ1307" s="28"/>
      <c r="AR1307" s="28"/>
      <c r="AS1307" s="28"/>
      <c r="AT1307" s="28"/>
    </row>
    <row r="1308" spans="26:47">
      <c r="Z1308" s="28"/>
      <c r="AA1308" s="28"/>
      <c r="AB1308" s="28"/>
      <c r="AC1308" s="28"/>
      <c r="AD1308" s="28"/>
      <c r="AF1308" s="29"/>
      <c r="AM1308" s="28"/>
      <c r="AN1308" s="28"/>
      <c r="AO1308" s="28"/>
      <c r="AP1308" s="28"/>
      <c r="AQ1308" s="28"/>
      <c r="AR1308" s="28"/>
      <c r="AS1308" s="28"/>
      <c r="AT1308" s="28"/>
    </row>
    <row r="1309" spans="26:47">
      <c r="Z1309" s="28"/>
      <c r="AA1309" s="28"/>
      <c r="AB1309" s="28"/>
      <c r="AC1309" s="28"/>
      <c r="AD1309" s="28"/>
      <c r="AF1309" s="29"/>
      <c r="AM1309" s="28"/>
      <c r="AN1309" s="28"/>
      <c r="AO1309" s="28"/>
      <c r="AP1309" s="28"/>
      <c r="AQ1309" s="28"/>
      <c r="AR1309" s="28"/>
      <c r="AS1309" s="28"/>
      <c r="AT1309" s="28"/>
    </row>
    <row r="1310" spans="26:47">
      <c r="Z1310" s="28"/>
      <c r="AA1310" s="28"/>
      <c r="AB1310" s="28"/>
      <c r="AC1310" s="28"/>
      <c r="AD1310" s="28"/>
      <c r="AF1310" s="29"/>
      <c r="AM1310" s="28"/>
      <c r="AN1310" s="28"/>
      <c r="AO1310" s="28"/>
      <c r="AP1310" s="28"/>
      <c r="AQ1310" s="28"/>
      <c r="AR1310" s="28"/>
      <c r="AS1310" s="28"/>
      <c r="AT1310" s="28"/>
    </row>
    <row r="1311" spans="26:47">
      <c r="Z1311" s="28"/>
      <c r="AA1311" s="28"/>
      <c r="AB1311" s="28"/>
      <c r="AC1311" s="28"/>
      <c r="AD1311" s="28"/>
      <c r="AF1311" s="29"/>
      <c r="AM1311" s="28"/>
      <c r="AN1311" s="28"/>
      <c r="AO1311" s="28"/>
      <c r="AP1311" s="28"/>
      <c r="AQ1311" s="28"/>
      <c r="AR1311" s="28"/>
      <c r="AS1311" s="28"/>
      <c r="AT1311" s="28"/>
    </row>
    <row r="1312" spans="26:47">
      <c r="Z1312" s="28"/>
      <c r="AA1312" s="28"/>
      <c r="AB1312" s="28"/>
      <c r="AC1312" s="28"/>
      <c r="AD1312" s="28"/>
      <c r="AF1312" s="29"/>
      <c r="AM1312" s="28"/>
      <c r="AN1312" s="28"/>
      <c r="AO1312" s="28"/>
      <c r="AP1312" s="28"/>
      <c r="AQ1312" s="28"/>
      <c r="AR1312" s="28"/>
      <c r="AS1312" s="28"/>
      <c r="AT1312" s="28"/>
    </row>
    <row r="1313" spans="26:63">
      <c r="Z1313" s="28"/>
      <c r="AA1313" s="28"/>
      <c r="AB1313" s="28"/>
      <c r="AC1313" s="28"/>
      <c r="AD1313" s="28"/>
      <c r="AF1313" s="29"/>
      <c r="AM1313" s="28"/>
      <c r="AN1313" s="28"/>
      <c r="AO1313" s="28"/>
      <c r="AP1313" s="28"/>
      <c r="AQ1313" s="28"/>
      <c r="AR1313" s="28"/>
      <c r="AS1313" s="28"/>
      <c r="AT1313" s="28"/>
    </row>
    <row r="1314" spans="26:63">
      <c r="Z1314" s="28"/>
      <c r="AA1314" s="28"/>
      <c r="AB1314" s="28"/>
      <c r="AC1314" s="28"/>
      <c r="AD1314" s="28"/>
      <c r="AF1314" s="29"/>
      <c r="AM1314" s="28"/>
      <c r="AN1314" s="28"/>
      <c r="AO1314" s="28"/>
      <c r="AP1314" s="28"/>
      <c r="AQ1314" s="28"/>
      <c r="AR1314" s="28"/>
      <c r="AS1314" s="28"/>
      <c r="AT1314" s="28"/>
    </row>
    <row r="1315" spans="26:63">
      <c r="Z1315" s="28"/>
      <c r="AA1315" s="28"/>
      <c r="AB1315" s="28"/>
      <c r="AC1315" s="28"/>
      <c r="AD1315" s="28"/>
      <c r="AF1315" s="29"/>
      <c r="AM1315" s="28"/>
      <c r="AN1315" s="28"/>
      <c r="AO1315" s="28"/>
      <c r="AP1315" s="28"/>
      <c r="AQ1315" s="28"/>
      <c r="AR1315" s="28"/>
      <c r="AS1315" s="28"/>
      <c r="AT1315" s="28"/>
    </row>
    <row r="1316" spans="26:63">
      <c r="Z1316" s="28"/>
      <c r="AA1316" s="28"/>
      <c r="AB1316" s="28"/>
      <c r="AC1316" s="28"/>
      <c r="AD1316" s="28"/>
      <c r="AF1316" s="29"/>
      <c r="AM1316" s="28"/>
      <c r="AN1316" s="28"/>
      <c r="AO1316" s="28"/>
      <c r="AP1316" s="28"/>
      <c r="AQ1316" s="28"/>
      <c r="AR1316" s="28"/>
      <c r="AS1316" s="28"/>
      <c r="AT1316" s="28"/>
    </row>
    <row r="1317" spans="26:63">
      <c r="Z1317" s="28"/>
      <c r="AA1317" s="28"/>
      <c r="AB1317" s="28"/>
      <c r="AC1317" s="28"/>
      <c r="AD1317" s="28"/>
      <c r="AF1317" s="29"/>
      <c r="AM1317" s="28"/>
      <c r="AN1317" s="28"/>
      <c r="AO1317" s="28"/>
      <c r="AP1317" s="28"/>
      <c r="AQ1317" s="28"/>
      <c r="AR1317" s="28"/>
      <c r="AS1317" s="28"/>
      <c r="AT1317" s="28"/>
    </row>
    <row r="1318" spans="26:63">
      <c r="Z1318" s="28"/>
      <c r="AA1318" s="28"/>
      <c r="AB1318" s="28"/>
      <c r="AC1318" s="28"/>
      <c r="AD1318" s="28"/>
      <c r="AF1318" s="29"/>
      <c r="AM1318" s="28"/>
      <c r="AN1318" s="28"/>
      <c r="AO1318" s="28"/>
      <c r="AP1318" s="28"/>
      <c r="AQ1318" s="28"/>
      <c r="AR1318" s="28"/>
      <c r="AS1318" s="28"/>
      <c r="AT1318" s="28"/>
    </row>
    <row r="1319" spans="26:63">
      <c r="Z1319" s="28"/>
      <c r="AA1319" s="28"/>
      <c r="AB1319" s="28"/>
      <c r="AC1319" s="28"/>
      <c r="AD1319" s="28"/>
      <c r="AF1319" s="29"/>
      <c r="AM1319" s="28"/>
      <c r="AN1319" s="28"/>
      <c r="AO1319" s="28"/>
      <c r="AP1319" s="28"/>
      <c r="AQ1319" s="28"/>
      <c r="AR1319" s="28"/>
      <c r="AS1319" s="28"/>
      <c r="AT1319" s="28"/>
    </row>
    <row r="1320" spans="26:63">
      <c r="Z1320" s="28"/>
      <c r="AA1320" s="28"/>
      <c r="AB1320" s="28"/>
      <c r="AC1320" s="28"/>
      <c r="AD1320" s="28"/>
      <c r="AF1320" s="29"/>
      <c r="AM1320" s="28"/>
      <c r="AN1320" s="28"/>
      <c r="AO1320" s="28"/>
      <c r="AP1320" s="28"/>
      <c r="AQ1320" s="28"/>
      <c r="AR1320" s="28"/>
      <c r="AS1320" s="28"/>
      <c r="AT1320" s="28"/>
    </row>
    <row r="1321" spans="26:63">
      <c r="Z1321" s="28"/>
      <c r="AA1321" s="28"/>
      <c r="AB1321" s="28"/>
      <c r="AC1321" s="28"/>
      <c r="AD1321" s="28"/>
      <c r="AF1321" s="29"/>
      <c r="AM1321" s="28"/>
      <c r="AN1321" s="28"/>
      <c r="AO1321" s="28"/>
      <c r="AP1321" s="28"/>
      <c r="AQ1321" s="28"/>
      <c r="AR1321" s="28"/>
      <c r="AS1321" s="28"/>
      <c r="AT1321" s="28"/>
    </row>
    <row r="1322" spans="26:63">
      <c r="Z1322" s="28"/>
      <c r="AA1322" s="28"/>
      <c r="AB1322" s="28"/>
      <c r="AC1322" s="28"/>
      <c r="AD1322" s="28"/>
      <c r="AF1322" s="29"/>
      <c r="AM1322" s="28"/>
      <c r="AN1322" s="28"/>
      <c r="AO1322" s="28"/>
      <c r="AP1322" s="28"/>
      <c r="AQ1322" s="28"/>
      <c r="AR1322" s="28"/>
      <c r="AS1322" s="28"/>
      <c r="AT1322" s="28"/>
      <c r="AU1322" s="28"/>
      <c r="AV1322" s="28"/>
      <c r="AW1322" s="28"/>
      <c r="AX1322" s="28"/>
      <c r="AY1322" s="28"/>
      <c r="AZ1322" s="28"/>
      <c r="BA1322" s="28"/>
      <c r="BB1322" s="28"/>
      <c r="BC1322" s="28"/>
      <c r="BD1322" s="28"/>
      <c r="BE1322" s="28"/>
      <c r="BF1322" s="28"/>
      <c r="BG1322" s="28"/>
      <c r="BH1322" s="28"/>
      <c r="BI1322" s="28"/>
      <c r="BJ1322" s="28"/>
      <c r="BK1322" s="28"/>
    </row>
    <row r="1323" spans="26:63">
      <c r="Z1323" s="28"/>
      <c r="AA1323" s="28"/>
      <c r="AB1323" s="28"/>
      <c r="AC1323" s="28"/>
      <c r="AD1323" s="28"/>
      <c r="AF1323" s="29"/>
      <c r="AM1323" s="28"/>
      <c r="AN1323" s="28"/>
      <c r="AO1323" s="28"/>
      <c r="AP1323" s="28"/>
      <c r="AQ1323" s="28"/>
      <c r="AR1323" s="28"/>
      <c r="AS1323" s="28"/>
      <c r="AT1323" s="28"/>
    </row>
    <row r="1324" spans="26:63">
      <c r="Z1324" s="28"/>
      <c r="AA1324" s="28"/>
      <c r="AB1324" s="28"/>
      <c r="AC1324" s="28"/>
      <c r="AD1324" s="28"/>
      <c r="AF1324" s="29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  <c r="AX1324" s="28"/>
      <c r="AY1324" s="28"/>
      <c r="AZ1324" s="28"/>
      <c r="BA1324" s="28"/>
      <c r="BB1324" s="28"/>
      <c r="BC1324" s="28"/>
      <c r="BD1324" s="28"/>
      <c r="BE1324" s="28"/>
      <c r="BF1324" s="28"/>
      <c r="BG1324" s="28"/>
      <c r="BH1324" s="28"/>
      <c r="BI1324" s="28"/>
      <c r="BJ1324" s="28"/>
      <c r="BK1324" s="28"/>
    </row>
    <row r="1325" spans="26:63">
      <c r="Z1325" s="28"/>
      <c r="AA1325" s="28"/>
      <c r="AB1325" s="28"/>
      <c r="AC1325" s="28"/>
      <c r="AD1325" s="28"/>
      <c r="AF1325" s="29"/>
      <c r="AM1325" s="28"/>
      <c r="AN1325" s="28"/>
      <c r="AO1325" s="28"/>
      <c r="AP1325" s="28"/>
      <c r="AQ1325" s="28"/>
      <c r="AR1325" s="28"/>
      <c r="AS1325" s="28"/>
      <c r="AT1325" s="28"/>
    </row>
    <row r="1326" spans="26:63">
      <c r="Z1326" s="28"/>
      <c r="AA1326" s="28"/>
      <c r="AB1326" s="28"/>
      <c r="AC1326" s="28"/>
      <c r="AD1326" s="28"/>
      <c r="AF1326" s="29"/>
      <c r="AM1326" s="28"/>
      <c r="AN1326" s="28"/>
      <c r="AO1326" s="28"/>
      <c r="AP1326" s="28"/>
      <c r="AQ1326" s="28"/>
      <c r="AR1326" s="28"/>
      <c r="AS1326" s="28"/>
      <c r="AT1326" s="28"/>
      <c r="AU1326" s="28"/>
      <c r="AV1326" s="28"/>
      <c r="AW1326" s="28"/>
      <c r="AX1326" s="28"/>
      <c r="AY1326" s="28"/>
      <c r="AZ1326" s="28"/>
      <c r="BA1326" s="28"/>
      <c r="BB1326" s="28"/>
      <c r="BC1326" s="28"/>
      <c r="BD1326" s="28"/>
      <c r="BE1326" s="28"/>
      <c r="BF1326" s="28"/>
      <c r="BG1326" s="28"/>
      <c r="BH1326" s="28"/>
      <c r="BI1326" s="28"/>
      <c r="BJ1326" s="28"/>
      <c r="BK1326" s="28"/>
    </row>
    <row r="1327" spans="26:63">
      <c r="Z1327" s="28"/>
      <c r="AA1327" s="28"/>
      <c r="AB1327" s="28"/>
      <c r="AC1327" s="28"/>
      <c r="AD1327" s="28"/>
      <c r="AF1327" s="29"/>
      <c r="AM1327" s="28"/>
      <c r="AN1327" s="28"/>
      <c r="AO1327" s="28"/>
      <c r="AP1327" s="28"/>
      <c r="AQ1327" s="28"/>
      <c r="AR1327" s="28"/>
      <c r="AS1327" s="28"/>
      <c r="AT1327" s="28"/>
    </row>
    <row r="1328" spans="26:63">
      <c r="Z1328" s="28"/>
      <c r="AA1328" s="28"/>
      <c r="AB1328" s="28"/>
      <c r="AC1328" s="28"/>
      <c r="AD1328" s="28"/>
      <c r="AF1328" s="29"/>
      <c r="AM1328" s="28"/>
      <c r="AN1328" s="28"/>
      <c r="AO1328" s="28"/>
      <c r="AP1328" s="28"/>
      <c r="AQ1328" s="28"/>
      <c r="AR1328" s="28"/>
      <c r="AS1328" s="28"/>
      <c r="AT1328" s="28"/>
    </row>
    <row r="1329" spans="26:63">
      <c r="Z1329" s="28"/>
      <c r="AA1329" s="28"/>
      <c r="AB1329" s="28"/>
      <c r="AC1329" s="28"/>
      <c r="AD1329" s="28"/>
      <c r="AF1329" s="29"/>
      <c r="AM1329" s="28"/>
      <c r="AN1329" s="28"/>
      <c r="AO1329" s="28"/>
      <c r="AP1329" s="28"/>
      <c r="AQ1329" s="28"/>
      <c r="AR1329" s="28"/>
      <c r="AS1329" s="28"/>
      <c r="AT1329" s="28"/>
    </row>
    <row r="1330" spans="26:63">
      <c r="Z1330" s="28"/>
      <c r="AA1330" s="28"/>
      <c r="AB1330" s="28"/>
      <c r="AC1330" s="28"/>
      <c r="AD1330" s="28"/>
      <c r="AF1330" s="29"/>
      <c r="AM1330" s="28"/>
      <c r="AN1330" s="28"/>
      <c r="AO1330" s="28"/>
      <c r="AP1330" s="28"/>
      <c r="AQ1330" s="28"/>
      <c r="AR1330" s="28"/>
      <c r="AS1330" s="28"/>
      <c r="AT1330" s="28"/>
    </row>
    <row r="1331" spans="26:63">
      <c r="Z1331" s="28"/>
      <c r="AA1331" s="28"/>
      <c r="AB1331" s="28"/>
      <c r="AC1331" s="28"/>
      <c r="AD1331" s="28"/>
      <c r="AF1331" s="29"/>
      <c r="AM1331" s="28"/>
      <c r="AN1331" s="28"/>
      <c r="AO1331" s="28"/>
      <c r="AP1331" s="28"/>
      <c r="AQ1331" s="28"/>
      <c r="AR1331" s="28"/>
      <c r="AS1331" s="28"/>
      <c r="AT1331" s="28"/>
    </row>
    <row r="1332" spans="26:63">
      <c r="Z1332" s="28"/>
      <c r="AA1332" s="28"/>
      <c r="AB1332" s="28"/>
      <c r="AC1332" s="28"/>
      <c r="AD1332" s="28"/>
      <c r="AF1332" s="29"/>
      <c r="AM1332" s="28"/>
      <c r="AN1332" s="28"/>
      <c r="AO1332" s="28"/>
      <c r="AP1332" s="28"/>
      <c r="AQ1332" s="28"/>
      <c r="AR1332" s="28"/>
      <c r="AS1332" s="28"/>
      <c r="AT1332" s="28"/>
    </row>
    <row r="1333" spans="26:63">
      <c r="Z1333" s="28"/>
      <c r="AA1333" s="28"/>
      <c r="AB1333" s="28"/>
      <c r="AC1333" s="28"/>
      <c r="AD1333" s="28"/>
      <c r="AF1333" s="29"/>
      <c r="AM1333" s="28"/>
      <c r="AN1333" s="28"/>
      <c r="AO1333" s="28"/>
      <c r="AP1333" s="28"/>
      <c r="AQ1333" s="28"/>
      <c r="AR1333" s="28"/>
      <c r="AS1333" s="28"/>
      <c r="AT1333" s="28"/>
    </row>
    <row r="1334" spans="26:63">
      <c r="Z1334" s="28"/>
      <c r="AA1334" s="28"/>
      <c r="AB1334" s="28"/>
      <c r="AC1334" s="28"/>
      <c r="AD1334" s="28"/>
      <c r="AF1334" s="29"/>
      <c r="AM1334" s="28"/>
      <c r="AN1334" s="28"/>
      <c r="AO1334" s="28"/>
      <c r="AP1334" s="28"/>
      <c r="AQ1334" s="28"/>
      <c r="AR1334" s="28"/>
      <c r="AS1334" s="28"/>
      <c r="AT1334" s="28"/>
    </row>
    <row r="1335" spans="26:63">
      <c r="Z1335" s="28"/>
      <c r="AA1335" s="28"/>
      <c r="AB1335" s="28"/>
      <c r="AC1335" s="28"/>
      <c r="AD1335" s="28"/>
      <c r="AF1335" s="29"/>
      <c r="AM1335" s="28"/>
      <c r="AN1335" s="28"/>
      <c r="AO1335" s="28"/>
      <c r="AP1335" s="28"/>
      <c r="AQ1335" s="28"/>
      <c r="AR1335" s="28"/>
      <c r="AS1335" s="28"/>
      <c r="AT1335" s="28"/>
      <c r="AU1335" s="28"/>
    </row>
    <row r="1336" spans="26:63">
      <c r="Z1336" s="28"/>
      <c r="AA1336" s="28"/>
      <c r="AB1336" s="28"/>
      <c r="AC1336" s="28"/>
      <c r="AD1336" s="28"/>
      <c r="AF1336" s="29"/>
      <c r="AM1336" s="28"/>
      <c r="AN1336" s="28"/>
      <c r="AO1336" s="28"/>
      <c r="AP1336" s="28"/>
      <c r="AQ1336" s="28"/>
      <c r="AR1336" s="28"/>
      <c r="AS1336" s="28"/>
      <c r="AT1336" s="28"/>
    </row>
    <row r="1337" spans="26:63">
      <c r="Z1337" s="28"/>
      <c r="AA1337" s="28"/>
      <c r="AB1337" s="28"/>
      <c r="AC1337" s="28"/>
      <c r="AD1337" s="28"/>
      <c r="AF1337" s="29"/>
      <c r="AM1337" s="28"/>
      <c r="AN1337" s="28"/>
      <c r="AO1337" s="28"/>
      <c r="AP1337" s="28"/>
      <c r="AQ1337" s="28"/>
      <c r="AR1337" s="28"/>
      <c r="AS1337" s="28"/>
      <c r="AT1337" s="28"/>
      <c r="AU1337" s="28"/>
    </row>
    <row r="1338" spans="26:63">
      <c r="Z1338" s="28"/>
      <c r="AA1338" s="28"/>
      <c r="AB1338" s="28"/>
      <c r="AC1338" s="28"/>
      <c r="AD1338" s="28"/>
      <c r="AF1338" s="29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  <c r="AX1338" s="28"/>
      <c r="AY1338" s="28"/>
      <c r="AZ1338" s="28"/>
      <c r="BA1338" s="28"/>
      <c r="BB1338" s="28"/>
      <c r="BC1338" s="28"/>
      <c r="BD1338" s="28"/>
      <c r="BE1338" s="28"/>
      <c r="BF1338" s="28"/>
      <c r="BG1338" s="28"/>
      <c r="BH1338" s="28"/>
      <c r="BI1338" s="28"/>
      <c r="BJ1338" s="28"/>
      <c r="BK1338" s="28"/>
    </row>
    <row r="1339" spans="26:63">
      <c r="Z1339" s="28"/>
      <c r="AA1339" s="28"/>
      <c r="AB1339" s="28"/>
      <c r="AC1339" s="28"/>
      <c r="AD1339" s="28"/>
      <c r="AF1339" s="29"/>
      <c r="AM1339" s="28"/>
      <c r="AN1339" s="28"/>
      <c r="AO1339" s="28"/>
      <c r="AP1339" s="28"/>
      <c r="AQ1339" s="28"/>
      <c r="AR1339" s="28"/>
      <c r="AS1339" s="28"/>
      <c r="AT1339" s="28"/>
    </row>
    <row r="1340" spans="26:63">
      <c r="Z1340" s="28"/>
      <c r="AA1340" s="28"/>
      <c r="AB1340" s="28"/>
      <c r="AC1340" s="28"/>
      <c r="AD1340" s="28"/>
      <c r="AF1340" s="29"/>
      <c r="AM1340" s="28"/>
      <c r="AN1340" s="28"/>
      <c r="AO1340" s="28"/>
      <c r="AP1340" s="28"/>
      <c r="AQ1340" s="28"/>
      <c r="AR1340" s="28"/>
      <c r="AS1340" s="28"/>
      <c r="AT1340" s="28"/>
    </row>
    <row r="1341" spans="26:63">
      <c r="Z1341" s="28"/>
      <c r="AA1341" s="28"/>
      <c r="AB1341" s="28"/>
      <c r="AC1341" s="28"/>
      <c r="AD1341" s="28"/>
      <c r="AF1341" s="29"/>
      <c r="AM1341" s="28"/>
      <c r="AN1341" s="28"/>
      <c r="AO1341" s="28"/>
      <c r="AP1341" s="28"/>
      <c r="AQ1341" s="28"/>
      <c r="AR1341" s="28"/>
      <c r="AS1341" s="28"/>
      <c r="AT1341" s="28"/>
    </row>
    <row r="1342" spans="26:63">
      <c r="Z1342" s="28"/>
      <c r="AA1342" s="28"/>
      <c r="AB1342" s="28"/>
      <c r="AC1342" s="28"/>
      <c r="AD1342" s="28"/>
      <c r="AF1342" s="29"/>
      <c r="AM1342" s="28"/>
      <c r="AN1342" s="28"/>
      <c r="AO1342" s="28"/>
      <c r="AP1342" s="28"/>
      <c r="AQ1342" s="28"/>
      <c r="AR1342" s="28"/>
      <c r="AS1342" s="28"/>
      <c r="AT1342" s="28"/>
    </row>
    <row r="1343" spans="26:63">
      <c r="Z1343" s="28"/>
      <c r="AA1343" s="28"/>
      <c r="AB1343" s="28"/>
      <c r="AC1343" s="28"/>
      <c r="AD1343" s="28"/>
      <c r="AF1343" s="29"/>
      <c r="AM1343" s="28"/>
      <c r="AN1343" s="28"/>
      <c r="AO1343" s="28"/>
      <c r="AP1343" s="28"/>
      <c r="AQ1343" s="28"/>
      <c r="AR1343" s="28"/>
      <c r="AS1343" s="28"/>
      <c r="AT1343" s="28"/>
    </row>
    <row r="1344" spans="26:63">
      <c r="Z1344" s="28"/>
      <c r="AA1344" s="28"/>
      <c r="AB1344" s="28"/>
      <c r="AC1344" s="28"/>
      <c r="AD1344" s="28"/>
      <c r="AF1344" s="29"/>
      <c r="AM1344" s="28"/>
      <c r="AN1344" s="28"/>
      <c r="AO1344" s="28"/>
      <c r="AP1344" s="28"/>
      <c r="AQ1344" s="28"/>
      <c r="AR1344" s="28"/>
      <c r="AS1344" s="28"/>
      <c r="AT1344" s="28"/>
    </row>
    <row r="1345" spans="26:63">
      <c r="Z1345" s="28"/>
      <c r="AA1345" s="28"/>
      <c r="AB1345" s="28"/>
      <c r="AC1345" s="28"/>
      <c r="AD1345" s="28"/>
      <c r="AF1345" s="29"/>
      <c r="AM1345" s="28"/>
      <c r="AN1345" s="28"/>
      <c r="AO1345" s="28"/>
      <c r="AP1345" s="28"/>
      <c r="AQ1345" s="28"/>
      <c r="AR1345" s="28"/>
      <c r="AS1345" s="28"/>
      <c r="AT1345" s="28"/>
      <c r="AU1345" s="28"/>
      <c r="AV1345" s="28"/>
      <c r="AW1345" s="28"/>
      <c r="AX1345" s="28"/>
      <c r="AY1345" s="28"/>
      <c r="AZ1345" s="28"/>
      <c r="BA1345" s="28"/>
      <c r="BB1345" s="28"/>
      <c r="BC1345" s="28"/>
      <c r="BD1345" s="28"/>
      <c r="BE1345" s="28"/>
      <c r="BF1345" s="28"/>
      <c r="BG1345" s="28"/>
      <c r="BH1345" s="28"/>
      <c r="BI1345" s="28"/>
      <c r="BJ1345" s="28"/>
      <c r="BK1345" s="28"/>
    </row>
    <row r="1346" spans="26:63">
      <c r="Z1346" s="28"/>
      <c r="AA1346" s="28"/>
      <c r="AB1346" s="28"/>
      <c r="AC1346" s="28"/>
      <c r="AD1346" s="28"/>
      <c r="AF1346" s="29"/>
      <c r="AM1346" s="28"/>
      <c r="AN1346" s="28"/>
      <c r="AO1346" s="28"/>
      <c r="AP1346" s="28"/>
      <c r="AQ1346" s="28"/>
      <c r="AR1346" s="28"/>
      <c r="AS1346" s="28"/>
      <c r="AT1346" s="28"/>
      <c r="AU1346" s="28"/>
      <c r="AW1346" s="28"/>
    </row>
    <row r="1347" spans="26:63">
      <c r="Z1347" s="28"/>
      <c r="AA1347" s="28"/>
      <c r="AB1347" s="28"/>
      <c r="AC1347" s="28"/>
      <c r="AD1347" s="28"/>
      <c r="AF1347" s="29"/>
      <c r="AM1347" s="28"/>
      <c r="AN1347" s="28"/>
      <c r="AO1347" s="28"/>
      <c r="AP1347" s="28"/>
      <c r="AQ1347" s="28"/>
      <c r="AR1347" s="28"/>
      <c r="AS1347" s="28"/>
      <c r="AT1347" s="28"/>
      <c r="AU1347" s="28"/>
      <c r="AV1347" s="28"/>
      <c r="AW1347" s="28"/>
      <c r="AX1347" s="28"/>
      <c r="AY1347" s="28"/>
      <c r="AZ1347" s="28"/>
      <c r="BA1347" s="28"/>
      <c r="BB1347" s="28"/>
      <c r="BC1347" s="28"/>
      <c r="BD1347" s="28"/>
      <c r="BE1347" s="28"/>
      <c r="BF1347" s="28"/>
      <c r="BG1347" s="28"/>
      <c r="BH1347" s="28"/>
      <c r="BI1347" s="28"/>
      <c r="BJ1347" s="28"/>
      <c r="BK1347" s="28"/>
    </row>
    <row r="1348" spans="26:63">
      <c r="Z1348" s="28"/>
      <c r="AA1348" s="28"/>
      <c r="AB1348" s="28"/>
      <c r="AC1348" s="28"/>
      <c r="AD1348" s="28"/>
      <c r="AF1348" s="29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/>
      <c r="AW1348" s="28"/>
      <c r="AX1348" s="28"/>
      <c r="AY1348" s="28"/>
      <c r="AZ1348" s="28"/>
      <c r="BA1348" s="28"/>
      <c r="BB1348" s="28"/>
      <c r="BC1348" s="28"/>
      <c r="BD1348" s="28"/>
      <c r="BE1348" s="28"/>
      <c r="BF1348" s="28"/>
      <c r="BG1348" s="28"/>
      <c r="BH1348" s="28"/>
      <c r="BI1348" s="28"/>
      <c r="BJ1348" s="28"/>
      <c r="BK1348" s="28"/>
    </row>
    <row r="1349" spans="26:63">
      <c r="Z1349" s="28"/>
      <c r="AA1349" s="28"/>
      <c r="AB1349" s="28"/>
      <c r="AC1349" s="28"/>
      <c r="AD1349" s="28"/>
      <c r="AF1349" s="29"/>
      <c r="AM1349" s="28"/>
      <c r="AN1349" s="28"/>
      <c r="AO1349" s="28"/>
      <c r="AP1349" s="28"/>
      <c r="AQ1349" s="28"/>
      <c r="AR1349" s="28"/>
      <c r="AS1349" s="28"/>
      <c r="AT1349" s="28"/>
    </row>
    <row r="1350" spans="26:63">
      <c r="Z1350" s="28"/>
      <c r="AA1350" s="28"/>
      <c r="AB1350" s="28"/>
      <c r="AC1350" s="28"/>
      <c r="AD1350" s="28"/>
      <c r="AF1350" s="29"/>
      <c r="AM1350" s="28"/>
      <c r="AN1350" s="28"/>
      <c r="AO1350" s="28"/>
      <c r="AP1350" s="28"/>
      <c r="AQ1350" s="28"/>
      <c r="AR1350" s="28"/>
      <c r="AS1350" s="28"/>
      <c r="AT1350" s="28"/>
    </row>
    <row r="1351" spans="26:63">
      <c r="Z1351" s="28"/>
      <c r="AA1351" s="28"/>
      <c r="AB1351" s="28"/>
      <c r="AC1351" s="28"/>
      <c r="AD1351" s="28"/>
      <c r="AF1351" s="29"/>
      <c r="AM1351" s="28"/>
      <c r="AN1351" s="28"/>
      <c r="AO1351" s="28"/>
      <c r="AP1351" s="28"/>
      <c r="AQ1351" s="28"/>
      <c r="AR1351" s="28"/>
      <c r="AS1351" s="28"/>
      <c r="AT1351" s="28"/>
    </row>
    <row r="1352" spans="26:63">
      <c r="Z1352" s="28"/>
      <c r="AA1352" s="28"/>
      <c r="AB1352" s="28"/>
      <c r="AC1352" s="28"/>
      <c r="AD1352" s="28"/>
      <c r="AF1352" s="29"/>
      <c r="AM1352" s="28"/>
      <c r="AN1352" s="28"/>
      <c r="AO1352" s="28"/>
      <c r="AP1352" s="28"/>
      <c r="AQ1352" s="28"/>
      <c r="AR1352" s="28"/>
      <c r="AS1352" s="28"/>
      <c r="AT1352" s="28"/>
    </row>
    <row r="1353" spans="26:63">
      <c r="Z1353" s="28"/>
      <c r="AA1353" s="28"/>
      <c r="AB1353" s="28"/>
      <c r="AC1353" s="28"/>
      <c r="AD1353" s="28"/>
      <c r="AF1353" s="29"/>
      <c r="AM1353" s="28"/>
      <c r="AN1353" s="28"/>
      <c r="AO1353" s="28"/>
      <c r="AP1353" s="28"/>
      <c r="AQ1353" s="28"/>
      <c r="AR1353" s="28"/>
      <c r="AS1353" s="28"/>
      <c r="AT1353" s="28"/>
    </row>
    <row r="1354" spans="26:63">
      <c r="Z1354" s="28"/>
      <c r="AA1354" s="28"/>
      <c r="AB1354" s="28"/>
      <c r="AC1354" s="28"/>
      <c r="AD1354" s="28"/>
      <c r="AF1354" s="29"/>
      <c r="AM1354" s="28"/>
      <c r="AN1354" s="28"/>
      <c r="AO1354" s="28"/>
      <c r="AP1354" s="28"/>
      <c r="AQ1354" s="28"/>
      <c r="AR1354" s="28"/>
      <c r="AS1354" s="28"/>
      <c r="AT1354" s="28"/>
    </row>
    <row r="1355" spans="26:63">
      <c r="Z1355" s="28"/>
      <c r="AA1355" s="28"/>
      <c r="AB1355" s="28"/>
      <c r="AC1355" s="28"/>
      <c r="AD1355" s="28"/>
      <c r="AF1355" s="29"/>
      <c r="AM1355" s="28"/>
      <c r="AN1355" s="28"/>
      <c r="AO1355" s="28"/>
      <c r="AP1355" s="28"/>
      <c r="AQ1355" s="28"/>
      <c r="AR1355" s="28"/>
      <c r="AS1355" s="28"/>
      <c r="AT1355" s="28"/>
    </row>
    <row r="1356" spans="26:63">
      <c r="Z1356" s="28"/>
      <c r="AA1356" s="28"/>
      <c r="AB1356" s="28"/>
      <c r="AC1356" s="28"/>
      <c r="AD1356" s="28"/>
      <c r="AF1356" s="29"/>
      <c r="AM1356" s="28"/>
      <c r="AN1356" s="28"/>
      <c r="AO1356" s="28"/>
      <c r="AP1356" s="28"/>
      <c r="AQ1356" s="28"/>
      <c r="AR1356" s="28"/>
      <c r="AS1356" s="28"/>
      <c r="AT1356" s="28"/>
    </row>
    <row r="1357" spans="26:63">
      <c r="Z1357" s="28"/>
      <c r="AA1357" s="28"/>
      <c r="AB1357" s="28"/>
      <c r="AC1357" s="28"/>
      <c r="AD1357" s="28"/>
      <c r="AF1357" s="29"/>
      <c r="AM1357" s="28"/>
      <c r="AN1357" s="28"/>
      <c r="AO1357" s="28"/>
      <c r="AP1357" s="28"/>
      <c r="AQ1357" s="28"/>
      <c r="AR1357" s="28"/>
      <c r="AS1357" s="28"/>
      <c r="AT1357" s="28"/>
    </row>
    <row r="1358" spans="26:63">
      <c r="Z1358" s="28"/>
      <c r="AA1358" s="28"/>
      <c r="AB1358" s="28"/>
      <c r="AC1358" s="28"/>
      <c r="AD1358" s="28"/>
      <c r="AF1358" s="29"/>
      <c r="AM1358" s="28"/>
      <c r="AN1358" s="28"/>
      <c r="AO1358" s="28"/>
      <c r="AP1358" s="28"/>
      <c r="AQ1358" s="28"/>
      <c r="AR1358" s="28"/>
      <c r="AS1358" s="28"/>
      <c r="AT1358" s="28"/>
    </row>
    <row r="1359" spans="26:63">
      <c r="Z1359" s="28"/>
      <c r="AA1359" s="28"/>
      <c r="AB1359" s="28"/>
      <c r="AC1359" s="28"/>
      <c r="AD1359" s="28"/>
      <c r="AF1359" s="29"/>
      <c r="AM1359" s="28"/>
      <c r="AN1359" s="28"/>
      <c r="AO1359" s="28"/>
      <c r="AP1359" s="28"/>
      <c r="AQ1359" s="28"/>
      <c r="AR1359" s="28"/>
      <c r="AS1359" s="28"/>
      <c r="AT1359" s="28"/>
    </row>
    <row r="1360" spans="26:63">
      <c r="Z1360" s="28"/>
      <c r="AA1360" s="28"/>
      <c r="AB1360" s="28"/>
      <c r="AC1360" s="28"/>
      <c r="AD1360" s="28"/>
      <c r="AF1360" s="29"/>
      <c r="AM1360" s="28"/>
      <c r="AN1360" s="28"/>
      <c r="AO1360" s="28"/>
      <c r="AP1360" s="28"/>
      <c r="AQ1360" s="28"/>
      <c r="AR1360" s="28"/>
      <c r="AS1360" s="28"/>
      <c r="AT1360" s="28"/>
    </row>
    <row r="1361" spans="26:63">
      <c r="Z1361" s="28"/>
      <c r="AA1361" s="28"/>
      <c r="AB1361" s="28"/>
      <c r="AC1361" s="28"/>
      <c r="AD1361" s="28"/>
      <c r="AF1361" s="29"/>
      <c r="AM1361" s="28"/>
      <c r="AN1361" s="28"/>
      <c r="AO1361" s="28"/>
      <c r="AP1361" s="28"/>
      <c r="AQ1361" s="28"/>
      <c r="AR1361" s="28"/>
      <c r="AS1361" s="28"/>
      <c r="AT1361" s="28"/>
    </row>
    <row r="1362" spans="26:63">
      <c r="Z1362" s="28"/>
      <c r="AA1362" s="28"/>
      <c r="AB1362" s="28"/>
      <c r="AC1362" s="28"/>
      <c r="AD1362" s="28"/>
      <c r="AF1362" s="29"/>
      <c r="AM1362" s="28"/>
      <c r="AN1362" s="28"/>
      <c r="AO1362" s="28"/>
      <c r="AP1362" s="28"/>
      <c r="AQ1362" s="28"/>
      <c r="AR1362" s="28"/>
      <c r="AS1362" s="28"/>
      <c r="AT1362" s="28"/>
    </row>
    <row r="1363" spans="26:63">
      <c r="Z1363" s="28"/>
      <c r="AA1363" s="28"/>
      <c r="AB1363" s="28"/>
      <c r="AC1363" s="28"/>
      <c r="AD1363" s="28"/>
      <c r="AF1363" s="29"/>
      <c r="AM1363" s="28"/>
      <c r="AN1363" s="28"/>
      <c r="AO1363" s="28"/>
      <c r="AP1363" s="28"/>
      <c r="AQ1363" s="28"/>
      <c r="AR1363" s="28"/>
      <c r="AS1363" s="28"/>
      <c r="AT1363" s="28"/>
    </row>
    <row r="1364" spans="26:63">
      <c r="Z1364" s="28"/>
      <c r="AA1364" s="28"/>
      <c r="AB1364" s="28"/>
      <c r="AC1364" s="28"/>
      <c r="AD1364" s="28"/>
      <c r="AF1364" s="29"/>
      <c r="AM1364" s="28"/>
      <c r="AN1364" s="28"/>
      <c r="AO1364" s="28"/>
      <c r="AP1364" s="28"/>
      <c r="AQ1364" s="28"/>
      <c r="AR1364" s="28"/>
      <c r="AS1364" s="28"/>
      <c r="AT1364" s="28"/>
    </row>
    <row r="1365" spans="26:63">
      <c r="Z1365" s="28"/>
      <c r="AA1365" s="28"/>
      <c r="AB1365" s="28"/>
      <c r="AC1365" s="28"/>
      <c r="AD1365" s="28"/>
      <c r="AF1365" s="29"/>
      <c r="AM1365" s="28"/>
      <c r="AN1365" s="28"/>
      <c r="AO1365" s="28"/>
      <c r="AP1365" s="28"/>
      <c r="AQ1365" s="28"/>
      <c r="AR1365" s="28"/>
      <c r="AS1365" s="28"/>
      <c r="AT1365" s="28"/>
    </row>
    <row r="1366" spans="26:63">
      <c r="Z1366" s="28"/>
      <c r="AA1366" s="28"/>
      <c r="AB1366" s="28"/>
      <c r="AC1366" s="28"/>
      <c r="AD1366" s="28"/>
      <c r="AF1366" s="29"/>
      <c r="AM1366" s="28"/>
      <c r="AN1366" s="28"/>
      <c r="AO1366" s="28"/>
      <c r="AP1366" s="28"/>
      <c r="AQ1366" s="28"/>
      <c r="AR1366" s="28"/>
      <c r="AS1366" s="28"/>
      <c r="AT1366" s="28"/>
      <c r="AU1366" s="28"/>
      <c r="AW1366" s="28"/>
      <c r="AX1366" s="28"/>
      <c r="AY1366" s="28"/>
      <c r="AZ1366" s="28"/>
      <c r="BA1366" s="28"/>
      <c r="BB1366" s="28"/>
      <c r="BC1366" s="28"/>
      <c r="BD1366" s="28"/>
      <c r="BE1366" s="28"/>
      <c r="BF1366" s="28"/>
      <c r="BG1366" s="28"/>
      <c r="BH1366" s="28"/>
      <c r="BI1366" s="28"/>
      <c r="BJ1366" s="28"/>
      <c r="BK1366" s="28"/>
    </row>
    <row r="1367" spans="26:63">
      <c r="Z1367" s="28"/>
      <c r="AA1367" s="28"/>
      <c r="AB1367" s="28"/>
      <c r="AC1367" s="28"/>
      <c r="AD1367" s="28"/>
      <c r="AF1367" s="29"/>
      <c r="AM1367" s="28"/>
      <c r="AN1367" s="28"/>
      <c r="AO1367" s="28"/>
      <c r="AP1367" s="28"/>
      <c r="AQ1367" s="28"/>
      <c r="AR1367" s="28"/>
      <c r="AS1367" s="28"/>
      <c r="AT1367" s="28"/>
    </row>
    <row r="1368" spans="26:63">
      <c r="Z1368" s="28"/>
      <c r="AA1368" s="28"/>
      <c r="AB1368" s="28"/>
      <c r="AC1368" s="28"/>
      <c r="AD1368" s="28"/>
      <c r="AF1368" s="29"/>
      <c r="AM1368" s="28"/>
      <c r="AN1368" s="28"/>
      <c r="AO1368" s="28"/>
      <c r="AP1368" s="28"/>
      <c r="AQ1368" s="28"/>
      <c r="AR1368" s="28"/>
      <c r="AS1368" s="28"/>
      <c r="AT1368" s="28"/>
    </row>
    <row r="1369" spans="26:63">
      <c r="Z1369" s="28"/>
      <c r="AA1369" s="28"/>
      <c r="AB1369" s="28"/>
      <c r="AC1369" s="28"/>
      <c r="AD1369" s="28"/>
      <c r="AF1369" s="29"/>
      <c r="AM1369" s="28"/>
      <c r="AN1369" s="28"/>
      <c r="AO1369" s="28"/>
      <c r="AP1369" s="28"/>
      <c r="AQ1369" s="28"/>
      <c r="AR1369" s="28"/>
      <c r="AS1369" s="28"/>
      <c r="AT1369" s="28"/>
    </row>
    <row r="1370" spans="26:63">
      <c r="Z1370" s="28"/>
      <c r="AA1370" s="28"/>
      <c r="AB1370" s="28"/>
      <c r="AC1370" s="28"/>
      <c r="AD1370" s="28"/>
      <c r="AF1370" s="29"/>
      <c r="AM1370" s="28"/>
      <c r="AN1370" s="28"/>
      <c r="AO1370" s="28"/>
      <c r="AP1370" s="28"/>
      <c r="AQ1370" s="28"/>
      <c r="AR1370" s="28"/>
      <c r="AS1370" s="28"/>
      <c r="AT1370" s="28"/>
      <c r="AU1370" s="28"/>
      <c r="AW1370" s="28"/>
    </row>
    <row r="1371" spans="26:63">
      <c r="Z1371" s="28"/>
      <c r="AA1371" s="28"/>
      <c r="AB1371" s="28"/>
      <c r="AC1371" s="28"/>
      <c r="AD1371" s="28"/>
      <c r="AF1371" s="29"/>
      <c r="AM1371" s="28"/>
      <c r="AN1371" s="28"/>
      <c r="AO1371" s="28"/>
      <c r="AP1371" s="28"/>
      <c r="AQ1371" s="28"/>
      <c r="AR1371" s="28"/>
      <c r="AS1371" s="28"/>
      <c r="AT1371" s="28"/>
    </row>
    <row r="1372" spans="26:63">
      <c r="Z1372" s="28"/>
      <c r="AA1372" s="28"/>
      <c r="AB1372" s="28"/>
      <c r="AC1372" s="28"/>
      <c r="AD1372" s="28"/>
      <c r="AF1372" s="29"/>
      <c r="AM1372" s="28"/>
      <c r="AN1372" s="28"/>
      <c r="AO1372" s="28"/>
      <c r="AP1372" s="28"/>
      <c r="AQ1372" s="28"/>
      <c r="AR1372" s="28"/>
      <c r="AS1372" s="28"/>
      <c r="AT1372" s="28"/>
      <c r="AU1372" s="28"/>
      <c r="AW1372" s="28"/>
      <c r="AX1372" s="28"/>
      <c r="AY1372" s="28"/>
      <c r="AZ1372" s="28"/>
      <c r="BA1372" s="28"/>
      <c r="BB1372" s="28"/>
      <c r="BC1372" s="28"/>
      <c r="BD1372" s="28"/>
      <c r="BE1372" s="28"/>
      <c r="BF1372" s="28"/>
      <c r="BG1372" s="28"/>
      <c r="BH1372" s="28"/>
      <c r="BI1372" s="28"/>
      <c r="BJ1372" s="28"/>
      <c r="BK1372" s="28"/>
    </row>
    <row r="1373" spans="26:63">
      <c r="Z1373" s="28"/>
      <c r="AA1373" s="28"/>
      <c r="AB1373" s="28"/>
      <c r="AC1373" s="28"/>
      <c r="AD1373" s="28"/>
      <c r="AF1373" s="29"/>
      <c r="AM1373" s="28"/>
      <c r="AN1373" s="28"/>
      <c r="AO1373" s="28"/>
      <c r="AP1373" s="28"/>
      <c r="AQ1373" s="28"/>
      <c r="AR1373" s="28"/>
      <c r="AS1373" s="28"/>
      <c r="AT1373" s="28"/>
    </row>
    <row r="1374" spans="26:63">
      <c r="Z1374" s="28"/>
      <c r="AA1374" s="28"/>
      <c r="AB1374" s="28"/>
      <c r="AC1374" s="28"/>
      <c r="AD1374" s="28"/>
      <c r="AF1374" s="29"/>
      <c r="AM1374" s="28"/>
      <c r="AN1374" s="28"/>
      <c r="AO1374" s="28"/>
      <c r="AP1374" s="28"/>
      <c r="AQ1374" s="28"/>
      <c r="AR1374" s="28"/>
      <c r="AS1374" s="28"/>
      <c r="AT1374" s="28"/>
    </row>
    <row r="1375" spans="26:63">
      <c r="Z1375" s="28"/>
      <c r="AA1375" s="28"/>
      <c r="AB1375" s="28"/>
      <c r="AC1375" s="28"/>
      <c r="AD1375" s="28"/>
      <c r="AF1375" s="29"/>
      <c r="AM1375" s="28"/>
      <c r="AN1375" s="28"/>
      <c r="AO1375" s="28"/>
      <c r="AP1375" s="28"/>
      <c r="AQ1375" s="28"/>
      <c r="AR1375" s="28"/>
      <c r="AS1375" s="28"/>
      <c r="AT1375" s="28"/>
      <c r="AU1375" s="28"/>
    </row>
    <row r="1376" spans="26:63">
      <c r="Z1376" s="28"/>
      <c r="AA1376" s="28"/>
      <c r="AB1376" s="28"/>
      <c r="AC1376" s="28"/>
      <c r="AD1376" s="28"/>
      <c r="AF1376" s="29"/>
      <c r="AM1376" s="28"/>
      <c r="AN1376" s="28"/>
      <c r="AO1376" s="28"/>
      <c r="AP1376" s="28"/>
      <c r="AQ1376" s="28"/>
      <c r="AR1376" s="28"/>
      <c r="AS1376" s="28"/>
      <c r="AT1376" s="28"/>
      <c r="AU1376" s="28"/>
    </row>
    <row r="1377" spans="26:63">
      <c r="Z1377" s="28"/>
      <c r="AA1377" s="28"/>
      <c r="AB1377" s="28"/>
      <c r="AC1377" s="28"/>
      <c r="AD1377" s="28"/>
      <c r="AF1377" s="29"/>
      <c r="AM1377" s="28"/>
      <c r="AN1377" s="28"/>
      <c r="AO1377" s="28"/>
      <c r="AP1377" s="28"/>
      <c r="AQ1377" s="28"/>
      <c r="AR1377" s="28"/>
      <c r="AS1377" s="28"/>
      <c r="AT1377" s="28"/>
      <c r="AU1377" s="28"/>
      <c r="AV1377" s="28"/>
      <c r="AW1377" s="28"/>
      <c r="AX1377" s="28"/>
      <c r="AY1377" s="28"/>
      <c r="AZ1377" s="28"/>
      <c r="BA1377" s="28"/>
      <c r="BB1377" s="28"/>
      <c r="BC1377" s="28"/>
      <c r="BD1377" s="28"/>
      <c r="BE1377" s="28"/>
      <c r="BF1377" s="28"/>
      <c r="BG1377" s="28"/>
      <c r="BH1377" s="28"/>
      <c r="BI1377" s="28"/>
      <c r="BJ1377" s="28"/>
      <c r="BK1377" s="28"/>
    </row>
    <row r="1378" spans="26:63">
      <c r="Z1378" s="28"/>
      <c r="AA1378" s="28"/>
      <c r="AB1378" s="28"/>
      <c r="AC1378" s="28"/>
      <c r="AD1378" s="28"/>
      <c r="AF1378" s="29"/>
      <c r="AM1378" s="28"/>
      <c r="AN1378" s="28"/>
      <c r="AO1378" s="28"/>
      <c r="AP1378" s="28"/>
      <c r="AQ1378" s="28"/>
      <c r="AR1378" s="28"/>
      <c r="AS1378" s="28"/>
      <c r="AT1378" s="28"/>
    </row>
    <row r="1379" spans="26:63">
      <c r="Z1379" s="28"/>
      <c r="AA1379" s="28"/>
      <c r="AB1379" s="28"/>
      <c r="AC1379" s="28"/>
      <c r="AD1379" s="28"/>
      <c r="AF1379" s="29"/>
      <c r="AM1379" s="28"/>
      <c r="AN1379" s="28"/>
      <c r="AO1379" s="28"/>
      <c r="AP1379" s="28"/>
      <c r="AQ1379" s="28"/>
      <c r="AR1379" s="28"/>
      <c r="AS1379" s="28"/>
      <c r="AT1379" s="28"/>
    </row>
    <row r="1380" spans="26:63">
      <c r="Z1380" s="28"/>
      <c r="AA1380" s="28"/>
      <c r="AB1380" s="28"/>
      <c r="AC1380" s="28"/>
      <c r="AD1380" s="28"/>
      <c r="AF1380" s="29"/>
      <c r="AM1380" s="28"/>
      <c r="AN1380" s="28"/>
      <c r="AO1380" s="28"/>
      <c r="AP1380" s="28"/>
      <c r="AQ1380" s="28"/>
      <c r="AR1380" s="28"/>
      <c r="AS1380" s="28"/>
      <c r="AT1380" s="28"/>
      <c r="AU1380" s="28"/>
      <c r="AW1380" s="28"/>
      <c r="AX1380" s="28"/>
      <c r="AY1380" s="28"/>
      <c r="AZ1380" s="28"/>
      <c r="BA1380" s="28"/>
      <c r="BB1380" s="28"/>
      <c r="BC1380" s="28"/>
      <c r="BD1380" s="28"/>
      <c r="BE1380" s="28"/>
      <c r="BF1380" s="28"/>
      <c r="BG1380" s="28"/>
      <c r="BH1380" s="28"/>
      <c r="BI1380" s="28"/>
      <c r="BJ1380" s="28"/>
      <c r="BK1380" s="28"/>
    </row>
    <row r="1381" spans="26:63">
      <c r="Z1381" s="28"/>
      <c r="AA1381" s="28"/>
      <c r="AB1381" s="28"/>
      <c r="AC1381" s="28"/>
      <c r="AD1381" s="28"/>
      <c r="AF1381" s="29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  <c r="AX1381" s="28"/>
      <c r="AY1381" s="28"/>
      <c r="AZ1381" s="28"/>
      <c r="BA1381" s="28"/>
      <c r="BB1381" s="28"/>
      <c r="BC1381" s="28"/>
      <c r="BD1381" s="28"/>
      <c r="BE1381" s="28"/>
      <c r="BF1381" s="28"/>
      <c r="BG1381" s="28"/>
      <c r="BH1381" s="28"/>
      <c r="BI1381" s="28"/>
      <c r="BJ1381" s="28"/>
      <c r="BK1381" s="28"/>
    </row>
    <row r="1382" spans="26:63">
      <c r="Z1382" s="28"/>
      <c r="AA1382" s="28"/>
      <c r="AB1382" s="28"/>
      <c r="AC1382" s="28"/>
      <c r="AD1382" s="28"/>
      <c r="AF1382" s="29"/>
      <c r="AM1382" s="28"/>
      <c r="AN1382" s="28"/>
      <c r="AO1382" s="28"/>
      <c r="AP1382" s="28"/>
      <c r="AQ1382" s="28"/>
      <c r="AR1382" s="28"/>
      <c r="AS1382" s="28"/>
      <c r="AT1382" s="28"/>
    </row>
    <row r="1383" spans="26:63">
      <c r="Z1383" s="28"/>
      <c r="AA1383" s="28"/>
      <c r="AB1383" s="28"/>
      <c r="AC1383" s="28"/>
      <c r="AD1383" s="28"/>
      <c r="AF1383" s="29"/>
      <c r="AM1383" s="28"/>
      <c r="AN1383" s="28"/>
      <c r="AO1383" s="28"/>
      <c r="AP1383" s="28"/>
      <c r="AQ1383" s="28"/>
      <c r="AR1383" s="28"/>
      <c r="AS1383" s="28"/>
      <c r="AT1383" s="28"/>
    </row>
    <row r="1384" spans="26:63">
      <c r="Z1384" s="28"/>
      <c r="AA1384" s="28"/>
      <c r="AB1384" s="28"/>
      <c r="AC1384" s="28"/>
      <c r="AD1384" s="28"/>
      <c r="AF1384" s="29"/>
      <c r="AM1384" s="28"/>
      <c r="AN1384" s="28"/>
      <c r="AO1384" s="28"/>
      <c r="AP1384" s="28"/>
      <c r="AQ1384" s="28"/>
      <c r="AR1384" s="28"/>
      <c r="AS1384" s="28"/>
      <c r="AT1384" s="28"/>
    </row>
    <row r="1385" spans="26:63">
      <c r="Z1385" s="28"/>
      <c r="AA1385" s="28"/>
      <c r="AB1385" s="28"/>
      <c r="AC1385" s="28"/>
      <c r="AD1385" s="28"/>
      <c r="AF1385" s="29"/>
      <c r="AM1385" s="28"/>
      <c r="AN1385" s="28"/>
      <c r="AO1385" s="28"/>
      <c r="AP1385" s="28"/>
      <c r="AQ1385" s="28"/>
      <c r="AR1385" s="28"/>
      <c r="AS1385" s="28"/>
      <c r="AT1385" s="28"/>
    </row>
    <row r="1386" spans="26:63">
      <c r="Z1386" s="28"/>
      <c r="AA1386" s="28"/>
      <c r="AB1386" s="28"/>
      <c r="AC1386" s="28"/>
      <c r="AD1386" s="28"/>
      <c r="AF1386" s="29"/>
      <c r="AM1386" s="28"/>
      <c r="AN1386" s="28"/>
      <c r="AO1386" s="28"/>
      <c r="AP1386" s="28"/>
      <c r="AQ1386" s="28"/>
      <c r="AR1386" s="28"/>
      <c r="AS1386" s="28"/>
      <c r="AT1386" s="28"/>
      <c r="AU1386" s="28"/>
      <c r="AW1386" s="28"/>
      <c r="AX1386" s="28"/>
      <c r="AY1386" s="28"/>
      <c r="AZ1386" s="28"/>
      <c r="BA1386" s="28"/>
      <c r="BB1386" s="28"/>
      <c r="BC1386" s="28"/>
      <c r="BD1386" s="28"/>
      <c r="BE1386" s="28"/>
      <c r="BF1386" s="28"/>
      <c r="BG1386" s="28"/>
      <c r="BH1386" s="28"/>
      <c r="BI1386" s="28"/>
      <c r="BJ1386" s="28"/>
      <c r="BK1386" s="28"/>
    </row>
    <row r="1387" spans="26:63">
      <c r="Z1387" s="28"/>
      <c r="AA1387" s="28"/>
      <c r="AB1387" s="28"/>
      <c r="AC1387" s="28"/>
      <c r="AD1387" s="28"/>
      <c r="AF1387" s="29"/>
      <c r="AM1387" s="28"/>
      <c r="AN1387" s="28"/>
      <c r="AO1387" s="28"/>
      <c r="AP1387" s="28"/>
      <c r="AQ1387" s="28"/>
      <c r="AR1387" s="28"/>
      <c r="AS1387" s="28"/>
      <c r="AT1387" s="28"/>
      <c r="AU1387" s="28"/>
      <c r="AW1387" s="28"/>
      <c r="AX1387" s="28"/>
      <c r="AY1387" s="28"/>
      <c r="AZ1387" s="28"/>
      <c r="BA1387" s="28"/>
      <c r="BB1387" s="28"/>
      <c r="BC1387" s="28"/>
      <c r="BD1387" s="28"/>
      <c r="BE1387" s="28"/>
      <c r="BF1387" s="28"/>
      <c r="BG1387" s="28"/>
      <c r="BH1387" s="28"/>
      <c r="BI1387" s="28"/>
      <c r="BJ1387" s="28"/>
      <c r="BK1387" s="28"/>
    </row>
    <row r="1388" spans="26:63">
      <c r="Z1388" s="28"/>
      <c r="AA1388" s="28"/>
      <c r="AB1388" s="28"/>
      <c r="AC1388" s="28"/>
      <c r="AD1388" s="28"/>
      <c r="AF1388" s="29"/>
      <c r="AM1388" s="28"/>
      <c r="AN1388" s="28"/>
      <c r="AO1388" s="28"/>
      <c r="AP1388" s="28"/>
      <c r="AQ1388" s="28"/>
      <c r="AR1388" s="28"/>
      <c r="AS1388" s="28"/>
      <c r="AT1388" s="28"/>
    </row>
    <row r="1389" spans="26:63">
      <c r="Z1389" s="28"/>
      <c r="AA1389" s="28"/>
      <c r="AB1389" s="28"/>
      <c r="AC1389" s="28"/>
      <c r="AD1389" s="28"/>
      <c r="AF1389" s="29"/>
      <c r="AM1389" s="28"/>
      <c r="AN1389" s="28"/>
      <c r="AO1389" s="28"/>
      <c r="AP1389" s="28"/>
      <c r="AQ1389" s="28"/>
      <c r="AR1389" s="28"/>
      <c r="AS1389" s="28"/>
      <c r="AT1389" s="28"/>
    </row>
    <row r="1390" spans="26:63">
      <c r="Z1390" s="28"/>
      <c r="AA1390" s="28"/>
      <c r="AB1390" s="28"/>
      <c r="AC1390" s="28"/>
      <c r="AD1390" s="28"/>
      <c r="AF1390" s="29"/>
      <c r="AM1390" s="28"/>
      <c r="AN1390" s="28"/>
      <c r="AO1390" s="28"/>
      <c r="AP1390" s="28"/>
      <c r="AQ1390" s="28"/>
      <c r="AR1390" s="28"/>
      <c r="AS1390" s="28"/>
      <c r="AT1390" s="28"/>
    </row>
    <row r="1391" spans="26:63">
      <c r="Z1391" s="28"/>
      <c r="AA1391" s="28"/>
      <c r="AB1391" s="28"/>
      <c r="AC1391" s="28"/>
      <c r="AD1391" s="28"/>
      <c r="AF1391" s="29"/>
      <c r="AM1391" s="28"/>
      <c r="AN1391" s="28"/>
      <c r="AO1391" s="28"/>
      <c r="AP1391" s="28"/>
      <c r="AQ1391" s="28"/>
      <c r="AR1391" s="28"/>
      <c r="AS1391" s="28"/>
      <c r="AT1391" s="28"/>
    </row>
    <row r="1392" spans="26:63">
      <c r="Z1392" s="28"/>
      <c r="AA1392" s="28"/>
      <c r="AB1392" s="28"/>
      <c r="AC1392" s="28"/>
      <c r="AD1392" s="28"/>
      <c r="AF1392" s="29"/>
      <c r="AM1392" s="28"/>
      <c r="AN1392" s="28"/>
      <c r="AO1392" s="28"/>
      <c r="AP1392" s="28"/>
      <c r="AQ1392" s="28"/>
      <c r="AR1392" s="28"/>
      <c r="AS1392" s="28"/>
      <c r="AT1392" s="28"/>
    </row>
    <row r="1393" spans="26:63">
      <c r="Z1393" s="28"/>
      <c r="AA1393" s="28"/>
      <c r="AB1393" s="28"/>
      <c r="AC1393" s="28"/>
      <c r="AD1393" s="28"/>
      <c r="AF1393" s="29"/>
      <c r="AM1393" s="28"/>
      <c r="AN1393" s="28"/>
      <c r="AO1393" s="28"/>
      <c r="AP1393" s="28"/>
      <c r="AQ1393" s="28"/>
      <c r="AR1393" s="28"/>
      <c r="AS1393" s="28"/>
      <c r="AT1393" s="28"/>
    </row>
    <row r="1394" spans="26:63">
      <c r="Z1394" s="28"/>
      <c r="AA1394" s="28"/>
      <c r="AB1394" s="28"/>
      <c r="AC1394" s="28"/>
      <c r="AD1394" s="28"/>
      <c r="AF1394" s="29"/>
      <c r="AM1394" s="28"/>
      <c r="AN1394" s="28"/>
      <c r="AO1394" s="28"/>
      <c r="AP1394" s="28"/>
      <c r="AQ1394" s="28"/>
      <c r="AR1394" s="28"/>
      <c r="AS1394" s="28"/>
      <c r="AT1394" s="28"/>
    </row>
    <row r="1395" spans="26:63">
      <c r="Z1395" s="28"/>
      <c r="AA1395" s="28"/>
      <c r="AB1395" s="28"/>
      <c r="AC1395" s="28"/>
      <c r="AD1395" s="28"/>
      <c r="AF1395" s="29"/>
      <c r="AM1395" s="28"/>
      <c r="AN1395" s="28"/>
      <c r="AO1395" s="28"/>
      <c r="AP1395" s="28"/>
      <c r="AQ1395" s="28"/>
      <c r="AR1395" s="28"/>
      <c r="AS1395" s="28"/>
      <c r="AT1395" s="28"/>
      <c r="AU1395" s="28"/>
      <c r="AW1395" s="28"/>
      <c r="AX1395" s="28"/>
      <c r="AY1395" s="28"/>
      <c r="AZ1395" s="28"/>
      <c r="BA1395" s="28"/>
      <c r="BB1395" s="28"/>
      <c r="BC1395" s="28"/>
      <c r="BD1395" s="28"/>
      <c r="BE1395" s="28"/>
      <c r="BF1395" s="28"/>
      <c r="BG1395" s="28"/>
      <c r="BH1395" s="28"/>
      <c r="BI1395" s="28"/>
      <c r="BJ1395" s="28"/>
      <c r="BK1395" s="28"/>
    </row>
    <row r="1396" spans="26:63">
      <c r="Z1396" s="28"/>
      <c r="AA1396" s="28"/>
      <c r="AB1396" s="28"/>
      <c r="AC1396" s="28"/>
      <c r="AD1396" s="28"/>
      <c r="AF1396" s="29"/>
      <c r="AM1396" s="28"/>
      <c r="AN1396" s="28"/>
      <c r="AO1396" s="28"/>
      <c r="AP1396" s="28"/>
      <c r="AQ1396" s="28"/>
      <c r="AR1396" s="28"/>
      <c r="AS1396" s="28"/>
      <c r="AT1396" s="28"/>
    </row>
    <row r="1397" spans="26:63">
      <c r="Z1397" s="28"/>
      <c r="AA1397" s="28"/>
      <c r="AB1397" s="28"/>
      <c r="AC1397" s="28"/>
      <c r="AD1397" s="28"/>
      <c r="AF1397" s="29"/>
      <c r="AM1397" s="28"/>
      <c r="AN1397" s="28"/>
      <c r="AO1397" s="28"/>
      <c r="AP1397" s="28"/>
      <c r="AQ1397" s="28"/>
      <c r="AR1397" s="28"/>
      <c r="AS1397" s="28"/>
      <c r="AT1397" s="28"/>
    </row>
    <row r="1398" spans="26:63">
      <c r="Z1398" s="28"/>
      <c r="AA1398" s="28"/>
      <c r="AB1398" s="28"/>
      <c r="AC1398" s="28"/>
      <c r="AD1398" s="28"/>
      <c r="AF1398" s="29"/>
      <c r="AM1398" s="28"/>
      <c r="AN1398" s="28"/>
      <c r="AO1398" s="28"/>
      <c r="AP1398" s="28"/>
      <c r="AQ1398" s="28"/>
      <c r="AR1398" s="28"/>
      <c r="AS1398" s="28"/>
      <c r="AT1398" s="28"/>
    </row>
    <row r="1399" spans="26:63">
      <c r="Z1399" s="28"/>
      <c r="AA1399" s="28"/>
      <c r="AB1399" s="28"/>
      <c r="AC1399" s="28"/>
      <c r="AD1399" s="28"/>
      <c r="AF1399" s="29"/>
      <c r="AM1399" s="28"/>
      <c r="AN1399" s="28"/>
      <c r="AO1399" s="28"/>
      <c r="AP1399" s="28"/>
      <c r="AQ1399" s="28"/>
      <c r="AR1399" s="28"/>
      <c r="AS1399" s="28"/>
      <c r="AT1399" s="28"/>
    </row>
    <row r="1400" spans="26:63">
      <c r="Z1400" s="28"/>
      <c r="AA1400" s="28"/>
      <c r="AB1400" s="28"/>
      <c r="AC1400" s="28"/>
      <c r="AD1400" s="28"/>
      <c r="AF1400" s="29"/>
      <c r="AM1400" s="28"/>
      <c r="AN1400" s="28"/>
      <c r="AO1400" s="28"/>
      <c r="AP1400" s="28"/>
      <c r="AQ1400" s="28"/>
      <c r="AR1400" s="28"/>
      <c r="AS1400" s="28"/>
      <c r="AT1400" s="28"/>
    </row>
    <row r="1401" spans="26:63">
      <c r="Z1401" s="28"/>
      <c r="AA1401" s="28"/>
      <c r="AB1401" s="28"/>
      <c r="AC1401" s="28"/>
      <c r="AD1401" s="28"/>
      <c r="AF1401" s="29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  <c r="AX1401" s="28"/>
      <c r="AY1401" s="28"/>
      <c r="AZ1401" s="28"/>
      <c r="BA1401" s="28"/>
      <c r="BB1401" s="28"/>
      <c r="BC1401" s="28"/>
      <c r="BD1401" s="28"/>
      <c r="BE1401" s="28"/>
      <c r="BF1401" s="28"/>
      <c r="BG1401" s="28"/>
      <c r="BH1401" s="28"/>
      <c r="BI1401" s="28"/>
      <c r="BJ1401" s="28"/>
      <c r="BK1401" s="28"/>
    </row>
    <row r="1402" spans="26:63">
      <c r="Z1402" s="28"/>
      <c r="AA1402" s="28"/>
      <c r="AB1402" s="28"/>
      <c r="AC1402" s="28"/>
      <c r="AD1402" s="28"/>
      <c r="AF1402" s="29"/>
      <c r="AM1402" s="28"/>
      <c r="AN1402" s="28"/>
      <c r="AO1402" s="28"/>
      <c r="AP1402" s="28"/>
      <c r="AQ1402" s="28"/>
      <c r="AR1402" s="28"/>
      <c r="AS1402" s="28"/>
      <c r="AT1402" s="28"/>
    </row>
    <row r="1403" spans="26:63">
      <c r="Z1403" s="28"/>
      <c r="AA1403" s="28"/>
      <c r="AB1403" s="28"/>
      <c r="AC1403" s="28"/>
      <c r="AD1403" s="28"/>
      <c r="AF1403" s="29"/>
      <c r="AM1403" s="28"/>
      <c r="AN1403" s="28"/>
      <c r="AO1403" s="28"/>
      <c r="AP1403" s="28"/>
      <c r="AQ1403" s="28"/>
      <c r="AR1403" s="28"/>
      <c r="AS1403" s="28"/>
      <c r="AT1403" s="28"/>
    </row>
    <row r="1404" spans="26:63">
      <c r="Z1404" s="28"/>
      <c r="AA1404" s="28"/>
      <c r="AB1404" s="28"/>
      <c r="AC1404" s="28"/>
      <c r="AD1404" s="28"/>
      <c r="AF1404" s="29"/>
      <c r="AM1404" s="28"/>
      <c r="AN1404" s="28"/>
      <c r="AO1404" s="28"/>
      <c r="AP1404" s="28"/>
      <c r="AQ1404" s="28"/>
      <c r="AR1404" s="28"/>
      <c r="AS1404" s="28"/>
      <c r="AT1404" s="28"/>
    </row>
    <row r="1405" spans="26:63">
      <c r="Z1405" s="28"/>
      <c r="AA1405" s="28"/>
      <c r="AB1405" s="28"/>
      <c r="AC1405" s="28"/>
      <c r="AD1405" s="28"/>
      <c r="AF1405" s="29"/>
      <c r="AM1405" s="28"/>
      <c r="AN1405" s="28"/>
      <c r="AO1405" s="28"/>
      <c r="AP1405" s="28"/>
      <c r="AQ1405" s="28"/>
      <c r="AR1405" s="28"/>
      <c r="AS1405" s="28"/>
      <c r="AT1405" s="28"/>
    </row>
    <row r="1406" spans="26:63">
      <c r="Z1406" s="28"/>
      <c r="AA1406" s="28"/>
      <c r="AB1406" s="28"/>
      <c r="AC1406" s="28"/>
      <c r="AD1406" s="28"/>
      <c r="AF1406" s="29"/>
      <c r="AM1406" s="28"/>
      <c r="AN1406" s="28"/>
      <c r="AO1406" s="28"/>
      <c r="AP1406" s="28"/>
      <c r="AQ1406" s="28"/>
      <c r="AR1406" s="28"/>
      <c r="AS1406" s="28"/>
      <c r="AT1406" s="28"/>
    </row>
    <row r="1407" spans="26:63">
      <c r="Z1407" s="28"/>
      <c r="AA1407" s="28"/>
      <c r="AB1407" s="28"/>
      <c r="AC1407" s="28"/>
      <c r="AD1407" s="28"/>
      <c r="AF1407" s="29"/>
      <c r="AM1407" s="28"/>
      <c r="AN1407" s="28"/>
      <c r="AO1407" s="28"/>
      <c r="AP1407" s="28"/>
      <c r="AQ1407" s="28"/>
      <c r="AR1407" s="28"/>
      <c r="AS1407" s="28"/>
      <c r="AT1407" s="28"/>
    </row>
    <row r="1408" spans="26:63">
      <c r="Z1408" s="28"/>
      <c r="AA1408" s="28"/>
      <c r="AB1408" s="28"/>
      <c r="AC1408" s="28"/>
      <c r="AD1408" s="28"/>
      <c r="AF1408" s="29"/>
      <c r="AM1408" s="28"/>
      <c r="AN1408" s="28"/>
      <c r="AO1408" s="28"/>
      <c r="AP1408" s="28"/>
      <c r="AQ1408" s="28"/>
      <c r="AR1408" s="28"/>
      <c r="AS1408" s="28"/>
      <c r="AT1408" s="28"/>
    </row>
    <row r="1409" spans="26:63">
      <c r="Z1409" s="28"/>
      <c r="AA1409" s="28"/>
      <c r="AB1409" s="28"/>
      <c r="AC1409" s="28"/>
      <c r="AD1409" s="28"/>
      <c r="AF1409" s="29"/>
      <c r="AM1409" s="28"/>
      <c r="AN1409" s="28"/>
      <c r="AO1409" s="28"/>
      <c r="AP1409" s="28"/>
      <c r="AQ1409" s="28"/>
      <c r="AR1409" s="28"/>
      <c r="AS1409" s="28"/>
      <c r="AT1409" s="28"/>
    </row>
    <row r="1410" spans="26:63">
      <c r="Z1410" s="28"/>
      <c r="AA1410" s="28"/>
      <c r="AB1410" s="28"/>
      <c r="AC1410" s="28"/>
      <c r="AD1410" s="28"/>
      <c r="AF1410" s="29"/>
      <c r="AM1410" s="28"/>
      <c r="AN1410" s="28"/>
      <c r="AO1410" s="28"/>
      <c r="AP1410" s="28"/>
      <c r="AQ1410" s="28"/>
      <c r="AR1410" s="28"/>
      <c r="AS1410" s="28"/>
      <c r="AT1410" s="28"/>
    </row>
    <row r="1411" spans="26:63">
      <c r="Z1411" s="28"/>
      <c r="AA1411" s="28"/>
      <c r="AB1411" s="28"/>
      <c r="AC1411" s="28"/>
      <c r="AD1411" s="28"/>
      <c r="AF1411" s="29"/>
      <c r="AM1411" s="28"/>
      <c r="AN1411" s="28"/>
      <c r="AO1411" s="28"/>
      <c r="AP1411" s="28"/>
      <c r="AQ1411" s="28"/>
      <c r="AR1411" s="28"/>
      <c r="AS1411" s="28"/>
      <c r="AT1411" s="28"/>
    </row>
    <row r="1412" spans="26:63">
      <c r="Z1412" s="28"/>
      <c r="AA1412" s="28"/>
      <c r="AB1412" s="28"/>
      <c r="AC1412" s="28"/>
      <c r="AD1412" s="28"/>
      <c r="AF1412" s="29"/>
      <c r="AM1412" s="28"/>
      <c r="AN1412" s="28"/>
      <c r="AO1412" s="28"/>
      <c r="AP1412" s="28"/>
      <c r="AQ1412" s="28"/>
      <c r="AR1412" s="28"/>
      <c r="AS1412" s="28"/>
      <c r="AT1412" s="28"/>
    </row>
    <row r="1413" spans="26:63">
      <c r="Z1413" s="28"/>
      <c r="AA1413" s="28"/>
      <c r="AB1413" s="28"/>
      <c r="AC1413" s="28"/>
      <c r="AD1413" s="28"/>
      <c r="AF1413" s="29"/>
      <c r="AM1413" s="28"/>
      <c r="AN1413" s="28"/>
      <c r="AO1413" s="28"/>
      <c r="AP1413" s="28"/>
      <c r="AQ1413" s="28"/>
      <c r="AR1413" s="28"/>
      <c r="AS1413" s="28"/>
      <c r="AT1413" s="28"/>
    </row>
    <row r="1414" spans="26:63">
      <c r="Z1414" s="28"/>
      <c r="AA1414" s="28"/>
      <c r="AB1414" s="28"/>
      <c r="AC1414" s="28"/>
      <c r="AD1414" s="28"/>
      <c r="AF1414" s="29"/>
      <c r="AM1414" s="28"/>
      <c r="AN1414" s="28"/>
      <c r="AO1414" s="28"/>
      <c r="AP1414" s="28"/>
      <c r="AQ1414" s="28"/>
      <c r="AR1414" s="28"/>
      <c r="AS1414" s="28"/>
      <c r="AT1414" s="28"/>
    </row>
    <row r="1415" spans="26:63">
      <c r="Z1415" s="28"/>
      <c r="AA1415" s="28"/>
      <c r="AB1415" s="28"/>
      <c r="AC1415" s="28"/>
      <c r="AD1415" s="28"/>
      <c r="AF1415" s="29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  <c r="AX1415" s="28"/>
      <c r="AY1415" s="28"/>
      <c r="AZ1415" s="28"/>
      <c r="BA1415" s="28"/>
      <c r="BB1415" s="28"/>
      <c r="BC1415" s="28"/>
      <c r="BD1415" s="28"/>
      <c r="BE1415" s="28"/>
      <c r="BF1415" s="28"/>
      <c r="BG1415" s="28"/>
      <c r="BH1415" s="28"/>
      <c r="BI1415" s="28"/>
      <c r="BJ1415" s="28"/>
      <c r="BK1415" s="28"/>
    </row>
    <row r="1416" spans="26:63">
      <c r="Z1416" s="28"/>
      <c r="AA1416" s="28"/>
      <c r="AB1416" s="28"/>
      <c r="AC1416" s="28"/>
      <c r="AD1416" s="28"/>
      <c r="AF1416" s="29"/>
      <c r="AM1416" s="28"/>
      <c r="AN1416" s="28"/>
      <c r="AO1416" s="28"/>
      <c r="AP1416" s="28"/>
      <c r="AQ1416" s="28"/>
      <c r="AR1416" s="28"/>
      <c r="AS1416" s="28"/>
      <c r="AT1416" s="28"/>
    </row>
    <row r="1417" spans="26:63">
      <c r="Z1417" s="28"/>
      <c r="AA1417" s="28"/>
      <c r="AB1417" s="28"/>
      <c r="AC1417" s="28"/>
      <c r="AD1417" s="28"/>
      <c r="AF1417" s="29"/>
      <c r="AM1417" s="28"/>
      <c r="AN1417" s="28"/>
      <c r="AO1417" s="28"/>
      <c r="AP1417" s="28"/>
      <c r="AQ1417" s="28"/>
      <c r="AR1417" s="28"/>
      <c r="AS1417" s="28"/>
      <c r="AT1417" s="28"/>
    </row>
    <row r="1418" spans="26:63">
      <c r="Z1418" s="28"/>
      <c r="AA1418" s="28"/>
      <c r="AB1418" s="28"/>
      <c r="AC1418" s="28"/>
      <c r="AD1418" s="28"/>
      <c r="AF1418" s="29"/>
      <c r="AM1418" s="28"/>
      <c r="AN1418" s="28"/>
      <c r="AO1418" s="28"/>
      <c r="AP1418" s="28"/>
      <c r="AQ1418" s="28"/>
      <c r="AR1418" s="28"/>
      <c r="AS1418" s="28"/>
      <c r="AT1418" s="28"/>
    </row>
    <row r="1419" spans="26:63">
      <c r="Z1419" s="28"/>
      <c r="AA1419" s="28"/>
      <c r="AB1419" s="28"/>
      <c r="AC1419" s="28"/>
      <c r="AD1419" s="28"/>
      <c r="AF1419" s="29"/>
      <c r="AM1419" s="28"/>
      <c r="AN1419" s="28"/>
      <c r="AO1419" s="28"/>
      <c r="AP1419" s="28"/>
      <c r="AQ1419" s="28"/>
      <c r="AR1419" s="28"/>
      <c r="AS1419" s="28"/>
      <c r="AT1419" s="28"/>
    </row>
    <row r="1420" spans="26:63">
      <c r="Z1420" s="28"/>
      <c r="AA1420" s="28"/>
      <c r="AB1420" s="28"/>
      <c r="AC1420" s="28"/>
      <c r="AD1420" s="28"/>
      <c r="AF1420" s="29"/>
      <c r="AM1420" s="28"/>
      <c r="AN1420" s="28"/>
      <c r="AO1420" s="28"/>
      <c r="AP1420" s="28"/>
      <c r="AQ1420" s="28"/>
      <c r="AR1420" s="28"/>
      <c r="AS1420" s="28"/>
      <c r="AT1420" s="28"/>
    </row>
    <row r="1421" spans="26:63">
      <c r="Z1421" s="28"/>
      <c r="AA1421" s="28"/>
      <c r="AB1421" s="28"/>
      <c r="AC1421" s="28"/>
      <c r="AD1421" s="28"/>
      <c r="AF1421" s="29"/>
      <c r="AM1421" s="28"/>
      <c r="AN1421" s="28"/>
      <c r="AO1421" s="28"/>
      <c r="AP1421" s="28"/>
      <c r="AQ1421" s="28"/>
      <c r="AR1421" s="28"/>
      <c r="AS1421" s="28"/>
      <c r="AT1421" s="28"/>
    </row>
    <row r="1422" spans="26:63">
      <c r="Z1422" s="28"/>
      <c r="AA1422" s="28"/>
      <c r="AB1422" s="28"/>
      <c r="AC1422" s="28"/>
      <c r="AD1422" s="28"/>
      <c r="AF1422" s="29"/>
      <c r="AM1422" s="28"/>
      <c r="AN1422" s="28"/>
      <c r="AO1422" s="28"/>
      <c r="AP1422" s="28"/>
      <c r="AQ1422" s="28"/>
      <c r="AR1422" s="28"/>
      <c r="AS1422" s="28"/>
      <c r="AT1422" s="28"/>
    </row>
    <row r="1423" spans="26:63">
      <c r="Z1423" s="28"/>
      <c r="AA1423" s="28"/>
      <c r="AB1423" s="28"/>
      <c r="AC1423" s="28"/>
      <c r="AD1423" s="28"/>
      <c r="AF1423" s="29"/>
      <c r="AM1423" s="28"/>
      <c r="AN1423" s="28"/>
      <c r="AO1423" s="28"/>
      <c r="AP1423" s="28"/>
      <c r="AQ1423" s="28"/>
      <c r="AR1423" s="28"/>
      <c r="AS1423" s="28"/>
      <c r="AT1423" s="28"/>
    </row>
    <row r="1424" spans="26:63">
      <c r="Z1424" s="28"/>
      <c r="AA1424" s="28"/>
      <c r="AB1424" s="28"/>
      <c r="AC1424" s="28"/>
      <c r="AD1424" s="28"/>
      <c r="AF1424" s="29"/>
      <c r="AM1424" s="28"/>
      <c r="AN1424" s="28"/>
      <c r="AO1424" s="28"/>
      <c r="AP1424" s="28"/>
      <c r="AQ1424" s="28"/>
      <c r="AR1424" s="28"/>
      <c r="AS1424" s="28"/>
      <c r="AT1424" s="28"/>
    </row>
    <row r="1425" spans="26:63">
      <c r="Z1425" s="28"/>
      <c r="AA1425" s="28"/>
      <c r="AB1425" s="28"/>
      <c r="AC1425" s="28"/>
      <c r="AD1425" s="28"/>
      <c r="AF1425" s="29"/>
      <c r="AM1425" s="28"/>
      <c r="AN1425" s="28"/>
      <c r="AO1425" s="28"/>
      <c r="AP1425" s="28"/>
      <c r="AQ1425" s="28"/>
      <c r="AR1425" s="28"/>
      <c r="AS1425" s="28"/>
      <c r="AT1425" s="28"/>
    </row>
    <row r="1426" spans="26:63">
      <c r="Z1426" s="28"/>
      <c r="AA1426" s="28"/>
      <c r="AB1426" s="28"/>
      <c r="AC1426" s="28"/>
      <c r="AD1426" s="28"/>
      <c r="AF1426" s="29"/>
      <c r="AM1426" s="28"/>
      <c r="AN1426" s="28"/>
      <c r="AO1426" s="28"/>
      <c r="AP1426" s="28"/>
      <c r="AQ1426" s="28"/>
      <c r="AR1426" s="28"/>
      <c r="AS1426" s="28"/>
      <c r="AT1426" s="28"/>
    </row>
    <row r="1427" spans="26:63">
      <c r="Z1427" s="28"/>
      <c r="AA1427" s="28"/>
      <c r="AB1427" s="28"/>
      <c r="AC1427" s="28"/>
      <c r="AD1427" s="28"/>
      <c r="AF1427" s="29"/>
      <c r="AM1427" s="28"/>
      <c r="AN1427" s="28"/>
      <c r="AO1427" s="28"/>
      <c r="AP1427" s="28"/>
      <c r="AQ1427" s="28"/>
      <c r="AR1427" s="28"/>
      <c r="AS1427" s="28"/>
      <c r="AT1427" s="28"/>
    </row>
    <row r="1428" spans="26:63">
      <c r="Z1428" s="28"/>
      <c r="AA1428" s="28"/>
      <c r="AB1428" s="28"/>
      <c r="AC1428" s="28"/>
      <c r="AD1428" s="28"/>
      <c r="AF1428" s="29"/>
      <c r="AM1428" s="28"/>
      <c r="AN1428" s="28"/>
      <c r="AO1428" s="28"/>
      <c r="AP1428" s="28"/>
      <c r="AQ1428" s="28"/>
      <c r="AR1428" s="28"/>
      <c r="AS1428" s="28"/>
      <c r="AT1428" s="28"/>
    </row>
    <row r="1429" spans="26:63">
      <c r="Z1429" s="28"/>
      <c r="AA1429" s="28"/>
      <c r="AB1429" s="28"/>
      <c r="AC1429" s="28"/>
      <c r="AD1429" s="28"/>
      <c r="AF1429" s="29"/>
      <c r="AM1429" s="28"/>
      <c r="AN1429" s="28"/>
      <c r="AO1429" s="28"/>
      <c r="AP1429" s="28"/>
      <c r="AQ1429" s="28"/>
      <c r="AR1429" s="28"/>
      <c r="AS1429" s="28"/>
      <c r="AT1429" s="28"/>
    </row>
    <row r="1430" spans="26:63">
      <c r="Z1430" s="28"/>
      <c r="AA1430" s="28"/>
      <c r="AB1430" s="28"/>
      <c r="AC1430" s="28"/>
      <c r="AD1430" s="28"/>
      <c r="AF1430" s="29"/>
      <c r="AM1430" s="28"/>
      <c r="AN1430" s="28"/>
      <c r="AO1430" s="28"/>
      <c r="AP1430" s="28"/>
      <c r="AQ1430" s="28"/>
      <c r="AR1430" s="28"/>
      <c r="AS1430" s="28"/>
      <c r="AT1430" s="28"/>
    </row>
    <row r="1431" spans="26:63">
      <c r="Z1431" s="28"/>
      <c r="AA1431" s="28"/>
      <c r="AB1431" s="28"/>
      <c r="AC1431" s="28"/>
      <c r="AD1431" s="28"/>
      <c r="AF1431" s="29"/>
      <c r="AM1431" s="28"/>
      <c r="AN1431" s="28"/>
      <c r="AO1431" s="28"/>
      <c r="AP1431" s="28"/>
      <c r="AQ1431" s="28"/>
      <c r="AR1431" s="28"/>
      <c r="AS1431" s="28"/>
      <c r="AT1431" s="28"/>
    </row>
    <row r="1432" spans="26:63">
      <c r="Z1432" s="28"/>
      <c r="AA1432" s="28"/>
      <c r="AB1432" s="28"/>
      <c r="AC1432" s="28"/>
      <c r="AD1432" s="28"/>
      <c r="AF1432" s="29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28"/>
      <c r="AY1432" s="28"/>
      <c r="AZ1432" s="28"/>
      <c r="BA1432" s="28"/>
      <c r="BB1432" s="28"/>
      <c r="BC1432" s="28"/>
      <c r="BD1432" s="28"/>
      <c r="BE1432" s="28"/>
      <c r="BF1432" s="28"/>
      <c r="BG1432" s="28"/>
      <c r="BH1432" s="28"/>
      <c r="BI1432" s="28"/>
      <c r="BJ1432" s="28"/>
      <c r="BK1432" s="28"/>
    </row>
    <row r="1433" spans="26:63">
      <c r="Z1433" s="28"/>
      <c r="AA1433" s="28"/>
      <c r="AB1433" s="28"/>
      <c r="AC1433" s="28"/>
      <c r="AD1433" s="28"/>
      <c r="AF1433" s="29"/>
      <c r="AM1433" s="28"/>
      <c r="AN1433" s="28"/>
      <c r="AO1433" s="28"/>
      <c r="AP1433" s="28"/>
      <c r="AQ1433" s="28"/>
      <c r="AR1433" s="28"/>
      <c r="AS1433" s="28"/>
      <c r="AT1433" s="28"/>
    </row>
    <row r="1434" spans="26:63">
      <c r="Z1434" s="28"/>
      <c r="AA1434" s="28"/>
      <c r="AB1434" s="28"/>
      <c r="AC1434" s="28"/>
      <c r="AD1434" s="28"/>
      <c r="AF1434" s="29"/>
      <c r="AM1434" s="28"/>
      <c r="AN1434" s="28"/>
      <c r="AO1434" s="28"/>
      <c r="AP1434" s="28"/>
      <c r="AQ1434" s="28"/>
      <c r="AR1434" s="28"/>
      <c r="AS1434" s="28"/>
      <c r="AT1434" s="28"/>
      <c r="AU1434" s="28"/>
    </row>
    <row r="1435" spans="26:63">
      <c r="Z1435" s="28"/>
      <c r="AA1435" s="28"/>
      <c r="AB1435" s="28"/>
      <c r="AC1435" s="28"/>
      <c r="AD1435" s="28"/>
      <c r="AF1435" s="29"/>
      <c r="AM1435" s="28"/>
      <c r="AN1435" s="28"/>
      <c r="AO1435" s="28"/>
      <c r="AP1435" s="28"/>
      <c r="AQ1435" s="28"/>
      <c r="AR1435" s="28"/>
      <c r="AS1435" s="28"/>
      <c r="AT1435" s="28"/>
      <c r="AU1435" s="28"/>
    </row>
    <row r="1436" spans="26:63">
      <c r="Z1436" s="28"/>
      <c r="AA1436" s="28"/>
      <c r="AB1436" s="28"/>
      <c r="AC1436" s="28"/>
      <c r="AD1436" s="28"/>
      <c r="AF1436" s="29"/>
      <c r="AM1436" s="28"/>
      <c r="AN1436" s="28"/>
      <c r="AO1436" s="28"/>
      <c r="AP1436" s="28"/>
      <c r="AQ1436" s="28"/>
      <c r="AR1436" s="28"/>
      <c r="AS1436" s="28"/>
      <c r="AT1436" s="28"/>
      <c r="AU1436" s="28"/>
    </row>
    <row r="1437" spans="26:63">
      <c r="Z1437" s="28"/>
      <c r="AA1437" s="28"/>
      <c r="AB1437" s="28"/>
      <c r="AC1437" s="28"/>
      <c r="AD1437" s="28"/>
      <c r="AF1437" s="29"/>
      <c r="AM1437" s="28"/>
      <c r="AN1437" s="28"/>
      <c r="AO1437" s="28"/>
      <c r="AP1437" s="28"/>
      <c r="AQ1437" s="28"/>
      <c r="AR1437" s="28"/>
      <c r="AS1437" s="28"/>
      <c r="AT1437" s="28"/>
      <c r="AU1437" s="28"/>
      <c r="AW1437" s="28"/>
    </row>
    <row r="1438" spans="26:63">
      <c r="Z1438" s="28"/>
      <c r="AA1438" s="28"/>
      <c r="AB1438" s="28"/>
      <c r="AC1438" s="28"/>
      <c r="AD1438" s="28"/>
      <c r="AF1438" s="29"/>
      <c r="AM1438" s="28"/>
      <c r="AN1438" s="28"/>
      <c r="AO1438" s="28"/>
      <c r="AP1438" s="28"/>
      <c r="AQ1438" s="28"/>
      <c r="AR1438" s="28"/>
      <c r="AS1438" s="28"/>
      <c r="AT1438" s="28"/>
      <c r="AU1438" s="28"/>
      <c r="AW1438" s="28"/>
    </row>
    <row r="1439" spans="26:63">
      <c r="Z1439" s="28"/>
      <c r="AA1439" s="28"/>
      <c r="AB1439" s="28"/>
      <c r="AC1439" s="28"/>
      <c r="AD1439" s="28"/>
      <c r="AF1439" s="29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28"/>
      <c r="AY1439" s="28"/>
      <c r="AZ1439" s="28"/>
      <c r="BA1439" s="28"/>
      <c r="BB1439" s="28"/>
      <c r="BC1439" s="28"/>
      <c r="BD1439" s="28"/>
      <c r="BE1439" s="28"/>
      <c r="BF1439" s="28"/>
      <c r="BG1439" s="28"/>
      <c r="BH1439" s="28"/>
      <c r="BI1439" s="28"/>
      <c r="BJ1439" s="28"/>
      <c r="BK1439" s="28"/>
    </row>
    <row r="1440" spans="26:63">
      <c r="Z1440" s="28"/>
      <c r="AA1440" s="28"/>
      <c r="AB1440" s="28"/>
      <c r="AC1440" s="28"/>
      <c r="AD1440" s="28"/>
      <c r="AF1440" s="29"/>
      <c r="AM1440" s="28"/>
      <c r="AN1440" s="28"/>
      <c r="AO1440" s="28"/>
      <c r="AP1440" s="28"/>
      <c r="AQ1440" s="28"/>
      <c r="AR1440" s="28"/>
      <c r="AS1440" s="28"/>
      <c r="AT1440" s="28"/>
    </row>
    <row r="1441" spans="26:63">
      <c r="Z1441" s="28"/>
      <c r="AA1441" s="28"/>
      <c r="AB1441" s="28"/>
      <c r="AC1441" s="28"/>
      <c r="AD1441" s="28"/>
      <c r="AF1441" s="29"/>
      <c r="AM1441" s="28"/>
      <c r="AN1441" s="28"/>
      <c r="AO1441" s="28"/>
      <c r="AP1441" s="28"/>
      <c r="AQ1441" s="28"/>
      <c r="AR1441" s="28"/>
      <c r="AS1441" s="28"/>
      <c r="AT1441" s="28"/>
    </row>
    <row r="1442" spans="26:63">
      <c r="Z1442" s="28"/>
      <c r="AA1442" s="28"/>
      <c r="AB1442" s="28"/>
      <c r="AC1442" s="28"/>
      <c r="AD1442" s="28"/>
      <c r="AF1442" s="29"/>
      <c r="AM1442" s="28"/>
      <c r="AN1442" s="28"/>
      <c r="AO1442" s="28"/>
      <c r="AP1442" s="28"/>
      <c r="AQ1442" s="28"/>
      <c r="AR1442" s="28"/>
      <c r="AS1442" s="28"/>
      <c r="AT1442" s="28"/>
    </row>
    <row r="1443" spans="26:63">
      <c r="Z1443" s="28"/>
      <c r="AA1443" s="28"/>
      <c r="AB1443" s="28"/>
      <c r="AC1443" s="28"/>
      <c r="AD1443" s="28"/>
      <c r="AF1443" s="29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28"/>
      <c r="AY1443" s="28"/>
      <c r="AZ1443" s="28"/>
      <c r="BA1443" s="28"/>
      <c r="BB1443" s="28"/>
      <c r="BC1443" s="28"/>
      <c r="BD1443" s="28"/>
      <c r="BE1443" s="28"/>
      <c r="BF1443" s="28"/>
      <c r="BG1443" s="28"/>
      <c r="BH1443" s="28"/>
      <c r="BI1443" s="28"/>
      <c r="BJ1443" s="28"/>
      <c r="BK1443" s="28"/>
    </row>
    <row r="1444" spans="26:63">
      <c r="Z1444" s="28"/>
      <c r="AA1444" s="28"/>
      <c r="AB1444" s="28"/>
      <c r="AC1444" s="28"/>
      <c r="AD1444" s="28"/>
      <c r="AF1444" s="29"/>
      <c r="AM1444" s="28"/>
      <c r="AN1444" s="28"/>
      <c r="AO1444" s="28"/>
      <c r="AP1444" s="28"/>
      <c r="AQ1444" s="28"/>
      <c r="AR1444" s="28"/>
      <c r="AS1444" s="28"/>
      <c r="AT1444" s="28"/>
      <c r="AU1444" s="28"/>
      <c r="AW1444" s="28"/>
    </row>
    <row r="1445" spans="26:63">
      <c r="Z1445" s="28"/>
      <c r="AA1445" s="28"/>
      <c r="AB1445" s="28"/>
      <c r="AC1445" s="28"/>
      <c r="AD1445" s="28"/>
      <c r="AF1445" s="29"/>
      <c r="AM1445" s="28"/>
      <c r="AN1445" s="28"/>
      <c r="AO1445" s="28"/>
      <c r="AP1445" s="28"/>
      <c r="AQ1445" s="28"/>
      <c r="AR1445" s="28"/>
      <c r="AS1445" s="28"/>
      <c r="AT1445" s="28"/>
      <c r="AU1445" s="28"/>
      <c r="AW1445" s="28"/>
      <c r="AX1445" s="28"/>
      <c r="AY1445" s="28"/>
      <c r="AZ1445" s="28"/>
      <c r="BA1445" s="28"/>
      <c r="BB1445" s="28"/>
      <c r="BC1445" s="28"/>
      <c r="BD1445" s="28"/>
      <c r="BE1445" s="28"/>
      <c r="BF1445" s="28"/>
      <c r="BG1445" s="28"/>
      <c r="BH1445" s="28"/>
      <c r="BI1445" s="28"/>
      <c r="BJ1445" s="28"/>
      <c r="BK1445" s="28"/>
    </row>
    <row r="1446" spans="26:63">
      <c r="Z1446" s="28"/>
      <c r="AA1446" s="28"/>
      <c r="AB1446" s="28"/>
      <c r="AC1446" s="28"/>
      <c r="AD1446" s="28"/>
      <c r="AF1446" s="29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/>
      <c r="AW1446" s="28"/>
      <c r="AX1446" s="28"/>
      <c r="AY1446" s="28"/>
      <c r="AZ1446" s="28"/>
      <c r="BA1446" s="28"/>
      <c r="BB1446" s="28"/>
      <c r="BC1446" s="28"/>
      <c r="BD1446" s="28"/>
      <c r="BE1446" s="28"/>
      <c r="BF1446" s="28"/>
      <c r="BG1446" s="28"/>
      <c r="BH1446" s="28"/>
      <c r="BI1446" s="28"/>
      <c r="BJ1446" s="28"/>
      <c r="BK1446" s="28"/>
    </row>
    <row r="1447" spans="26:63">
      <c r="Z1447" s="28"/>
      <c r="AA1447" s="28"/>
      <c r="AB1447" s="28"/>
      <c r="AC1447" s="28"/>
      <c r="AD1447" s="28"/>
      <c r="AF1447" s="29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28"/>
      <c r="AY1447" s="28"/>
      <c r="AZ1447" s="28"/>
      <c r="BA1447" s="28"/>
      <c r="BB1447" s="28"/>
      <c r="BC1447" s="28"/>
      <c r="BD1447" s="28"/>
      <c r="BE1447" s="28"/>
      <c r="BF1447" s="28"/>
      <c r="BG1447" s="28"/>
      <c r="BH1447" s="28"/>
      <c r="BI1447" s="28"/>
      <c r="BJ1447" s="28"/>
      <c r="BK1447" s="28"/>
    </row>
    <row r="1448" spans="26:63">
      <c r="Z1448" s="28"/>
      <c r="AA1448" s="28"/>
      <c r="AB1448" s="28"/>
      <c r="AC1448" s="28"/>
      <c r="AD1448" s="28"/>
      <c r="AF1448" s="29"/>
      <c r="AM1448" s="28"/>
      <c r="AN1448" s="28"/>
      <c r="AO1448" s="28"/>
      <c r="AP1448" s="28"/>
      <c r="AQ1448" s="28"/>
      <c r="AR1448" s="28"/>
      <c r="AS1448" s="28"/>
      <c r="AT1448" s="28"/>
      <c r="AU1448" s="28"/>
    </row>
    <row r="1449" spans="26:63">
      <c r="Z1449" s="28"/>
      <c r="AA1449" s="28"/>
      <c r="AB1449" s="28"/>
      <c r="AC1449" s="28"/>
      <c r="AD1449" s="28"/>
      <c r="AF1449" s="29"/>
      <c r="AM1449" s="28"/>
      <c r="AN1449" s="28"/>
      <c r="AO1449" s="28"/>
      <c r="AP1449" s="28"/>
      <c r="AQ1449" s="28"/>
      <c r="AR1449" s="28"/>
      <c r="AS1449" s="28"/>
      <c r="AT1449" s="28"/>
    </row>
    <row r="1450" spans="26:63">
      <c r="Z1450" s="28"/>
      <c r="AA1450" s="28"/>
      <c r="AB1450" s="28"/>
      <c r="AC1450" s="28"/>
      <c r="AD1450" s="28"/>
      <c r="AF1450" s="29"/>
      <c r="AM1450" s="28"/>
      <c r="AN1450" s="28"/>
      <c r="AO1450" s="28"/>
      <c r="AP1450" s="28"/>
      <c r="AQ1450" s="28"/>
      <c r="AR1450" s="28"/>
      <c r="AS1450" s="28"/>
      <c r="AT1450" s="28"/>
      <c r="AU1450" s="28"/>
      <c r="AW1450" s="28"/>
    </row>
    <row r="1451" spans="26:63">
      <c r="Z1451" s="28"/>
      <c r="AA1451" s="28"/>
      <c r="AB1451" s="28"/>
      <c r="AC1451" s="28"/>
      <c r="AD1451" s="28"/>
      <c r="AF1451" s="29"/>
      <c r="AM1451" s="28"/>
      <c r="AN1451" s="28"/>
      <c r="AO1451" s="28"/>
      <c r="AP1451" s="28"/>
      <c r="AQ1451" s="28"/>
      <c r="AR1451" s="28"/>
      <c r="AS1451" s="28"/>
      <c r="AT1451" s="28"/>
      <c r="AU1451" s="28"/>
      <c r="AW1451" s="28"/>
      <c r="AX1451" s="28"/>
      <c r="AY1451" s="28"/>
      <c r="AZ1451" s="28"/>
      <c r="BA1451" s="28"/>
      <c r="BB1451" s="28"/>
      <c r="BC1451" s="28"/>
      <c r="BD1451" s="28"/>
      <c r="BE1451" s="28"/>
      <c r="BF1451" s="28"/>
      <c r="BG1451" s="28"/>
      <c r="BH1451" s="28"/>
      <c r="BI1451" s="28"/>
      <c r="BJ1451" s="28"/>
      <c r="BK1451" s="28"/>
    </row>
    <row r="1452" spans="26:63">
      <c r="Z1452" s="28"/>
      <c r="AA1452" s="28"/>
      <c r="AB1452" s="28"/>
      <c r="AC1452" s="28"/>
      <c r="AD1452" s="28"/>
      <c r="AF1452" s="29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  <c r="AW1452" s="28"/>
      <c r="AX1452" s="28"/>
      <c r="AY1452" s="28"/>
      <c r="AZ1452" s="28"/>
      <c r="BA1452" s="28"/>
      <c r="BB1452" s="28"/>
      <c r="BC1452" s="28"/>
      <c r="BD1452" s="28"/>
      <c r="BE1452" s="28"/>
      <c r="BF1452" s="28"/>
      <c r="BG1452" s="28"/>
      <c r="BH1452" s="28"/>
      <c r="BI1452" s="28"/>
      <c r="BJ1452" s="28"/>
      <c r="BK1452" s="28"/>
    </row>
    <row r="1453" spans="26:63">
      <c r="Z1453" s="28"/>
      <c r="AA1453" s="28"/>
      <c r="AB1453" s="28"/>
      <c r="AC1453" s="28"/>
      <c r="AD1453" s="28"/>
      <c r="AF1453" s="29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28"/>
      <c r="AY1453" s="28"/>
      <c r="AZ1453" s="28"/>
      <c r="BA1453" s="28"/>
      <c r="BB1453" s="28"/>
      <c r="BC1453" s="28"/>
      <c r="BD1453" s="28"/>
      <c r="BE1453" s="28"/>
      <c r="BF1453" s="28"/>
      <c r="BG1453" s="28"/>
      <c r="BH1453" s="28"/>
      <c r="BI1453" s="28"/>
      <c r="BJ1453" s="28"/>
      <c r="BK1453" s="28"/>
    </row>
    <row r="1454" spans="26:63">
      <c r="Z1454" s="28"/>
      <c r="AA1454" s="28"/>
      <c r="AB1454" s="28"/>
      <c r="AC1454" s="28"/>
      <c r="AD1454" s="28"/>
      <c r="AF1454" s="29"/>
      <c r="AM1454" s="28"/>
      <c r="AN1454" s="28"/>
      <c r="AO1454" s="28"/>
      <c r="AP1454" s="28"/>
      <c r="AQ1454" s="28"/>
      <c r="AR1454" s="28"/>
      <c r="AS1454" s="28"/>
      <c r="AT1454" s="28"/>
    </row>
    <row r="1455" spans="26:63">
      <c r="Z1455" s="28"/>
      <c r="AA1455" s="28"/>
      <c r="AB1455" s="28"/>
      <c r="AC1455" s="28"/>
      <c r="AD1455" s="28"/>
      <c r="AF1455" s="29"/>
      <c r="AM1455" s="28"/>
      <c r="AN1455" s="28"/>
      <c r="AO1455" s="28"/>
      <c r="AP1455" s="28"/>
      <c r="AQ1455" s="28"/>
      <c r="AR1455" s="28"/>
      <c r="AS1455" s="28"/>
      <c r="AT1455" s="28"/>
    </row>
    <row r="1456" spans="26:63">
      <c r="Z1456" s="28"/>
      <c r="AA1456" s="28"/>
      <c r="AB1456" s="28"/>
      <c r="AC1456" s="28"/>
      <c r="AD1456" s="28"/>
      <c r="AF1456" s="29"/>
      <c r="AM1456" s="28"/>
      <c r="AN1456" s="28"/>
      <c r="AO1456" s="28"/>
      <c r="AP1456" s="28"/>
      <c r="AQ1456" s="28"/>
      <c r="AR1456" s="28"/>
      <c r="AS1456" s="28"/>
      <c r="AT1456" s="28"/>
      <c r="AU1456" s="28"/>
      <c r="AW1456" s="28"/>
      <c r="AX1456" s="28"/>
      <c r="AY1456" s="28"/>
      <c r="AZ1456" s="28"/>
      <c r="BA1456" s="28"/>
      <c r="BB1456" s="28"/>
      <c r="BC1456" s="28"/>
      <c r="BD1456" s="28"/>
      <c r="BE1456" s="28"/>
      <c r="BF1456" s="28"/>
      <c r="BG1456" s="28"/>
      <c r="BH1456" s="28"/>
      <c r="BI1456" s="28"/>
      <c r="BJ1456" s="28"/>
      <c r="BK1456" s="28"/>
    </row>
    <row r="1457" spans="26:63">
      <c r="Z1457" s="28"/>
      <c r="AA1457" s="28"/>
      <c r="AB1457" s="28"/>
      <c r="AC1457" s="28"/>
      <c r="AD1457" s="28"/>
      <c r="AF1457" s="29"/>
      <c r="AM1457" s="28"/>
      <c r="AN1457" s="28"/>
      <c r="AO1457" s="28"/>
      <c r="AP1457" s="28"/>
      <c r="AQ1457" s="28"/>
      <c r="AR1457" s="28"/>
      <c r="AS1457" s="28"/>
      <c r="AT1457" s="28"/>
      <c r="AU1457" s="28"/>
      <c r="AV1457" s="28"/>
      <c r="AW1457" s="28"/>
      <c r="AX1457" s="28"/>
      <c r="AY1457" s="28"/>
      <c r="AZ1457" s="28"/>
      <c r="BA1457" s="28"/>
      <c r="BB1457" s="28"/>
      <c r="BC1457" s="28"/>
      <c r="BD1457" s="28"/>
      <c r="BE1457" s="28"/>
      <c r="BF1457" s="28"/>
      <c r="BG1457" s="28"/>
      <c r="BH1457" s="28"/>
      <c r="BI1457" s="28"/>
      <c r="BJ1457" s="28"/>
      <c r="BK1457" s="28"/>
    </row>
    <row r="1458" spans="26:63">
      <c r="Z1458" s="28"/>
      <c r="AA1458" s="28"/>
      <c r="AB1458" s="28"/>
      <c r="AC1458" s="28"/>
      <c r="AD1458" s="28"/>
      <c r="AF1458" s="29"/>
      <c r="AM1458" s="28"/>
      <c r="AN1458" s="28"/>
      <c r="AO1458" s="28"/>
      <c r="AP1458" s="28"/>
      <c r="AQ1458" s="28"/>
      <c r="AR1458" s="28"/>
      <c r="AS1458" s="28"/>
      <c r="AT1458" s="28"/>
      <c r="AU1458" s="28"/>
      <c r="AV1458" s="28"/>
      <c r="AW1458" s="28"/>
      <c r="AX1458" s="28"/>
      <c r="AY1458" s="28"/>
      <c r="AZ1458" s="28"/>
      <c r="BA1458" s="28"/>
      <c r="BB1458" s="28"/>
      <c r="BC1458" s="28"/>
      <c r="BD1458" s="28"/>
      <c r="BE1458" s="28"/>
      <c r="BF1458" s="28"/>
      <c r="BG1458" s="28"/>
      <c r="BH1458" s="28"/>
      <c r="BI1458" s="28"/>
      <c r="BJ1458" s="28"/>
      <c r="BK1458" s="28"/>
    </row>
    <row r="1459" spans="26:63">
      <c r="Z1459" s="28"/>
      <c r="AA1459" s="28"/>
      <c r="AB1459" s="28"/>
      <c r="AC1459" s="28"/>
      <c r="AD1459" s="28"/>
      <c r="AF1459" s="29"/>
      <c r="AM1459" s="28"/>
      <c r="AN1459" s="28"/>
      <c r="AO1459" s="28"/>
      <c r="AP1459" s="28"/>
      <c r="AQ1459" s="28"/>
      <c r="AR1459" s="28"/>
      <c r="AS1459" s="28"/>
      <c r="AT1459" s="28"/>
    </row>
    <row r="1460" spans="26:63">
      <c r="Z1460" s="28"/>
      <c r="AA1460" s="28"/>
      <c r="AB1460" s="28"/>
      <c r="AC1460" s="28"/>
      <c r="AD1460" s="28"/>
      <c r="AF1460" s="29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  <c r="AW1460" s="28"/>
      <c r="AX1460" s="28"/>
      <c r="AY1460" s="28"/>
      <c r="AZ1460" s="28"/>
      <c r="BA1460" s="28"/>
      <c r="BB1460" s="28"/>
      <c r="BC1460" s="28"/>
      <c r="BD1460" s="28"/>
      <c r="BE1460" s="28"/>
      <c r="BF1460" s="28"/>
      <c r="BG1460" s="28"/>
      <c r="BH1460" s="28"/>
      <c r="BI1460" s="28"/>
      <c r="BJ1460" s="28"/>
      <c r="BK1460" s="28"/>
    </row>
    <row r="1461" spans="26:63">
      <c r="Z1461" s="28"/>
      <c r="AA1461" s="28"/>
      <c r="AB1461" s="28"/>
      <c r="AC1461" s="28"/>
      <c r="AD1461" s="28"/>
      <c r="AF1461" s="29"/>
      <c r="AM1461" s="28"/>
      <c r="AN1461" s="28"/>
      <c r="AO1461" s="28"/>
      <c r="AP1461" s="28"/>
      <c r="AQ1461" s="28"/>
      <c r="AR1461" s="28"/>
      <c r="AS1461" s="28"/>
      <c r="AT1461" s="28"/>
      <c r="AU1461" s="28"/>
    </row>
    <row r="1462" spans="26:63">
      <c r="Z1462" s="28"/>
      <c r="AA1462" s="28"/>
      <c r="AB1462" s="28"/>
      <c r="AC1462" s="28"/>
      <c r="AD1462" s="28"/>
      <c r="AF1462" s="29"/>
      <c r="AM1462" s="28"/>
      <c r="AN1462" s="28"/>
      <c r="AO1462" s="28"/>
      <c r="AP1462" s="28"/>
      <c r="AQ1462" s="28"/>
      <c r="AR1462" s="28"/>
      <c r="AS1462" s="28"/>
      <c r="AT1462" s="28"/>
      <c r="AU1462" s="28"/>
    </row>
    <row r="1463" spans="26:63">
      <c r="Z1463" s="28"/>
      <c r="AA1463" s="28"/>
      <c r="AB1463" s="28"/>
      <c r="AC1463" s="28"/>
      <c r="AD1463" s="28"/>
      <c r="AF1463" s="29"/>
      <c r="AM1463" s="28"/>
      <c r="AN1463" s="28"/>
      <c r="AO1463" s="28"/>
      <c r="AP1463" s="28"/>
      <c r="AQ1463" s="28"/>
      <c r="AR1463" s="28"/>
      <c r="AS1463" s="28"/>
      <c r="AT1463" s="28"/>
      <c r="AU1463" s="28"/>
    </row>
    <row r="1464" spans="26:63">
      <c r="Z1464" s="28"/>
      <c r="AA1464" s="28"/>
      <c r="AB1464" s="28"/>
      <c r="AC1464" s="28"/>
      <c r="AD1464" s="28"/>
      <c r="AF1464" s="29"/>
      <c r="AM1464" s="28"/>
      <c r="AN1464" s="28"/>
      <c r="AO1464" s="28"/>
      <c r="AP1464" s="28"/>
      <c r="AQ1464" s="28"/>
      <c r="AR1464" s="28"/>
      <c r="AS1464" s="28"/>
      <c r="AT1464" s="28"/>
      <c r="AU1464" s="28"/>
      <c r="AV1464" s="28"/>
      <c r="AW1464" s="28"/>
      <c r="AX1464" s="28"/>
      <c r="AY1464" s="28"/>
      <c r="AZ1464" s="28"/>
      <c r="BA1464" s="28"/>
      <c r="BB1464" s="28"/>
      <c r="BC1464" s="28"/>
      <c r="BD1464" s="28"/>
      <c r="BE1464" s="28"/>
      <c r="BF1464" s="28"/>
      <c r="BG1464" s="28"/>
      <c r="BH1464" s="28"/>
      <c r="BI1464" s="28"/>
      <c r="BJ1464" s="28"/>
      <c r="BK1464" s="28"/>
    </row>
    <row r="1465" spans="26:63">
      <c r="Z1465" s="28"/>
      <c r="AA1465" s="28"/>
      <c r="AB1465" s="28"/>
      <c r="AC1465" s="28"/>
      <c r="AD1465" s="28"/>
      <c r="AF1465" s="29"/>
      <c r="AM1465" s="28"/>
      <c r="AN1465" s="28"/>
      <c r="AO1465" s="28"/>
      <c r="AP1465" s="28"/>
      <c r="AQ1465" s="28"/>
      <c r="AR1465" s="28"/>
      <c r="AS1465" s="28"/>
      <c r="AT1465" s="28"/>
      <c r="AU1465" s="28"/>
      <c r="AV1465" s="28"/>
      <c r="AW1465" s="28"/>
      <c r="AX1465" s="28"/>
      <c r="AY1465" s="28"/>
      <c r="AZ1465" s="28"/>
      <c r="BA1465" s="28"/>
      <c r="BB1465" s="28"/>
      <c r="BC1465" s="28"/>
      <c r="BD1465" s="28"/>
      <c r="BE1465" s="28"/>
      <c r="BF1465" s="28"/>
      <c r="BG1465" s="28"/>
      <c r="BH1465" s="28"/>
      <c r="BI1465" s="28"/>
      <c r="BJ1465" s="28"/>
      <c r="BK1465" s="28"/>
    </row>
    <row r="1466" spans="26:63">
      <c r="Z1466" s="28"/>
      <c r="AA1466" s="28"/>
      <c r="AB1466" s="28"/>
      <c r="AC1466" s="28"/>
      <c r="AD1466" s="28"/>
      <c r="AF1466" s="29"/>
      <c r="AM1466" s="28"/>
      <c r="AN1466" s="28"/>
      <c r="AO1466" s="28"/>
      <c r="AP1466" s="28"/>
      <c r="AQ1466" s="28"/>
      <c r="AR1466" s="28"/>
      <c r="AS1466" s="28"/>
      <c r="AT1466" s="28"/>
    </row>
    <row r="1467" spans="26:63">
      <c r="Z1467" s="28"/>
      <c r="AA1467" s="28"/>
      <c r="AB1467" s="28"/>
      <c r="AC1467" s="28"/>
      <c r="AD1467" s="28"/>
      <c r="AF1467" s="29"/>
      <c r="AM1467" s="28"/>
      <c r="AN1467" s="28"/>
      <c r="AO1467" s="28"/>
      <c r="AP1467" s="28"/>
      <c r="AQ1467" s="28"/>
      <c r="AR1467" s="28"/>
      <c r="AS1467" s="28"/>
      <c r="AT1467" s="28"/>
      <c r="AU1467" s="28"/>
      <c r="AV1467" s="28"/>
      <c r="AW1467" s="28"/>
      <c r="AX1467" s="28"/>
      <c r="AY1467" s="28"/>
      <c r="AZ1467" s="28"/>
      <c r="BA1467" s="28"/>
      <c r="BB1467" s="28"/>
      <c r="BC1467" s="28"/>
      <c r="BD1467" s="28"/>
      <c r="BE1467" s="28"/>
      <c r="BF1467" s="28"/>
      <c r="BG1467" s="28"/>
      <c r="BH1467" s="28"/>
      <c r="BI1467" s="28"/>
      <c r="BJ1467" s="28"/>
      <c r="BK1467" s="28"/>
    </row>
    <row r="1468" spans="26:63">
      <c r="Z1468" s="28"/>
      <c r="AA1468" s="28"/>
      <c r="AB1468" s="28"/>
      <c r="AC1468" s="28"/>
      <c r="AD1468" s="28"/>
      <c r="AF1468" s="29"/>
      <c r="AM1468" s="28"/>
      <c r="AN1468" s="28"/>
      <c r="AO1468" s="28"/>
      <c r="AP1468" s="28"/>
      <c r="AQ1468" s="28"/>
      <c r="AR1468" s="28"/>
      <c r="AS1468" s="28"/>
      <c r="AT1468" s="28"/>
      <c r="AU1468" s="28"/>
    </row>
    <row r="1469" spans="26:63">
      <c r="Z1469" s="28"/>
      <c r="AA1469" s="28"/>
      <c r="AB1469" s="28"/>
      <c r="AC1469" s="28"/>
      <c r="AD1469" s="28"/>
      <c r="AF1469" s="29"/>
      <c r="AM1469" s="28"/>
      <c r="AN1469" s="28"/>
      <c r="AO1469" s="28"/>
      <c r="AP1469" s="28"/>
      <c r="AQ1469" s="28"/>
      <c r="AR1469" s="28"/>
      <c r="AS1469" s="28"/>
      <c r="AT1469" s="28"/>
      <c r="AU1469" s="28"/>
    </row>
    <row r="1470" spans="26:63">
      <c r="Z1470" s="28"/>
      <c r="AA1470" s="28"/>
      <c r="AB1470" s="28"/>
      <c r="AC1470" s="28"/>
      <c r="AD1470" s="28"/>
      <c r="AF1470" s="29"/>
      <c r="AM1470" s="28"/>
      <c r="AN1470" s="28"/>
      <c r="AO1470" s="28"/>
      <c r="AP1470" s="28"/>
      <c r="AQ1470" s="28"/>
      <c r="AR1470" s="28"/>
      <c r="AS1470" s="28"/>
      <c r="AT1470" s="28"/>
    </row>
    <row r="1471" spans="26:63">
      <c r="Z1471" s="28"/>
      <c r="AA1471" s="28"/>
      <c r="AB1471" s="28"/>
      <c r="AC1471" s="28"/>
      <c r="AD1471" s="28"/>
      <c r="AF1471" s="29"/>
      <c r="AM1471" s="28"/>
      <c r="AN1471" s="28"/>
      <c r="AO1471" s="28"/>
      <c r="AP1471" s="28"/>
      <c r="AQ1471" s="28"/>
      <c r="AR1471" s="28"/>
      <c r="AS1471" s="28"/>
      <c r="AT1471" s="28"/>
      <c r="AU1471" s="28"/>
      <c r="AW1471" s="28"/>
      <c r="AX1471" s="28"/>
      <c r="AY1471" s="28"/>
      <c r="AZ1471" s="28"/>
      <c r="BA1471" s="28"/>
      <c r="BB1471" s="28"/>
      <c r="BC1471" s="28"/>
      <c r="BD1471" s="28"/>
      <c r="BE1471" s="28"/>
      <c r="BF1471" s="28"/>
      <c r="BG1471" s="28"/>
      <c r="BH1471" s="28"/>
      <c r="BI1471" s="28"/>
      <c r="BJ1471" s="28"/>
      <c r="BK1471" s="28"/>
    </row>
    <row r="1472" spans="26:63">
      <c r="Z1472" s="28"/>
      <c r="AA1472" s="28"/>
      <c r="AB1472" s="28"/>
      <c r="AC1472" s="28"/>
      <c r="AD1472" s="28"/>
      <c r="AF1472" s="29"/>
      <c r="AM1472" s="28"/>
      <c r="AN1472" s="28"/>
      <c r="AO1472" s="28"/>
      <c r="AP1472" s="28"/>
      <c r="AQ1472" s="28"/>
      <c r="AR1472" s="28"/>
      <c r="AS1472" s="28"/>
      <c r="AT1472" s="28"/>
      <c r="AU1472" s="28"/>
      <c r="AW1472" s="28"/>
    </row>
    <row r="1473" spans="26:63">
      <c r="Z1473" s="28"/>
      <c r="AA1473" s="28"/>
      <c r="AB1473" s="28"/>
      <c r="AC1473" s="28"/>
      <c r="AD1473" s="28"/>
      <c r="AF1473" s="29"/>
      <c r="AM1473" s="28"/>
      <c r="AN1473" s="28"/>
      <c r="AO1473" s="28"/>
      <c r="AP1473" s="28"/>
      <c r="AQ1473" s="28"/>
      <c r="AR1473" s="28"/>
      <c r="AS1473" s="28"/>
      <c r="AT1473" s="28"/>
      <c r="AU1473" s="28"/>
      <c r="AW1473" s="28"/>
    </row>
    <row r="1474" spans="26:63">
      <c r="Z1474" s="28"/>
      <c r="AA1474" s="28"/>
      <c r="AB1474" s="28"/>
      <c r="AC1474" s="28"/>
      <c r="AD1474" s="28"/>
      <c r="AF1474" s="29"/>
      <c r="AM1474" s="28"/>
      <c r="AN1474" s="28"/>
      <c r="AO1474" s="28"/>
      <c r="AP1474" s="28"/>
      <c r="AQ1474" s="28"/>
      <c r="AR1474" s="28"/>
      <c r="AS1474" s="28"/>
      <c r="AT1474" s="28"/>
      <c r="AU1474" s="28"/>
      <c r="AV1474" s="28"/>
      <c r="AW1474" s="28"/>
      <c r="AX1474" s="28"/>
      <c r="AY1474" s="28"/>
      <c r="AZ1474" s="28"/>
      <c r="BA1474" s="28"/>
      <c r="BB1474" s="28"/>
      <c r="BC1474" s="28"/>
      <c r="BD1474" s="28"/>
      <c r="BE1474" s="28"/>
      <c r="BF1474" s="28"/>
      <c r="BG1474" s="28"/>
      <c r="BH1474" s="28"/>
      <c r="BI1474" s="28"/>
      <c r="BJ1474" s="28"/>
      <c r="BK1474" s="28"/>
    </row>
    <row r="1475" spans="26:63">
      <c r="Z1475" s="28"/>
      <c r="AA1475" s="28"/>
      <c r="AB1475" s="28"/>
      <c r="AC1475" s="28"/>
      <c r="AD1475" s="28"/>
      <c r="AF1475" s="29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28"/>
      <c r="AY1475" s="28"/>
      <c r="AZ1475" s="28"/>
      <c r="BA1475" s="28"/>
      <c r="BB1475" s="28"/>
      <c r="BC1475" s="28"/>
      <c r="BD1475" s="28"/>
      <c r="BE1475" s="28"/>
      <c r="BF1475" s="28"/>
      <c r="BG1475" s="28"/>
      <c r="BH1475" s="28"/>
      <c r="BI1475" s="28"/>
      <c r="BJ1475" s="28"/>
      <c r="BK1475" s="28"/>
    </row>
    <row r="1476" spans="26:63">
      <c r="Z1476" s="28"/>
      <c r="AA1476" s="28"/>
      <c r="AB1476" s="28"/>
      <c r="AC1476" s="28"/>
      <c r="AD1476" s="28"/>
      <c r="AF1476" s="29"/>
      <c r="AM1476" s="28"/>
      <c r="AN1476" s="28"/>
      <c r="AO1476" s="28"/>
      <c r="AP1476" s="28"/>
      <c r="AQ1476" s="28"/>
      <c r="AR1476" s="28"/>
      <c r="AS1476" s="28"/>
      <c r="AT1476" s="28"/>
      <c r="AU1476" s="28"/>
      <c r="AV1476" s="28"/>
      <c r="AW1476" s="28"/>
      <c r="AX1476" s="28"/>
      <c r="AY1476" s="28"/>
      <c r="AZ1476" s="28"/>
      <c r="BA1476" s="28"/>
      <c r="BB1476" s="28"/>
      <c r="BC1476" s="28"/>
      <c r="BD1476" s="28"/>
      <c r="BE1476" s="28"/>
      <c r="BF1476" s="28"/>
      <c r="BG1476" s="28"/>
      <c r="BH1476" s="28"/>
      <c r="BI1476" s="28"/>
      <c r="BJ1476" s="28"/>
      <c r="BK1476" s="28"/>
    </row>
    <row r="1477" spans="26:63">
      <c r="Z1477" s="28"/>
      <c r="AA1477" s="28"/>
      <c r="AB1477" s="28"/>
      <c r="AC1477" s="28"/>
      <c r="AD1477" s="28"/>
      <c r="AF1477" s="29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  <c r="AX1477" s="28"/>
      <c r="AY1477" s="28"/>
      <c r="AZ1477" s="28"/>
      <c r="BA1477" s="28"/>
      <c r="BB1477" s="28"/>
      <c r="BC1477" s="28"/>
      <c r="BD1477" s="28"/>
      <c r="BE1477" s="28"/>
      <c r="BF1477" s="28"/>
      <c r="BG1477" s="28"/>
      <c r="BH1477" s="28"/>
      <c r="BI1477" s="28"/>
      <c r="BJ1477" s="28"/>
      <c r="BK1477" s="28"/>
    </row>
    <row r="1478" spans="26:63">
      <c r="Z1478" s="28"/>
      <c r="AA1478" s="28"/>
      <c r="AB1478" s="28"/>
      <c r="AC1478" s="28"/>
      <c r="AD1478" s="28"/>
      <c r="AF1478" s="29"/>
      <c r="AM1478" s="28"/>
      <c r="AN1478" s="28"/>
      <c r="AO1478" s="28"/>
      <c r="AP1478" s="28"/>
      <c r="AQ1478" s="28"/>
      <c r="AR1478" s="28"/>
      <c r="AS1478" s="28"/>
      <c r="AT1478" s="28"/>
      <c r="AU1478" s="28"/>
    </row>
    <row r="1479" spans="26:63">
      <c r="Z1479" s="28"/>
      <c r="AA1479" s="28"/>
      <c r="AB1479" s="28"/>
      <c r="AC1479" s="28"/>
      <c r="AD1479" s="28"/>
      <c r="AF1479" s="29"/>
      <c r="AM1479" s="28"/>
      <c r="AN1479" s="28"/>
      <c r="AO1479" s="28"/>
      <c r="AP1479" s="28"/>
      <c r="AQ1479" s="28"/>
      <c r="AR1479" s="28"/>
      <c r="AS1479" s="28"/>
      <c r="AT1479" s="28"/>
    </row>
    <row r="1480" spans="26:63">
      <c r="Z1480" s="28"/>
      <c r="AA1480" s="28"/>
      <c r="AB1480" s="28"/>
      <c r="AC1480" s="28"/>
      <c r="AD1480" s="28"/>
      <c r="AF1480" s="29"/>
      <c r="AM1480" s="28"/>
      <c r="AN1480" s="28"/>
      <c r="AO1480" s="28"/>
      <c r="AP1480" s="28"/>
      <c r="AQ1480" s="28"/>
      <c r="AR1480" s="28"/>
      <c r="AS1480" s="28"/>
      <c r="AT1480" s="28"/>
    </row>
    <row r="1481" spans="26:63">
      <c r="Z1481" s="28"/>
      <c r="AA1481" s="28"/>
      <c r="AB1481" s="28"/>
      <c r="AC1481" s="28"/>
      <c r="AD1481" s="28"/>
      <c r="AF1481" s="29"/>
      <c r="AM1481" s="28"/>
      <c r="AN1481" s="28"/>
      <c r="AO1481" s="28"/>
      <c r="AP1481" s="28"/>
      <c r="AQ1481" s="28"/>
      <c r="AR1481" s="28"/>
      <c r="AS1481" s="28"/>
      <c r="AT1481" s="28"/>
      <c r="AU1481" s="28"/>
    </row>
    <row r="1482" spans="26:63">
      <c r="Z1482" s="28"/>
      <c r="AA1482" s="28"/>
      <c r="AB1482" s="28"/>
      <c r="AC1482" s="28"/>
      <c r="AD1482" s="28"/>
      <c r="AF1482" s="29"/>
      <c r="AM1482" s="28"/>
      <c r="AN1482" s="28"/>
      <c r="AO1482" s="28"/>
      <c r="AP1482" s="28"/>
      <c r="AQ1482" s="28"/>
      <c r="AR1482" s="28"/>
      <c r="AS1482" s="28"/>
      <c r="AT1482" s="28"/>
      <c r="AU1482" s="28"/>
      <c r="AV1482" s="28"/>
      <c r="AW1482" s="28"/>
      <c r="AX1482" s="28"/>
      <c r="AY1482" s="28"/>
      <c r="AZ1482" s="28"/>
      <c r="BA1482" s="28"/>
      <c r="BB1482" s="28"/>
      <c r="BC1482" s="28"/>
      <c r="BD1482" s="28"/>
      <c r="BE1482" s="28"/>
      <c r="BF1482" s="28"/>
      <c r="BG1482" s="28"/>
      <c r="BH1482" s="28"/>
      <c r="BI1482" s="28"/>
      <c r="BJ1482" s="28"/>
      <c r="BK1482" s="28"/>
    </row>
    <row r="1483" spans="26:63">
      <c r="Z1483" s="28"/>
      <c r="AA1483" s="28"/>
      <c r="AB1483" s="28"/>
      <c r="AC1483" s="28"/>
      <c r="AD1483" s="28"/>
      <c r="AF1483" s="29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  <c r="AX1483" s="28"/>
      <c r="AY1483" s="28"/>
      <c r="AZ1483" s="28"/>
      <c r="BA1483" s="28"/>
      <c r="BB1483" s="28"/>
      <c r="BC1483" s="28"/>
      <c r="BD1483" s="28"/>
      <c r="BE1483" s="28"/>
      <c r="BF1483" s="28"/>
      <c r="BG1483" s="28"/>
      <c r="BH1483" s="28"/>
      <c r="BI1483" s="28"/>
      <c r="BJ1483" s="28"/>
      <c r="BK1483" s="28"/>
    </row>
    <row r="1484" spans="26:63">
      <c r="Z1484" s="28"/>
      <c r="AA1484" s="28"/>
      <c r="AB1484" s="28"/>
      <c r="AC1484" s="28"/>
      <c r="AD1484" s="28"/>
      <c r="AF1484" s="29"/>
      <c r="AM1484" s="28"/>
      <c r="AN1484" s="28"/>
      <c r="AO1484" s="28"/>
      <c r="AP1484" s="28"/>
      <c r="AQ1484" s="28"/>
      <c r="AR1484" s="28"/>
      <c r="AS1484" s="28"/>
      <c r="AT1484" s="28"/>
    </row>
    <row r="1485" spans="26:63">
      <c r="Z1485" s="28"/>
      <c r="AA1485" s="28"/>
      <c r="AB1485" s="28"/>
      <c r="AC1485" s="28"/>
      <c r="AD1485" s="28"/>
      <c r="AF1485" s="29"/>
      <c r="AM1485" s="28"/>
      <c r="AN1485" s="28"/>
      <c r="AO1485" s="28"/>
      <c r="AP1485" s="28"/>
      <c r="AQ1485" s="28"/>
      <c r="AR1485" s="28"/>
      <c r="AS1485" s="28"/>
      <c r="AT1485" s="28"/>
      <c r="AU1485" s="28"/>
      <c r="AW1485" s="28"/>
    </row>
    <row r="1486" spans="26:63">
      <c r="Z1486" s="28"/>
      <c r="AA1486" s="28"/>
      <c r="AB1486" s="28"/>
      <c r="AC1486" s="28"/>
      <c r="AD1486" s="28"/>
      <c r="AF1486" s="29"/>
      <c r="AM1486" s="28"/>
      <c r="AN1486" s="28"/>
      <c r="AO1486" s="28"/>
      <c r="AP1486" s="28"/>
      <c r="AQ1486" s="28"/>
      <c r="AR1486" s="28"/>
      <c r="AS1486" s="28"/>
      <c r="AT1486" s="28"/>
      <c r="AU1486" s="28"/>
    </row>
    <row r="1487" spans="26:63">
      <c r="Z1487" s="28"/>
      <c r="AA1487" s="28"/>
      <c r="AB1487" s="28"/>
      <c r="AC1487" s="28"/>
      <c r="AD1487" s="28"/>
      <c r="AF1487" s="29"/>
      <c r="AM1487" s="28"/>
      <c r="AN1487" s="28"/>
      <c r="AO1487" s="28"/>
      <c r="AP1487" s="28"/>
      <c r="AQ1487" s="28"/>
      <c r="AR1487" s="28"/>
      <c r="AS1487" s="28"/>
      <c r="AT1487" s="28"/>
    </row>
    <row r="1488" spans="26:63">
      <c r="Z1488" s="28"/>
      <c r="AA1488" s="28"/>
      <c r="AB1488" s="28"/>
      <c r="AC1488" s="28"/>
      <c r="AD1488" s="28"/>
      <c r="AF1488" s="29"/>
      <c r="AM1488" s="28"/>
      <c r="AN1488" s="28"/>
      <c r="AO1488" s="28"/>
      <c r="AP1488" s="28"/>
      <c r="AQ1488" s="28"/>
      <c r="AR1488" s="28"/>
      <c r="AS1488" s="28"/>
      <c r="AT1488" s="28"/>
    </row>
    <row r="1489" spans="26:63">
      <c r="Z1489" s="28"/>
      <c r="AA1489" s="28"/>
      <c r="AB1489" s="28"/>
      <c r="AC1489" s="28"/>
      <c r="AD1489" s="28"/>
      <c r="AF1489" s="29"/>
      <c r="AM1489" s="28"/>
      <c r="AN1489" s="28"/>
      <c r="AO1489" s="28"/>
      <c r="AP1489" s="28"/>
      <c r="AQ1489" s="28"/>
      <c r="AR1489" s="28"/>
      <c r="AS1489" s="28"/>
      <c r="AT1489" s="28"/>
    </row>
    <row r="1490" spans="26:63">
      <c r="Z1490" s="28"/>
      <c r="AA1490" s="28"/>
      <c r="AB1490" s="28"/>
      <c r="AC1490" s="28"/>
      <c r="AD1490" s="28"/>
      <c r="AF1490" s="29"/>
      <c r="AM1490" s="28"/>
      <c r="AN1490" s="28"/>
      <c r="AO1490" s="28"/>
      <c r="AP1490" s="28"/>
      <c r="AQ1490" s="28"/>
      <c r="AR1490" s="28"/>
      <c r="AS1490" s="28"/>
      <c r="AT1490" s="28"/>
    </row>
    <row r="1491" spans="26:63">
      <c r="Z1491" s="28"/>
      <c r="AA1491" s="28"/>
      <c r="AB1491" s="28"/>
      <c r="AC1491" s="28"/>
      <c r="AD1491" s="28"/>
      <c r="AF1491" s="29"/>
      <c r="AM1491" s="28"/>
      <c r="AN1491" s="28"/>
      <c r="AO1491" s="28"/>
      <c r="AP1491" s="28"/>
      <c r="AQ1491" s="28"/>
      <c r="AR1491" s="28"/>
      <c r="AS1491" s="28"/>
      <c r="AT1491" s="28"/>
      <c r="AU1491" s="28"/>
      <c r="AV1491" s="28"/>
      <c r="AW1491" s="28"/>
      <c r="AX1491" s="28"/>
      <c r="AY1491" s="28"/>
      <c r="AZ1491" s="28"/>
      <c r="BA1491" s="28"/>
      <c r="BB1491" s="28"/>
      <c r="BC1491" s="28"/>
      <c r="BD1491" s="28"/>
      <c r="BE1491" s="28"/>
      <c r="BF1491" s="28"/>
      <c r="BG1491" s="28"/>
      <c r="BH1491" s="28"/>
      <c r="BI1491" s="28"/>
      <c r="BJ1491" s="28"/>
      <c r="BK1491" s="28"/>
    </row>
    <row r="1492" spans="26:63">
      <c r="Z1492" s="28"/>
      <c r="AA1492" s="28"/>
      <c r="AB1492" s="28"/>
      <c r="AC1492" s="28"/>
      <c r="AD1492" s="28"/>
      <c r="AF1492" s="29"/>
      <c r="AM1492" s="28"/>
      <c r="AN1492" s="28"/>
      <c r="AO1492" s="28"/>
      <c r="AP1492" s="28"/>
      <c r="AQ1492" s="28"/>
      <c r="AR1492" s="28"/>
      <c r="AS1492" s="28"/>
      <c r="AT1492" s="28"/>
    </row>
    <row r="1493" spans="26:63">
      <c r="Z1493" s="28"/>
      <c r="AA1493" s="28"/>
      <c r="AB1493" s="28"/>
      <c r="AC1493" s="28"/>
      <c r="AD1493" s="28"/>
      <c r="AF1493" s="29"/>
      <c r="AM1493" s="28"/>
      <c r="AN1493" s="28"/>
      <c r="AO1493" s="28"/>
      <c r="AP1493" s="28"/>
      <c r="AQ1493" s="28"/>
      <c r="AR1493" s="28"/>
      <c r="AS1493" s="28"/>
      <c r="AT1493" s="28"/>
      <c r="AU1493" s="28"/>
      <c r="AV1493" s="28"/>
      <c r="AW1493" s="28"/>
      <c r="AX1493" s="28"/>
      <c r="AY1493" s="28"/>
      <c r="AZ1493" s="28"/>
      <c r="BA1493" s="28"/>
      <c r="BB1493" s="28"/>
      <c r="BC1493" s="28"/>
      <c r="BD1493" s="28"/>
      <c r="BE1493" s="28"/>
      <c r="BF1493" s="28"/>
      <c r="BG1493" s="28"/>
      <c r="BH1493" s="28"/>
      <c r="BI1493" s="28"/>
      <c r="BJ1493" s="28"/>
      <c r="BK1493" s="28"/>
    </row>
    <row r="1494" spans="26:63">
      <c r="Z1494" s="28"/>
      <c r="AA1494" s="28"/>
      <c r="AB1494" s="28"/>
      <c r="AC1494" s="28"/>
      <c r="AD1494" s="28"/>
      <c r="AF1494" s="29"/>
      <c r="AM1494" s="28"/>
      <c r="AN1494" s="28"/>
      <c r="AO1494" s="28"/>
      <c r="AP1494" s="28"/>
      <c r="AQ1494" s="28"/>
      <c r="AR1494" s="28"/>
      <c r="AS1494" s="28"/>
      <c r="AT1494" s="28"/>
      <c r="AU1494" s="28"/>
      <c r="AW1494" s="28"/>
    </row>
    <row r="1495" spans="26:63">
      <c r="Z1495" s="28"/>
      <c r="AA1495" s="28"/>
      <c r="AB1495" s="28"/>
      <c r="AC1495" s="28"/>
      <c r="AD1495" s="28"/>
      <c r="AF1495" s="29"/>
      <c r="AM1495" s="28"/>
      <c r="AN1495" s="28"/>
      <c r="AO1495" s="28"/>
      <c r="AP1495" s="28"/>
      <c r="AQ1495" s="28"/>
      <c r="AR1495" s="28"/>
      <c r="AS1495" s="28"/>
      <c r="AT1495" s="28"/>
      <c r="AU1495" s="28"/>
    </row>
    <row r="1496" spans="26:63">
      <c r="Z1496" s="28"/>
      <c r="AA1496" s="28"/>
      <c r="AB1496" s="28"/>
      <c r="AC1496" s="28"/>
      <c r="AD1496" s="28"/>
      <c r="AF1496" s="29"/>
      <c r="AM1496" s="28"/>
      <c r="AN1496" s="28"/>
      <c r="AO1496" s="28"/>
      <c r="AP1496" s="28"/>
      <c r="AQ1496" s="28"/>
      <c r="AR1496" s="28"/>
      <c r="AS1496" s="28"/>
      <c r="AT1496" s="28"/>
      <c r="AU1496" s="28"/>
    </row>
    <row r="1497" spans="26:63">
      <c r="Z1497" s="28"/>
      <c r="AA1497" s="28"/>
      <c r="AB1497" s="28"/>
      <c r="AC1497" s="28"/>
      <c r="AD1497" s="28"/>
      <c r="AF1497" s="29"/>
      <c r="AM1497" s="28"/>
      <c r="AN1497" s="28"/>
      <c r="AO1497" s="28"/>
      <c r="AP1497" s="28"/>
      <c r="AQ1497" s="28"/>
      <c r="AR1497" s="28"/>
      <c r="AS1497" s="28"/>
      <c r="AT1497" s="28"/>
      <c r="AU1497" s="28"/>
      <c r="AW1497" s="28"/>
    </row>
    <row r="1498" spans="26:63">
      <c r="Z1498" s="28"/>
      <c r="AA1498" s="28"/>
      <c r="AB1498" s="28"/>
      <c r="AC1498" s="28"/>
      <c r="AD1498" s="28"/>
      <c r="AF1498" s="29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/>
      <c r="AW1498" s="28"/>
      <c r="AX1498" s="28"/>
      <c r="AY1498" s="28"/>
      <c r="AZ1498" s="28"/>
      <c r="BA1498" s="28"/>
      <c r="BB1498" s="28"/>
      <c r="BC1498" s="28"/>
      <c r="BD1498" s="28"/>
      <c r="BE1498" s="28"/>
      <c r="BF1498" s="28"/>
      <c r="BG1498" s="28"/>
      <c r="BH1498" s="28"/>
      <c r="BI1498" s="28"/>
      <c r="BJ1498" s="28"/>
      <c r="BK1498" s="28"/>
    </row>
    <row r="1499" spans="26:63">
      <c r="Z1499" s="28"/>
      <c r="AA1499" s="28"/>
      <c r="AB1499" s="28"/>
      <c r="AC1499" s="28"/>
      <c r="AD1499" s="28"/>
      <c r="AF1499" s="29"/>
      <c r="AM1499" s="28"/>
      <c r="AN1499" s="28"/>
      <c r="AO1499" s="28"/>
      <c r="AP1499" s="28"/>
      <c r="AQ1499" s="28"/>
      <c r="AR1499" s="28"/>
      <c r="AS1499" s="28"/>
      <c r="AT1499" s="28"/>
      <c r="AU1499" s="28"/>
    </row>
    <row r="1500" spans="26:63">
      <c r="Z1500" s="28"/>
      <c r="AA1500" s="28"/>
      <c r="AB1500" s="28"/>
      <c r="AC1500" s="28"/>
      <c r="AD1500" s="28"/>
      <c r="AF1500" s="29"/>
      <c r="AM1500" s="28"/>
      <c r="AN1500" s="28"/>
      <c r="AO1500" s="28"/>
      <c r="AP1500" s="28"/>
      <c r="AQ1500" s="28"/>
      <c r="AR1500" s="28"/>
      <c r="AS1500" s="28"/>
      <c r="AT1500" s="28"/>
      <c r="AU1500" s="28"/>
      <c r="AW1500" s="28"/>
    </row>
    <row r="1501" spans="26:63">
      <c r="Z1501" s="28"/>
      <c r="AA1501" s="28"/>
      <c r="AB1501" s="28"/>
      <c r="AC1501" s="28"/>
      <c r="AD1501" s="28"/>
      <c r="AF1501" s="29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/>
      <c r="AW1501" s="28"/>
      <c r="AX1501" s="28"/>
      <c r="AY1501" s="28"/>
      <c r="AZ1501" s="28"/>
      <c r="BA1501" s="28"/>
      <c r="BB1501" s="28"/>
      <c r="BC1501" s="28"/>
      <c r="BD1501" s="28"/>
      <c r="BE1501" s="28"/>
      <c r="BF1501" s="28"/>
      <c r="BG1501" s="28"/>
      <c r="BH1501" s="28"/>
      <c r="BI1501" s="28"/>
      <c r="BJ1501" s="28"/>
      <c r="BK1501" s="28"/>
    </row>
    <row r="1502" spans="26:63">
      <c r="Z1502" s="28"/>
      <c r="AA1502" s="28"/>
      <c r="AB1502" s="28"/>
      <c r="AC1502" s="28"/>
      <c r="AD1502" s="28"/>
      <c r="AF1502" s="29"/>
      <c r="AM1502" s="28"/>
      <c r="AN1502" s="28"/>
      <c r="AO1502" s="28"/>
      <c r="AP1502" s="28"/>
      <c r="AQ1502" s="28"/>
      <c r="AR1502" s="28"/>
      <c r="AS1502" s="28"/>
      <c r="AT1502" s="28"/>
      <c r="AU1502" s="28"/>
    </row>
    <row r="1503" spans="26:63">
      <c r="Z1503" s="28"/>
      <c r="AA1503" s="28"/>
      <c r="AB1503" s="28"/>
      <c r="AC1503" s="28"/>
      <c r="AD1503" s="28"/>
      <c r="AF1503" s="29"/>
      <c r="AM1503" s="28"/>
      <c r="AN1503" s="28"/>
      <c r="AO1503" s="28"/>
      <c r="AP1503" s="28"/>
      <c r="AQ1503" s="28"/>
      <c r="AR1503" s="28"/>
      <c r="AS1503" s="28"/>
      <c r="AT1503" s="28"/>
      <c r="AU1503" s="28"/>
    </row>
    <row r="1504" spans="26:63">
      <c r="Z1504" s="28"/>
      <c r="AA1504" s="28"/>
      <c r="AB1504" s="28"/>
      <c r="AC1504" s="28"/>
      <c r="AD1504" s="28"/>
      <c r="AF1504" s="29"/>
      <c r="AM1504" s="28"/>
      <c r="AN1504" s="28"/>
      <c r="AO1504" s="28"/>
      <c r="AP1504" s="28"/>
      <c r="AQ1504" s="28"/>
      <c r="AR1504" s="28"/>
      <c r="AS1504" s="28"/>
      <c r="AT1504" s="28"/>
      <c r="AU1504" s="28"/>
      <c r="AW1504" s="28"/>
      <c r="AX1504" s="28"/>
      <c r="AY1504" s="28"/>
      <c r="AZ1504" s="28"/>
      <c r="BA1504" s="28"/>
      <c r="BB1504" s="28"/>
      <c r="BC1504" s="28"/>
      <c r="BD1504" s="28"/>
      <c r="BE1504" s="28"/>
      <c r="BF1504" s="28"/>
      <c r="BG1504" s="28"/>
      <c r="BH1504" s="28"/>
      <c r="BI1504" s="28"/>
      <c r="BJ1504" s="28"/>
      <c r="BK1504" s="28"/>
    </row>
    <row r="1505" spans="26:63">
      <c r="Z1505" s="28"/>
      <c r="AA1505" s="28"/>
      <c r="AB1505" s="28"/>
      <c r="AC1505" s="28"/>
      <c r="AD1505" s="28"/>
      <c r="AF1505" s="29"/>
      <c r="AM1505" s="28"/>
      <c r="AN1505" s="28"/>
      <c r="AO1505" s="28"/>
      <c r="AP1505" s="28"/>
      <c r="AQ1505" s="28"/>
      <c r="AR1505" s="28"/>
      <c r="AS1505" s="28"/>
      <c r="AT1505" s="28"/>
      <c r="AU1505" s="28"/>
    </row>
    <row r="1506" spans="26:63">
      <c r="Z1506" s="28"/>
      <c r="AA1506" s="28"/>
      <c r="AB1506" s="28"/>
      <c r="AC1506" s="28"/>
      <c r="AD1506" s="28"/>
      <c r="AF1506" s="29"/>
      <c r="AM1506" s="28"/>
      <c r="AN1506" s="28"/>
      <c r="AO1506" s="28"/>
      <c r="AP1506" s="28"/>
      <c r="AQ1506" s="28"/>
      <c r="AR1506" s="28"/>
      <c r="AS1506" s="28"/>
      <c r="AT1506" s="28"/>
      <c r="AU1506" s="28"/>
      <c r="AW1506" s="28"/>
      <c r="AX1506" s="28"/>
      <c r="AY1506" s="28"/>
      <c r="AZ1506" s="28"/>
      <c r="BA1506" s="28"/>
      <c r="BB1506" s="28"/>
      <c r="BC1506" s="28"/>
      <c r="BD1506" s="28"/>
      <c r="BE1506" s="28"/>
      <c r="BF1506" s="28"/>
      <c r="BG1506" s="28"/>
      <c r="BH1506" s="28"/>
      <c r="BI1506" s="28"/>
      <c r="BJ1506" s="28"/>
      <c r="BK1506" s="28"/>
    </row>
    <row r="1507" spans="26:63">
      <c r="Z1507" s="28"/>
      <c r="AA1507" s="28"/>
      <c r="AB1507" s="28"/>
      <c r="AC1507" s="28"/>
      <c r="AD1507" s="28"/>
      <c r="AF1507" s="29"/>
      <c r="AM1507" s="28"/>
      <c r="AN1507" s="28"/>
      <c r="AO1507" s="28"/>
      <c r="AP1507" s="28"/>
      <c r="AQ1507" s="28"/>
      <c r="AR1507" s="28"/>
      <c r="AS1507" s="28"/>
      <c r="AT1507" s="28"/>
    </row>
    <row r="1508" spans="26:63">
      <c r="Z1508" s="28"/>
      <c r="AA1508" s="28"/>
      <c r="AB1508" s="28"/>
      <c r="AC1508" s="28"/>
      <c r="AD1508" s="28"/>
      <c r="AF1508" s="29"/>
      <c r="AM1508" s="28"/>
      <c r="AN1508" s="28"/>
      <c r="AO1508" s="28"/>
      <c r="AP1508" s="28"/>
      <c r="AQ1508" s="28"/>
      <c r="AR1508" s="28"/>
      <c r="AS1508" s="28"/>
      <c r="AT1508" s="28"/>
      <c r="AU1508" s="28"/>
      <c r="AW1508" s="28"/>
    </row>
    <row r="1509" spans="26:63">
      <c r="Z1509" s="28"/>
      <c r="AA1509" s="28"/>
      <c r="AB1509" s="28"/>
      <c r="AC1509" s="28"/>
      <c r="AD1509" s="28"/>
      <c r="AF1509" s="29"/>
      <c r="AM1509" s="28"/>
      <c r="AN1509" s="28"/>
      <c r="AO1509" s="28"/>
      <c r="AP1509" s="28"/>
      <c r="AQ1509" s="28"/>
      <c r="AR1509" s="28"/>
      <c r="AS1509" s="28"/>
      <c r="AT1509" s="28"/>
    </row>
    <row r="1510" spans="26:63">
      <c r="Z1510" s="28"/>
      <c r="AA1510" s="28"/>
      <c r="AB1510" s="28"/>
      <c r="AC1510" s="28"/>
      <c r="AD1510" s="28"/>
      <c r="AF1510" s="29"/>
      <c r="AM1510" s="28"/>
      <c r="AN1510" s="28"/>
      <c r="AO1510" s="28"/>
      <c r="AP1510" s="28"/>
      <c r="AQ1510" s="28"/>
      <c r="AR1510" s="28"/>
      <c r="AS1510" s="28"/>
      <c r="AT1510" s="28"/>
      <c r="AU1510" s="28"/>
    </row>
    <row r="1511" spans="26:63">
      <c r="Z1511" s="28"/>
      <c r="AA1511" s="28"/>
      <c r="AB1511" s="28"/>
      <c r="AC1511" s="28"/>
      <c r="AD1511" s="28"/>
      <c r="AF1511" s="29"/>
      <c r="AM1511" s="28"/>
      <c r="AN1511" s="28"/>
      <c r="AO1511" s="28"/>
      <c r="AP1511" s="28"/>
      <c r="AQ1511" s="28"/>
      <c r="AR1511" s="28"/>
      <c r="AS1511" s="28"/>
      <c r="AT1511" s="28"/>
      <c r="AU1511" s="28"/>
      <c r="AV1511" s="28"/>
      <c r="AW1511" s="28"/>
      <c r="AX1511" s="28"/>
      <c r="AY1511" s="28"/>
      <c r="AZ1511" s="28"/>
      <c r="BA1511" s="28"/>
      <c r="BB1511" s="28"/>
      <c r="BC1511" s="28"/>
      <c r="BD1511" s="28"/>
      <c r="BE1511" s="28"/>
      <c r="BF1511" s="28"/>
      <c r="BG1511" s="28"/>
      <c r="BH1511" s="28"/>
      <c r="BI1511" s="28"/>
      <c r="BJ1511" s="28"/>
      <c r="BK1511" s="28"/>
    </row>
    <row r="1512" spans="26:63">
      <c r="Z1512" s="28"/>
      <c r="AA1512" s="28"/>
      <c r="AB1512" s="28"/>
      <c r="AC1512" s="28"/>
      <c r="AD1512" s="28"/>
      <c r="AF1512" s="29"/>
      <c r="AM1512" s="28"/>
      <c r="AN1512" s="28"/>
      <c r="AO1512" s="28"/>
      <c r="AP1512" s="28"/>
      <c r="AQ1512" s="28"/>
      <c r="AR1512" s="28"/>
      <c r="AS1512" s="28"/>
      <c r="AT1512" s="28"/>
    </row>
    <row r="1513" spans="26:63">
      <c r="Z1513" s="28"/>
      <c r="AA1513" s="28"/>
      <c r="AB1513" s="28"/>
      <c r="AC1513" s="28"/>
      <c r="AD1513" s="28"/>
      <c r="AF1513" s="29"/>
      <c r="AM1513" s="28"/>
      <c r="AN1513" s="28"/>
      <c r="AO1513" s="28"/>
      <c r="AP1513" s="28"/>
      <c r="AQ1513" s="28"/>
      <c r="AR1513" s="28"/>
      <c r="AS1513" s="28"/>
      <c r="AT1513" s="28"/>
      <c r="AU1513" s="28"/>
      <c r="AW1513" s="28"/>
    </row>
    <row r="1514" spans="26:63">
      <c r="Z1514" s="28"/>
      <c r="AA1514" s="28"/>
      <c r="AB1514" s="28"/>
      <c r="AC1514" s="28"/>
      <c r="AD1514" s="28"/>
      <c r="AF1514" s="29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/>
      <c r="AW1514" s="28"/>
      <c r="AX1514" s="28"/>
      <c r="AY1514" s="28"/>
      <c r="AZ1514" s="28"/>
      <c r="BA1514" s="28"/>
      <c r="BB1514" s="28"/>
      <c r="BC1514" s="28"/>
      <c r="BD1514" s="28"/>
      <c r="BE1514" s="28"/>
      <c r="BF1514" s="28"/>
      <c r="BG1514" s="28"/>
      <c r="BH1514" s="28"/>
      <c r="BI1514" s="28"/>
      <c r="BJ1514" s="28"/>
      <c r="BK1514" s="28"/>
    </row>
    <row r="1515" spans="26:63">
      <c r="Z1515" s="28"/>
      <c r="AA1515" s="28"/>
      <c r="AB1515" s="28"/>
      <c r="AC1515" s="28"/>
      <c r="AD1515" s="28"/>
      <c r="AF1515" s="29"/>
      <c r="AM1515" s="28"/>
      <c r="AN1515" s="28"/>
      <c r="AO1515" s="28"/>
      <c r="AP1515" s="28"/>
      <c r="AQ1515" s="28"/>
      <c r="AR1515" s="28"/>
      <c r="AS1515" s="28"/>
      <c r="AT1515" s="28"/>
      <c r="AU1515" s="28"/>
      <c r="AV1515" s="28"/>
      <c r="AW1515" s="28"/>
      <c r="AX1515" s="28"/>
      <c r="AY1515" s="28"/>
      <c r="AZ1515" s="28"/>
      <c r="BA1515" s="28"/>
      <c r="BB1515" s="28"/>
      <c r="BC1515" s="28"/>
      <c r="BD1515" s="28"/>
      <c r="BE1515" s="28"/>
      <c r="BF1515" s="28"/>
      <c r="BG1515" s="28"/>
      <c r="BH1515" s="28"/>
      <c r="BI1515" s="28"/>
      <c r="BJ1515" s="28"/>
      <c r="BK1515" s="28"/>
    </row>
    <row r="1516" spans="26:63">
      <c r="Z1516" s="28"/>
      <c r="AA1516" s="28"/>
      <c r="AB1516" s="28"/>
      <c r="AC1516" s="28"/>
      <c r="AD1516" s="28"/>
      <c r="AF1516" s="29"/>
      <c r="AM1516" s="28"/>
      <c r="AN1516" s="28"/>
      <c r="AO1516" s="28"/>
      <c r="AP1516" s="28"/>
      <c r="AQ1516" s="28"/>
      <c r="AR1516" s="28"/>
      <c r="AS1516" s="28"/>
      <c r="AT1516" s="28"/>
      <c r="AU1516" s="28"/>
      <c r="AV1516" s="28"/>
      <c r="AW1516" s="28"/>
      <c r="AX1516" s="28"/>
      <c r="AY1516" s="28"/>
      <c r="AZ1516" s="28"/>
      <c r="BA1516" s="28"/>
      <c r="BB1516" s="28"/>
      <c r="BC1516" s="28"/>
      <c r="BD1516" s="28"/>
      <c r="BE1516" s="28"/>
      <c r="BF1516" s="28"/>
      <c r="BG1516" s="28"/>
      <c r="BH1516" s="28"/>
      <c r="BI1516" s="28"/>
      <c r="BJ1516" s="28"/>
      <c r="BK1516" s="28"/>
    </row>
    <row r="1517" spans="26:63">
      <c r="Z1517" s="28"/>
      <c r="AA1517" s="28"/>
      <c r="AB1517" s="28"/>
      <c r="AC1517" s="28"/>
      <c r="AD1517" s="28"/>
      <c r="AF1517" s="29"/>
      <c r="AM1517" s="28"/>
      <c r="AN1517" s="28"/>
      <c r="AO1517" s="28"/>
      <c r="AP1517" s="28"/>
      <c r="AQ1517" s="28"/>
      <c r="AR1517" s="28"/>
      <c r="AS1517" s="28"/>
      <c r="AT1517" s="28"/>
      <c r="AU1517" s="28"/>
    </row>
    <row r="1518" spans="26:63">
      <c r="Z1518" s="28"/>
      <c r="AA1518" s="28"/>
      <c r="AB1518" s="28"/>
      <c r="AC1518" s="28"/>
      <c r="AD1518" s="28"/>
      <c r="AF1518" s="29"/>
      <c r="AM1518" s="28"/>
      <c r="AN1518" s="28"/>
      <c r="AO1518" s="28"/>
      <c r="AP1518" s="28"/>
      <c r="AQ1518" s="28"/>
      <c r="AR1518" s="28"/>
      <c r="AS1518" s="28"/>
      <c r="AT1518" s="28"/>
      <c r="AU1518" s="28"/>
    </row>
    <row r="1519" spans="26:63">
      <c r="Z1519" s="28"/>
      <c r="AA1519" s="28"/>
      <c r="AB1519" s="28"/>
      <c r="AC1519" s="28"/>
      <c r="AD1519" s="28"/>
      <c r="AF1519" s="29"/>
      <c r="AM1519" s="28"/>
      <c r="AN1519" s="28"/>
      <c r="AO1519" s="28"/>
      <c r="AP1519" s="28"/>
      <c r="AQ1519" s="28"/>
      <c r="AR1519" s="28"/>
      <c r="AS1519" s="28"/>
      <c r="AT1519" s="28"/>
      <c r="AU1519" s="28"/>
      <c r="AW1519" s="28"/>
      <c r="AX1519" s="28"/>
      <c r="AY1519" s="28"/>
      <c r="AZ1519" s="28"/>
      <c r="BA1519" s="28"/>
      <c r="BB1519" s="28"/>
      <c r="BC1519" s="28"/>
      <c r="BD1519" s="28"/>
      <c r="BE1519" s="28"/>
      <c r="BF1519" s="28"/>
      <c r="BG1519" s="28"/>
      <c r="BH1519" s="28"/>
      <c r="BI1519" s="28"/>
      <c r="BJ1519" s="28"/>
      <c r="BK1519" s="28"/>
    </row>
    <row r="1520" spans="26:63">
      <c r="Z1520" s="28"/>
      <c r="AA1520" s="28"/>
      <c r="AB1520" s="28"/>
      <c r="AC1520" s="28"/>
      <c r="AD1520" s="28"/>
      <c r="AF1520" s="29"/>
      <c r="AM1520" s="28"/>
      <c r="AN1520" s="28"/>
      <c r="AO1520" s="28"/>
      <c r="AP1520" s="28"/>
      <c r="AQ1520" s="28"/>
      <c r="AR1520" s="28"/>
      <c r="AS1520" s="28"/>
      <c r="AT1520" s="28"/>
      <c r="AU1520" s="28"/>
    </row>
    <row r="1521" spans="26:63">
      <c r="Z1521" s="28"/>
      <c r="AA1521" s="28"/>
      <c r="AB1521" s="28"/>
      <c r="AC1521" s="28"/>
      <c r="AD1521" s="28"/>
      <c r="AF1521" s="29"/>
      <c r="AM1521" s="28"/>
      <c r="AN1521" s="28"/>
      <c r="AO1521" s="28"/>
      <c r="AP1521" s="28"/>
      <c r="AQ1521" s="28"/>
      <c r="AR1521" s="28"/>
      <c r="AS1521" s="28"/>
      <c r="AT1521" s="28"/>
      <c r="AU1521" s="28"/>
      <c r="AW1521" s="28"/>
      <c r="AX1521" s="28"/>
      <c r="AY1521" s="28"/>
      <c r="AZ1521" s="28"/>
      <c r="BA1521" s="28"/>
      <c r="BB1521" s="28"/>
      <c r="BC1521" s="28"/>
      <c r="BD1521" s="28"/>
      <c r="BE1521" s="28"/>
      <c r="BF1521" s="28"/>
      <c r="BG1521" s="28"/>
      <c r="BH1521" s="28"/>
      <c r="BI1521" s="28"/>
      <c r="BJ1521" s="28"/>
      <c r="BK1521" s="28"/>
    </row>
    <row r="1522" spans="26:63">
      <c r="Z1522" s="28"/>
      <c r="AA1522" s="28"/>
      <c r="AB1522" s="28"/>
      <c r="AC1522" s="28"/>
      <c r="AD1522" s="28"/>
      <c r="AF1522" s="29"/>
      <c r="AM1522" s="28"/>
      <c r="AN1522" s="28"/>
      <c r="AO1522" s="28"/>
      <c r="AP1522" s="28"/>
      <c r="AQ1522" s="28"/>
      <c r="AR1522" s="28"/>
      <c r="AS1522" s="28"/>
      <c r="AT1522" s="28"/>
      <c r="AU1522" s="28"/>
    </row>
    <row r="1523" spans="26:63">
      <c r="Z1523" s="28"/>
      <c r="AA1523" s="28"/>
      <c r="AB1523" s="28"/>
      <c r="AC1523" s="28"/>
      <c r="AD1523" s="28"/>
      <c r="AF1523" s="29"/>
      <c r="AM1523" s="28"/>
      <c r="AN1523" s="28"/>
      <c r="AO1523" s="28"/>
      <c r="AP1523" s="28"/>
      <c r="AQ1523" s="28"/>
      <c r="AR1523" s="28"/>
      <c r="AS1523" s="28"/>
      <c r="AT1523" s="28"/>
      <c r="AU1523" s="28"/>
    </row>
    <row r="1524" spans="26:63">
      <c r="Z1524" s="28"/>
      <c r="AA1524" s="28"/>
      <c r="AB1524" s="28"/>
      <c r="AC1524" s="28"/>
      <c r="AD1524" s="28"/>
      <c r="AF1524" s="29"/>
      <c r="AM1524" s="28"/>
      <c r="AN1524" s="28"/>
      <c r="AO1524" s="28"/>
      <c r="AP1524" s="28"/>
      <c r="AQ1524" s="28"/>
      <c r="AR1524" s="28"/>
      <c r="AS1524" s="28"/>
      <c r="AT1524" s="28"/>
      <c r="AU1524" s="28"/>
      <c r="AW1524" s="28"/>
    </row>
    <row r="1525" spans="26:63">
      <c r="Z1525" s="28"/>
      <c r="AA1525" s="28"/>
      <c r="AB1525" s="28"/>
      <c r="AC1525" s="28"/>
      <c r="AD1525" s="28"/>
      <c r="AF1525" s="29"/>
      <c r="AM1525" s="28"/>
      <c r="AN1525" s="28"/>
      <c r="AO1525" s="28"/>
      <c r="AP1525" s="28"/>
      <c r="AQ1525" s="28"/>
      <c r="AR1525" s="28"/>
      <c r="AS1525" s="28"/>
      <c r="AT1525" s="28"/>
      <c r="AU1525" s="28"/>
    </row>
    <row r="1526" spans="26:63">
      <c r="Z1526" s="28"/>
      <c r="AA1526" s="28"/>
      <c r="AB1526" s="28"/>
      <c r="AC1526" s="28"/>
      <c r="AD1526" s="28"/>
      <c r="AF1526" s="29"/>
      <c r="AM1526" s="28"/>
      <c r="AN1526" s="28"/>
      <c r="AO1526" s="28"/>
      <c r="AP1526" s="28"/>
      <c r="AQ1526" s="28"/>
      <c r="AR1526" s="28"/>
      <c r="AS1526" s="28"/>
      <c r="AT1526" s="28"/>
      <c r="AU1526" s="28"/>
      <c r="AW1526" s="28"/>
    </row>
    <row r="1527" spans="26:63">
      <c r="Z1527" s="28"/>
      <c r="AA1527" s="28"/>
      <c r="AB1527" s="28"/>
      <c r="AC1527" s="28"/>
      <c r="AD1527" s="28"/>
      <c r="AF1527" s="29"/>
      <c r="AM1527" s="28"/>
      <c r="AN1527" s="28"/>
      <c r="AO1527" s="28"/>
      <c r="AP1527" s="28"/>
      <c r="AQ1527" s="28"/>
      <c r="AR1527" s="28"/>
      <c r="AS1527" s="28"/>
      <c r="AT1527" s="28"/>
      <c r="AU1527" s="28"/>
    </row>
    <row r="1528" spans="26:63">
      <c r="Z1528" s="28"/>
      <c r="AA1528" s="28"/>
      <c r="AB1528" s="28"/>
      <c r="AC1528" s="28"/>
      <c r="AD1528" s="28"/>
      <c r="AF1528" s="29"/>
      <c r="AM1528" s="28"/>
      <c r="AN1528" s="28"/>
      <c r="AO1528" s="28"/>
      <c r="AP1528" s="28"/>
      <c r="AQ1528" s="28"/>
      <c r="AR1528" s="28"/>
      <c r="AS1528" s="28"/>
      <c r="AT1528" s="28"/>
      <c r="AU1528" s="28"/>
    </row>
    <row r="1529" spans="26:63">
      <c r="Z1529" s="28"/>
      <c r="AA1529" s="28"/>
      <c r="AB1529" s="28"/>
      <c r="AC1529" s="28"/>
      <c r="AD1529" s="28"/>
      <c r="AF1529" s="29"/>
      <c r="AM1529" s="28"/>
      <c r="AN1529" s="28"/>
      <c r="AO1529" s="28"/>
      <c r="AP1529" s="28"/>
      <c r="AQ1529" s="28"/>
      <c r="AR1529" s="28"/>
      <c r="AS1529" s="28"/>
      <c r="AT1529" s="28"/>
      <c r="AU1529" s="28"/>
    </row>
    <row r="1530" spans="26:63">
      <c r="Z1530" s="28"/>
      <c r="AA1530" s="28"/>
      <c r="AB1530" s="28"/>
      <c r="AC1530" s="28"/>
      <c r="AD1530" s="28"/>
      <c r="AF1530" s="29"/>
      <c r="AM1530" s="28"/>
      <c r="AN1530" s="28"/>
      <c r="AO1530" s="28"/>
      <c r="AP1530" s="28"/>
      <c r="AQ1530" s="28"/>
      <c r="AR1530" s="28"/>
      <c r="AS1530" s="28"/>
      <c r="AT1530" s="28"/>
    </row>
    <row r="1531" spans="26:63">
      <c r="Z1531" s="28"/>
      <c r="AA1531" s="28"/>
      <c r="AB1531" s="28"/>
      <c r="AC1531" s="28"/>
      <c r="AD1531" s="28"/>
      <c r="AF1531" s="29"/>
      <c r="AM1531" s="28"/>
      <c r="AN1531" s="28"/>
      <c r="AO1531" s="28"/>
      <c r="AP1531" s="28"/>
      <c r="AQ1531" s="28"/>
      <c r="AR1531" s="28"/>
      <c r="AS1531" s="28"/>
      <c r="AT1531" s="28"/>
      <c r="AU1531" s="28"/>
    </row>
    <row r="1532" spans="26:63">
      <c r="Z1532" s="28"/>
      <c r="AA1532" s="28"/>
      <c r="AB1532" s="28"/>
      <c r="AC1532" s="28"/>
      <c r="AD1532" s="28"/>
      <c r="AF1532" s="29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  <c r="AW1532" s="28"/>
      <c r="AX1532" s="28"/>
      <c r="AY1532" s="28"/>
      <c r="AZ1532" s="28"/>
      <c r="BA1532" s="28"/>
      <c r="BB1532" s="28"/>
      <c r="BC1532" s="28"/>
      <c r="BD1532" s="28"/>
      <c r="BE1532" s="28"/>
      <c r="BF1532" s="28"/>
      <c r="BG1532" s="28"/>
      <c r="BH1532" s="28"/>
      <c r="BI1532" s="28"/>
      <c r="BJ1532" s="28"/>
      <c r="BK1532" s="28"/>
    </row>
    <row r="1533" spans="26:63">
      <c r="Z1533" s="28"/>
      <c r="AA1533" s="28"/>
      <c r="AB1533" s="28"/>
      <c r="AC1533" s="28"/>
      <c r="AD1533" s="28"/>
      <c r="AF1533" s="29"/>
      <c r="AM1533" s="28"/>
      <c r="AN1533" s="28"/>
      <c r="AO1533" s="28"/>
      <c r="AP1533" s="28"/>
      <c r="AQ1533" s="28"/>
      <c r="AR1533" s="28"/>
      <c r="AS1533" s="28"/>
      <c r="AT1533" s="28"/>
    </row>
    <row r="1534" spans="26:63">
      <c r="Z1534" s="28"/>
      <c r="AA1534" s="28"/>
      <c r="AB1534" s="28"/>
      <c r="AC1534" s="28"/>
      <c r="AD1534" s="28"/>
      <c r="AF1534" s="29"/>
      <c r="AM1534" s="28"/>
      <c r="AN1534" s="28"/>
      <c r="AO1534" s="28"/>
      <c r="AP1534" s="28"/>
      <c r="AQ1534" s="28"/>
      <c r="AR1534" s="28"/>
      <c r="AS1534" s="28"/>
      <c r="AT1534" s="28"/>
    </row>
    <row r="1535" spans="26:63">
      <c r="Z1535" s="28"/>
      <c r="AA1535" s="28"/>
      <c r="AB1535" s="28"/>
      <c r="AC1535" s="28"/>
      <c r="AD1535" s="28"/>
      <c r="AF1535" s="29"/>
      <c r="AM1535" s="28"/>
      <c r="AN1535" s="28"/>
      <c r="AO1535" s="28"/>
      <c r="AP1535" s="28"/>
      <c r="AQ1535" s="28"/>
      <c r="AR1535" s="28"/>
      <c r="AS1535" s="28"/>
      <c r="AT1535" s="28"/>
    </row>
    <row r="1536" spans="26:63">
      <c r="Z1536" s="28"/>
      <c r="AA1536" s="28"/>
      <c r="AB1536" s="28"/>
      <c r="AC1536" s="28"/>
      <c r="AD1536" s="28"/>
      <c r="AF1536" s="29"/>
      <c r="AM1536" s="28"/>
      <c r="AN1536" s="28"/>
      <c r="AO1536" s="28"/>
      <c r="AP1536" s="28"/>
      <c r="AQ1536" s="28"/>
      <c r="AR1536" s="28"/>
      <c r="AS1536" s="28"/>
      <c r="AT1536" s="28"/>
      <c r="AU1536" s="28"/>
    </row>
    <row r="1537" spans="26:63">
      <c r="Z1537" s="28"/>
      <c r="AA1537" s="28"/>
      <c r="AB1537" s="28"/>
      <c r="AC1537" s="28"/>
      <c r="AD1537" s="28"/>
      <c r="AF1537" s="29"/>
      <c r="AM1537" s="28"/>
      <c r="AN1537" s="28"/>
      <c r="AO1537" s="28"/>
      <c r="AP1537" s="28"/>
      <c r="AQ1537" s="28"/>
      <c r="AR1537" s="28"/>
      <c r="AS1537" s="28"/>
      <c r="AT1537" s="28"/>
      <c r="AU1537" s="28"/>
    </row>
    <row r="1538" spans="26:63">
      <c r="Z1538" s="28"/>
      <c r="AA1538" s="28"/>
      <c r="AB1538" s="28"/>
      <c r="AC1538" s="28"/>
      <c r="AD1538" s="28"/>
      <c r="AF1538" s="29"/>
      <c r="AM1538" s="28"/>
      <c r="AN1538" s="28"/>
      <c r="AO1538" s="28"/>
      <c r="AP1538" s="28"/>
      <c r="AQ1538" s="28"/>
      <c r="AR1538" s="28"/>
      <c r="AS1538" s="28"/>
      <c r="AT1538" s="28"/>
      <c r="AU1538" s="28"/>
    </row>
    <row r="1539" spans="26:63">
      <c r="Z1539" s="28"/>
      <c r="AA1539" s="28"/>
      <c r="AB1539" s="28"/>
      <c r="AC1539" s="28"/>
      <c r="AD1539" s="28"/>
      <c r="AF1539" s="29"/>
      <c r="AM1539" s="28"/>
      <c r="AN1539" s="28"/>
      <c r="AO1539" s="28"/>
      <c r="AP1539" s="28"/>
      <c r="AQ1539" s="28"/>
      <c r="AR1539" s="28"/>
      <c r="AS1539" s="28"/>
      <c r="AT1539" s="28"/>
    </row>
    <row r="1540" spans="26:63">
      <c r="Z1540" s="28"/>
      <c r="AA1540" s="28"/>
      <c r="AB1540" s="28"/>
      <c r="AC1540" s="28"/>
      <c r="AD1540" s="28"/>
      <c r="AF1540" s="29"/>
      <c r="AM1540" s="28"/>
      <c r="AN1540" s="28"/>
      <c r="AO1540" s="28"/>
      <c r="AP1540" s="28"/>
      <c r="AQ1540" s="28"/>
      <c r="AR1540" s="28"/>
      <c r="AS1540" s="28"/>
      <c r="AT1540" s="28"/>
      <c r="AU1540" s="28"/>
      <c r="AV1540" s="28"/>
      <c r="AW1540" s="28"/>
      <c r="AX1540" s="28"/>
      <c r="AY1540" s="28"/>
      <c r="AZ1540" s="28"/>
      <c r="BA1540" s="28"/>
      <c r="BB1540" s="28"/>
      <c r="BC1540" s="28"/>
      <c r="BD1540" s="28"/>
      <c r="BE1540" s="28"/>
      <c r="BF1540" s="28"/>
      <c r="BG1540" s="28"/>
      <c r="BH1540" s="28"/>
      <c r="BI1540" s="28"/>
      <c r="BJ1540" s="28"/>
      <c r="BK1540" s="28"/>
    </row>
    <row r="1541" spans="26:63">
      <c r="Z1541" s="28"/>
      <c r="AA1541" s="28"/>
      <c r="AB1541" s="28"/>
      <c r="AC1541" s="28"/>
      <c r="AD1541" s="28"/>
      <c r="AF1541" s="29"/>
      <c r="AM1541" s="28"/>
      <c r="AN1541" s="28"/>
      <c r="AO1541" s="28"/>
      <c r="AP1541" s="28"/>
      <c r="AQ1541" s="28"/>
      <c r="AR1541" s="28"/>
      <c r="AS1541" s="28"/>
      <c r="AT1541" s="28"/>
      <c r="AU1541" s="28"/>
      <c r="AW1541" s="28"/>
      <c r="AX1541" s="28"/>
      <c r="AY1541" s="28"/>
      <c r="AZ1541" s="28"/>
      <c r="BA1541" s="28"/>
      <c r="BB1541" s="28"/>
      <c r="BC1541" s="28"/>
      <c r="BD1541" s="28"/>
      <c r="BE1541" s="28"/>
      <c r="BF1541" s="28"/>
      <c r="BG1541" s="28"/>
      <c r="BH1541" s="28"/>
      <c r="BI1541" s="28"/>
      <c r="BJ1541" s="28"/>
      <c r="BK1541" s="28"/>
    </row>
    <row r="1542" spans="26:63">
      <c r="Z1542" s="28"/>
      <c r="AA1542" s="28"/>
      <c r="AB1542" s="28"/>
      <c r="AC1542" s="28"/>
      <c r="AD1542" s="28"/>
      <c r="AF1542" s="29"/>
      <c r="AM1542" s="28"/>
      <c r="AN1542" s="28"/>
      <c r="AO1542" s="28"/>
      <c r="AP1542" s="28"/>
      <c r="AQ1542" s="28"/>
      <c r="AR1542" s="28"/>
      <c r="AS1542" s="28"/>
      <c r="AT1542" s="28"/>
    </row>
    <row r="1543" spans="26:63">
      <c r="Z1543" s="28"/>
      <c r="AA1543" s="28"/>
      <c r="AB1543" s="28"/>
      <c r="AC1543" s="28"/>
      <c r="AD1543" s="28"/>
      <c r="AF1543" s="29"/>
      <c r="AM1543" s="28"/>
      <c r="AN1543" s="28"/>
      <c r="AO1543" s="28"/>
      <c r="AP1543" s="28"/>
      <c r="AQ1543" s="28"/>
      <c r="AR1543" s="28"/>
      <c r="AS1543" s="28"/>
      <c r="AT1543" s="28"/>
      <c r="AU1543" s="28"/>
    </row>
    <row r="1544" spans="26:63">
      <c r="Z1544" s="28"/>
      <c r="AA1544" s="28"/>
      <c r="AB1544" s="28"/>
      <c r="AC1544" s="28"/>
      <c r="AD1544" s="28"/>
      <c r="AF1544" s="29"/>
      <c r="AM1544" s="28"/>
      <c r="AN1544" s="28"/>
      <c r="AO1544" s="28"/>
      <c r="AP1544" s="28"/>
      <c r="AQ1544" s="28"/>
      <c r="AR1544" s="28"/>
      <c r="AS1544" s="28"/>
      <c r="AT1544" s="28"/>
    </row>
    <row r="1545" spans="26:63">
      <c r="Z1545" s="28"/>
      <c r="AA1545" s="28"/>
      <c r="AB1545" s="28"/>
      <c r="AC1545" s="28"/>
      <c r="AD1545" s="28"/>
      <c r="AF1545" s="29"/>
      <c r="AM1545" s="28"/>
      <c r="AN1545" s="28"/>
      <c r="AO1545" s="28"/>
      <c r="AP1545" s="28"/>
      <c r="AQ1545" s="28"/>
      <c r="AR1545" s="28"/>
      <c r="AS1545" s="28"/>
      <c r="AT1545" s="28"/>
      <c r="AU1545" s="28"/>
      <c r="AV1545" s="28"/>
      <c r="AW1545" s="28"/>
      <c r="AX1545" s="28"/>
      <c r="AY1545" s="28"/>
      <c r="AZ1545" s="28"/>
      <c r="BA1545" s="28"/>
      <c r="BB1545" s="28"/>
      <c r="BC1545" s="28"/>
      <c r="BD1545" s="28"/>
      <c r="BE1545" s="28"/>
      <c r="BF1545" s="28"/>
      <c r="BG1545" s="28"/>
      <c r="BH1545" s="28"/>
      <c r="BI1545" s="28"/>
      <c r="BJ1545" s="28"/>
      <c r="BK1545" s="28"/>
    </row>
    <row r="1546" spans="26:63">
      <c r="Z1546" s="28"/>
      <c r="AA1546" s="28"/>
      <c r="AB1546" s="28"/>
      <c r="AC1546" s="28"/>
      <c r="AD1546" s="28"/>
      <c r="AF1546" s="29"/>
      <c r="AM1546" s="28"/>
      <c r="AN1546" s="28"/>
      <c r="AO1546" s="28"/>
      <c r="AP1546" s="28"/>
      <c r="AQ1546" s="28"/>
      <c r="AR1546" s="28"/>
      <c r="AS1546" s="28"/>
      <c r="AT1546" s="28"/>
    </row>
    <row r="1547" spans="26:63">
      <c r="Z1547" s="28"/>
      <c r="AA1547" s="28"/>
      <c r="AB1547" s="28"/>
      <c r="AC1547" s="28"/>
      <c r="AD1547" s="28"/>
      <c r="AF1547" s="29"/>
      <c r="AM1547" s="28"/>
      <c r="AN1547" s="28"/>
      <c r="AO1547" s="28"/>
      <c r="AP1547" s="28"/>
      <c r="AQ1547" s="28"/>
      <c r="AR1547" s="28"/>
      <c r="AS1547" s="28"/>
      <c r="AT1547" s="28"/>
      <c r="AU1547" s="28"/>
      <c r="AW1547" s="28"/>
    </row>
    <row r="1548" spans="26:63">
      <c r="Z1548" s="28"/>
      <c r="AA1548" s="28"/>
      <c r="AB1548" s="28"/>
      <c r="AC1548" s="28"/>
      <c r="AD1548" s="28"/>
      <c r="AF1548" s="29"/>
      <c r="AM1548" s="28"/>
      <c r="AN1548" s="28"/>
      <c r="AO1548" s="28"/>
      <c r="AP1548" s="28"/>
      <c r="AQ1548" s="28"/>
      <c r="AR1548" s="28"/>
      <c r="AS1548" s="28"/>
      <c r="AT1548" s="28"/>
      <c r="AU1548" s="28"/>
      <c r="AW1548" s="28"/>
    </row>
    <row r="1549" spans="26:63">
      <c r="Z1549" s="28"/>
      <c r="AA1549" s="28"/>
      <c r="AB1549" s="28"/>
      <c r="AC1549" s="28"/>
      <c r="AD1549" s="28"/>
      <c r="AF1549" s="29"/>
      <c r="AM1549" s="28"/>
      <c r="AN1549" s="28"/>
      <c r="AO1549" s="28"/>
      <c r="AP1549" s="28"/>
      <c r="AQ1549" s="28"/>
      <c r="AR1549" s="28"/>
      <c r="AS1549" s="28"/>
      <c r="AT1549" s="28"/>
      <c r="AU1549" s="28"/>
      <c r="AW1549" s="28"/>
    </row>
    <row r="1550" spans="26:63">
      <c r="Z1550" s="28"/>
      <c r="AA1550" s="28"/>
      <c r="AB1550" s="28"/>
      <c r="AC1550" s="28"/>
      <c r="AD1550" s="28"/>
      <c r="AF1550" s="29"/>
      <c r="AM1550" s="28"/>
      <c r="AN1550" s="28"/>
      <c r="AO1550" s="28"/>
      <c r="AP1550" s="28"/>
      <c r="AQ1550" s="28"/>
      <c r="AR1550" s="28"/>
      <c r="AS1550" s="28"/>
      <c r="AT1550" s="28"/>
      <c r="AU1550" s="28"/>
    </row>
    <row r="1551" spans="26:63">
      <c r="Z1551" s="28"/>
      <c r="AA1551" s="28"/>
      <c r="AB1551" s="28"/>
      <c r="AC1551" s="28"/>
      <c r="AD1551" s="28"/>
      <c r="AF1551" s="29"/>
      <c r="AM1551" s="28"/>
      <c r="AN1551" s="28"/>
      <c r="AO1551" s="28"/>
      <c r="AP1551" s="28"/>
      <c r="AQ1551" s="28"/>
      <c r="AR1551" s="28"/>
      <c r="AS1551" s="28"/>
      <c r="AT1551" s="28"/>
    </row>
    <row r="1552" spans="26:63">
      <c r="Z1552" s="28"/>
      <c r="AA1552" s="28"/>
      <c r="AB1552" s="28"/>
      <c r="AC1552" s="28"/>
      <c r="AD1552" s="28"/>
      <c r="AF1552" s="29"/>
      <c r="AM1552" s="28"/>
      <c r="AN1552" s="28"/>
      <c r="AO1552" s="28"/>
      <c r="AP1552" s="28"/>
      <c r="AQ1552" s="28"/>
      <c r="AR1552" s="28"/>
      <c r="AS1552" s="28"/>
      <c r="AT1552" s="28"/>
      <c r="AU1552" s="28"/>
    </row>
    <row r="1553" spans="26:63">
      <c r="Z1553" s="28"/>
      <c r="AA1553" s="28"/>
      <c r="AB1553" s="28"/>
      <c r="AC1553" s="28"/>
      <c r="AD1553" s="28"/>
      <c r="AF1553" s="29"/>
      <c r="AM1553" s="28"/>
      <c r="AN1553" s="28"/>
      <c r="AO1553" s="28"/>
      <c r="AP1553" s="28"/>
      <c r="AQ1553" s="28"/>
      <c r="AR1553" s="28"/>
      <c r="AS1553" s="28"/>
      <c r="AT1553" s="28"/>
      <c r="AU1553" s="28"/>
    </row>
    <row r="1554" spans="26:63">
      <c r="Z1554" s="28"/>
      <c r="AA1554" s="28"/>
      <c r="AB1554" s="28"/>
      <c r="AC1554" s="28"/>
      <c r="AD1554" s="28"/>
      <c r="AF1554" s="29"/>
      <c r="AM1554" s="28"/>
      <c r="AN1554" s="28"/>
      <c r="AO1554" s="28"/>
      <c r="AP1554" s="28"/>
      <c r="AQ1554" s="28"/>
      <c r="AR1554" s="28"/>
      <c r="AS1554" s="28"/>
      <c r="AT1554" s="28"/>
      <c r="AU1554" s="28"/>
      <c r="AV1554" s="28"/>
      <c r="AW1554" s="28"/>
      <c r="AX1554" s="28"/>
      <c r="AY1554" s="28"/>
      <c r="AZ1554" s="28"/>
      <c r="BA1554" s="28"/>
      <c r="BB1554" s="28"/>
      <c r="BC1554" s="28"/>
      <c r="BD1554" s="28"/>
      <c r="BE1554" s="28"/>
      <c r="BF1554" s="28"/>
      <c r="BG1554" s="28"/>
      <c r="BH1554" s="28"/>
      <c r="BI1554" s="28"/>
      <c r="BJ1554" s="28"/>
      <c r="BK1554" s="28"/>
    </row>
    <row r="1555" spans="26:63">
      <c r="Z1555" s="28"/>
      <c r="AA1555" s="28"/>
      <c r="AB1555" s="28"/>
      <c r="AC1555" s="28"/>
      <c r="AD1555" s="28"/>
      <c r="AF1555" s="29"/>
      <c r="AM1555" s="28"/>
      <c r="AN1555" s="28"/>
      <c r="AO1555" s="28"/>
      <c r="AP1555" s="28"/>
      <c r="AQ1555" s="28"/>
      <c r="AR1555" s="28"/>
      <c r="AS1555" s="28"/>
      <c r="AT1555" s="28"/>
    </row>
    <row r="1556" spans="26:63">
      <c r="Z1556" s="28"/>
      <c r="AA1556" s="28"/>
      <c r="AB1556" s="28"/>
      <c r="AC1556" s="28"/>
      <c r="AD1556" s="28"/>
      <c r="AF1556" s="29"/>
      <c r="AM1556" s="28"/>
      <c r="AN1556" s="28"/>
      <c r="AO1556" s="28"/>
      <c r="AP1556" s="28"/>
      <c r="AQ1556" s="28"/>
      <c r="AR1556" s="28"/>
      <c r="AS1556" s="28"/>
      <c r="AT1556" s="28"/>
    </row>
    <row r="1557" spans="26:63">
      <c r="Z1557" s="28"/>
      <c r="AA1557" s="28"/>
      <c r="AB1557" s="28"/>
      <c r="AC1557" s="28"/>
      <c r="AD1557" s="28"/>
      <c r="AF1557" s="29"/>
      <c r="AM1557" s="28"/>
      <c r="AN1557" s="28"/>
      <c r="AO1557" s="28"/>
      <c r="AP1557" s="28"/>
      <c r="AQ1557" s="28"/>
      <c r="AR1557" s="28"/>
      <c r="AS1557" s="28"/>
      <c r="AT1557" s="28"/>
      <c r="AU1557" s="28"/>
      <c r="AV1557" s="28"/>
      <c r="AW1557" s="28"/>
      <c r="AX1557" s="28"/>
      <c r="AY1557" s="28"/>
      <c r="AZ1557" s="28"/>
      <c r="BA1557" s="28"/>
      <c r="BB1557" s="28"/>
      <c r="BC1557" s="28"/>
      <c r="BD1557" s="28"/>
      <c r="BE1557" s="28"/>
      <c r="BF1557" s="28"/>
      <c r="BG1557" s="28"/>
      <c r="BH1557" s="28"/>
      <c r="BI1557" s="28"/>
      <c r="BJ1557" s="28"/>
      <c r="BK1557" s="28"/>
    </row>
    <row r="1558" spans="26:63">
      <c r="Z1558" s="28"/>
      <c r="AA1558" s="28"/>
      <c r="AB1558" s="28"/>
      <c r="AC1558" s="28"/>
      <c r="AD1558" s="28"/>
      <c r="AF1558" s="29"/>
      <c r="AM1558" s="28"/>
      <c r="AN1558" s="28"/>
      <c r="AO1558" s="28"/>
      <c r="AP1558" s="28"/>
      <c r="AQ1558" s="28"/>
      <c r="AR1558" s="28"/>
      <c r="AS1558" s="28"/>
      <c r="AT1558" s="28"/>
      <c r="AU1558" s="28"/>
      <c r="AW1558" s="28"/>
      <c r="AX1558" s="28"/>
      <c r="AY1558" s="28"/>
      <c r="AZ1558" s="28"/>
      <c r="BA1558" s="28"/>
      <c r="BB1558" s="28"/>
      <c r="BC1558" s="28"/>
      <c r="BD1558" s="28"/>
      <c r="BE1558" s="28"/>
      <c r="BF1558" s="28"/>
      <c r="BG1558" s="28"/>
      <c r="BH1558" s="28"/>
      <c r="BI1558" s="28"/>
      <c r="BJ1558" s="28"/>
      <c r="BK1558" s="28"/>
    </row>
    <row r="1559" spans="26:63">
      <c r="Z1559" s="28"/>
      <c r="AA1559" s="28"/>
      <c r="AB1559" s="28"/>
      <c r="AC1559" s="28"/>
      <c r="AD1559" s="28"/>
      <c r="AF1559" s="29"/>
      <c r="AM1559" s="28"/>
      <c r="AN1559" s="28"/>
      <c r="AO1559" s="28"/>
      <c r="AP1559" s="28"/>
      <c r="AQ1559" s="28"/>
      <c r="AR1559" s="28"/>
      <c r="AS1559" s="28"/>
      <c r="AT1559" s="28"/>
      <c r="AU1559" s="28"/>
      <c r="AW1559" s="28"/>
    </row>
    <row r="1560" spans="26:63">
      <c r="Z1560" s="28"/>
      <c r="AA1560" s="28"/>
      <c r="AB1560" s="28"/>
      <c r="AC1560" s="28"/>
      <c r="AD1560" s="28"/>
      <c r="AF1560" s="29"/>
      <c r="AM1560" s="28"/>
      <c r="AN1560" s="28"/>
      <c r="AO1560" s="28"/>
      <c r="AP1560" s="28"/>
      <c r="AQ1560" s="28"/>
      <c r="AR1560" s="28"/>
      <c r="AS1560" s="28"/>
      <c r="AT1560" s="28"/>
    </row>
    <row r="1561" spans="26:63">
      <c r="Z1561" s="28"/>
      <c r="AA1561" s="28"/>
      <c r="AB1561" s="28"/>
      <c r="AC1561" s="28"/>
      <c r="AD1561" s="28"/>
      <c r="AF1561" s="29"/>
      <c r="AM1561" s="28"/>
      <c r="AN1561" s="28"/>
      <c r="AO1561" s="28"/>
      <c r="AP1561" s="28"/>
      <c r="AQ1561" s="28"/>
      <c r="AR1561" s="28"/>
      <c r="AS1561" s="28"/>
      <c r="AT1561" s="28"/>
      <c r="AU1561" s="28"/>
    </row>
    <row r="1562" spans="26:63">
      <c r="Z1562" s="28"/>
      <c r="AA1562" s="28"/>
      <c r="AB1562" s="28"/>
      <c r="AC1562" s="28"/>
      <c r="AD1562" s="28"/>
      <c r="AF1562" s="29"/>
      <c r="AM1562" s="28"/>
      <c r="AN1562" s="28"/>
      <c r="AO1562" s="28"/>
      <c r="AP1562" s="28"/>
      <c r="AQ1562" s="28"/>
      <c r="AR1562" s="28"/>
      <c r="AS1562" s="28"/>
      <c r="AT1562" s="28"/>
      <c r="AU1562" s="28"/>
    </row>
    <row r="1563" spans="26:63">
      <c r="Z1563" s="28"/>
      <c r="AA1563" s="28"/>
      <c r="AB1563" s="28"/>
      <c r="AC1563" s="28"/>
      <c r="AD1563" s="28"/>
      <c r="AF1563" s="29"/>
      <c r="AM1563" s="28"/>
      <c r="AN1563" s="28"/>
      <c r="AO1563" s="28"/>
      <c r="AP1563" s="28"/>
      <c r="AQ1563" s="28"/>
      <c r="AR1563" s="28"/>
      <c r="AS1563" s="28"/>
      <c r="AT1563" s="28"/>
      <c r="AU1563" s="28"/>
      <c r="AW1563" s="28"/>
    </row>
    <row r="1564" spans="26:63">
      <c r="Z1564" s="28"/>
      <c r="AA1564" s="28"/>
      <c r="AB1564" s="28"/>
      <c r="AC1564" s="28"/>
      <c r="AD1564" s="28"/>
      <c r="AF1564" s="29"/>
      <c r="AM1564" s="28"/>
      <c r="AN1564" s="28"/>
      <c r="AO1564" s="28"/>
      <c r="AP1564" s="28"/>
      <c r="AQ1564" s="28"/>
      <c r="AR1564" s="28"/>
      <c r="AS1564" s="28"/>
      <c r="AT1564" s="28"/>
      <c r="AU1564" s="28"/>
      <c r="AW1564" s="28"/>
      <c r="AX1564" s="28"/>
      <c r="AY1564" s="28"/>
      <c r="AZ1564" s="28"/>
      <c r="BA1564" s="28"/>
      <c r="BB1564" s="28"/>
      <c r="BC1564" s="28"/>
      <c r="BD1564" s="28"/>
      <c r="BE1564" s="28"/>
      <c r="BF1564" s="28"/>
      <c r="BG1564" s="28"/>
      <c r="BH1564" s="28"/>
      <c r="BI1564" s="28"/>
      <c r="BJ1564" s="28"/>
      <c r="BK1564" s="28"/>
    </row>
    <row r="1565" spans="26:63">
      <c r="Z1565" s="28"/>
      <c r="AA1565" s="28"/>
      <c r="AB1565" s="28"/>
      <c r="AC1565" s="28"/>
      <c r="AD1565" s="28"/>
      <c r="AF1565" s="29"/>
      <c r="AM1565" s="28"/>
      <c r="AN1565" s="28"/>
      <c r="AO1565" s="28"/>
      <c r="AP1565" s="28"/>
      <c r="AQ1565" s="28"/>
      <c r="AR1565" s="28"/>
      <c r="AS1565" s="28"/>
      <c r="AT1565" s="28"/>
      <c r="AU1565" s="28"/>
    </row>
    <row r="1566" spans="26:63">
      <c r="Z1566" s="28"/>
      <c r="AA1566" s="28"/>
      <c r="AB1566" s="28"/>
      <c r="AC1566" s="28"/>
      <c r="AD1566" s="28"/>
      <c r="AF1566" s="29"/>
      <c r="AM1566" s="28"/>
      <c r="AN1566" s="28"/>
      <c r="AO1566" s="28"/>
      <c r="AP1566" s="28"/>
      <c r="AQ1566" s="28"/>
      <c r="AR1566" s="28"/>
      <c r="AS1566" s="28"/>
      <c r="AT1566" s="28"/>
      <c r="AU1566" s="28"/>
    </row>
    <row r="1567" spans="26:63">
      <c r="Z1567" s="28"/>
      <c r="AA1567" s="28"/>
      <c r="AB1567" s="28"/>
      <c r="AC1567" s="28"/>
      <c r="AD1567" s="28"/>
      <c r="AF1567" s="29"/>
      <c r="AM1567" s="28"/>
      <c r="AN1567" s="28"/>
      <c r="AO1567" s="28"/>
      <c r="AP1567" s="28"/>
      <c r="AQ1567" s="28"/>
      <c r="AR1567" s="28"/>
      <c r="AS1567" s="28"/>
      <c r="AT1567" s="28"/>
      <c r="AU1567" s="28"/>
    </row>
    <row r="1568" spans="26:63">
      <c r="Z1568" s="28"/>
      <c r="AA1568" s="28"/>
      <c r="AB1568" s="28"/>
      <c r="AC1568" s="28"/>
      <c r="AD1568" s="28"/>
      <c r="AF1568" s="29"/>
      <c r="AM1568" s="28"/>
      <c r="AN1568" s="28"/>
      <c r="AO1568" s="28"/>
      <c r="AP1568" s="28"/>
      <c r="AQ1568" s="28"/>
      <c r="AR1568" s="28"/>
      <c r="AS1568" s="28"/>
      <c r="AT1568" s="28"/>
      <c r="AU1568" s="28"/>
      <c r="AW1568" s="28"/>
    </row>
    <row r="1569" spans="26:63">
      <c r="Z1569" s="28"/>
      <c r="AA1569" s="28"/>
      <c r="AB1569" s="28"/>
      <c r="AC1569" s="28"/>
      <c r="AD1569" s="28"/>
      <c r="AF1569" s="29"/>
      <c r="AM1569" s="28"/>
      <c r="AN1569" s="28"/>
      <c r="AO1569" s="28"/>
      <c r="AP1569" s="28"/>
      <c r="AQ1569" s="28"/>
      <c r="AR1569" s="28"/>
      <c r="AS1569" s="28"/>
      <c r="AT1569" s="28"/>
      <c r="AU1569" s="28"/>
      <c r="AW1569" s="28"/>
      <c r="AX1569" s="28"/>
      <c r="AY1569" s="28"/>
      <c r="AZ1569" s="28"/>
      <c r="BA1569" s="28"/>
      <c r="BB1569" s="28"/>
      <c r="BC1569" s="28"/>
      <c r="BD1569" s="28"/>
      <c r="BE1569" s="28"/>
      <c r="BF1569" s="28"/>
      <c r="BG1569" s="28"/>
      <c r="BH1569" s="28"/>
      <c r="BI1569" s="28"/>
      <c r="BJ1569" s="28"/>
      <c r="BK1569" s="28"/>
    </row>
    <row r="1570" spans="26:63">
      <c r="Z1570" s="28"/>
      <c r="AA1570" s="28"/>
      <c r="AB1570" s="28"/>
      <c r="AC1570" s="28"/>
      <c r="AD1570" s="28"/>
      <c r="AF1570" s="29"/>
      <c r="AM1570" s="28"/>
      <c r="AN1570" s="28"/>
      <c r="AO1570" s="28"/>
      <c r="AP1570" s="28"/>
      <c r="AQ1570" s="28"/>
      <c r="AR1570" s="28"/>
      <c r="AS1570" s="28"/>
      <c r="AT1570" s="28"/>
    </row>
    <row r="1571" spans="26:63">
      <c r="Z1571" s="28"/>
      <c r="AA1571" s="28"/>
      <c r="AB1571" s="28"/>
      <c r="AC1571" s="28"/>
      <c r="AD1571" s="28"/>
      <c r="AF1571" s="29"/>
      <c r="AM1571" s="28"/>
      <c r="AN1571" s="28"/>
      <c r="AO1571" s="28"/>
      <c r="AP1571" s="28"/>
      <c r="AQ1571" s="28"/>
      <c r="AR1571" s="28"/>
      <c r="AS1571" s="28"/>
      <c r="AT1571" s="28"/>
      <c r="AU1571" s="28"/>
    </row>
    <row r="1572" spans="26:63">
      <c r="Z1572" s="28"/>
      <c r="AA1572" s="28"/>
      <c r="AB1572" s="28"/>
      <c r="AC1572" s="28"/>
      <c r="AD1572" s="28"/>
      <c r="AF1572" s="29"/>
      <c r="AM1572" s="28"/>
      <c r="AN1572" s="28"/>
      <c r="AO1572" s="28"/>
      <c r="AP1572" s="28"/>
      <c r="AQ1572" s="28"/>
      <c r="AR1572" s="28"/>
      <c r="AS1572" s="28"/>
      <c r="AT1572" s="28"/>
      <c r="AU1572" s="28"/>
    </row>
    <row r="1573" spans="26:63">
      <c r="Z1573" s="28"/>
      <c r="AA1573" s="28"/>
      <c r="AB1573" s="28"/>
      <c r="AC1573" s="28"/>
      <c r="AD1573" s="28"/>
      <c r="AF1573" s="29"/>
      <c r="AM1573" s="28"/>
      <c r="AN1573" s="28"/>
      <c r="AO1573" s="28"/>
      <c r="AP1573" s="28"/>
      <c r="AQ1573" s="28"/>
      <c r="AR1573" s="28"/>
      <c r="AS1573" s="28"/>
      <c r="AT1573" s="28"/>
      <c r="AU1573" s="28"/>
      <c r="AW1573" s="28"/>
    </row>
    <row r="1574" spans="26:63">
      <c r="Z1574" s="28"/>
      <c r="AA1574" s="28"/>
      <c r="AB1574" s="28"/>
      <c r="AC1574" s="28"/>
      <c r="AD1574" s="28"/>
      <c r="AF1574" s="29"/>
      <c r="AM1574" s="28"/>
      <c r="AN1574" s="28"/>
      <c r="AO1574" s="28"/>
      <c r="AP1574" s="28"/>
      <c r="AQ1574" s="28"/>
      <c r="AR1574" s="28"/>
      <c r="AS1574" s="28"/>
      <c r="AT1574" s="28"/>
      <c r="AU1574" s="28"/>
    </row>
    <row r="1575" spans="26:63">
      <c r="Z1575" s="28"/>
      <c r="AA1575" s="28"/>
      <c r="AB1575" s="28"/>
      <c r="AC1575" s="28"/>
      <c r="AD1575" s="28"/>
      <c r="AF1575" s="29"/>
      <c r="AM1575" s="28"/>
      <c r="AN1575" s="28"/>
      <c r="AO1575" s="28"/>
      <c r="AP1575" s="28"/>
      <c r="AQ1575" s="28"/>
      <c r="AR1575" s="28"/>
      <c r="AS1575" s="28"/>
      <c r="AT1575" s="28"/>
    </row>
    <row r="1576" spans="26:63">
      <c r="Z1576" s="28"/>
      <c r="AA1576" s="28"/>
      <c r="AB1576" s="28"/>
      <c r="AC1576" s="28"/>
      <c r="AD1576" s="28"/>
      <c r="AF1576" s="29"/>
      <c r="AM1576" s="28"/>
      <c r="AN1576" s="28"/>
      <c r="AO1576" s="28"/>
      <c r="AP1576" s="28"/>
      <c r="AQ1576" s="28"/>
      <c r="AR1576" s="28"/>
      <c r="AS1576" s="28"/>
      <c r="AT1576" s="28"/>
    </row>
    <row r="1577" spans="26:63">
      <c r="Z1577" s="28"/>
      <c r="AA1577" s="28"/>
      <c r="AB1577" s="28"/>
      <c r="AC1577" s="28"/>
      <c r="AD1577" s="28"/>
      <c r="AF1577" s="29"/>
      <c r="AM1577" s="28"/>
      <c r="AN1577" s="28"/>
      <c r="AO1577" s="28"/>
      <c r="AP1577" s="28"/>
      <c r="AQ1577" s="28"/>
      <c r="AR1577" s="28"/>
      <c r="AS1577" s="28"/>
      <c r="AT1577" s="28"/>
      <c r="AU1577" s="28"/>
      <c r="AV1577" s="28"/>
      <c r="AW1577" s="28"/>
      <c r="AX1577" s="28"/>
      <c r="AY1577" s="28"/>
      <c r="AZ1577" s="28"/>
      <c r="BA1577" s="28"/>
      <c r="BB1577" s="28"/>
      <c r="BC1577" s="28"/>
      <c r="BD1577" s="28"/>
      <c r="BE1577" s="28"/>
      <c r="BF1577" s="28"/>
      <c r="BG1577" s="28"/>
      <c r="BH1577" s="28"/>
      <c r="BI1577" s="28"/>
      <c r="BJ1577" s="28"/>
      <c r="BK1577" s="28"/>
    </row>
    <row r="1578" spans="26:63">
      <c r="Z1578" s="28"/>
      <c r="AA1578" s="28"/>
      <c r="AB1578" s="28"/>
      <c r="AC1578" s="28"/>
      <c r="AD1578" s="28"/>
      <c r="AF1578" s="29"/>
      <c r="AM1578" s="28"/>
      <c r="AN1578" s="28"/>
      <c r="AO1578" s="28"/>
      <c r="AP1578" s="28"/>
      <c r="AQ1578" s="28"/>
      <c r="AR1578" s="28"/>
      <c r="AS1578" s="28"/>
      <c r="AT1578" s="28"/>
    </row>
    <row r="1579" spans="26:63">
      <c r="Z1579" s="28"/>
      <c r="AA1579" s="28"/>
      <c r="AB1579" s="28"/>
      <c r="AC1579" s="28"/>
      <c r="AD1579" s="28"/>
      <c r="AF1579" s="29"/>
      <c r="AM1579" s="28"/>
      <c r="AN1579" s="28"/>
      <c r="AO1579" s="28"/>
      <c r="AP1579" s="28"/>
      <c r="AQ1579" s="28"/>
      <c r="AR1579" s="28"/>
      <c r="AS1579" s="28"/>
      <c r="AT1579" s="28"/>
      <c r="AU1579" s="28"/>
      <c r="AV1579" s="28"/>
      <c r="AW1579" s="28"/>
      <c r="AX1579" s="28"/>
      <c r="AY1579" s="28"/>
      <c r="AZ1579" s="28"/>
      <c r="BA1579" s="28"/>
      <c r="BB1579" s="28"/>
      <c r="BC1579" s="28"/>
      <c r="BD1579" s="28"/>
      <c r="BE1579" s="28"/>
      <c r="BF1579" s="28"/>
      <c r="BG1579" s="28"/>
      <c r="BH1579" s="28"/>
      <c r="BI1579" s="28"/>
      <c r="BJ1579" s="28"/>
      <c r="BK1579" s="28"/>
    </row>
    <row r="1580" spans="26:63">
      <c r="Z1580" s="28"/>
      <c r="AA1580" s="28"/>
      <c r="AB1580" s="28"/>
      <c r="AC1580" s="28"/>
      <c r="AD1580" s="28"/>
      <c r="AF1580" s="29"/>
      <c r="AM1580" s="28"/>
      <c r="AN1580" s="28"/>
      <c r="AO1580" s="28"/>
      <c r="AP1580" s="28"/>
      <c r="AQ1580" s="28"/>
      <c r="AR1580" s="28"/>
      <c r="AS1580" s="28"/>
      <c r="AT1580" s="28"/>
      <c r="AU1580" s="28"/>
      <c r="AW1580" s="28"/>
      <c r="AX1580" s="28"/>
      <c r="AY1580" s="28"/>
      <c r="AZ1580" s="28"/>
      <c r="BA1580" s="28"/>
      <c r="BB1580" s="28"/>
      <c r="BC1580" s="28"/>
      <c r="BD1580" s="28"/>
      <c r="BE1580" s="28"/>
      <c r="BF1580" s="28"/>
      <c r="BG1580" s="28"/>
      <c r="BH1580" s="28"/>
      <c r="BI1580" s="28"/>
      <c r="BJ1580" s="28"/>
      <c r="BK1580" s="28"/>
    </row>
    <row r="1581" spans="26:63">
      <c r="Z1581" s="28"/>
      <c r="AA1581" s="28"/>
      <c r="AB1581" s="28"/>
      <c r="AC1581" s="28"/>
      <c r="AD1581" s="28"/>
      <c r="AF1581" s="29"/>
      <c r="AM1581" s="28"/>
      <c r="AN1581" s="28"/>
      <c r="AO1581" s="28"/>
      <c r="AP1581" s="28"/>
      <c r="AQ1581" s="28"/>
      <c r="AR1581" s="28"/>
      <c r="AS1581" s="28"/>
      <c r="AT1581" s="28"/>
      <c r="AU1581" s="28"/>
      <c r="AV1581" s="28"/>
      <c r="AW1581" s="28"/>
      <c r="AX1581" s="28"/>
      <c r="AY1581" s="28"/>
      <c r="AZ1581" s="28"/>
      <c r="BA1581" s="28"/>
      <c r="BB1581" s="28"/>
      <c r="BC1581" s="28"/>
      <c r="BD1581" s="28"/>
      <c r="BE1581" s="28"/>
      <c r="BF1581" s="28"/>
      <c r="BG1581" s="28"/>
      <c r="BH1581" s="28"/>
      <c r="BI1581" s="28"/>
      <c r="BJ1581" s="28"/>
      <c r="BK1581" s="28"/>
    </row>
    <row r="1582" spans="26:63">
      <c r="Z1582" s="28"/>
      <c r="AA1582" s="28"/>
      <c r="AB1582" s="28"/>
      <c r="AC1582" s="28"/>
      <c r="AD1582" s="28"/>
      <c r="AF1582" s="29"/>
      <c r="AM1582" s="28"/>
      <c r="AN1582" s="28"/>
      <c r="AO1582" s="28"/>
      <c r="AP1582" s="28"/>
      <c r="AQ1582" s="28"/>
      <c r="AR1582" s="28"/>
      <c r="AS1582" s="28"/>
      <c r="AT1582" s="28"/>
      <c r="AU1582" s="28"/>
      <c r="AW1582" s="28"/>
      <c r="AX1582" s="28"/>
      <c r="AY1582" s="28"/>
      <c r="AZ1582" s="28"/>
      <c r="BA1582" s="28"/>
      <c r="BB1582" s="28"/>
      <c r="BC1582" s="28"/>
      <c r="BD1582" s="28"/>
      <c r="BE1582" s="28"/>
      <c r="BF1582" s="28"/>
      <c r="BG1582" s="28"/>
      <c r="BH1582" s="28"/>
      <c r="BI1582" s="28"/>
      <c r="BJ1582" s="28"/>
      <c r="BK1582" s="28"/>
    </row>
    <row r="1583" spans="26:63">
      <c r="Z1583" s="28"/>
      <c r="AA1583" s="28"/>
      <c r="AB1583" s="28"/>
      <c r="AC1583" s="28"/>
      <c r="AD1583" s="28"/>
      <c r="AF1583" s="29"/>
      <c r="AM1583" s="28"/>
      <c r="AN1583" s="28"/>
      <c r="AO1583" s="28"/>
      <c r="AP1583" s="28"/>
      <c r="AQ1583" s="28"/>
      <c r="AR1583" s="28"/>
      <c r="AS1583" s="28"/>
      <c r="AT1583" s="28"/>
      <c r="AU1583" s="28"/>
      <c r="AV1583" s="28"/>
      <c r="AW1583" s="28"/>
      <c r="AX1583" s="28"/>
      <c r="AY1583" s="28"/>
      <c r="AZ1583" s="28"/>
      <c r="BA1583" s="28"/>
      <c r="BB1583" s="28"/>
      <c r="BC1583" s="28"/>
      <c r="BD1583" s="28"/>
      <c r="BE1583" s="28"/>
      <c r="BF1583" s="28"/>
      <c r="BG1583" s="28"/>
      <c r="BH1583" s="28"/>
      <c r="BI1583" s="28"/>
      <c r="BJ1583" s="28"/>
      <c r="BK1583" s="28"/>
    </row>
    <row r="1584" spans="26:63">
      <c r="Z1584" s="28"/>
      <c r="AA1584" s="28"/>
      <c r="AB1584" s="28"/>
      <c r="AC1584" s="28"/>
      <c r="AD1584" s="28"/>
      <c r="AF1584" s="29"/>
      <c r="AM1584" s="28"/>
      <c r="AN1584" s="28"/>
      <c r="AO1584" s="28"/>
      <c r="AP1584" s="28"/>
      <c r="AQ1584" s="28"/>
      <c r="AR1584" s="28"/>
      <c r="AS1584" s="28"/>
      <c r="AT1584" s="28"/>
      <c r="AU1584" s="28"/>
      <c r="AW1584" s="28"/>
    </row>
    <row r="1585" spans="26:63">
      <c r="Z1585" s="28"/>
      <c r="AA1585" s="28"/>
      <c r="AB1585" s="28"/>
      <c r="AC1585" s="28"/>
      <c r="AD1585" s="28"/>
      <c r="AF1585" s="29"/>
      <c r="AM1585" s="28"/>
      <c r="AN1585" s="28"/>
      <c r="AO1585" s="28"/>
      <c r="AP1585" s="28"/>
      <c r="AQ1585" s="28"/>
      <c r="AR1585" s="28"/>
      <c r="AS1585" s="28"/>
      <c r="AT1585" s="28"/>
      <c r="AU1585" s="28"/>
      <c r="AV1585" s="28"/>
      <c r="AW1585" s="28"/>
      <c r="AX1585" s="28"/>
      <c r="AY1585" s="28"/>
      <c r="AZ1585" s="28"/>
      <c r="BA1585" s="28"/>
      <c r="BB1585" s="28"/>
      <c r="BC1585" s="28"/>
      <c r="BD1585" s="28"/>
      <c r="BE1585" s="28"/>
      <c r="BF1585" s="28"/>
      <c r="BG1585" s="28"/>
      <c r="BH1585" s="28"/>
      <c r="BI1585" s="28"/>
      <c r="BJ1585" s="28"/>
      <c r="BK1585" s="28"/>
    </row>
    <row r="1586" spans="26:63">
      <c r="Z1586" s="28"/>
      <c r="AA1586" s="28"/>
      <c r="AB1586" s="28"/>
      <c r="AC1586" s="28"/>
      <c r="AD1586" s="28"/>
      <c r="AF1586" s="29"/>
      <c r="AM1586" s="28"/>
      <c r="AN1586" s="28"/>
      <c r="AO1586" s="28"/>
      <c r="AP1586" s="28"/>
      <c r="AQ1586" s="28"/>
      <c r="AR1586" s="28"/>
      <c r="AS1586" s="28"/>
      <c r="AT1586" s="28"/>
      <c r="AU1586" s="28"/>
      <c r="AW1586" s="28"/>
    </row>
    <row r="1587" spans="26:63">
      <c r="Z1587" s="28"/>
      <c r="AA1587" s="28"/>
      <c r="AB1587" s="28"/>
      <c r="AC1587" s="28"/>
      <c r="AD1587" s="28"/>
      <c r="AF1587" s="29"/>
      <c r="AM1587" s="28"/>
      <c r="AN1587" s="28"/>
      <c r="AO1587" s="28"/>
      <c r="AP1587" s="28"/>
      <c r="AQ1587" s="28"/>
      <c r="AR1587" s="28"/>
      <c r="AS1587" s="28"/>
      <c r="AT1587" s="28"/>
      <c r="AU1587" s="28"/>
      <c r="AV1587" s="28"/>
      <c r="AW1587" s="28"/>
      <c r="AX1587" s="28"/>
      <c r="AY1587" s="28"/>
      <c r="AZ1587" s="28"/>
      <c r="BA1587" s="28"/>
      <c r="BB1587" s="28"/>
      <c r="BC1587" s="28"/>
      <c r="BD1587" s="28"/>
      <c r="BE1587" s="28"/>
      <c r="BF1587" s="28"/>
      <c r="BG1587" s="28"/>
      <c r="BH1587" s="28"/>
      <c r="BI1587" s="28"/>
      <c r="BJ1587" s="28"/>
      <c r="BK1587" s="28"/>
    </row>
    <row r="1588" spans="26:63">
      <c r="Z1588" s="28"/>
      <c r="AA1588" s="28"/>
      <c r="AB1588" s="28"/>
      <c r="AC1588" s="28"/>
      <c r="AD1588" s="28"/>
      <c r="AF1588" s="29"/>
      <c r="AM1588" s="28"/>
      <c r="AN1588" s="28"/>
      <c r="AO1588" s="28"/>
      <c r="AP1588" s="28"/>
      <c r="AQ1588" s="28"/>
      <c r="AR1588" s="28"/>
      <c r="AS1588" s="28"/>
      <c r="AT1588" s="28"/>
      <c r="AU1588" s="28"/>
      <c r="AV1588" s="28"/>
      <c r="AW1588" s="28"/>
      <c r="AX1588" s="28"/>
      <c r="AY1588" s="28"/>
      <c r="AZ1588" s="28"/>
      <c r="BA1588" s="28"/>
      <c r="BB1588" s="28"/>
      <c r="BC1588" s="28"/>
      <c r="BD1588" s="28"/>
      <c r="BE1588" s="28"/>
      <c r="BF1588" s="28"/>
      <c r="BG1588" s="28"/>
      <c r="BH1588" s="28"/>
      <c r="BI1588" s="28"/>
      <c r="BJ1588" s="28"/>
      <c r="BK1588" s="28"/>
    </row>
    <row r="1589" spans="26:63">
      <c r="Z1589" s="28"/>
      <c r="AA1589" s="28"/>
      <c r="AB1589" s="28"/>
      <c r="AC1589" s="28"/>
      <c r="AD1589" s="28"/>
      <c r="AF1589" s="29"/>
      <c r="AM1589" s="28"/>
      <c r="AN1589" s="28"/>
      <c r="AO1589" s="28"/>
      <c r="AP1589" s="28"/>
      <c r="AQ1589" s="28"/>
      <c r="AR1589" s="28"/>
      <c r="AS1589" s="28"/>
      <c r="AT1589" s="28"/>
      <c r="AU1589" s="28"/>
      <c r="AV1589" s="28"/>
      <c r="AW1589" s="28"/>
      <c r="AX1589" s="28"/>
      <c r="AY1589" s="28"/>
      <c r="AZ1589" s="28"/>
      <c r="BA1589" s="28"/>
      <c r="BB1589" s="28"/>
      <c r="BC1589" s="28"/>
      <c r="BD1589" s="28"/>
      <c r="BE1589" s="28"/>
      <c r="BF1589" s="28"/>
      <c r="BG1589" s="28"/>
      <c r="BH1589" s="28"/>
      <c r="BI1589" s="28"/>
      <c r="BJ1589" s="28"/>
      <c r="BK1589" s="28"/>
    </row>
    <row r="1590" spans="26:63">
      <c r="Z1590" s="28"/>
      <c r="AA1590" s="28"/>
      <c r="AB1590" s="28"/>
      <c r="AC1590" s="28"/>
      <c r="AD1590" s="28"/>
      <c r="AF1590" s="29"/>
      <c r="AM1590" s="28"/>
      <c r="AN1590" s="28"/>
      <c r="AO1590" s="28"/>
      <c r="AP1590" s="28"/>
      <c r="AQ1590" s="28"/>
      <c r="AR1590" s="28"/>
      <c r="AS1590" s="28"/>
      <c r="AT1590" s="28"/>
      <c r="AU1590" s="28"/>
      <c r="AV1590" s="28"/>
      <c r="AW1590" s="28"/>
      <c r="AX1590" s="28"/>
      <c r="AY1590" s="28"/>
      <c r="AZ1590" s="28"/>
      <c r="BA1590" s="28"/>
      <c r="BB1590" s="28"/>
      <c r="BC1590" s="28"/>
      <c r="BD1590" s="28"/>
      <c r="BE1590" s="28"/>
      <c r="BF1590" s="28"/>
      <c r="BG1590" s="28"/>
      <c r="BH1590" s="28"/>
      <c r="BI1590" s="28"/>
      <c r="BJ1590" s="28"/>
      <c r="BK1590" s="28"/>
    </row>
    <row r="1591" spans="26:63">
      <c r="Z1591" s="28"/>
      <c r="AA1591" s="28"/>
      <c r="AB1591" s="28"/>
      <c r="AC1591" s="28"/>
      <c r="AD1591" s="28"/>
      <c r="AF1591" s="29"/>
      <c r="AM1591" s="28"/>
      <c r="AN1591" s="28"/>
      <c r="AO1591" s="28"/>
      <c r="AP1591" s="28"/>
      <c r="AQ1591" s="28"/>
      <c r="AR1591" s="28"/>
      <c r="AS1591" s="28"/>
      <c r="AT1591" s="28"/>
      <c r="AU1591" s="28"/>
      <c r="AW1591" s="28"/>
    </row>
    <row r="1592" spans="26:63">
      <c r="Z1592" s="28"/>
      <c r="AA1592" s="28"/>
      <c r="AB1592" s="28"/>
      <c r="AC1592" s="28"/>
      <c r="AD1592" s="28"/>
      <c r="AF1592" s="29"/>
      <c r="AM1592" s="28"/>
      <c r="AN1592" s="28"/>
      <c r="AO1592" s="28"/>
      <c r="AP1592" s="28"/>
      <c r="AQ1592" s="28"/>
      <c r="AR1592" s="28"/>
      <c r="AS1592" s="28"/>
      <c r="AT1592" s="28"/>
    </row>
    <row r="1593" spans="26:63">
      <c r="Z1593" s="28"/>
      <c r="AA1593" s="28"/>
      <c r="AB1593" s="28"/>
      <c r="AC1593" s="28"/>
      <c r="AD1593" s="28"/>
      <c r="AF1593" s="29"/>
      <c r="AM1593" s="28"/>
      <c r="AN1593" s="28"/>
      <c r="AO1593" s="28"/>
      <c r="AP1593" s="28"/>
      <c r="AQ1593" s="28"/>
      <c r="AR1593" s="28"/>
      <c r="AS1593" s="28"/>
      <c r="AT1593" s="28"/>
    </row>
    <row r="1594" spans="26:63">
      <c r="Z1594" s="28"/>
      <c r="AA1594" s="28"/>
      <c r="AB1594" s="28"/>
      <c r="AC1594" s="28"/>
      <c r="AD1594" s="28"/>
      <c r="AF1594" s="29"/>
      <c r="AM1594" s="28"/>
      <c r="AN1594" s="28"/>
      <c r="AO1594" s="28"/>
      <c r="AP1594" s="28"/>
      <c r="AQ1594" s="28"/>
      <c r="AR1594" s="28"/>
      <c r="AS1594" s="28"/>
      <c r="AT1594" s="28"/>
    </row>
    <row r="1595" spans="26:63">
      <c r="Z1595" s="28"/>
      <c r="AA1595" s="28"/>
      <c r="AB1595" s="28"/>
      <c r="AC1595" s="28"/>
      <c r="AD1595" s="28"/>
      <c r="AF1595" s="29"/>
      <c r="AM1595" s="28"/>
      <c r="AN1595" s="28"/>
      <c r="AO1595" s="28"/>
      <c r="AP1595" s="28"/>
      <c r="AQ1595" s="28"/>
      <c r="AR1595" s="28"/>
      <c r="AS1595" s="28"/>
      <c r="AT1595" s="28"/>
      <c r="AU1595" s="28"/>
    </row>
    <row r="1596" spans="26:63">
      <c r="Z1596" s="28"/>
      <c r="AA1596" s="28"/>
      <c r="AB1596" s="28"/>
      <c r="AC1596" s="28"/>
      <c r="AD1596" s="28"/>
      <c r="AF1596" s="29"/>
      <c r="AM1596" s="28"/>
      <c r="AN1596" s="28"/>
      <c r="AO1596" s="28"/>
      <c r="AP1596" s="28"/>
      <c r="AQ1596" s="28"/>
      <c r="AR1596" s="28"/>
      <c r="AS1596" s="28"/>
      <c r="AT1596" s="28"/>
      <c r="AU1596" s="28"/>
      <c r="AW1596" s="28"/>
    </row>
    <row r="1597" spans="26:63">
      <c r="Z1597" s="28"/>
      <c r="AA1597" s="28"/>
      <c r="AB1597" s="28"/>
      <c r="AC1597" s="28"/>
      <c r="AD1597" s="28"/>
      <c r="AF1597" s="29"/>
      <c r="AM1597" s="28"/>
      <c r="AN1597" s="28"/>
      <c r="AO1597" s="28"/>
      <c r="AP1597" s="28"/>
      <c r="AQ1597" s="28"/>
      <c r="AR1597" s="28"/>
      <c r="AS1597" s="28"/>
      <c r="AT1597" s="28"/>
      <c r="AU1597" s="28"/>
      <c r="AV1597" s="28"/>
      <c r="AW1597" s="28"/>
      <c r="AX1597" s="28"/>
      <c r="AY1597" s="28"/>
      <c r="AZ1597" s="28"/>
      <c r="BA1597" s="28"/>
      <c r="BB1597" s="28"/>
      <c r="BC1597" s="28"/>
      <c r="BD1597" s="28"/>
      <c r="BE1597" s="28"/>
      <c r="BF1597" s="28"/>
      <c r="BG1597" s="28"/>
      <c r="BH1597" s="28"/>
      <c r="BI1597" s="28"/>
      <c r="BJ1597" s="28"/>
      <c r="BK1597" s="28"/>
    </row>
    <row r="1598" spans="26:63">
      <c r="Z1598" s="28"/>
      <c r="AA1598" s="28"/>
      <c r="AB1598" s="28"/>
      <c r="AC1598" s="28"/>
      <c r="AD1598" s="28"/>
      <c r="AF1598" s="29"/>
      <c r="AM1598" s="28"/>
      <c r="AN1598" s="28"/>
      <c r="AO1598" s="28"/>
      <c r="AP1598" s="28"/>
      <c r="AQ1598" s="28"/>
      <c r="AR1598" s="28"/>
      <c r="AS1598" s="28"/>
      <c r="AT1598" s="28"/>
      <c r="AU1598" s="28"/>
    </row>
    <row r="1599" spans="26:63">
      <c r="Z1599" s="28"/>
      <c r="AA1599" s="28"/>
      <c r="AB1599" s="28"/>
      <c r="AC1599" s="28"/>
      <c r="AD1599" s="28"/>
      <c r="AF1599" s="29"/>
      <c r="AM1599" s="28"/>
      <c r="AN1599" s="28"/>
      <c r="AO1599" s="28"/>
      <c r="AP1599" s="28"/>
      <c r="AQ1599" s="28"/>
      <c r="AR1599" s="28"/>
      <c r="AS1599" s="28"/>
      <c r="AT1599" s="28"/>
      <c r="AU1599" s="28"/>
      <c r="AW1599" s="28"/>
    </row>
    <row r="1600" spans="26:63">
      <c r="Z1600" s="28"/>
      <c r="AA1600" s="28"/>
      <c r="AB1600" s="28"/>
      <c r="AC1600" s="28"/>
      <c r="AD1600" s="28"/>
      <c r="AF1600" s="29"/>
      <c r="AM1600" s="28"/>
      <c r="AN1600" s="28"/>
      <c r="AO1600" s="28"/>
      <c r="AP1600" s="28"/>
      <c r="AQ1600" s="28"/>
      <c r="AR1600" s="28"/>
      <c r="AS1600" s="28"/>
      <c r="AT1600" s="28"/>
    </row>
    <row r="1601" spans="26:63">
      <c r="Z1601" s="28"/>
      <c r="AA1601" s="28"/>
      <c r="AB1601" s="28"/>
      <c r="AC1601" s="28"/>
      <c r="AD1601" s="28"/>
      <c r="AF1601" s="29"/>
      <c r="AM1601" s="28"/>
      <c r="AN1601" s="28"/>
      <c r="AO1601" s="28"/>
      <c r="AP1601" s="28"/>
      <c r="AQ1601" s="28"/>
      <c r="AR1601" s="28"/>
      <c r="AS1601" s="28"/>
      <c r="AT1601" s="28"/>
      <c r="AU1601" s="28"/>
      <c r="AW1601" s="28"/>
    </row>
    <row r="1602" spans="26:63">
      <c r="Z1602" s="28"/>
      <c r="AA1602" s="28"/>
      <c r="AB1602" s="28"/>
      <c r="AC1602" s="28"/>
      <c r="AD1602" s="28"/>
      <c r="AF1602" s="29"/>
      <c r="AM1602" s="28"/>
      <c r="AN1602" s="28"/>
      <c r="AO1602" s="28"/>
      <c r="AP1602" s="28"/>
      <c r="AQ1602" s="28"/>
      <c r="AR1602" s="28"/>
      <c r="AS1602" s="28"/>
      <c r="AT1602" s="28"/>
    </row>
    <row r="1603" spans="26:63">
      <c r="Z1603" s="28"/>
      <c r="AA1603" s="28"/>
      <c r="AB1603" s="28"/>
      <c r="AC1603" s="28"/>
      <c r="AD1603" s="28"/>
      <c r="AF1603" s="29"/>
      <c r="AM1603" s="28"/>
      <c r="AN1603" s="28"/>
      <c r="AO1603" s="28"/>
      <c r="AP1603" s="28"/>
      <c r="AQ1603" s="28"/>
      <c r="AR1603" s="28"/>
      <c r="AS1603" s="28"/>
      <c r="AT1603" s="28"/>
      <c r="AU1603" s="28"/>
    </row>
    <row r="1604" spans="26:63">
      <c r="Z1604" s="28"/>
      <c r="AA1604" s="28"/>
      <c r="AB1604" s="28"/>
      <c r="AC1604" s="28"/>
      <c r="AD1604" s="28"/>
      <c r="AF1604" s="29"/>
      <c r="AM1604" s="28"/>
      <c r="AN1604" s="28"/>
      <c r="AO1604" s="28"/>
      <c r="AP1604" s="28"/>
      <c r="AQ1604" s="28"/>
      <c r="AR1604" s="28"/>
      <c r="AS1604" s="28"/>
      <c r="AT1604" s="28"/>
      <c r="AU1604" s="28"/>
      <c r="AV1604" s="28"/>
      <c r="AW1604" s="28"/>
      <c r="AX1604" s="28"/>
      <c r="AY1604" s="28"/>
      <c r="AZ1604" s="28"/>
      <c r="BA1604" s="28"/>
      <c r="BB1604" s="28"/>
      <c r="BC1604" s="28"/>
      <c r="BD1604" s="28"/>
      <c r="BE1604" s="28"/>
      <c r="BF1604" s="28"/>
      <c r="BG1604" s="28"/>
      <c r="BH1604" s="28"/>
      <c r="BI1604" s="28"/>
      <c r="BJ1604" s="28"/>
      <c r="BK1604" s="28"/>
    </row>
    <row r="1605" spans="26:63">
      <c r="Z1605" s="28"/>
      <c r="AA1605" s="28"/>
      <c r="AB1605" s="28"/>
      <c r="AC1605" s="28"/>
      <c r="AD1605" s="28"/>
      <c r="AF1605" s="29"/>
      <c r="AM1605" s="28"/>
      <c r="AN1605" s="28"/>
      <c r="AO1605" s="28"/>
      <c r="AP1605" s="28"/>
      <c r="AQ1605" s="28"/>
      <c r="AR1605" s="28"/>
      <c r="AS1605" s="28"/>
      <c r="AT1605" s="28"/>
    </row>
    <row r="1606" spans="26:63">
      <c r="Z1606" s="28"/>
      <c r="AA1606" s="28"/>
      <c r="AB1606" s="28"/>
      <c r="AC1606" s="28"/>
      <c r="AD1606" s="28"/>
      <c r="AF1606" s="29"/>
      <c r="AM1606" s="28"/>
      <c r="AN1606" s="28"/>
      <c r="AO1606" s="28"/>
      <c r="AP1606" s="28"/>
      <c r="AQ1606" s="28"/>
      <c r="AR1606" s="28"/>
      <c r="AS1606" s="28"/>
      <c r="AT1606" s="28"/>
      <c r="AU1606" s="28"/>
    </row>
    <row r="1607" spans="26:63">
      <c r="Z1607" s="28"/>
      <c r="AA1607" s="28"/>
      <c r="AB1607" s="28"/>
      <c r="AC1607" s="28"/>
      <c r="AD1607" s="28"/>
      <c r="AF1607" s="29"/>
      <c r="AM1607" s="28"/>
      <c r="AN1607" s="28"/>
      <c r="AO1607" s="28"/>
      <c r="AP1607" s="28"/>
      <c r="AQ1607" s="28"/>
      <c r="AR1607" s="28"/>
      <c r="AS1607" s="28"/>
      <c r="AT1607" s="28"/>
    </row>
    <row r="1608" spans="26:63">
      <c r="Z1608" s="28"/>
      <c r="AA1608" s="28"/>
      <c r="AB1608" s="28"/>
      <c r="AC1608" s="28"/>
      <c r="AD1608" s="28"/>
      <c r="AF1608" s="29"/>
      <c r="AM1608" s="28"/>
      <c r="AN1608" s="28"/>
      <c r="AO1608" s="28"/>
      <c r="AP1608" s="28"/>
      <c r="AQ1608" s="28"/>
      <c r="AR1608" s="28"/>
      <c r="AS1608" s="28"/>
      <c r="AT1608" s="28"/>
      <c r="AU1608" s="28"/>
      <c r="AW1608" s="28"/>
    </row>
    <row r="1609" spans="26:63">
      <c r="Z1609" s="28"/>
      <c r="AA1609" s="28"/>
      <c r="AB1609" s="28"/>
      <c r="AC1609" s="28"/>
      <c r="AD1609" s="28"/>
      <c r="AF1609" s="29"/>
      <c r="AM1609" s="28"/>
      <c r="AN1609" s="28"/>
      <c r="AO1609" s="28"/>
      <c r="AP1609" s="28"/>
      <c r="AQ1609" s="28"/>
      <c r="AR1609" s="28"/>
      <c r="AS1609" s="28"/>
      <c r="AT1609" s="28"/>
      <c r="AU1609" s="28"/>
    </row>
    <row r="1610" spans="26:63">
      <c r="Z1610" s="28"/>
      <c r="AA1610" s="28"/>
      <c r="AB1610" s="28"/>
      <c r="AC1610" s="28"/>
      <c r="AD1610" s="28"/>
      <c r="AF1610" s="29"/>
      <c r="AM1610" s="28"/>
      <c r="AN1610" s="28"/>
      <c r="AO1610" s="28"/>
      <c r="AP1610" s="28"/>
      <c r="AQ1610" s="28"/>
      <c r="AR1610" s="28"/>
      <c r="AS1610" s="28"/>
      <c r="AT1610" s="28"/>
    </row>
    <row r="1611" spans="26:63">
      <c r="Z1611" s="28"/>
      <c r="AA1611" s="28"/>
      <c r="AB1611" s="28"/>
      <c r="AC1611" s="28"/>
      <c r="AD1611" s="28"/>
      <c r="AF1611" s="29"/>
      <c r="AM1611" s="28"/>
      <c r="AN1611" s="28"/>
      <c r="AO1611" s="28"/>
      <c r="AP1611" s="28"/>
      <c r="AQ1611" s="28"/>
      <c r="AR1611" s="28"/>
      <c r="AS1611" s="28"/>
      <c r="AT1611" s="28"/>
    </row>
    <row r="1612" spans="26:63">
      <c r="Z1612" s="28"/>
      <c r="AA1612" s="28"/>
      <c r="AB1612" s="28"/>
      <c r="AC1612" s="28"/>
      <c r="AD1612" s="28"/>
      <c r="AF1612" s="29"/>
      <c r="AM1612" s="28"/>
      <c r="AN1612" s="28"/>
      <c r="AO1612" s="28"/>
      <c r="AP1612" s="28"/>
      <c r="AQ1612" s="28"/>
      <c r="AR1612" s="28"/>
      <c r="AS1612" s="28"/>
      <c r="AT1612" s="28"/>
      <c r="AU1612" s="28"/>
      <c r="AW1612" s="28"/>
      <c r="AX1612" s="28"/>
      <c r="AY1612" s="28"/>
      <c r="AZ1612" s="28"/>
      <c r="BA1612" s="28"/>
      <c r="BB1612" s="28"/>
      <c r="BC1612" s="28"/>
      <c r="BD1612" s="28"/>
      <c r="BE1612" s="28"/>
      <c r="BF1612" s="28"/>
      <c r="BG1612" s="28"/>
      <c r="BH1612" s="28"/>
      <c r="BI1612" s="28"/>
      <c r="BJ1612" s="28"/>
      <c r="BK1612" s="28"/>
    </row>
    <row r="1613" spans="26:63">
      <c r="Z1613" s="28"/>
      <c r="AA1613" s="28"/>
      <c r="AB1613" s="28"/>
      <c r="AC1613" s="28"/>
      <c r="AD1613" s="28"/>
      <c r="AF1613" s="29"/>
      <c r="AM1613" s="28"/>
      <c r="AN1613" s="28"/>
      <c r="AO1613" s="28"/>
      <c r="AP1613" s="28"/>
      <c r="AQ1613" s="28"/>
      <c r="AR1613" s="28"/>
      <c r="AS1613" s="28"/>
      <c r="AT1613" s="28"/>
      <c r="AU1613" s="28"/>
    </row>
    <row r="1614" spans="26:63">
      <c r="Z1614" s="28"/>
      <c r="AA1614" s="28"/>
      <c r="AB1614" s="28"/>
      <c r="AC1614" s="28"/>
      <c r="AD1614" s="28"/>
      <c r="AF1614" s="29"/>
      <c r="AM1614" s="28"/>
      <c r="AN1614" s="28"/>
      <c r="AO1614" s="28"/>
      <c r="AP1614" s="28"/>
      <c r="AQ1614" s="28"/>
      <c r="AR1614" s="28"/>
      <c r="AS1614" s="28"/>
      <c r="AT1614" s="28"/>
      <c r="AU1614" s="28"/>
    </row>
    <row r="1615" spans="26:63">
      <c r="Z1615" s="28"/>
      <c r="AA1615" s="28"/>
      <c r="AB1615" s="28"/>
      <c r="AC1615" s="28"/>
      <c r="AD1615" s="28"/>
      <c r="AF1615" s="29"/>
      <c r="AM1615" s="28"/>
      <c r="AN1615" s="28"/>
      <c r="AO1615" s="28"/>
      <c r="AP1615" s="28"/>
      <c r="AQ1615" s="28"/>
      <c r="AR1615" s="28"/>
      <c r="AS1615" s="28"/>
      <c r="AT1615" s="28"/>
      <c r="AU1615" s="28"/>
    </row>
    <row r="1616" spans="26:63">
      <c r="Z1616" s="28"/>
      <c r="AA1616" s="28"/>
      <c r="AB1616" s="28"/>
      <c r="AC1616" s="28"/>
      <c r="AD1616" s="28"/>
      <c r="AF1616" s="29"/>
      <c r="AM1616" s="28"/>
      <c r="AN1616" s="28"/>
      <c r="AO1616" s="28"/>
      <c r="AP1616" s="28"/>
      <c r="AQ1616" s="28"/>
      <c r="AR1616" s="28"/>
      <c r="AS1616" s="28"/>
      <c r="AT1616" s="28"/>
      <c r="AU1616" s="28"/>
      <c r="AW1616" s="28"/>
    </row>
    <row r="1617" spans="26:63">
      <c r="Z1617" s="28"/>
      <c r="AA1617" s="28"/>
      <c r="AB1617" s="28"/>
      <c r="AC1617" s="28"/>
      <c r="AD1617" s="28"/>
      <c r="AF1617" s="29"/>
      <c r="AM1617" s="28"/>
      <c r="AN1617" s="28"/>
      <c r="AO1617" s="28"/>
      <c r="AP1617" s="28"/>
      <c r="AQ1617" s="28"/>
      <c r="AR1617" s="28"/>
      <c r="AS1617" s="28"/>
      <c r="AT1617" s="28"/>
      <c r="AU1617" s="28"/>
    </row>
    <row r="1618" spans="26:63">
      <c r="Z1618" s="28"/>
      <c r="AA1618" s="28"/>
      <c r="AB1618" s="28"/>
      <c r="AC1618" s="28"/>
      <c r="AD1618" s="28"/>
      <c r="AF1618" s="29"/>
      <c r="AM1618" s="28"/>
      <c r="AN1618" s="28"/>
      <c r="AO1618" s="28"/>
      <c r="AP1618" s="28"/>
      <c r="AQ1618" s="28"/>
      <c r="AR1618" s="28"/>
      <c r="AS1618" s="28"/>
      <c r="AT1618" s="28"/>
      <c r="AU1618" s="28"/>
    </row>
    <row r="1619" spans="26:63">
      <c r="Z1619" s="28"/>
      <c r="AA1619" s="28"/>
      <c r="AB1619" s="28"/>
      <c r="AC1619" s="28"/>
      <c r="AD1619" s="28"/>
      <c r="AF1619" s="29"/>
      <c r="AM1619" s="28"/>
      <c r="AN1619" s="28"/>
      <c r="AO1619" s="28"/>
      <c r="AP1619" s="28"/>
      <c r="AQ1619" s="28"/>
      <c r="AR1619" s="28"/>
      <c r="AS1619" s="28"/>
      <c r="AT1619" s="28"/>
      <c r="AU1619" s="28"/>
      <c r="AV1619" s="28"/>
      <c r="AW1619" s="28"/>
      <c r="AX1619" s="28"/>
      <c r="AY1619" s="28"/>
      <c r="AZ1619" s="28"/>
      <c r="BA1619" s="28"/>
      <c r="BB1619" s="28"/>
      <c r="BC1619" s="28"/>
      <c r="BD1619" s="28"/>
      <c r="BE1619" s="28"/>
      <c r="BF1619" s="28"/>
      <c r="BG1619" s="28"/>
      <c r="BH1619" s="28"/>
      <c r="BI1619" s="28"/>
      <c r="BJ1619" s="28"/>
      <c r="BK1619" s="28"/>
    </row>
    <row r="1620" spans="26:63">
      <c r="Z1620" s="28"/>
      <c r="AA1620" s="28"/>
      <c r="AB1620" s="28"/>
      <c r="AC1620" s="28"/>
      <c r="AD1620" s="28"/>
      <c r="AF1620" s="29"/>
      <c r="AM1620" s="28"/>
      <c r="AN1620" s="28"/>
      <c r="AO1620" s="28"/>
      <c r="AP1620" s="28"/>
      <c r="AQ1620" s="28"/>
      <c r="AR1620" s="28"/>
      <c r="AS1620" s="28"/>
      <c r="AT1620" s="28"/>
      <c r="AU1620" s="28"/>
      <c r="AW1620" s="28"/>
      <c r="AX1620" s="28"/>
      <c r="AY1620" s="28"/>
      <c r="AZ1620" s="28"/>
      <c r="BA1620" s="28"/>
      <c r="BB1620" s="28"/>
      <c r="BC1620" s="28"/>
      <c r="BD1620" s="28"/>
      <c r="BE1620" s="28"/>
      <c r="BF1620" s="28"/>
      <c r="BG1620" s="28"/>
      <c r="BH1620" s="28"/>
      <c r="BI1620" s="28"/>
      <c r="BJ1620" s="28"/>
      <c r="BK1620" s="28"/>
    </row>
    <row r="1621" spans="26:63">
      <c r="Z1621" s="28"/>
      <c r="AA1621" s="28"/>
      <c r="AB1621" s="28"/>
      <c r="AC1621" s="28"/>
      <c r="AD1621" s="28"/>
      <c r="AF1621" s="29"/>
      <c r="AM1621" s="28"/>
      <c r="AN1621" s="28"/>
      <c r="AO1621" s="28"/>
      <c r="AP1621" s="28"/>
      <c r="AQ1621" s="28"/>
      <c r="AR1621" s="28"/>
      <c r="AS1621" s="28"/>
      <c r="AT1621" s="28"/>
      <c r="AU1621" s="28"/>
      <c r="AW1621" s="28"/>
    </row>
    <row r="1622" spans="26:63">
      <c r="Z1622" s="28"/>
      <c r="AA1622" s="28"/>
      <c r="AB1622" s="28"/>
      <c r="AC1622" s="28"/>
      <c r="AD1622" s="28"/>
      <c r="AF1622" s="29"/>
      <c r="AM1622" s="28"/>
      <c r="AN1622" s="28"/>
      <c r="AO1622" s="28"/>
      <c r="AP1622" s="28"/>
      <c r="AQ1622" s="28"/>
      <c r="AR1622" s="28"/>
      <c r="AS1622" s="28"/>
      <c r="AT1622" s="28"/>
      <c r="AU1622" s="28"/>
      <c r="AV1622" s="28"/>
      <c r="AW1622" s="28"/>
      <c r="AX1622" s="28"/>
      <c r="AY1622" s="28"/>
      <c r="AZ1622" s="28"/>
      <c r="BA1622" s="28"/>
      <c r="BB1622" s="28"/>
      <c r="BC1622" s="28"/>
      <c r="BD1622" s="28"/>
      <c r="BE1622" s="28"/>
      <c r="BF1622" s="28"/>
      <c r="BG1622" s="28"/>
      <c r="BH1622" s="28"/>
      <c r="BI1622" s="28"/>
      <c r="BJ1622" s="28"/>
      <c r="BK1622" s="28"/>
    </row>
    <row r="1623" spans="26:63">
      <c r="Z1623" s="28"/>
      <c r="AA1623" s="28"/>
      <c r="AB1623" s="28"/>
      <c r="AC1623" s="28"/>
      <c r="AD1623" s="28"/>
      <c r="AF1623" s="29"/>
      <c r="AM1623" s="28"/>
      <c r="AN1623" s="28"/>
      <c r="AO1623" s="28"/>
      <c r="AP1623" s="28"/>
      <c r="AQ1623" s="28"/>
      <c r="AR1623" s="28"/>
      <c r="AS1623" s="28"/>
      <c r="AT1623" s="28"/>
    </row>
    <row r="1624" spans="26:63">
      <c r="Z1624" s="28"/>
      <c r="AA1624" s="28"/>
      <c r="AB1624" s="28"/>
      <c r="AC1624" s="28"/>
      <c r="AD1624" s="28"/>
      <c r="AF1624" s="29"/>
      <c r="AM1624" s="28"/>
      <c r="AN1624" s="28"/>
      <c r="AO1624" s="28"/>
      <c r="AP1624" s="28"/>
      <c r="AQ1624" s="28"/>
      <c r="AR1624" s="28"/>
      <c r="AS1624" s="28"/>
      <c r="AT1624" s="28"/>
    </row>
    <row r="1625" spans="26:63">
      <c r="Z1625" s="28"/>
      <c r="AA1625" s="28"/>
      <c r="AB1625" s="28"/>
      <c r="AC1625" s="28"/>
      <c r="AD1625" s="28"/>
      <c r="AF1625" s="29"/>
      <c r="AM1625" s="28"/>
      <c r="AN1625" s="28"/>
      <c r="AO1625" s="28"/>
      <c r="AP1625" s="28"/>
      <c r="AQ1625" s="28"/>
      <c r="AR1625" s="28"/>
      <c r="AS1625" s="28"/>
      <c r="AT1625" s="28"/>
      <c r="AU1625" s="28"/>
      <c r="AW1625" s="28"/>
      <c r="AX1625" s="28"/>
      <c r="AY1625" s="28"/>
      <c r="AZ1625" s="28"/>
      <c r="BA1625" s="28"/>
      <c r="BB1625" s="28"/>
      <c r="BC1625" s="28"/>
      <c r="BD1625" s="28"/>
      <c r="BE1625" s="28"/>
      <c r="BF1625" s="28"/>
      <c r="BG1625" s="28"/>
      <c r="BH1625" s="28"/>
      <c r="BI1625" s="28"/>
      <c r="BJ1625" s="28"/>
      <c r="BK1625" s="28"/>
    </row>
    <row r="1626" spans="26:63">
      <c r="Z1626" s="28"/>
      <c r="AA1626" s="28"/>
      <c r="AB1626" s="28"/>
      <c r="AC1626" s="28"/>
      <c r="AD1626" s="28"/>
      <c r="AF1626" s="29"/>
      <c r="AM1626" s="28"/>
      <c r="AN1626" s="28"/>
      <c r="AO1626" s="28"/>
      <c r="AP1626" s="28"/>
      <c r="AQ1626" s="28"/>
      <c r="AR1626" s="28"/>
      <c r="AS1626" s="28"/>
      <c r="AT1626" s="28"/>
      <c r="AU1626" s="28"/>
    </row>
    <row r="1627" spans="26:63">
      <c r="Z1627" s="28"/>
      <c r="AA1627" s="28"/>
      <c r="AB1627" s="28"/>
      <c r="AC1627" s="28"/>
      <c r="AD1627" s="28"/>
      <c r="AF1627" s="29"/>
      <c r="AM1627" s="28"/>
      <c r="AN1627" s="28"/>
      <c r="AO1627" s="28"/>
      <c r="AP1627" s="28"/>
      <c r="AQ1627" s="28"/>
      <c r="AR1627" s="28"/>
      <c r="AS1627" s="28"/>
      <c r="AT1627" s="28"/>
      <c r="AU1627" s="28"/>
      <c r="AV1627" s="28"/>
      <c r="AW1627" s="28"/>
      <c r="AX1627" s="28"/>
      <c r="AY1627" s="28"/>
      <c r="AZ1627" s="28"/>
      <c r="BA1627" s="28"/>
      <c r="BB1627" s="28"/>
      <c r="BC1627" s="28"/>
      <c r="BD1627" s="28"/>
      <c r="BE1627" s="28"/>
      <c r="BF1627" s="28"/>
      <c r="BG1627" s="28"/>
      <c r="BH1627" s="28"/>
      <c r="BI1627" s="28"/>
      <c r="BJ1627" s="28"/>
      <c r="BK1627" s="28"/>
    </row>
    <row r="1628" spans="26:63">
      <c r="Z1628" s="28"/>
      <c r="AA1628" s="28"/>
      <c r="AB1628" s="28"/>
      <c r="AC1628" s="28"/>
      <c r="AD1628" s="28"/>
      <c r="AF1628" s="29"/>
      <c r="AM1628" s="28"/>
      <c r="AN1628" s="28"/>
      <c r="AO1628" s="28"/>
      <c r="AP1628" s="28"/>
      <c r="AQ1628" s="28"/>
      <c r="AR1628" s="28"/>
      <c r="AS1628" s="28"/>
      <c r="AT1628" s="28"/>
    </row>
    <row r="1629" spans="26:63">
      <c r="Z1629" s="28"/>
      <c r="AA1629" s="28"/>
      <c r="AB1629" s="28"/>
      <c r="AC1629" s="28"/>
      <c r="AD1629" s="28"/>
      <c r="AF1629" s="29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28"/>
      <c r="AY1629" s="28"/>
      <c r="AZ1629" s="28"/>
      <c r="BA1629" s="28"/>
      <c r="BB1629" s="28"/>
      <c r="BC1629" s="28"/>
      <c r="BD1629" s="28"/>
      <c r="BE1629" s="28"/>
      <c r="BF1629" s="28"/>
      <c r="BG1629" s="28"/>
      <c r="BH1629" s="28"/>
      <c r="BI1629" s="28"/>
      <c r="BJ1629" s="28"/>
      <c r="BK1629" s="28"/>
    </row>
    <row r="1630" spans="26:63">
      <c r="Z1630" s="28"/>
      <c r="AA1630" s="28"/>
      <c r="AB1630" s="28"/>
      <c r="AC1630" s="28"/>
      <c r="AD1630" s="28"/>
      <c r="AF1630" s="29"/>
      <c r="AM1630" s="28"/>
      <c r="AN1630" s="28"/>
      <c r="AO1630" s="28"/>
      <c r="AP1630" s="28"/>
      <c r="AQ1630" s="28"/>
      <c r="AR1630" s="28"/>
      <c r="AS1630" s="28"/>
      <c r="AT1630" s="28"/>
    </row>
    <row r="1631" spans="26:63">
      <c r="Z1631" s="28"/>
      <c r="AA1631" s="28"/>
      <c r="AB1631" s="28"/>
      <c r="AC1631" s="28"/>
      <c r="AD1631" s="28"/>
      <c r="AF1631" s="29"/>
      <c r="AM1631" s="28"/>
      <c r="AN1631" s="28"/>
      <c r="AO1631" s="28"/>
      <c r="AP1631" s="28"/>
      <c r="AQ1631" s="28"/>
      <c r="AR1631" s="28"/>
      <c r="AS1631" s="28"/>
      <c r="AT1631" s="28"/>
    </row>
    <row r="1632" spans="26:63">
      <c r="Z1632" s="28"/>
      <c r="AA1632" s="28"/>
      <c r="AB1632" s="28"/>
      <c r="AC1632" s="28"/>
      <c r="AD1632" s="28"/>
      <c r="AF1632" s="29"/>
      <c r="AM1632" s="28"/>
      <c r="AN1632" s="28"/>
      <c r="AO1632" s="28"/>
      <c r="AP1632" s="28"/>
      <c r="AQ1632" s="28"/>
      <c r="AR1632" s="28"/>
      <c r="AS1632" s="28"/>
      <c r="AT1632" s="28"/>
    </row>
    <row r="1633" spans="26:63">
      <c r="Z1633" s="28"/>
      <c r="AA1633" s="28"/>
      <c r="AB1633" s="28"/>
      <c r="AC1633" s="28"/>
      <c r="AD1633" s="28"/>
      <c r="AF1633" s="29"/>
      <c r="AM1633" s="28"/>
      <c r="AN1633" s="28"/>
      <c r="AO1633" s="28"/>
      <c r="AP1633" s="28"/>
      <c r="AQ1633" s="28"/>
      <c r="AR1633" s="28"/>
      <c r="AS1633" s="28"/>
      <c r="AT1633" s="28"/>
    </row>
    <row r="1634" spans="26:63">
      <c r="Z1634" s="28"/>
      <c r="AA1634" s="28"/>
      <c r="AB1634" s="28"/>
      <c r="AC1634" s="28"/>
      <c r="AD1634" s="28"/>
      <c r="AF1634" s="29"/>
      <c r="AM1634" s="28"/>
      <c r="AN1634" s="28"/>
      <c r="AO1634" s="28"/>
      <c r="AP1634" s="28"/>
      <c r="AQ1634" s="28"/>
      <c r="AR1634" s="28"/>
      <c r="AS1634" s="28"/>
      <c r="AT1634" s="28"/>
    </row>
    <row r="1635" spans="26:63">
      <c r="Z1635" s="28"/>
      <c r="AA1635" s="28"/>
      <c r="AB1635" s="28"/>
      <c r="AC1635" s="28"/>
      <c r="AD1635" s="28"/>
      <c r="AF1635" s="29"/>
      <c r="AM1635" s="28"/>
      <c r="AN1635" s="28"/>
      <c r="AO1635" s="28"/>
      <c r="AP1635" s="28"/>
      <c r="AQ1635" s="28"/>
      <c r="AR1635" s="28"/>
      <c r="AS1635" s="28"/>
      <c r="AT1635" s="28"/>
      <c r="AU1635" s="28"/>
      <c r="AW1635" s="28"/>
    </row>
    <row r="1636" spans="26:63">
      <c r="Z1636" s="28"/>
      <c r="AA1636" s="28"/>
      <c r="AB1636" s="28"/>
      <c r="AC1636" s="28"/>
      <c r="AD1636" s="28"/>
      <c r="AF1636" s="29"/>
      <c r="AM1636" s="28"/>
      <c r="AN1636" s="28"/>
      <c r="AO1636" s="28"/>
      <c r="AP1636" s="28"/>
      <c r="AQ1636" s="28"/>
      <c r="AR1636" s="28"/>
      <c r="AS1636" s="28"/>
      <c r="AT1636" s="28"/>
      <c r="AU1636" s="28"/>
      <c r="AW1636" s="28"/>
    </row>
    <row r="1637" spans="26:63">
      <c r="Z1637" s="28"/>
      <c r="AA1637" s="28"/>
      <c r="AB1637" s="28"/>
      <c r="AC1637" s="28"/>
      <c r="AD1637" s="28"/>
      <c r="AF1637" s="29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28"/>
      <c r="AY1637" s="28"/>
      <c r="AZ1637" s="28"/>
      <c r="BA1637" s="28"/>
      <c r="BB1637" s="28"/>
      <c r="BC1637" s="28"/>
      <c r="BD1637" s="28"/>
      <c r="BE1637" s="28"/>
      <c r="BF1637" s="28"/>
      <c r="BG1637" s="28"/>
      <c r="BH1637" s="28"/>
      <c r="BI1637" s="28"/>
      <c r="BJ1637" s="28"/>
      <c r="BK1637" s="28"/>
    </row>
    <row r="1638" spans="26:63">
      <c r="Z1638" s="28"/>
      <c r="AA1638" s="28"/>
      <c r="AB1638" s="28"/>
      <c r="AC1638" s="28"/>
      <c r="AD1638" s="28"/>
      <c r="AF1638" s="29"/>
      <c r="AM1638" s="28"/>
      <c r="AN1638" s="28"/>
      <c r="AO1638" s="28"/>
      <c r="AP1638" s="28"/>
      <c r="AQ1638" s="28"/>
      <c r="AR1638" s="28"/>
      <c r="AS1638" s="28"/>
      <c r="AT1638" s="28"/>
    </row>
    <row r="1639" spans="26:63">
      <c r="Z1639" s="28"/>
      <c r="AA1639" s="28"/>
      <c r="AB1639" s="28"/>
      <c r="AC1639" s="28"/>
      <c r="AD1639" s="28"/>
      <c r="AF1639" s="29"/>
      <c r="AM1639" s="28"/>
      <c r="AN1639" s="28"/>
      <c r="AO1639" s="28"/>
      <c r="AP1639" s="28"/>
      <c r="AQ1639" s="28"/>
      <c r="AR1639" s="28"/>
      <c r="AS1639" s="28"/>
      <c r="AT1639" s="28"/>
      <c r="AU1639" s="28"/>
      <c r="AW1639" s="28"/>
      <c r="AX1639" s="28"/>
      <c r="AY1639" s="28"/>
      <c r="AZ1639" s="28"/>
      <c r="BA1639" s="28"/>
      <c r="BB1639" s="28"/>
      <c r="BC1639" s="28"/>
      <c r="BD1639" s="28"/>
      <c r="BE1639" s="28"/>
      <c r="BF1639" s="28"/>
      <c r="BG1639" s="28"/>
      <c r="BH1639" s="28"/>
      <c r="BI1639" s="28"/>
      <c r="BJ1639" s="28"/>
      <c r="BK1639" s="28"/>
    </row>
    <row r="1640" spans="26:63">
      <c r="Z1640" s="28"/>
      <c r="AA1640" s="28"/>
      <c r="AB1640" s="28"/>
      <c r="AC1640" s="28"/>
      <c r="AD1640" s="28"/>
      <c r="AF1640" s="29"/>
      <c r="AM1640" s="28"/>
      <c r="AN1640" s="28"/>
      <c r="AO1640" s="28"/>
      <c r="AP1640" s="28"/>
      <c r="AQ1640" s="28"/>
      <c r="AR1640" s="28"/>
      <c r="AS1640" s="28"/>
      <c r="AT1640" s="28"/>
      <c r="AU1640" s="7"/>
    </row>
    <row r="1641" spans="26:63">
      <c r="Z1641" s="28"/>
      <c r="AA1641" s="28"/>
      <c r="AB1641" s="28"/>
      <c r="AC1641" s="28"/>
      <c r="AD1641" s="28"/>
      <c r="AF1641" s="29"/>
      <c r="AM1641" s="28"/>
      <c r="AN1641" s="28"/>
      <c r="AO1641" s="28"/>
      <c r="AP1641" s="28"/>
      <c r="AQ1641" s="28"/>
      <c r="AR1641" s="28"/>
      <c r="AS1641" s="28"/>
      <c r="AT1641" s="28"/>
      <c r="AU1641" s="28"/>
    </row>
    <row r="1642" spans="26:63">
      <c r="Z1642" s="28"/>
      <c r="AA1642" s="28"/>
      <c r="AB1642" s="28"/>
      <c r="AC1642" s="28"/>
      <c r="AD1642" s="28"/>
      <c r="AF1642" s="29"/>
      <c r="AM1642" s="28"/>
      <c r="AN1642" s="28"/>
      <c r="AO1642" s="28"/>
      <c r="AP1642" s="28"/>
      <c r="AQ1642" s="28"/>
      <c r="AR1642" s="28"/>
      <c r="AS1642" s="28"/>
      <c r="AT1642" s="28"/>
      <c r="AU1642" s="28"/>
      <c r="AW1642" s="28"/>
      <c r="AX1642" s="28"/>
      <c r="AY1642" s="28"/>
      <c r="AZ1642" s="28"/>
      <c r="BA1642" s="28"/>
      <c r="BB1642" s="28"/>
      <c r="BC1642" s="28"/>
      <c r="BD1642" s="28"/>
      <c r="BE1642" s="28"/>
      <c r="BF1642" s="28"/>
      <c r="BG1642" s="28"/>
      <c r="BH1642" s="28"/>
      <c r="BI1642" s="28"/>
      <c r="BJ1642" s="28"/>
      <c r="BK1642" s="28"/>
    </row>
    <row r="1643" spans="26:63">
      <c r="Z1643" s="28"/>
      <c r="AA1643" s="28"/>
      <c r="AB1643" s="28"/>
      <c r="AC1643" s="28"/>
      <c r="AD1643" s="28"/>
      <c r="AF1643" s="29"/>
      <c r="AM1643" s="28"/>
      <c r="AN1643" s="28"/>
      <c r="AO1643" s="28"/>
      <c r="AP1643" s="28"/>
      <c r="AQ1643" s="28"/>
      <c r="AR1643" s="28"/>
      <c r="AS1643" s="28"/>
      <c r="AT1643" s="28"/>
      <c r="AU1643" s="28"/>
    </row>
    <row r="1644" spans="26:63">
      <c r="Z1644" s="28"/>
      <c r="AA1644" s="28"/>
      <c r="AB1644" s="28"/>
      <c r="AC1644" s="28"/>
      <c r="AD1644" s="28"/>
      <c r="AF1644" s="29"/>
      <c r="AM1644" s="28"/>
      <c r="AN1644" s="28"/>
      <c r="AO1644" s="28"/>
      <c r="AP1644" s="28"/>
      <c r="AQ1644" s="28"/>
      <c r="AR1644" s="28"/>
      <c r="AS1644" s="28"/>
      <c r="AT1644" s="28"/>
      <c r="AU1644" s="28"/>
    </row>
    <row r="1645" spans="26:63">
      <c r="Z1645" s="28"/>
      <c r="AA1645" s="28"/>
      <c r="AB1645" s="28"/>
      <c r="AC1645" s="28"/>
      <c r="AD1645" s="28"/>
      <c r="AF1645" s="29"/>
      <c r="AM1645" s="28"/>
      <c r="AN1645" s="28"/>
      <c r="AO1645" s="28"/>
      <c r="AP1645" s="28"/>
      <c r="AQ1645" s="28"/>
      <c r="AR1645" s="28"/>
      <c r="AS1645" s="28"/>
      <c r="AT1645" s="28"/>
    </row>
    <row r="1646" spans="26:63">
      <c r="Z1646" s="28"/>
      <c r="AA1646" s="28"/>
      <c r="AB1646" s="28"/>
      <c r="AC1646" s="28"/>
      <c r="AD1646" s="28"/>
      <c r="AF1646" s="29"/>
      <c r="AM1646" s="28"/>
      <c r="AN1646" s="28"/>
      <c r="AO1646" s="28"/>
      <c r="AP1646" s="28"/>
      <c r="AQ1646" s="28"/>
      <c r="AR1646" s="28"/>
      <c r="AS1646" s="28"/>
      <c r="AT1646" s="28"/>
    </row>
    <row r="1647" spans="26:63">
      <c r="Z1647" s="28"/>
      <c r="AA1647" s="28"/>
      <c r="AB1647" s="28"/>
      <c r="AC1647" s="28"/>
      <c r="AD1647" s="28"/>
      <c r="AF1647" s="29"/>
      <c r="AM1647" s="28"/>
      <c r="AN1647" s="28"/>
      <c r="AO1647" s="28"/>
      <c r="AP1647" s="28"/>
      <c r="AQ1647" s="28"/>
      <c r="AR1647" s="28"/>
      <c r="AS1647" s="28"/>
      <c r="AT1647" s="28"/>
    </row>
    <row r="1648" spans="26:63">
      <c r="Z1648" s="28"/>
      <c r="AA1648" s="28"/>
      <c r="AB1648" s="28"/>
      <c r="AC1648" s="28"/>
      <c r="AD1648" s="28"/>
      <c r="AF1648" s="29"/>
      <c r="AM1648" s="28"/>
      <c r="AN1648" s="28"/>
      <c r="AO1648" s="28"/>
      <c r="AP1648" s="28"/>
      <c r="AQ1648" s="28"/>
      <c r="AR1648" s="28"/>
      <c r="AS1648" s="28"/>
      <c r="AT1648" s="28"/>
    </row>
    <row r="1649" spans="26:63">
      <c r="Z1649" s="28"/>
      <c r="AA1649" s="28"/>
      <c r="AB1649" s="28"/>
      <c r="AC1649" s="28"/>
      <c r="AD1649" s="28"/>
      <c r="AF1649" s="29"/>
      <c r="AM1649" s="28"/>
      <c r="AN1649" s="28"/>
      <c r="AO1649" s="28"/>
      <c r="AP1649" s="28"/>
      <c r="AQ1649" s="28"/>
      <c r="AR1649" s="28"/>
      <c r="AS1649" s="28"/>
      <c r="AT1649" s="28"/>
    </row>
    <row r="1650" spans="26:63">
      <c r="Z1650" s="28"/>
      <c r="AA1650" s="28"/>
      <c r="AB1650" s="28"/>
      <c r="AC1650" s="28"/>
      <c r="AD1650" s="28"/>
      <c r="AF1650" s="29"/>
      <c r="AM1650" s="28"/>
      <c r="AN1650" s="28"/>
      <c r="AO1650" s="28"/>
      <c r="AP1650" s="28"/>
      <c r="AQ1650" s="28"/>
      <c r="AR1650" s="28"/>
      <c r="AS1650" s="28"/>
      <c r="AT1650" s="28"/>
    </row>
    <row r="1651" spans="26:63">
      <c r="Z1651" s="28"/>
      <c r="AA1651" s="28"/>
      <c r="AB1651" s="28"/>
      <c r="AC1651" s="28"/>
      <c r="AD1651" s="28"/>
      <c r="AF1651" s="29"/>
      <c r="AM1651" s="28"/>
      <c r="AN1651" s="28"/>
      <c r="AO1651" s="28"/>
      <c r="AP1651" s="28"/>
      <c r="AQ1651" s="28"/>
      <c r="AR1651" s="28"/>
      <c r="AS1651" s="28"/>
      <c r="AT1651" s="28"/>
    </row>
    <row r="1652" spans="26:63">
      <c r="Z1652" s="28"/>
      <c r="AA1652" s="28"/>
      <c r="AB1652" s="28"/>
      <c r="AC1652" s="28"/>
      <c r="AD1652" s="28"/>
      <c r="AF1652" s="29"/>
      <c r="AM1652" s="28"/>
      <c r="AN1652" s="28"/>
      <c r="AO1652" s="28"/>
      <c r="AP1652" s="28"/>
      <c r="AQ1652" s="28"/>
      <c r="AR1652" s="28"/>
      <c r="AS1652" s="28"/>
      <c r="AT1652" s="28"/>
      <c r="AU1652" s="28"/>
    </row>
    <row r="1653" spans="26:63">
      <c r="Z1653" s="28"/>
      <c r="AA1653" s="28"/>
      <c r="AB1653" s="28"/>
      <c r="AC1653" s="28"/>
      <c r="AD1653" s="28"/>
      <c r="AF1653" s="29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  <c r="AX1653" s="28"/>
      <c r="AY1653" s="28"/>
      <c r="AZ1653" s="28"/>
      <c r="BA1653" s="28"/>
      <c r="BB1653" s="28"/>
      <c r="BC1653" s="28"/>
      <c r="BD1653" s="28"/>
      <c r="BE1653" s="28"/>
      <c r="BF1653" s="28"/>
      <c r="BG1653" s="28"/>
      <c r="BH1653" s="28"/>
      <c r="BI1653" s="28"/>
      <c r="BJ1653" s="28"/>
      <c r="BK1653" s="28"/>
    </row>
    <row r="1654" spans="26:63">
      <c r="Z1654" s="28"/>
      <c r="AA1654" s="28"/>
      <c r="AB1654" s="28"/>
      <c r="AC1654" s="28"/>
      <c r="AD1654" s="28"/>
      <c r="AF1654" s="29"/>
      <c r="AM1654" s="28"/>
      <c r="AN1654" s="28"/>
      <c r="AO1654" s="28"/>
      <c r="AP1654" s="28"/>
      <c r="AQ1654" s="28"/>
      <c r="AR1654" s="28"/>
      <c r="AS1654" s="28"/>
      <c r="AT1654" s="28"/>
    </row>
    <row r="1655" spans="26:63">
      <c r="Z1655" s="28"/>
      <c r="AA1655" s="28"/>
      <c r="AB1655" s="28"/>
      <c r="AC1655" s="28"/>
      <c r="AD1655" s="28"/>
      <c r="AF1655" s="29"/>
      <c r="AM1655" s="28"/>
      <c r="AN1655" s="28"/>
      <c r="AO1655" s="28"/>
      <c r="AP1655" s="28"/>
      <c r="AQ1655" s="28"/>
      <c r="AR1655" s="28"/>
      <c r="AS1655" s="28"/>
      <c r="AT1655" s="28"/>
    </row>
    <row r="1656" spans="26:63">
      <c r="Z1656" s="28"/>
      <c r="AA1656" s="28"/>
      <c r="AB1656" s="28"/>
      <c r="AC1656" s="28"/>
      <c r="AD1656" s="28"/>
      <c r="AF1656" s="29"/>
      <c r="AM1656" s="28"/>
      <c r="AN1656" s="28"/>
      <c r="AO1656" s="28"/>
      <c r="AP1656" s="28"/>
      <c r="AQ1656" s="28"/>
      <c r="AR1656" s="28"/>
      <c r="AS1656" s="28"/>
      <c r="AT1656" s="28"/>
    </row>
    <row r="1657" spans="26:63">
      <c r="Z1657" s="28"/>
      <c r="AA1657" s="28"/>
      <c r="AB1657" s="28"/>
      <c r="AC1657" s="28"/>
      <c r="AD1657" s="28"/>
      <c r="AF1657" s="29"/>
      <c r="AM1657" s="28"/>
      <c r="AN1657" s="28"/>
      <c r="AO1657" s="28"/>
      <c r="AP1657" s="28"/>
      <c r="AQ1657" s="28"/>
      <c r="AR1657" s="28"/>
      <c r="AS1657" s="28"/>
      <c r="AT1657" s="28"/>
    </row>
    <row r="1658" spans="26:63">
      <c r="Z1658" s="28"/>
      <c r="AA1658" s="28"/>
      <c r="AB1658" s="28"/>
      <c r="AC1658" s="28"/>
      <c r="AD1658" s="28"/>
      <c r="AF1658" s="29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8"/>
      <c r="AY1658" s="28"/>
      <c r="AZ1658" s="28"/>
      <c r="BA1658" s="28"/>
      <c r="BB1658" s="28"/>
      <c r="BC1658" s="28"/>
      <c r="BD1658" s="28"/>
      <c r="BE1658" s="28"/>
      <c r="BF1658" s="28"/>
      <c r="BG1658" s="28"/>
      <c r="BH1658" s="28"/>
      <c r="BI1658" s="28"/>
      <c r="BJ1658" s="28"/>
      <c r="BK1658" s="28"/>
    </row>
    <row r="1659" spans="26:63">
      <c r="Z1659" s="28"/>
      <c r="AA1659" s="28"/>
      <c r="AB1659" s="28"/>
      <c r="AC1659" s="28"/>
      <c r="AD1659" s="28"/>
      <c r="AF1659" s="29"/>
      <c r="AM1659" s="28"/>
      <c r="AN1659" s="28"/>
      <c r="AO1659" s="28"/>
      <c r="AP1659" s="28"/>
      <c r="AQ1659" s="28"/>
      <c r="AR1659" s="28"/>
      <c r="AS1659" s="28"/>
      <c r="AT1659" s="28"/>
    </row>
    <row r="1660" spans="26:63">
      <c r="Z1660" s="28"/>
      <c r="AA1660" s="28"/>
      <c r="AB1660" s="28"/>
      <c r="AC1660" s="28"/>
      <c r="AD1660" s="28"/>
      <c r="AF1660" s="29"/>
      <c r="AM1660" s="28"/>
      <c r="AN1660" s="28"/>
      <c r="AO1660" s="28"/>
      <c r="AP1660" s="28"/>
      <c r="AQ1660" s="28"/>
      <c r="AR1660" s="28"/>
      <c r="AS1660" s="28"/>
      <c r="AT1660" s="28"/>
    </row>
    <row r="1661" spans="26:63">
      <c r="Z1661" s="28"/>
      <c r="AA1661" s="28"/>
      <c r="AB1661" s="28"/>
      <c r="AC1661" s="28"/>
      <c r="AD1661" s="28"/>
      <c r="AF1661" s="29"/>
      <c r="AM1661" s="28"/>
      <c r="AN1661" s="28"/>
      <c r="AO1661" s="28"/>
      <c r="AP1661" s="28"/>
      <c r="AQ1661" s="28"/>
      <c r="AR1661" s="28"/>
      <c r="AS1661" s="28"/>
      <c r="AT1661" s="28"/>
      <c r="AU1661" s="28"/>
      <c r="AW1661" s="28"/>
    </row>
    <row r="1662" spans="26:63">
      <c r="Z1662" s="28"/>
      <c r="AA1662" s="28"/>
      <c r="AB1662" s="28"/>
      <c r="AC1662" s="28"/>
      <c r="AD1662" s="28"/>
      <c r="AF1662" s="29"/>
      <c r="AM1662" s="28"/>
      <c r="AN1662" s="28"/>
      <c r="AO1662" s="28"/>
      <c r="AP1662" s="28"/>
      <c r="AQ1662" s="28"/>
      <c r="AR1662" s="28"/>
      <c r="AS1662" s="28"/>
      <c r="AT1662" s="28"/>
      <c r="AU1662" s="28"/>
      <c r="AW1662" s="28"/>
      <c r="AX1662" s="28"/>
      <c r="AY1662" s="28"/>
      <c r="AZ1662" s="28"/>
      <c r="BA1662" s="28"/>
      <c r="BB1662" s="28"/>
      <c r="BC1662" s="28"/>
      <c r="BD1662" s="28"/>
      <c r="BE1662" s="28"/>
      <c r="BF1662" s="28"/>
      <c r="BG1662" s="28"/>
      <c r="BH1662" s="28"/>
      <c r="BI1662" s="28"/>
      <c r="BJ1662" s="28"/>
      <c r="BK1662" s="28"/>
    </row>
    <row r="1663" spans="26:63">
      <c r="Z1663" s="28"/>
      <c r="AA1663" s="28"/>
      <c r="AB1663" s="28"/>
      <c r="AC1663" s="28"/>
      <c r="AD1663" s="28"/>
      <c r="AF1663" s="29"/>
      <c r="AM1663" s="28"/>
      <c r="AN1663" s="28"/>
      <c r="AO1663" s="28"/>
      <c r="AP1663" s="28"/>
      <c r="AQ1663" s="28"/>
      <c r="AR1663" s="28"/>
      <c r="AS1663" s="28"/>
      <c r="AT1663" s="28"/>
      <c r="AU1663" s="28"/>
      <c r="AV1663" s="28"/>
      <c r="AW1663" s="28"/>
      <c r="AX1663" s="28"/>
      <c r="AY1663" s="28"/>
      <c r="AZ1663" s="28"/>
      <c r="BA1663" s="28"/>
      <c r="BB1663" s="28"/>
      <c r="BC1663" s="28"/>
      <c r="BD1663" s="28"/>
      <c r="BE1663" s="28"/>
      <c r="BF1663" s="28"/>
      <c r="BG1663" s="28"/>
      <c r="BH1663" s="28"/>
      <c r="BI1663" s="28"/>
      <c r="BJ1663" s="28"/>
      <c r="BK1663" s="28"/>
    </row>
    <row r="1664" spans="26:63">
      <c r="Z1664" s="28"/>
      <c r="AA1664" s="28"/>
      <c r="AB1664" s="28"/>
      <c r="AC1664" s="28"/>
      <c r="AD1664" s="28"/>
      <c r="AF1664" s="29"/>
      <c r="AM1664" s="28"/>
      <c r="AN1664" s="28"/>
      <c r="AO1664" s="28"/>
      <c r="AP1664" s="28"/>
      <c r="AQ1664" s="28"/>
      <c r="AR1664" s="28"/>
      <c r="AS1664" s="28"/>
      <c r="AT1664" s="28"/>
      <c r="AU1664" s="28"/>
    </row>
    <row r="1665" spans="26:63">
      <c r="Z1665" s="28"/>
      <c r="AA1665" s="28"/>
      <c r="AB1665" s="28"/>
      <c r="AC1665" s="28"/>
      <c r="AD1665" s="28"/>
      <c r="AF1665" s="29"/>
      <c r="AM1665" s="28"/>
      <c r="AN1665" s="28"/>
      <c r="AO1665" s="28"/>
      <c r="AP1665" s="28"/>
      <c r="AQ1665" s="28"/>
      <c r="AR1665" s="28"/>
      <c r="AS1665" s="28"/>
      <c r="AT1665" s="28"/>
    </row>
    <row r="1666" spans="26:63">
      <c r="Z1666" s="28"/>
      <c r="AA1666" s="28"/>
      <c r="AB1666" s="28"/>
      <c r="AC1666" s="28"/>
      <c r="AD1666" s="28"/>
      <c r="AF1666" s="29"/>
      <c r="AM1666" s="28"/>
      <c r="AN1666" s="28"/>
      <c r="AO1666" s="28"/>
      <c r="AP1666" s="28"/>
      <c r="AQ1666" s="28"/>
      <c r="AR1666" s="28"/>
      <c r="AS1666" s="28"/>
      <c r="AT1666" s="28"/>
      <c r="AU1666" s="28"/>
    </row>
    <row r="1667" spans="26:63">
      <c r="Z1667" s="28"/>
      <c r="AA1667" s="28"/>
      <c r="AB1667" s="28"/>
      <c r="AC1667" s="28"/>
      <c r="AD1667" s="28"/>
      <c r="AF1667" s="29"/>
      <c r="AM1667" s="28"/>
      <c r="AN1667" s="28"/>
      <c r="AO1667" s="28"/>
      <c r="AP1667" s="28"/>
      <c r="AQ1667" s="28"/>
      <c r="AR1667" s="28"/>
      <c r="AS1667" s="28"/>
      <c r="AT1667" s="28"/>
      <c r="AU1667" s="28"/>
    </row>
    <row r="1668" spans="26:63">
      <c r="Z1668" s="28"/>
      <c r="AA1668" s="28"/>
      <c r="AB1668" s="28"/>
      <c r="AC1668" s="28"/>
      <c r="AD1668" s="28"/>
      <c r="AF1668" s="29"/>
      <c r="AM1668" s="28"/>
      <c r="AN1668" s="28"/>
      <c r="AO1668" s="28"/>
      <c r="AP1668" s="28"/>
      <c r="AQ1668" s="28"/>
      <c r="AR1668" s="28"/>
      <c r="AS1668" s="28"/>
      <c r="AT1668" s="28"/>
    </row>
    <row r="1669" spans="26:63">
      <c r="Z1669" s="28"/>
      <c r="AA1669" s="28"/>
      <c r="AB1669" s="28"/>
      <c r="AC1669" s="28"/>
      <c r="AD1669" s="28"/>
      <c r="AF1669" s="29"/>
      <c r="AM1669" s="28"/>
      <c r="AN1669" s="28"/>
      <c r="AO1669" s="28"/>
      <c r="AP1669" s="28"/>
      <c r="AQ1669" s="28"/>
      <c r="AR1669" s="28"/>
      <c r="AS1669" s="28"/>
      <c r="AT1669" s="28"/>
      <c r="AU1669" s="28"/>
      <c r="AW1669" s="28"/>
    </row>
    <row r="1670" spans="26:63">
      <c r="Z1670" s="28"/>
      <c r="AA1670" s="28"/>
      <c r="AB1670" s="28"/>
      <c r="AC1670" s="28"/>
      <c r="AD1670" s="28"/>
      <c r="AF1670" s="29"/>
      <c r="AM1670" s="28"/>
      <c r="AN1670" s="28"/>
      <c r="AO1670" s="28"/>
      <c r="AP1670" s="28"/>
      <c r="AQ1670" s="28"/>
      <c r="AR1670" s="28"/>
      <c r="AS1670" s="28"/>
      <c r="AT1670" s="28"/>
    </row>
    <row r="1671" spans="26:63">
      <c r="Z1671" s="28"/>
      <c r="AA1671" s="28"/>
      <c r="AB1671" s="28"/>
      <c r="AC1671" s="28"/>
      <c r="AD1671" s="28"/>
      <c r="AF1671" s="29"/>
      <c r="AM1671" s="28"/>
      <c r="AN1671" s="28"/>
      <c r="AO1671" s="28"/>
      <c r="AP1671" s="28"/>
      <c r="AQ1671" s="28"/>
      <c r="AR1671" s="28"/>
      <c r="AS1671" s="28"/>
      <c r="AT1671" s="28"/>
    </row>
    <row r="1672" spans="26:63">
      <c r="Z1672" s="28"/>
      <c r="AA1672" s="28"/>
      <c r="AB1672" s="28"/>
      <c r="AC1672" s="28"/>
      <c r="AD1672" s="28"/>
      <c r="AF1672" s="29"/>
      <c r="AM1672" s="28"/>
      <c r="AN1672" s="28"/>
      <c r="AO1672" s="28"/>
      <c r="AP1672" s="28"/>
      <c r="AQ1672" s="28"/>
      <c r="AR1672" s="28"/>
      <c r="AS1672" s="28"/>
      <c r="AT1672" s="28"/>
    </row>
    <row r="1673" spans="26:63">
      <c r="Z1673" s="28"/>
      <c r="AA1673" s="28"/>
      <c r="AB1673" s="28"/>
      <c r="AC1673" s="28"/>
      <c r="AD1673" s="28"/>
      <c r="AF1673" s="29"/>
      <c r="AM1673" s="28"/>
      <c r="AN1673" s="28"/>
      <c r="AO1673" s="28"/>
      <c r="AP1673" s="28"/>
      <c r="AQ1673" s="28"/>
      <c r="AR1673" s="28"/>
      <c r="AS1673" s="28"/>
      <c r="AT1673" s="28"/>
      <c r="AU1673" s="28"/>
      <c r="AW1673" s="28"/>
    </row>
    <row r="1674" spans="26:63">
      <c r="Z1674" s="28"/>
      <c r="AA1674" s="28"/>
      <c r="AB1674" s="28"/>
      <c r="AC1674" s="28"/>
      <c r="AD1674" s="28"/>
      <c r="AF1674" s="29"/>
      <c r="AM1674" s="28"/>
      <c r="AN1674" s="28"/>
      <c r="AO1674" s="28"/>
      <c r="AP1674" s="28"/>
      <c r="AQ1674" s="28"/>
      <c r="AR1674" s="28"/>
      <c r="AS1674" s="28"/>
      <c r="AT1674" s="28"/>
      <c r="AU1674" s="28"/>
    </row>
    <row r="1675" spans="26:63">
      <c r="Z1675" s="28"/>
      <c r="AA1675" s="28"/>
      <c r="AB1675" s="28"/>
      <c r="AC1675" s="28"/>
      <c r="AD1675" s="28"/>
      <c r="AF1675" s="29"/>
      <c r="AM1675" s="28"/>
      <c r="AN1675" s="28"/>
      <c r="AO1675" s="28"/>
      <c r="AP1675" s="28"/>
      <c r="AQ1675" s="28"/>
      <c r="AR1675" s="28"/>
      <c r="AS1675" s="28"/>
      <c r="AT1675" s="28"/>
      <c r="AU1675" s="28"/>
      <c r="AV1675" s="28"/>
      <c r="AW1675" s="28"/>
      <c r="AX1675" s="28"/>
      <c r="AY1675" s="28"/>
      <c r="AZ1675" s="28"/>
      <c r="BA1675" s="28"/>
      <c r="BB1675" s="28"/>
      <c r="BC1675" s="28"/>
      <c r="BD1675" s="28"/>
      <c r="BE1675" s="28"/>
      <c r="BF1675" s="28"/>
      <c r="BG1675" s="28"/>
      <c r="BH1675" s="28"/>
      <c r="BI1675" s="28"/>
      <c r="BJ1675" s="28"/>
      <c r="BK1675" s="28"/>
    </row>
    <row r="1676" spans="26:63">
      <c r="Z1676" s="28"/>
      <c r="AA1676" s="28"/>
      <c r="AB1676" s="28"/>
      <c r="AC1676" s="28"/>
      <c r="AD1676" s="28"/>
      <c r="AF1676" s="29"/>
      <c r="AM1676" s="28"/>
      <c r="AN1676" s="28"/>
      <c r="AO1676" s="28"/>
      <c r="AP1676" s="28"/>
      <c r="AQ1676" s="28"/>
      <c r="AR1676" s="28"/>
      <c r="AS1676" s="28"/>
      <c r="AT1676" s="28"/>
      <c r="AU1676" s="28"/>
      <c r="AV1676" s="28"/>
      <c r="AW1676" s="28"/>
      <c r="AX1676" s="28"/>
      <c r="AY1676" s="28"/>
      <c r="AZ1676" s="28"/>
      <c r="BA1676" s="28"/>
      <c r="BB1676" s="28"/>
      <c r="BC1676" s="28"/>
      <c r="BD1676" s="28"/>
      <c r="BE1676" s="28"/>
      <c r="BF1676" s="28"/>
      <c r="BG1676" s="28"/>
      <c r="BH1676" s="28"/>
      <c r="BI1676" s="28"/>
      <c r="BJ1676" s="28"/>
      <c r="BK1676" s="28"/>
    </row>
    <row r="1677" spans="26:63">
      <c r="Z1677" s="28"/>
      <c r="AA1677" s="28"/>
      <c r="AB1677" s="28"/>
      <c r="AC1677" s="28"/>
      <c r="AD1677" s="28"/>
      <c r="AF1677" s="29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  <c r="AX1677" s="28"/>
      <c r="AY1677" s="28"/>
      <c r="AZ1677" s="28"/>
      <c r="BA1677" s="28"/>
      <c r="BB1677" s="28"/>
      <c r="BC1677" s="28"/>
      <c r="BD1677" s="28"/>
      <c r="BE1677" s="28"/>
      <c r="BF1677" s="28"/>
      <c r="BG1677" s="28"/>
      <c r="BH1677" s="28"/>
      <c r="BI1677" s="28"/>
      <c r="BJ1677" s="28"/>
      <c r="BK1677" s="28"/>
    </row>
    <row r="1678" spans="26:63">
      <c r="Z1678" s="28"/>
      <c r="AA1678" s="28"/>
      <c r="AB1678" s="28"/>
      <c r="AC1678" s="28"/>
      <c r="AD1678" s="28"/>
      <c r="AF1678" s="29"/>
      <c r="AM1678" s="28"/>
      <c r="AN1678" s="28"/>
      <c r="AO1678" s="28"/>
      <c r="AP1678" s="28"/>
      <c r="AQ1678" s="28"/>
      <c r="AR1678" s="28"/>
      <c r="AS1678" s="28"/>
      <c r="AT1678" s="28"/>
      <c r="AU1678" s="28"/>
      <c r="AV1678" s="28"/>
      <c r="AW1678" s="28"/>
      <c r="AX1678" s="28"/>
      <c r="AY1678" s="28"/>
      <c r="AZ1678" s="28"/>
      <c r="BA1678" s="28"/>
      <c r="BB1678" s="28"/>
      <c r="BC1678" s="28"/>
      <c r="BD1678" s="28"/>
      <c r="BE1678" s="28"/>
      <c r="BF1678" s="28"/>
      <c r="BG1678" s="28"/>
      <c r="BH1678" s="28"/>
      <c r="BI1678" s="28"/>
      <c r="BJ1678" s="28"/>
      <c r="BK1678" s="28"/>
    </row>
    <row r="1679" spans="26:63">
      <c r="Z1679" s="28"/>
      <c r="AA1679" s="28"/>
      <c r="AB1679" s="28"/>
      <c r="AC1679" s="28"/>
      <c r="AD1679" s="28"/>
      <c r="AF1679" s="29"/>
      <c r="AM1679" s="28"/>
      <c r="AN1679" s="28"/>
      <c r="AO1679" s="28"/>
      <c r="AP1679" s="28"/>
      <c r="AQ1679" s="28"/>
      <c r="AR1679" s="28"/>
      <c r="AS1679" s="28"/>
      <c r="AT1679" s="28"/>
      <c r="AU1679" s="28"/>
      <c r="AW1679" s="28"/>
    </row>
    <row r="1680" spans="26:63">
      <c r="Z1680" s="28"/>
      <c r="AA1680" s="28"/>
      <c r="AB1680" s="28"/>
      <c r="AC1680" s="28"/>
      <c r="AD1680" s="28"/>
      <c r="AF1680" s="29"/>
      <c r="AM1680" s="28"/>
      <c r="AN1680" s="28"/>
      <c r="AO1680" s="28"/>
      <c r="AP1680" s="28"/>
      <c r="AQ1680" s="28"/>
      <c r="AR1680" s="28"/>
      <c r="AS1680" s="28"/>
      <c r="AT1680" s="28"/>
      <c r="AU1680" s="28"/>
      <c r="AV1680" s="28"/>
      <c r="AW1680" s="28"/>
      <c r="AX1680" s="28"/>
      <c r="AY1680" s="28"/>
      <c r="AZ1680" s="28"/>
      <c r="BA1680" s="28"/>
      <c r="BB1680" s="28"/>
      <c r="BC1680" s="28"/>
      <c r="BD1680" s="28"/>
      <c r="BE1680" s="28"/>
      <c r="BF1680" s="28"/>
      <c r="BG1680" s="28"/>
      <c r="BH1680" s="28"/>
      <c r="BI1680" s="28"/>
      <c r="BJ1680" s="28"/>
      <c r="BK1680" s="28"/>
    </row>
    <row r="1681" spans="26:63">
      <c r="Z1681" s="28"/>
      <c r="AA1681" s="28"/>
      <c r="AB1681" s="28"/>
      <c r="AC1681" s="28"/>
      <c r="AD1681" s="28"/>
      <c r="AF1681" s="29"/>
      <c r="AM1681" s="28"/>
      <c r="AN1681" s="28"/>
      <c r="AO1681" s="28"/>
      <c r="AP1681" s="28"/>
      <c r="AQ1681" s="28"/>
      <c r="AR1681" s="28"/>
      <c r="AS1681" s="28"/>
      <c r="AT1681" s="28"/>
      <c r="AU1681" s="28"/>
      <c r="AV1681" s="28"/>
      <c r="AW1681" s="28"/>
      <c r="AX1681" s="28"/>
      <c r="AY1681" s="28"/>
      <c r="AZ1681" s="28"/>
      <c r="BA1681" s="28"/>
      <c r="BB1681" s="28"/>
      <c r="BC1681" s="28"/>
      <c r="BD1681" s="28"/>
      <c r="BE1681" s="28"/>
      <c r="BF1681" s="28"/>
      <c r="BG1681" s="28"/>
      <c r="BH1681" s="28"/>
      <c r="BI1681" s="28"/>
      <c r="BJ1681" s="28"/>
      <c r="BK1681" s="28"/>
    </row>
    <row r="1682" spans="26:63">
      <c r="Z1682" s="28"/>
      <c r="AA1682" s="28"/>
      <c r="AB1682" s="28"/>
      <c r="AC1682" s="28"/>
      <c r="AD1682" s="28"/>
      <c r="AF1682" s="29"/>
      <c r="AM1682" s="28"/>
      <c r="AN1682" s="28"/>
      <c r="AO1682" s="28"/>
      <c r="AP1682" s="28"/>
      <c r="AQ1682" s="28"/>
      <c r="AR1682" s="28"/>
      <c r="AS1682" s="28"/>
      <c r="AT1682" s="28"/>
      <c r="AU1682" s="28"/>
      <c r="AW1682" s="28"/>
    </row>
    <row r="1683" spans="26:63">
      <c r="Z1683" s="28"/>
      <c r="AA1683" s="28"/>
      <c r="AB1683" s="28"/>
      <c r="AC1683" s="28"/>
      <c r="AD1683" s="28"/>
      <c r="AF1683" s="29"/>
      <c r="AM1683" s="28"/>
      <c r="AN1683" s="28"/>
      <c r="AO1683" s="28"/>
      <c r="AP1683" s="28"/>
      <c r="AQ1683" s="28"/>
      <c r="AR1683" s="28"/>
      <c r="AS1683" s="28"/>
      <c r="AT1683" s="28"/>
      <c r="AU1683" s="28"/>
      <c r="AW1683" s="28"/>
    </row>
    <row r="1684" spans="26:63">
      <c r="Z1684" s="28"/>
      <c r="AA1684" s="28"/>
      <c r="AB1684" s="28"/>
      <c r="AC1684" s="28"/>
      <c r="AD1684" s="28"/>
      <c r="AF1684" s="29"/>
      <c r="AM1684" s="28"/>
      <c r="AN1684" s="28"/>
      <c r="AO1684" s="28"/>
      <c r="AP1684" s="28"/>
      <c r="AQ1684" s="28"/>
      <c r="AR1684" s="28"/>
      <c r="AS1684" s="28"/>
      <c r="AT1684" s="28"/>
      <c r="AU1684" s="28"/>
      <c r="AW1684" s="28"/>
      <c r="AX1684" s="28"/>
      <c r="AY1684" s="28"/>
      <c r="AZ1684" s="28"/>
      <c r="BA1684" s="28"/>
      <c r="BB1684" s="28"/>
      <c r="BC1684" s="28"/>
      <c r="BD1684" s="28"/>
      <c r="BE1684" s="28"/>
      <c r="BF1684" s="28"/>
      <c r="BG1684" s="28"/>
      <c r="BH1684" s="28"/>
      <c r="BI1684" s="28"/>
      <c r="BJ1684" s="28"/>
      <c r="BK1684" s="28"/>
    </row>
    <row r="1685" spans="26:63">
      <c r="Z1685" s="28"/>
      <c r="AA1685" s="28"/>
      <c r="AB1685" s="28"/>
      <c r="AC1685" s="28"/>
      <c r="AD1685" s="28"/>
      <c r="AF1685" s="29"/>
      <c r="AM1685" s="28"/>
      <c r="AN1685" s="28"/>
      <c r="AO1685" s="28"/>
      <c r="AP1685" s="28"/>
      <c r="AQ1685" s="28"/>
      <c r="AR1685" s="28"/>
      <c r="AS1685" s="28"/>
      <c r="AT1685" s="28"/>
      <c r="AU1685" s="28"/>
      <c r="AV1685" s="28"/>
      <c r="AW1685" s="28"/>
      <c r="AX1685" s="28"/>
      <c r="AY1685" s="28"/>
      <c r="AZ1685" s="28"/>
      <c r="BA1685" s="28"/>
      <c r="BB1685" s="28"/>
      <c r="BC1685" s="28"/>
      <c r="BD1685" s="28"/>
      <c r="BE1685" s="28"/>
      <c r="BF1685" s="28"/>
      <c r="BG1685" s="28"/>
      <c r="BH1685" s="28"/>
      <c r="BI1685" s="28"/>
      <c r="BJ1685" s="28"/>
      <c r="BK1685" s="28"/>
    </row>
    <row r="1686" spans="26:63">
      <c r="Z1686" s="28"/>
      <c r="AA1686" s="28"/>
      <c r="AB1686" s="28"/>
      <c r="AC1686" s="28"/>
      <c r="AD1686" s="28"/>
      <c r="AF1686" s="29"/>
      <c r="AM1686" s="28"/>
      <c r="AN1686" s="28"/>
      <c r="AO1686" s="28"/>
      <c r="AP1686" s="28"/>
      <c r="AQ1686" s="28"/>
      <c r="AR1686" s="28"/>
      <c r="AS1686" s="28"/>
      <c r="AT1686" s="28"/>
      <c r="AU1686" s="28"/>
      <c r="AV1686" s="28"/>
      <c r="AW1686" s="28"/>
      <c r="AX1686" s="28"/>
      <c r="AY1686" s="28"/>
      <c r="AZ1686" s="28"/>
      <c r="BA1686" s="28"/>
      <c r="BB1686" s="28"/>
      <c r="BC1686" s="28"/>
      <c r="BD1686" s="28"/>
      <c r="BE1686" s="28"/>
      <c r="BF1686" s="28"/>
      <c r="BG1686" s="28"/>
      <c r="BH1686" s="28"/>
      <c r="BI1686" s="28"/>
      <c r="BJ1686" s="28"/>
      <c r="BK1686" s="28"/>
    </row>
    <row r="1687" spans="26:63">
      <c r="Z1687" s="28"/>
      <c r="AA1687" s="28"/>
      <c r="AB1687" s="28"/>
      <c r="AC1687" s="28"/>
      <c r="AD1687" s="28"/>
      <c r="AF1687" s="29"/>
      <c r="AM1687" s="28"/>
      <c r="AN1687" s="28"/>
      <c r="AO1687" s="28"/>
      <c r="AP1687" s="28"/>
      <c r="AQ1687" s="28"/>
      <c r="AR1687" s="28"/>
      <c r="AS1687" s="28"/>
      <c r="AT1687" s="28"/>
      <c r="AU1687" s="28"/>
    </row>
    <row r="1688" spans="26:63">
      <c r="Z1688" s="28"/>
      <c r="AA1688" s="28"/>
      <c r="AB1688" s="28"/>
      <c r="AC1688" s="28"/>
      <c r="AD1688" s="28"/>
      <c r="AF1688" s="29"/>
      <c r="AM1688" s="28"/>
      <c r="AN1688" s="28"/>
      <c r="AO1688" s="28"/>
      <c r="AP1688" s="28"/>
      <c r="AQ1688" s="28"/>
      <c r="AR1688" s="28"/>
      <c r="AS1688" s="28"/>
      <c r="AT1688" s="28"/>
      <c r="AU1688" s="28"/>
    </row>
    <row r="1689" spans="26:63">
      <c r="Z1689" s="28"/>
      <c r="AA1689" s="28"/>
      <c r="AB1689" s="28"/>
      <c r="AC1689" s="28"/>
      <c r="AD1689" s="28"/>
      <c r="AF1689" s="29"/>
      <c r="AM1689" s="28"/>
      <c r="AN1689" s="28"/>
      <c r="AO1689" s="28"/>
      <c r="AP1689" s="28"/>
      <c r="AQ1689" s="28"/>
      <c r="AR1689" s="28"/>
      <c r="AS1689" s="28"/>
      <c r="AT1689" s="28"/>
      <c r="AU1689" s="28"/>
    </row>
    <row r="1690" spans="26:63">
      <c r="Z1690" s="28"/>
      <c r="AA1690" s="28"/>
      <c r="AB1690" s="28"/>
      <c r="AC1690" s="28"/>
      <c r="AD1690" s="28"/>
      <c r="AF1690" s="29"/>
      <c r="AM1690" s="28"/>
      <c r="AN1690" s="28"/>
      <c r="AO1690" s="28"/>
      <c r="AP1690" s="28"/>
      <c r="AQ1690" s="28"/>
      <c r="AR1690" s="28"/>
      <c r="AS1690" s="28"/>
      <c r="AT1690" s="28"/>
      <c r="AU1690" s="28"/>
      <c r="AW1690" s="28"/>
    </row>
    <row r="1691" spans="26:63">
      <c r="Z1691" s="28"/>
      <c r="AA1691" s="28"/>
      <c r="AB1691" s="28"/>
      <c r="AC1691" s="28"/>
      <c r="AD1691" s="28"/>
      <c r="AF1691" s="29"/>
      <c r="AM1691" s="28"/>
      <c r="AN1691" s="28"/>
      <c r="AO1691" s="28"/>
      <c r="AP1691" s="28"/>
      <c r="AQ1691" s="28"/>
      <c r="AR1691" s="28"/>
      <c r="AS1691" s="28"/>
      <c r="AT1691" s="28"/>
      <c r="AU1691" s="28"/>
      <c r="AV1691" s="28"/>
      <c r="AW1691" s="28"/>
      <c r="AX1691" s="28"/>
      <c r="AY1691" s="28"/>
      <c r="AZ1691" s="28"/>
      <c r="BA1691" s="28"/>
      <c r="BB1691" s="28"/>
      <c r="BC1691" s="28"/>
      <c r="BD1691" s="28"/>
      <c r="BE1691" s="28"/>
      <c r="BF1691" s="28"/>
      <c r="BG1691" s="28"/>
      <c r="BH1691" s="28"/>
      <c r="BI1691" s="28"/>
      <c r="BJ1691" s="28"/>
      <c r="BK1691" s="28"/>
    </row>
    <row r="1692" spans="26:63">
      <c r="Z1692" s="28"/>
      <c r="AA1692" s="28"/>
      <c r="AB1692" s="28"/>
      <c r="AC1692" s="28"/>
      <c r="AD1692" s="28"/>
      <c r="AF1692" s="29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  <c r="AW1692" s="28"/>
      <c r="AX1692" s="28"/>
      <c r="AY1692" s="28"/>
      <c r="AZ1692" s="28"/>
      <c r="BA1692" s="28"/>
      <c r="BB1692" s="28"/>
      <c r="BC1692" s="28"/>
      <c r="BD1692" s="28"/>
      <c r="BE1692" s="28"/>
      <c r="BF1692" s="28"/>
      <c r="BG1692" s="28"/>
      <c r="BH1692" s="28"/>
      <c r="BI1692" s="28"/>
      <c r="BJ1692" s="28"/>
      <c r="BK1692" s="28"/>
    </row>
    <row r="1693" spans="26:63">
      <c r="Z1693" s="28"/>
      <c r="AA1693" s="28"/>
      <c r="AB1693" s="28"/>
      <c r="AC1693" s="28"/>
      <c r="AD1693" s="28"/>
      <c r="AF1693" s="29"/>
      <c r="AM1693" s="28"/>
      <c r="AN1693" s="28"/>
      <c r="AO1693" s="28"/>
      <c r="AP1693" s="28"/>
      <c r="AQ1693" s="28"/>
      <c r="AR1693" s="28"/>
      <c r="AS1693" s="28"/>
      <c r="AT1693" s="28"/>
    </row>
    <row r="1694" spans="26:63">
      <c r="Z1694" s="28"/>
      <c r="AA1694" s="28"/>
      <c r="AB1694" s="28"/>
      <c r="AC1694" s="28"/>
      <c r="AD1694" s="28"/>
      <c r="AF1694" s="29"/>
      <c r="AM1694" s="28"/>
      <c r="AN1694" s="28"/>
      <c r="AO1694" s="28"/>
      <c r="AP1694" s="28"/>
      <c r="AQ1694" s="28"/>
      <c r="AR1694" s="28"/>
      <c r="AS1694" s="28"/>
      <c r="AT1694" s="28"/>
      <c r="AU1694" s="28"/>
      <c r="AW1694" s="28"/>
    </row>
    <row r="1695" spans="26:63">
      <c r="Z1695" s="28"/>
      <c r="AA1695" s="28"/>
      <c r="AB1695" s="28"/>
      <c r="AC1695" s="28"/>
      <c r="AD1695" s="28"/>
      <c r="AF1695" s="29"/>
      <c r="AM1695" s="28"/>
      <c r="AN1695" s="28"/>
      <c r="AO1695" s="28"/>
      <c r="AP1695" s="28"/>
      <c r="AQ1695" s="28"/>
      <c r="AR1695" s="28"/>
      <c r="AS1695" s="28"/>
      <c r="AT1695" s="28"/>
      <c r="AU1695" s="28"/>
    </row>
    <row r="1696" spans="26:63">
      <c r="Z1696" s="28"/>
      <c r="AA1696" s="28"/>
      <c r="AB1696" s="28"/>
      <c r="AC1696" s="28"/>
      <c r="AD1696" s="28"/>
      <c r="AF1696" s="29"/>
      <c r="AM1696" s="28"/>
      <c r="AN1696" s="28"/>
      <c r="AO1696" s="28"/>
      <c r="AP1696" s="28"/>
      <c r="AQ1696" s="28"/>
      <c r="AR1696" s="28"/>
      <c r="AS1696" s="28"/>
      <c r="AT1696" s="28"/>
      <c r="AU1696" s="28"/>
    </row>
    <row r="1697" spans="26:63">
      <c r="Z1697" s="28"/>
      <c r="AA1697" s="28"/>
      <c r="AB1697" s="28"/>
      <c r="AC1697" s="28"/>
      <c r="AD1697" s="28"/>
      <c r="AF1697" s="29"/>
      <c r="AM1697" s="28"/>
      <c r="AN1697" s="28"/>
      <c r="AO1697" s="28"/>
      <c r="AP1697" s="28"/>
      <c r="AQ1697" s="28"/>
      <c r="AR1697" s="28"/>
      <c r="AS1697" s="28"/>
      <c r="AT1697" s="28"/>
    </row>
    <row r="1698" spans="26:63">
      <c r="Z1698" s="28"/>
      <c r="AA1698" s="28"/>
      <c r="AB1698" s="28"/>
      <c r="AC1698" s="28"/>
      <c r="AD1698" s="28"/>
      <c r="AF1698" s="29"/>
      <c r="AM1698" s="28"/>
      <c r="AN1698" s="28"/>
      <c r="AO1698" s="28"/>
      <c r="AP1698" s="28"/>
      <c r="AQ1698" s="28"/>
      <c r="AR1698" s="28"/>
      <c r="AS1698" s="28"/>
      <c r="AT1698" s="28"/>
    </row>
    <row r="1699" spans="26:63">
      <c r="Z1699" s="28"/>
      <c r="AA1699" s="28"/>
      <c r="AB1699" s="28"/>
      <c r="AC1699" s="28"/>
      <c r="AD1699" s="28"/>
      <c r="AF1699" s="29"/>
      <c r="AM1699" s="28"/>
      <c r="AN1699" s="28"/>
      <c r="AO1699" s="28"/>
      <c r="AP1699" s="28"/>
      <c r="AQ1699" s="28"/>
      <c r="AR1699" s="28"/>
      <c r="AS1699" s="28"/>
      <c r="AT1699" s="28"/>
    </row>
    <row r="1700" spans="26:63">
      <c r="Z1700" s="28"/>
      <c r="AA1700" s="28"/>
      <c r="AB1700" s="28"/>
      <c r="AC1700" s="28"/>
      <c r="AD1700" s="28"/>
      <c r="AF1700" s="29"/>
      <c r="AM1700" s="28"/>
      <c r="AN1700" s="28"/>
      <c r="AO1700" s="28"/>
      <c r="AP1700" s="28"/>
      <c r="AQ1700" s="28"/>
      <c r="AR1700" s="28"/>
      <c r="AS1700" s="28"/>
      <c r="AT1700" s="28"/>
    </row>
    <row r="1701" spans="26:63">
      <c r="Z1701" s="28"/>
      <c r="AA1701" s="28"/>
      <c r="AB1701" s="28"/>
      <c r="AC1701" s="28"/>
      <c r="AD1701" s="28"/>
      <c r="AF1701" s="29"/>
      <c r="AM1701" s="28"/>
      <c r="AN1701" s="28"/>
      <c r="AO1701" s="28"/>
      <c r="AP1701" s="28"/>
      <c r="AQ1701" s="28"/>
      <c r="AR1701" s="28"/>
      <c r="AS1701" s="28"/>
      <c r="AT1701" s="28"/>
    </row>
    <row r="1702" spans="26:63">
      <c r="Z1702" s="28"/>
      <c r="AA1702" s="28"/>
      <c r="AB1702" s="28"/>
      <c r="AC1702" s="28"/>
      <c r="AD1702" s="28"/>
      <c r="AF1702" s="29"/>
      <c r="AM1702" s="28"/>
      <c r="AN1702" s="28"/>
      <c r="AO1702" s="28"/>
      <c r="AP1702" s="28"/>
      <c r="AQ1702" s="28"/>
      <c r="AR1702" s="28"/>
      <c r="AS1702" s="28"/>
      <c r="AT1702" s="28"/>
    </row>
    <row r="1703" spans="26:63">
      <c r="Z1703" s="28"/>
      <c r="AA1703" s="28"/>
      <c r="AB1703" s="28"/>
      <c r="AC1703" s="28"/>
      <c r="AD1703" s="28"/>
      <c r="AF1703" s="29"/>
      <c r="AM1703" s="28"/>
      <c r="AN1703" s="28"/>
      <c r="AO1703" s="28"/>
      <c r="AP1703" s="28"/>
      <c r="AQ1703" s="28"/>
      <c r="AR1703" s="28"/>
      <c r="AS1703" s="28"/>
      <c r="AT1703" s="28"/>
    </row>
    <row r="1704" spans="26:63">
      <c r="Z1704" s="28"/>
      <c r="AA1704" s="28"/>
      <c r="AB1704" s="28"/>
      <c r="AC1704" s="28"/>
      <c r="AD1704" s="28"/>
      <c r="AF1704" s="29"/>
      <c r="AM1704" s="28"/>
      <c r="AN1704" s="28"/>
      <c r="AO1704" s="28"/>
      <c r="AP1704" s="28"/>
      <c r="AQ1704" s="28"/>
      <c r="AR1704" s="28"/>
      <c r="AS1704" s="28"/>
      <c r="AT1704" s="28"/>
    </row>
    <row r="1705" spans="26:63">
      <c r="Z1705" s="28"/>
      <c r="AA1705" s="28"/>
      <c r="AB1705" s="28"/>
      <c r="AC1705" s="28"/>
      <c r="AD1705" s="28"/>
      <c r="AF1705" s="29"/>
      <c r="AM1705" s="28"/>
      <c r="AN1705" s="28"/>
      <c r="AO1705" s="28"/>
      <c r="AP1705" s="28"/>
      <c r="AQ1705" s="28"/>
      <c r="AR1705" s="28"/>
      <c r="AS1705" s="28"/>
      <c r="AT1705" s="28"/>
      <c r="AU1705" s="28"/>
    </row>
    <row r="1706" spans="26:63">
      <c r="Z1706" s="28"/>
      <c r="AA1706" s="28"/>
      <c r="AB1706" s="28"/>
      <c r="AC1706" s="28"/>
      <c r="AD1706" s="28"/>
      <c r="AF1706" s="29"/>
      <c r="AM1706" s="28"/>
      <c r="AN1706" s="28"/>
      <c r="AO1706" s="28"/>
      <c r="AP1706" s="28"/>
      <c r="AQ1706" s="28"/>
      <c r="AR1706" s="28"/>
      <c r="AS1706" s="28"/>
      <c r="AT1706" s="28"/>
      <c r="AU1706" s="28"/>
      <c r="AV1706" s="28"/>
      <c r="AW1706" s="28"/>
      <c r="AX1706" s="28"/>
      <c r="AY1706" s="28"/>
      <c r="AZ1706" s="28"/>
      <c r="BA1706" s="28"/>
      <c r="BB1706" s="28"/>
      <c r="BC1706" s="28"/>
      <c r="BD1706" s="28"/>
      <c r="BE1706" s="28"/>
      <c r="BF1706" s="28"/>
      <c r="BG1706" s="28"/>
      <c r="BH1706" s="28"/>
      <c r="BI1706" s="28"/>
      <c r="BJ1706" s="28"/>
      <c r="BK1706" s="28"/>
    </row>
    <row r="1707" spans="26:63">
      <c r="Z1707" s="28"/>
      <c r="AA1707" s="28"/>
      <c r="AB1707" s="28"/>
      <c r="AC1707" s="28"/>
      <c r="AD1707" s="28"/>
      <c r="AF1707" s="29"/>
      <c r="AM1707" s="28"/>
      <c r="AN1707" s="28"/>
      <c r="AO1707" s="28"/>
      <c r="AP1707" s="28"/>
      <c r="AQ1707" s="28"/>
      <c r="AR1707" s="28"/>
      <c r="AS1707" s="28"/>
      <c r="AT1707" s="28"/>
      <c r="AU1707" s="28"/>
    </row>
    <row r="1708" spans="26:63">
      <c r="Z1708" s="28"/>
      <c r="AA1708" s="28"/>
      <c r="AB1708" s="28"/>
      <c r="AC1708" s="28"/>
      <c r="AD1708" s="28"/>
      <c r="AF1708" s="29"/>
      <c r="AM1708" s="28"/>
      <c r="AN1708" s="28"/>
      <c r="AO1708" s="28"/>
      <c r="AP1708" s="28"/>
      <c r="AQ1708" s="28"/>
      <c r="AR1708" s="28"/>
      <c r="AS1708" s="28"/>
      <c r="AT1708" s="28"/>
      <c r="AU1708" s="28"/>
    </row>
    <row r="1709" spans="26:63">
      <c r="Z1709" s="28"/>
      <c r="AA1709" s="28"/>
      <c r="AB1709" s="28"/>
      <c r="AC1709" s="28"/>
      <c r="AD1709" s="28"/>
      <c r="AF1709" s="29"/>
      <c r="AM1709" s="28"/>
      <c r="AN1709" s="28"/>
      <c r="AO1709" s="28"/>
      <c r="AP1709" s="28"/>
      <c r="AQ1709" s="28"/>
      <c r="AR1709" s="28"/>
      <c r="AS1709" s="28"/>
      <c r="AT1709" s="28"/>
      <c r="AU1709" s="28"/>
      <c r="AW1709" s="28"/>
    </row>
    <row r="1710" spans="26:63">
      <c r="Z1710" s="28"/>
      <c r="AA1710" s="28"/>
      <c r="AB1710" s="28"/>
      <c r="AC1710" s="28"/>
      <c r="AD1710" s="28"/>
      <c r="AF1710" s="29"/>
      <c r="AM1710" s="28"/>
      <c r="AN1710" s="28"/>
      <c r="AO1710" s="28"/>
      <c r="AP1710" s="28"/>
      <c r="AQ1710" s="28"/>
      <c r="AR1710" s="28"/>
      <c r="AS1710" s="28"/>
      <c r="AT1710" s="28"/>
      <c r="AU1710" s="28"/>
    </row>
    <row r="1711" spans="26:63">
      <c r="Z1711" s="28"/>
      <c r="AA1711" s="28"/>
      <c r="AB1711" s="28"/>
      <c r="AC1711" s="28"/>
      <c r="AD1711" s="28"/>
      <c r="AF1711" s="29"/>
      <c r="AM1711" s="28"/>
      <c r="AN1711" s="28"/>
      <c r="AO1711" s="28"/>
      <c r="AP1711" s="28"/>
      <c r="AQ1711" s="28"/>
      <c r="AR1711" s="28"/>
      <c r="AS1711" s="28"/>
      <c r="AT1711" s="28"/>
    </row>
    <row r="1712" spans="26:63">
      <c r="Z1712" s="28"/>
      <c r="AA1712" s="28"/>
      <c r="AB1712" s="28"/>
      <c r="AC1712" s="28"/>
      <c r="AD1712" s="28"/>
      <c r="AF1712" s="29"/>
      <c r="AM1712" s="28"/>
      <c r="AN1712" s="28"/>
      <c r="AO1712" s="28"/>
      <c r="AP1712" s="28"/>
      <c r="AQ1712" s="28"/>
      <c r="AR1712" s="28"/>
      <c r="AS1712" s="28"/>
      <c r="AT1712" s="28"/>
      <c r="AU1712" s="28"/>
      <c r="AW1712" s="28"/>
    </row>
    <row r="1713" spans="26:63">
      <c r="Z1713" s="28"/>
      <c r="AA1713" s="28"/>
      <c r="AB1713" s="28"/>
      <c r="AC1713" s="28"/>
      <c r="AD1713" s="28"/>
      <c r="AF1713" s="29"/>
      <c r="AM1713" s="28"/>
      <c r="AN1713" s="28"/>
      <c r="AO1713" s="28"/>
      <c r="AP1713" s="28"/>
      <c r="AQ1713" s="28"/>
      <c r="AR1713" s="28"/>
      <c r="AS1713" s="28"/>
      <c r="AT1713" s="28"/>
      <c r="AU1713" s="28"/>
      <c r="AW1713" s="28"/>
      <c r="AX1713" s="28"/>
      <c r="AY1713" s="28"/>
      <c r="AZ1713" s="28"/>
      <c r="BA1713" s="28"/>
      <c r="BB1713" s="28"/>
      <c r="BC1713" s="28"/>
      <c r="BD1713" s="28"/>
      <c r="BE1713" s="28"/>
      <c r="BF1713" s="28"/>
      <c r="BG1713" s="28"/>
      <c r="BH1713" s="28"/>
      <c r="BI1713" s="28"/>
      <c r="BJ1713" s="28"/>
      <c r="BK1713" s="28"/>
    </row>
    <row r="1714" spans="26:63">
      <c r="Z1714" s="28"/>
      <c r="AA1714" s="28"/>
      <c r="AB1714" s="28"/>
      <c r="AC1714" s="28"/>
      <c r="AD1714" s="28"/>
      <c r="AF1714" s="29"/>
      <c r="AM1714" s="28"/>
      <c r="AN1714" s="28"/>
      <c r="AO1714" s="28"/>
      <c r="AP1714" s="28"/>
      <c r="AQ1714" s="28"/>
      <c r="AR1714" s="28"/>
      <c r="AS1714" s="28"/>
      <c r="AT1714" s="28"/>
      <c r="AU1714" s="28"/>
      <c r="AV1714" s="28"/>
      <c r="AW1714" s="28"/>
      <c r="AX1714" s="28"/>
      <c r="AY1714" s="28"/>
      <c r="AZ1714" s="28"/>
      <c r="BA1714" s="28"/>
      <c r="BB1714" s="28"/>
      <c r="BC1714" s="28"/>
      <c r="BD1714" s="28"/>
      <c r="BE1714" s="28"/>
      <c r="BF1714" s="28"/>
      <c r="BG1714" s="28"/>
      <c r="BH1714" s="28"/>
      <c r="BI1714" s="28"/>
      <c r="BJ1714" s="28"/>
      <c r="BK1714" s="28"/>
    </row>
    <row r="1715" spans="26:63">
      <c r="Z1715" s="28"/>
      <c r="AA1715" s="28"/>
      <c r="AB1715" s="28"/>
      <c r="AC1715" s="28"/>
      <c r="AD1715" s="28"/>
      <c r="AF1715" s="29"/>
      <c r="AM1715" s="28"/>
      <c r="AN1715" s="28"/>
      <c r="AO1715" s="28"/>
      <c r="AP1715" s="28"/>
      <c r="AQ1715" s="28"/>
      <c r="AR1715" s="28"/>
      <c r="AS1715" s="28"/>
      <c r="AT1715" s="28"/>
      <c r="AU1715" s="28"/>
    </row>
    <row r="1716" spans="26:63">
      <c r="Z1716" s="28"/>
      <c r="AA1716" s="28"/>
      <c r="AB1716" s="28"/>
      <c r="AC1716" s="28"/>
      <c r="AD1716" s="28"/>
      <c r="AF1716" s="29"/>
      <c r="AM1716" s="28"/>
      <c r="AN1716" s="28"/>
      <c r="AO1716" s="28"/>
      <c r="AP1716" s="28"/>
      <c r="AQ1716" s="28"/>
      <c r="AR1716" s="28"/>
      <c r="AS1716" s="28"/>
      <c r="AT1716" s="28"/>
    </row>
    <row r="1717" spans="26:63">
      <c r="Z1717" s="28"/>
      <c r="AA1717" s="28"/>
      <c r="AB1717" s="28"/>
      <c r="AC1717" s="28"/>
      <c r="AD1717" s="28"/>
      <c r="AF1717" s="29"/>
      <c r="AM1717" s="28"/>
      <c r="AN1717" s="28"/>
      <c r="AO1717" s="28"/>
      <c r="AP1717" s="28"/>
      <c r="AQ1717" s="28"/>
      <c r="AR1717" s="28"/>
      <c r="AS1717" s="28"/>
      <c r="AT1717" s="28"/>
      <c r="AU1717" s="28"/>
    </row>
    <row r="1718" spans="26:63">
      <c r="Z1718" s="28"/>
      <c r="AA1718" s="28"/>
      <c r="AB1718" s="28"/>
      <c r="AC1718" s="28"/>
      <c r="AD1718" s="28"/>
      <c r="AF1718" s="29"/>
      <c r="AM1718" s="28"/>
      <c r="AN1718" s="28"/>
      <c r="AO1718" s="28"/>
      <c r="AP1718" s="28"/>
      <c r="AQ1718" s="28"/>
      <c r="AR1718" s="28"/>
      <c r="AS1718" s="28"/>
      <c r="AT1718" s="28"/>
      <c r="AU1718" s="28"/>
    </row>
    <row r="1719" spans="26:63">
      <c r="Z1719" s="28"/>
      <c r="AA1719" s="28"/>
      <c r="AB1719" s="28"/>
      <c r="AC1719" s="28"/>
      <c r="AD1719" s="28"/>
      <c r="AF1719" s="29"/>
      <c r="AM1719" s="28"/>
      <c r="AN1719" s="28"/>
      <c r="AO1719" s="28"/>
      <c r="AP1719" s="28"/>
      <c r="AQ1719" s="28"/>
      <c r="AR1719" s="28"/>
      <c r="AS1719" s="28"/>
      <c r="AT1719" s="28"/>
      <c r="AU1719" s="28"/>
    </row>
    <row r="1720" spans="26:63">
      <c r="Z1720" s="28"/>
      <c r="AA1720" s="28"/>
      <c r="AB1720" s="28"/>
      <c r="AC1720" s="28"/>
      <c r="AD1720" s="28"/>
      <c r="AF1720" s="29"/>
      <c r="AM1720" s="28"/>
      <c r="AN1720" s="28"/>
      <c r="AO1720" s="28"/>
      <c r="AP1720" s="28"/>
      <c r="AQ1720" s="28"/>
      <c r="AR1720" s="28"/>
      <c r="AS1720" s="28"/>
      <c r="AT1720" s="28"/>
      <c r="AU1720" s="28"/>
    </row>
    <row r="1721" spans="26:63">
      <c r="Z1721" s="28"/>
      <c r="AA1721" s="28"/>
      <c r="AB1721" s="28"/>
      <c r="AC1721" s="28"/>
      <c r="AD1721" s="28"/>
      <c r="AF1721" s="29"/>
      <c r="AM1721" s="28"/>
      <c r="AN1721" s="28"/>
      <c r="AO1721" s="28"/>
      <c r="AP1721" s="28"/>
      <c r="AQ1721" s="28"/>
      <c r="AR1721" s="28"/>
      <c r="AS1721" s="28"/>
      <c r="AT1721" s="28"/>
      <c r="AU1721" s="28"/>
    </row>
    <row r="1722" spans="26:63">
      <c r="Z1722" s="28"/>
      <c r="AA1722" s="28"/>
      <c r="AB1722" s="28"/>
      <c r="AC1722" s="28"/>
      <c r="AD1722" s="28"/>
      <c r="AF1722" s="29"/>
      <c r="AM1722" s="28"/>
      <c r="AN1722" s="28"/>
      <c r="AO1722" s="28"/>
      <c r="AP1722" s="28"/>
      <c r="AQ1722" s="28"/>
      <c r="AR1722" s="28"/>
      <c r="AS1722" s="28"/>
      <c r="AT1722" s="28"/>
      <c r="AU1722" s="28"/>
      <c r="AW1722" s="28"/>
      <c r="AX1722" s="28"/>
      <c r="AY1722" s="28"/>
      <c r="AZ1722" s="28"/>
      <c r="BA1722" s="28"/>
      <c r="BB1722" s="28"/>
      <c r="BC1722" s="28"/>
      <c r="BD1722" s="28"/>
      <c r="BE1722" s="28"/>
      <c r="BF1722" s="28"/>
      <c r="BG1722" s="28"/>
      <c r="BH1722" s="28"/>
      <c r="BI1722" s="28"/>
      <c r="BJ1722" s="28"/>
      <c r="BK1722" s="28"/>
    </row>
    <row r="1723" spans="26:63">
      <c r="Z1723" s="28"/>
      <c r="AA1723" s="28"/>
      <c r="AB1723" s="28"/>
      <c r="AC1723" s="28"/>
      <c r="AD1723" s="28"/>
      <c r="AF1723" s="29"/>
      <c r="AM1723" s="28"/>
      <c r="AN1723" s="28"/>
      <c r="AO1723" s="28"/>
      <c r="AP1723" s="28"/>
      <c r="AQ1723" s="28"/>
      <c r="AR1723" s="28"/>
      <c r="AS1723" s="28"/>
      <c r="AT1723" s="28"/>
    </row>
    <row r="1724" spans="26:63">
      <c r="Z1724" s="28"/>
      <c r="AA1724" s="28"/>
      <c r="AB1724" s="28"/>
      <c r="AC1724" s="28"/>
      <c r="AD1724" s="28"/>
      <c r="AF1724" s="29"/>
      <c r="AM1724" s="28"/>
      <c r="AN1724" s="28"/>
      <c r="AO1724" s="28"/>
      <c r="AP1724" s="28"/>
      <c r="AQ1724" s="28"/>
      <c r="AR1724" s="28"/>
      <c r="AS1724" s="28"/>
      <c r="AT1724" s="28"/>
      <c r="AU1724" s="28"/>
    </row>
    <row r="1725" spans="26:63">
      <c r="Z1725" s="28"/>
      <c r="AA1725" s="28"/>
      <c r="AB1725" s="28"/>
      <c r="AC1725" s="28"/>
      <c r="AD1725" s="28"/>
      <c r="AF1725" s="29"/>
      <c r="AM1725" s="28"/>
      <c r="AN1725" s="28"/>
      <c r="AO1725" s="28"/>
      <c r="AP1725" s="28"/>
      <c r="AQ1725" s="28"/>
      <c r="AR1725" s="28"/>
      <c r="AS1725" s="28"/>
      <c r="AT1725" s="28"/>
      <c r="AU1725" s="28"/>
    </row>
    <row r="1726" spans="26:63">
      <c r="Z1726" s="28"/>
      <c r="AA1726" s="28"/>
      <c r="AB1726" s="28"/>
      <c r="AC1726" s="28"/>
      <c r="AD1726" s="28"/>
      <c r="AF1726" s="29"/>
      <c r="AM1726" s="28"/>
      <c r="AN1726" s="28"/>
      <c r="AO1726" s="28"/>
      <c r="AP1726" s="28"/>
      <c r="AQ1726" s="28"/>
      <c r="AR1726" s="28"/>
      <c r="AS1726" s="28"/>
      <c r="AT1726" s="28"/>
    </row>
    <row r="1727" spans="26:63">
      <c r="Z1727" s="28"/>
      <c r="AA1727" s="28"/>
      <c r="AB1727" s="28"/>
      <c r="AC1727" s="28"/>
      <c r="AD1727" s="28"/>
      <c r="AF1727" s="29"/>
      <c r="AM1727" s="28"/>
      <c r="AN1727" s="28"/>
      <c r="AO1727" s="28"/>
      <c r="AP1727" s="28"/>
      <c r="AQ1727" s="28"/>
      <c r="AR1727" s="28"/>
      <c r="AS1727" s="28"/>
      <c r="AT1727" s="28"/>
      <c r="AU1727" s="28"/>
      <c r="AW1727" s="28"/>
      <c r="AX1727" s="28"/>
      <c r="AY1727" s="28"/>
      <c r="AZ1727" s="28"/>
      <c r="BA1727" s="28"/>
      <c r="BB1727" s="28"/>
      <c r="BC1727" s="28"/>
      <c r="BD1727" s="28"/>
      <c r="BE1727" s="28"/>
      <c r="BF1727" s="28"/>
      <c r="BG1727" s="28"/>
      <c r="BH1727" s="28"/>
      <c r="BI1727" s="28"/>
      <c r="BJ1727" s="28"/>
      <c r="BK1727" s="28"/>
    </row>
    <row r="1728" spans="26:63">
      <c r="Z1728" s="28"/>
      <c r="AA1728" s="28"/>
      <c r="AB1728" s="28"/>
      <c r="AC1728" s="28"/>
      <c r="AD1728" s="28"/>
      <c r="AF1728" s="29"/>
      <c r="AM1728" s="28"/>
      <c r="AN1728" s="28"/>
      <c r="AO1728" s="28"/>
      <c r="AP1728" s="28"/>
      <c r="AQ1728" s="28"/>
      <c r="AR1728" s="28"/>
      <c r="AS1728" s="28"/>
      <c r="AT1728" s="28"/>
      <c r="AU1728" s="28"/>
    </row>
    <row r="1729" spans="26:63">
      <c r="Z1729" s="28"/>
      <c r="AA1729" s="28"/>
      <c r="AB1729" s="28"/>
      <c r="AC1729" s="28"/>
      <c r="AD1729" s="28"/>
      <c r="AF1729" s="29"/>
      <c r="AM1729" s="28"/>
      <c r="AN1729" s="28"/>
      <c r="AO1729" s="28"/>
      <c r="AP1729" s="28"/>
      <c r="AQ1729" s="28"/>
      <c r="AR1729" s="28"/>
      <c r="AS1729" s="28"/>
      <c r="AT1729" s="28"/>
    </row>
    <row r="1730" spans="26:63">
      <c r="Z1730" s="28"/>
      <c r="AA1730" s="28"/>
      <c r="AB1730" s="28"/>
      <c r="AC1730" s="28"/>
      <c r="AD1730" s="28"/>
      <c r="AF1730" s="29"/>
      <c r="AM1730" s="28"/>
      <c r="AN1730" s="28"/>
      <c r="AO1730" s="28"/>
      <c r="AP1730" s="28"/>
      <c r="AQ1730" s="28"/>
      <c r="AR1730" s="28"/>
      <c r="AS1730" s="28"/>
      <c r="AT1730" s="28"/>
    </row>
    <row r="1731" spans="26:63">
      <c r="Z1731" s="28"/>
      <c r="AA1731" s="28"/>
      <c r="AB1731" s="28"/>
      <c r="AC1731" s="28"/>
      <c r="AD1731" s="28"/>
      <c r="AF1731" s="29"/>
      <c r="AM1731" s="28"/>
      <c r="AN1731" s="28"/>
      <c r="AO1731" s="28"/>
      <c r="AP1731" s="28"/>
      <c r="AQ1731" s="28"/>
      <c r="AR1731" s="28"/>
      <c r="AS1731" s="28"/>
      <c r="AT1731" s="28"/>
    </row>
    <row r="1732" spans="26:63">
      <c r="Z1732" s="28"/>
      <c r="AA1732" s="28"/>
      <c r="AB1732" s="28"/>
      <c r="AC1732" s="28"/>
      <c r="AD1732" s="28"/>
      <c r="AF1732" s="29"/>
      <c r="AM1732" s="28"/>
      <c r="AN1732" s="28"/>
      <c r="AO1732" s="28"/>
      <c r="AP1732" s="28"/>
      <c r="AQ1732" s="28"/>
      <c r="AR1732" s="28"/>
      <c r="AS1732" s="28"/>
      <c r="AT1732" s="28"/>
      <c r="AU1732" s="28"/>
      <c r="AW1732" s="28"/>
      <c r="AX1732" s="28"/>
      <c r="AY1732" s="28"/>
      <c r="AZ1732" s="28"/>
      <c r="BA1732" s="28"/>
      <c r="BB1732" s="28"/>
      <c r="BC1732" s="28"/>
      <c r="BD1732" s="28"/>
      <c r="BE1732" s="28"/>
      <c r="BF1732" s="28"/>
      <c r="BG1732" s="28"/>
      <c r="BH1732" s="28"/>
      <c r="BI1732" s="28"/>
      <c r="BJ1732" s="28"/>
      <c r="BK1732" s="28"/>
    </row>
    <row r="1733" spans="26:63">
      <c r="Z1733" s="28"/>
      <c r="AA1733" s="28"/>
      <c r="AB1733" s="28"/>
      <c r="AC1733" s="28"/>
      <c r="AD1733" s="28"/>
      <c r="AF1733" s="29"/>
      <c r="AM1733" s="28"/>
      <c r="AN1733" s="28"/>
      <c r="AO1733" s="28"/>
      <c r="AP1733" s="28"/>
      <c r="AQ1733" s="28"/>
      <c r="AR1733" s="28"/>
      <c r="AS1733" s="28"/>
      <c r="AT1733" s="28"/>
    </row>
    <row r="1734" spans="26:63">
      <c r="Z1734" s="28"/>
      <c r="AA1734" s="28"/>
      <c r="AB1734" s="28"/>
      <c r="AC1734" s="28"/>
      <c r="AD1734" s="28"/>
      <c r="AF1734" s="29"/>
      <c r="AM1734" s="28"/>
      <c r="AN1734" s="28"/>
      <c r="AO1734" s="28"/>
      <c r="AP1734" s="28"/>
      <c r="AQ1734" s="28"/>
      <c r="AR1734" s="28"/>
      <c r="AS1734" s="28"/>
      <c r="AT1734" s="28"/>
      <c r="AU1734" s="28"/>
      <c r="AW1734" s="28"/>
    </row>
    <row r="1735" spans="26:63">
      <c r="Z1735" s="28"/>
      <c r="AA1735" s="28"/>
      <c r="AB1735" s="28"/>
      <c r="AC1735" s="28"/>
      <c r="AD1735" s="28"/>
      <c r="AF1735" s="29"/>
      <c r="AM1735" s="28"/>
      <c r="AN1735" s="28"/>
      <c r="AO1735" s="28"/>
      <c r="AP1735" s="28"/>
      <c r="AQ1735" s="28"/>
      <c r="AR1735" s="28"/>
      <c r="AS1735" s="28"/>
      <c r="AT1735" s="28"/>
    </row>
    <row r="1736" spans="26:63">
      <c r="Z1736" s="28"/>
      <c r="AA1736" s="28"/>
      <c r="AB1736" s="28"/>
      <c r="AC1736" s="28"/>
      <c r="AD1736" s="28"/>
      <c r="AF1736" s="29"/>
      <c r="AM1736" s="28"/>
      <c r="AN1736" s="28"/>
      <c r="AO1736" s="28"/>
      <c r="AP1736" s="28"/>
      <c r="AQ1736" s="28"/>
      <c r="AR1736" s="28"/>
      <c r="AS1736" s="28"/>
      <c r="AT1736" s="28"/>
    </row>
    <row r="1737" spans="26:63">
      <c r="Z1737" s="28"/>
      <c r="AA1737" s="28"/>
      <c r="AB1737" s="28"/>
      <c r="AC1737" s="28"/>
      <c r="AD1737" s="28"/>
      <c r="AF1737" s="29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28"/>
      <c r="AY1737" s="28"/>
      <c r="AZ1737" s="28"/>
      <c r="BA1737" s="28"/>
      <c r="BB1737" s="28"/>
      <c r="BC1737" s="28"/>
      <c r="BD1737" s="28"/>
      <c r="BE1737" s="28"/>
      <c r="BF1737" s="28"/>
      <c r="BG1737" s="28"/>
      <c r="BH1737" s="28"/>
      <c r="BI1737" s="28"/>
      <c r="BJ1737" s="28"/>
      <c r="BK1737" s="28"/>
    </row>
    <row r="1738" spans="26:63">
      <c r="Z1738" s="28"/>
      <c r="AA1738" s="28"/>
      <c r="AB1738" s="28"/>
      <c r="AC1738" s="28"/>
      <c r="AD1738" s="28"/>
      <c r="AF1738" s="29"/>
      <c r="AM1738" s="28"/>
      <c r="AN1738" s="28"/>
      <c r="AO1738" s="28"/>
      <c r="AP1738" s="28"/>
      <c r="AQ1738" s="28"/>
      <c r="AR1738" s="28"/>
      <c r="AS1738" s="28"/>
      <c r="AT1738" s="28"/>
      <c r="AU1738" s="28"/>
      <c r="AV1738" s="28"/>
      <c r="AW1738" s="28"/>
      <c r="AX1738" s="28"/>
      <c r="AY1738" s="28"/>
      <c r="AZ1738" s="28"/>
      <c r="BA1738" s="28"/>
      <c r="BB1738" s="28"/>
      <c r="BC1738" s="28"/>
      <c r="BD1738" s="28"/>
      <c r="BE1738" s="28"/>
      <c r="BF1738" s="28"/>
      <c r="BG1738" s="28"/>
      <c r="BH1738" s="28"/>
      <c r="BI1738" s="28"/>
      <c r="BJ1738" s="28"/>
      <c r="BK1738" s="28"/>
    </row>
    <row r="1739" spans="26:63">
      <c r="Z1739" s="28"/>
      <c r="AA1739" s="28"/>
      <c r="AB1739" s="28"/>
      <c r="AC1739" s="28"/>
      <c r="AD1739" s="28"/>
      <c r="AF1739" s="29"/>
      <c r="AM1739" s="28"/>
      <c r="AN1739" s="28"/>
      <c r="AO1739" s="28"/>
      <c r="AP1739" s="28"/>
      <c r="AQ1739" s="28"/>
      <c r="AR1739" s="28"/>
      <c r="AS1739" s="28"/>
      <c r="AT1739" s="28"/>
    </row>
    <row r="1740" spans="26:63">
      <c r="Z1740" s="28"/>
      <c r="AA1740" s="28"/>
      <c r="AB1740" s="28"/>
      <c r="AC1740" s="28"/>
      <c r="AD1740" s="28"/>
      <c r="AF1740" s="29"/>
      <c r="AM1740" s="28"/>
      <c r="AN1740" s="28"/>
      <c r="AO1740" s="28"/>
      <c r="AP1740" s="28"/>
      <c r="AQ1740" s="28"/>
      <c r="AR1740" s="28"/>
      <c r="AS1740" s="28"/>
      <c r="AT1740" s="28"/>
    </row>
    <row r="1741" spans="26:63">
      <c r="Z1741" s="28"/>
      <c r="AA1741" s="28"/>
      <c r="AB1741" s="28"/>
      <c r="AC1741" s="28"/>
      <c r="AD1741" s="28"/>
      <c r="AF1741" s="29"/>
      <c r="AM1741" s="28"/>
      <c r="AN1741" s="28"/>
      <c r="AO1741" s="28"/>
      <c r="AP1741" s="28"/>
      <c r="AQ1741" s="28"/>
      <c r="AR1741" s="28"/>
      <c r="AS1741" s="28"/>
      <c r="AT1741" s="28"/>
      <c r="AU1741" s="28"/>
    </row>
    <row r="1742" spans="26:63">
      <c r="Z1742" s="28"/>
      <c r="AA1742" s="28"/>
      <c r="AB1742" s="28"/>
      <c r="AC1742" s="28"/>
      <c r="AD1742" s="28"/>
      <c r="AF1742" s="29"/>
      <c r="AM1742" s="28"/>
      <c r="AN1742" s="28"/>
      <c r="AO1742" s="28"/>
      <c r="AP1742" s="28"/>
      <c r="AQ1742" s="28"/>
      <c r="AR1742" s="28"/>
      <c r="AS1742" s="28"/>
      <c r="AT1742" s="28"/>
    </row>
    <row r="1743" spans="26:63">
      <c r="Z1743" s="28"/>
      <c r="AA1743" s="28"/>
      <c r="AB1743" s="28"/>
      <c r="AC1743" s="28"/>
      <c r="AD1743" s="28"/>
      <c r="AF1743" s="29"/>
      <c r="AM1743" s="28"/>
      <c r="AN1743" s="28"/>
      <c r="AO1743" s="28"/>
      <c r="AP1743" s="28"/>
      <c r="AQ1743" s="28"/>
      <c r="AR1743" s="28"/>
      <c r="AS1743" s="28"/>
      <c r="AT1743" s="28"/>
    </row>
    <row r="1744" spans="26:63">
      <c r="Z1744" s="28"/>
      <c r="AA1744" s="28"/>
      <c r="AB1744" s="28"/>
      <c r="AC1744" s="28"/>
      <c r="AD1744" s="28"/>
      <c r="AF1744" s="29"/>
      <c r="AM1744" s="28"/>
      <c r="AN1744" s="28"/>
      <c r="AO1744" s="28"/>
      <c r="AP1744" s="28"/>
      <c r="AQ1744" s="28"/>
      <c r="AR1744" s="28"/>
      <c r="AS1744" s="28"/>
      <c r="AT1744" s="28"/>
    </row>
    <row r="1745" spans="26:63">
      <c r="Z1745" s="28"/>
      <c r="AA1745" s="28"/>
      <c r="AB1745" s="28"/>
      <c r="AC1745" s="28"/>
      <c r="AD1745" s="28"/>
      <c r="AF1745" s="29"/>
      <c r="AM1745" s="28"/>
      <c r="AN1745" s="28"/>
      <c r="AO1745" s="28"/>
      <c r="AP1745" s="28"/>
      <c r="AQ1745" s="28"/>
      <c r="AR1745" s="28"/>
      <c r="AS1745" s="28"/>
      <c r="AT1745" s="28"/>
    </row>
    <row r="1746" spans="26:63">
      <c r="Z1746" s="28"/>
      <c r="AA1746" s="28"/>
      <c r="AB1746" s="28"/>
      <c r="AC1746" s="28"/>
      <c r="AD1746" s="28"/>
      <c r="AF1746" s="29"/>
      <c r="AM1746" s="28"/>
      <c r="AN1746" s="28"/>
      <c r="AO1746" s="28"/>
      <c r="AP1746" s="28"/>
      <c r="AQ1746" s="28"/>
      <c r="AR1746" s="28"/>
      <c r="AS1746" s="28"/>
      <c r="AT1746" s="28"/>
    </row>
    <row r="1747" spans="26:63">
      <c r="Z1747" s="28"/>
      <c r="AA1747" s="28"/>
      <c r="AB1747" s="28"/>
      <c r="AC1747" s="28"/>
      <c r="AD1747" s="28"/>
      <c r="AF1747" s="29"/>
      <c r="AM1747" s="28"/>
      <c r="AN1747" s="28"/>
      <c r="AO1747" s="28"/>
      <c r="AP1747" s="28"/>
      <c r="AQ1747" s="28"/>
      <c r="AR1747" s="28"/>
      <c r="AS1747" s="28"/>
      <c r="AT1747" s="28"/>
      <c r="AU1747" s="28"/>
    </row>
    <row r="1748" spans="26:63">
      <c r="Z1748" s="28"/>
      <c r="AA1748" s="28"/>
      <c r="AB1748" s="28"/>
      <c r="AC1748" s="28"/>
      <c r="AD1748" s="28"/>
      <c r="AF1748" s="29"/>
      <c r="AM1748" s="28"/>
      <c r="AN1748" s="28"/>
      <c r="AO1748" s="28"/>
      <c r="AP1748" s="28"/>
      <c r="AQ1748" s="28"/>
      <c r="AR1748" s="28"/>
      <c r="AS1748" s="28"/>
      <c r="AT1748" s="28"/>
    </row>
    <row r="1749" spans="26:63">
      <c r="Z1749" s="28"/>
      <c r="AA1749" s="28"/>
      <c r="AB1749" s="28"/>
      <c r="AC1749" s="28"/>
      <c r="AD1749" s="28"/>
      <c r="AF1749" s="29"/>
      <c r="AM1749" s="28"/>
      <c r="AN1749" s="28"/>
      <c r="AO1749" s="28"/>
      <c r="AP1749" s="28"/>
      <c r="AQ1749" s="28"/>
      <c r="AR1749" s="28"/>
      <c r="AS1749" s="28"/>
      <c r="AT1749" s="28"/>
    </row>
    <row r="1750" spans="26:63">
      <c r="Z1750" s="28"/>
      <c r="AA1750" s="28"/>
      <c r="AB1750" s="28"/>
      <c r="AC1750" s="28"/>
      <c r="AD1750" s="28"/>
      <c r="AF1750" s="29"/>
      <c r="AM1750" s="28"/>
      <c r="AN1750" s="28"/>
      <c r="AO1750" s="28"/>
      <c r="AP1750" s="28"/>
      <c r="AQ1750" s="28"/>
      <c r="AR1750" s="28"/>
      <c r="AS1750" s="28"/>
      <c r="AT1750" s="28"/>
      <c r="AU1750" s="28"/>
      <c r="AV1750" s="28"/>
      <c r="AW1750" s="28"/>
      <c r="AX1750" s="28"/>
      <c r="AY1750" s="28"/>
      <c r="AZ1750" s="28"/>
      <c r="BA1750" s="28"/>
      <c r="BB1750" s="28"/>
      <c r="BC1750" s="28"/>
      <c r="BD1750" s="28"/>
      <c r="BE1750" s="28"/>
      <c r="BF1750" s="28"/>
      <c r="BG1750" s="28"/>
      <c r="BH1750" s="28"/>
      <c r="BI1750" s="28"/>
      <c r="BJ1750" s="28"/>
      <c r="BK1750" s="28"/>
    </row>
    <row r="1751" spans="26:63">
      <c r="Z1751" s="28"/>
      <c r="AA1751" s="28"/>
      <c r="AB1751" s="28"/>
      <c r="AC1751" s="28"/>
      <c r="AD1751" s="28"/>
      <c r="AF1751" s="29"/>
      <c r="AM1751" s="28"/>
      <c r="AN1751" s="28"/>
      <c r="AO1751" s="28"/>
      <c r="AP1751" s="28"/>
      <c r="AQ1751" s="28"/>
      <c r="AR1751" s="28"/>
      <c r="AS1751" s="28"/>
      <c r="AT1751" s="28"/>
    </row>
    <row r="1752" spans="26:63">
      <c r="Z1752" s="28"/>
      <c r="AA1752" s="28"/>
      <c r="AB1752" s="28"/>
      <c r="AC1752" s="28"/>
      <c r="AD1752" s="28"/>
      <c r="AF1752" s="29"/>
      <c r="AM1752" s="28"/>
      <c r="AN1752" s="28"/>
      <c r="AO1752" s="28"/>
      <c r="AP1752" s="28"/>
      <c r="AQ1752" s="28"/>
      <c r="AR1752" s="28"/>
      <c r="AS1752" s="28"/>
      <c r="AT1752" s="28"/>
    </row>
    <row r="1753" spans="26:63">
      <c r="Z1753" s="28"/>
      <c r="AA1753" s="28"/>
      <c r="AB1753" s="28"/>
      <c r="AC1753" s="28"/>
      <c r="AD1753" s="28"/>
      <c r="AF1753" s="29"/>
      <c r="AM1753" s="28"/>
      <c r="AN1753" s="28"/>
      <c r="AO1753" s="28"/>
      <c r="AP1753" s="28"/>
      <c r="AQ1753" s="28"/>
      <c r="AR1753" s="28"/>
      <c r="AS1753" s="28"/>
      <c r="AT1753" s="28"/>
    </row>
    <row r="1754" spans="26:63">
      <c r="Z1754" s="28"/>
      <c r="AA1754" s="28"/>
      <c r="AB1754" s="28"/>
      <c r="AC1754" s="28"/>
      <c r="AD1754" s="28"/>
      <c r="AF1754" s="29"/>
      <c r="AM1754" s="28"/>
      <c r="AN1754" s="28"/>
      <c r="AO1754" s="28"/>
      <c r="AP1754" s="28"/>
      <c r="AQ1754" s="28"/>
      <c r="AR1754" s="28"/>
      <c r="AS1754" s="28"/>
      <c r="AT1754" s="28"/>
    </row>
    <row r="1755" spans="26:63">
      <c r="Z1755" s="28"/>
      <c r="AA1755" s="28"/>
      <c r="AB1755" s="28"/>
      <c r="AC1755" s="28"/>
      <c r="AD1755" s="28"/>
      <c r="AF1755" s="29"/>
      <c r="AM1755" s="28"/>
      <c r="AN1755" s="28"/>
      <c r="AO1755" s="28"/>
      <c r="AP1755" s="28"/>
      <c r="AQ1755" s="28"/>
      <c r="AR1755" s="28"/>
      <c r="AS1755" s="28"/>
      <c r="AT1755" s="28"/>
    </row>
    <row r="1756" spans="26:63">
      <c r="Z1756" s="28"/>
      <c r="AA1756" s="28"/>
      <c r="AB1756" s="28"/>
      <c r="AC1756" s="28"/>
      <c r="AD1756" s="28"/>
      <c r="AF1756" s="29"/>
      <c r="AM1756" s="28"/>
      <c r="AN1756" s="28"/>
      <c r="AO1756" s="28"/>
      <c r="AP1756" s="28"/>
      <c r="AQ1756" s="28"/>
      <c r="AR1756" s="28"/>
      <c r="AS1756" s="28"/>
      <c r="AT1756" s="28"/>
      <c r="AU1756" s="28"/>
      <c r="AV1756" s="28"/>
      <c r="AW1756" s="28"/>
      <c r="AX1756" s="28"/>
      <c r="AY1756" s="28"/>
      <c r="AZ1756" s="28"/>
      <c r="BA1756" s="28"/>
      <c r="BB1756" s="28"/>
      <c r="BC1756" s="28"/>
      <c r="BD1756" s="28"/>
      <c r="BE1756" s="28"/>
      <c r="BF1756" s="28"/>
      <c r="BG1756" s="28"/>
      <c r="BH1756" s="28"/>
      <c r="BI1756" s="28"/>
      <c r="BJ1756" s="28"/>
      <c r="BK1756" s="28"/>
    </row>
    <row r="1757" spans="26:63">
      <c r="Z1757" s="28"/>
      <c r="AA1757" s="28"/>
      <c r="AB1757" s="28"/>
      <c r="AC1757" s="28"/>
      <c r="AD1757" s="28"/>
      <c r="AF1757" s="29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  <c r="AX1757" s="28"/>
      <c r="AY1757" s="28"/>
      <c r="AZ1757" s="28"/>
      <c r="BA1757" s="28"/>
      <c r="BB1757" s="28"/>
      <c r="BC1757" s="28"/>
      <c r="BD1757" s="28"/>
      <c r="BE1757" s="28"/>
      <c r="BF1757" s="28"/>
      <c r="BG1757" s="28"/>
      <c r="BH1757" s="28"/>
      <c r="BI1757" s="28"/>
      <c r="BJ1757" s="28"/>
      <c r="BK1757" s="28"/>
    </row>
    <row r="1758" spans="26:63">
      <c r="Z1758" s="28"/>
      <c r="AA1758" s="28"/>
      <c r="AB1758" s="28"/>
      <c r="AC1758" s="28"/>
      <c r="AD1758" s="28"/>
      <c r="AF1758" s="29"/>
      <c r="AM1758" s="28"/>
      <c r="AN1758" s="28"/>
      <c r="AO1758" s="28"/>
      <c r="AP1758" s="28"/>
      <c r="AQ1758" s="28"/>
      <c r="AR1758" s="28"/>
      <c r="AS1758" s="28"/>
      <c r="AT1758" s="28"/>
      <c r="AU1758" s="28"/>
    </row>
    <row r="1759" spans="26:63">
      <c r="Z1759" s="28"/>
      <c r="AA1759" s="28"/>
      <c r="AB1759" s="28"/>
      <c r="AC1759" s="28"/>
      <c r="AD1759" s="28"/>
      <c r="AF1759" s="29"/>
      <c r="AM1759" s="28"/>
      <c r="AN1759" s="28"/>
      <c r="AO1759" s="28"/>
      <c r="AP1759" s="28"/>
      <c r="AQ1759" s="28"/>
      <c r="AR1759" s="28"/>
      <c r="AS1759" s="28"/>
      <c r="AT1759" s="28"/>
      <c r="AU1759" s="28"/>
    </row>
    <row r="1760" spans="26:63">
      <c r="Z1760" s="28"/>
      <c r="AA1760" s="28"/>
      <c r="AB1760" s="28"/>
      <c r="AC1760" s="28"/>
      <c r="AD1760" s="28"/>
      <c r="AF1760" s="29"/>
      <c r="AM1760" s="28"/>
      <c r="AN1760" s="28"/>
      <c r="AO1760" s="28"/>
      <c r="AP1760" s="28"/>
      <c r="AQ1760" s="28"/>
      <c r="AR1760" s="28"/>
      <c r="AS1760" s="28"/>
      <c r="AT1760" s="28"/>
    </row>
    <row r="1761" spans="26:63">
      <c r="Z1761" s="28"/>
      <c r="AA1761" s="28"/>
      <c r="AB1761" s="28"/>
      <c r="AC1761" s="28"/>
      <c r="AD1761" s="28"/>
      <c r="AF1761" s="29"/>
      <c r="AM1761" s="28"/>
      <c r="AN1761" s="28"/>
      <c r="AO1761" s="28"/>
      <c r="AP1761" s="28"/>
      <c r="AQ1761" s="28"/>
      <c r="AR1761" s="28"/>
      <c r="AS1761" s="28"/>
      <c r="AT1761" s="28"/>
    </row>
    <row r="1762" spans="26:63">
      <c r="Z1762" s="28"/>
      <c r="AA1762" s="28"/>
      <c r="AB1762" s="28"/>
      <c r="AC1762" s="28"/>
      <c r="AD1762" s="28"/>
      <c r="AF1762" s="29"/>
      <c r="AM1762" s="28"/>
      <c r="AN1762" s="28"/>
      <c r="AO1762" s="28"/>
      <c r="AP1762" s="28"/>
      <c r="AQ1762" s="28"/>
      <c r="AR1762" s="28"/>
      <c r="AS1762" s="28"/>
      <c r="AT1762" s="28"/>
      <c r="AU1762" s="28"/>
      <c r="AV1762" s="28"/>
      <c r="AW1762" s="28"/>
      <c r="AX1762" s="28"/>
      <c r="AY1762" s="28"/>
      <c r="AZ1762" s="28"/>
      <c r="BA1762" s="28"/>
      <c r="BB1762" s="28"/>
      <c r="BC1762" s="28"/>
      <c r="BD1762" s="28"/>
      <c r="BE1762" s="28"/>
      <c r="BF1762" s="28"/>
      <c r="BG1762" s="28"/>
      <c r="BH1762" s="28"/>
      <c r="BI1762" s="28"/>
      <c r="BJ1762" s="28"/>
      <c r="BK1762" s="28"/>
    </row>
    <row r="1763" spans="26:63">
      <c r="Z1763" s="28"/>
      <c r="AA1763" s="28"/>
      <c r="AB1763" s="28"/>
      <c r="AC1763" s="28"/>
      <c r="AD1763" s="28"/>
      <c r="AF1763" s="29"/>
      <c r="AM1763" s="28"/>
      <c r="AN1763" s="28"/>
      <c r="AO1763" s="28"/>
      <c r="AP1763" s="28"/>
      <c r="AQ1763" s="28"/>
      <c r="AR1763" s="28"/>
      <c r="AS1763" s="28"/>
      <c r="AT1763" s="28"/>
      <c r="AU1763" s="28"/>
      <c r="AW1763" s="28"/>
      <c r="AX1763" s="28"/>
      <c r="AY1763" s="28"/>
      <c r="AZ1763" s="28"/>
      <c r="BA1763" s="28"/>
      <c r="BB1763" s="28"/>
      <c r="BC1763" s="28"/>
      <c r="BD1763" s="28"/>
      <c r="BE1763" s="28"/>
      <c r="BF1763" s="28"/>
      <c r="BG1763" s="28"/>
      <c r="BH1763" s="28"/>
      <c r="BI1763" s="28"/>
      <c r="BJ1763" s="28"/>
      <c r="BK1763" s="28"/>
    </row>
    <row r="1764" spans="26:63">
      <c r="Z1764" s="28"/>
      <c r="AA1764" s="28"/>
      <c r="AB1764" s="28"/>
      <c r="AC1764" s="28"/>
      <c r="AD1764" s="28"/>
      <c r="AF1764" s="29"/>
      <c r="AM1764" s="28"/>
      <c r="AN1764" s="28"/>
      <c r="AO1764" s="28"/>
      <c r="AP1764" s="28"/>
      <c r="AQ1764" s="28"/>
      <c r="AR1764" s="28"/>
      <c r="AS1764" s="28"/>
      <c r="AT1764" s="28"/>
    </row>
    <row r="1765" spans="26:63">
      <c r="Z1765" s="28"/>
      <c r="AA1765" s="28"/>
      <c r="AB1765" s="28"/>
      <c r="AC1765" s="28"/>
      <c r="AD1765" s="28"/>
      <c r="AF1765" s="29"/>
      <c r="AM1765" s="28"/>
      <c r="AN1765" s="28"/>
      <c r="AO1765" s="28"/>
      <c r="AP1765" s="28"/>
      <c r="AQ1765" s="28"/>
      <c r="AR1765" s="28"/>
      <c r="AS1765" s="28"/>
      <c r="AT1765" s="28"/>
      <c r="AU1765" s="28"/>
    </row>
    <row r="1766" spans="26:63">
      <c r="Z1766" s="28"/>
      <c r="AA1766" s="28"/>
      <c r="AB1766" s="28"/>
      <c r="AC1766" s="28"/>
      <c r="AD1766" s="28"/>
      <c r="AF1766" s="29"/>
      <c r="AM1766" s="28"/>
      <c r="AN1766" s="28"/>
      <c r="AO1766" s="28"/>
      <c r="AP1766" s="28"/>
      <c r="AQ1766" s="28"/>
      <c r="AR1766" s="28"/>
      <c r="AS1766" s="28"/>
      <c r="AT1766" s="28"/>
    </row>
    <row r="1767" spans="26:63">
      <c r="Z1767" s="28"/>
      <c r="AA1767" s="28"/>
      <c r="AB1767" s="28"/>
      <c r="AC1767" s="28"/>
      <c r="AD1767" s="28"/>
      <c r="AF1767" s="29"/>
      <c r="AM1767" s="28"/>
      <c r="AN1767" s="28"/>
      <c r="AO1767" s="28"/>
      <c r="AP1767" s="28"/>
      <c r="AQ1767" s="28"/>
      <c r="AR1767" s="28"/>
      <c r="AS1767" s="28"/>
      <c r="AT1767" s="28"/>
      <c r="AU1767" s="28"/>
    </row>
    <row r="1768" spans="26:63">
      <c r="Z1768" s="28"/>
      <c r="AA1768" s="28"/>
      <c r="AB1768" s="28"/>
      <c r="AC1768" s="28"/>
      <c r="AD1768" s="28"/>
      <c r="AF1768" s="29"/>
      <c r="AM1768" s="28"/>
      <c r="AN1768" s="28"/>
      <c r="AO1768" s="28"/>
      <c r="AP1768" s="28"/>
      <c r="AQ1768" s="28"/>
      <c r="AR1768" s="28"/>
      <c r="AS1768" s="28"/>
      <c r="AT1768" s="28"/>
    </row>
    <row r="1769" spans="26:63">
      <c r="Z1769" s="28"/>
      <c r="AA1769" s="28"/>
      <c r="AB1769" s="28"/>
      <c r="AC1769" s="28"/>
      <c r="AD1769" s="28"/>
      <c r="AF1769" s="29"/>
      <c r="AM1769" s="28"/>
      <c r="AN1769" s="28"/>
      <c r="AO1769" s="28"/>
      <c r="AP1769" s="28"/>
      <c r="AQ1769" s="28"/>
      <c r="AR1769" s="28"/>
      <c r="AS1769" s="28"/>
      <c r="AT1769" s="28"/>
      <c r="AU1769" s="28"/>
    </row>
    <row r="1770" spans="26:63">
      <c r="Z1770" s="28"/>
      <c r="AA1770" s="28"/>
      <c r="AB1770" s="28"/>
      <c r="AC1770" s="28"/>
      <c r="AD1770" s="28"/>
      <c r="AF1770" s="29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  <c r="AW1770" s="28"/>
      <c r="AX1770" s="28"/>
      <c r="AY1770" s="28"/>
      <c r="AZ1770" s="28"/>
      <c r="BA1770" s="28"/>
      <c r="BB1770" s="28"/>
      <c r="BC1770" s="28"/>
      <c r="BD1770" s="28"/>
      <c r="BE1770" s="28"/>
      <c r="BF1770" s="28"/>
      <c r="BG1770" s="28"/>
      <c r="BH1770" s="28"/>
      <c r="BI1770" s="28"/>
      <c r="BJ1770" s="28"/>
      <c r="BK1770" s="28"/>
    </row>
    <row r="1771" spans="26:63">
      <c r="Z1771" s="28"/>
      <c r="AA1771" s="28"/>
      <c r="AB1771" s="28"/>
      <c r="AC1771" s="28"/>
      <c r="AD1771" s="28"/>
      <c r="AF1771" s="29"/>
      <c r="AM1771" s="28"/>
      <c r="AN1771" s="28"/>
      <c r="AO1771" s="28"/>
      <c r="AP1771" s="28"/>
      <c r="AQ1771" s="28"/>
      <c r="AR1771" s="28"/>
      <c r="AS1771" s="28"/>
      <c r="AT1771" s="28"/>
    </row>
    <row r="1772" spans="26:63">
      <c r="Z1772" s="28"/>
      <c r="AA1772" s="28"/>
      <c r="AB1772" s="28"/>
      <c r="AC1772" s="28"/>
      <c r="AD1772" s="28"/>
      <c r="AF1772" s="29"/>
      <c r="AM1772" s="28"/>
      <c r="AN1772" s="28"/>
      <c r="AO1772" s="28"/>
      <c r="AP1772" s="28"/>
      <c r="AQ1772" s="28"/>
      <c r="AR1772" s="28"/>
      <c r="AS1772" s="28"/>
      <c r="AT1772" s="28"/>
    </row>
    <row r="1773" spans="26:63">
      <c r="Z1773" s="28"/>
      <c r="AA1773" s="28"/>
      <c r="AB1773" s="28"/>
      <c r="AC1773" s="28"/>
      <c r="AD1773" s="28"/>
      <c r="AF1773" s="29"/>
      <c r="AM1773" s="28"/>
      <c r="AN1773" s="28"/>
      <c r="AO1773" s="28"/>
      <c r="AP1773" s="28"/>
      <c r="AQ1773" s="28"/>
      <c r="AR1773" s="28"/>
      <c r="AS1773" s="28"/>
      <c r="AT1773" s="28"/>
    </row>
    <row r="1774" spans="26:63">
      <c r="Z1774" s="28"/>
      <c r="AA1774" s="28"/>
      <c r="AB1774" s="28"/>
      <c r="AC1774" s="28"/>
      <c r="AD1774" s="28"/>
      <c r="AF1774" s="29"/>
      <c r="AM1774" s="28"/>
      <c r="AN1774" s="28"/>
      <c r="AO1774" s="28"/>
      <c r="AP1774" s="28"/>
      <c r="AQ1774" s="28"/>
      <c r="AR1774" s="28"/>
      <c r="AS1774" s="28"/>
      <c r="AT1774" s="28"/>
    </row>
    <row r="1775" spans="26:63">
      <c r="Z1775" s="28"/>
      <c r="AA1775" s="28"/>
      <c r="AB1775" s="28"/>
      <c r="AC1775" s="28"/>
      <c r="AD1775" s="28"/>
      <c r="AF1775" s="29"/>
      <c r="AM1775" s="28"/>
      <c r="AN1775" s="28"/>
      <c r="AO1775" s="28"/>
      <c r="AP1775" s="28"/>
      <c r="AQ1775" s="28"/>
      <c r="AR1775" s="28"/>
      <c r="AS1775" s="28"/>
      <c r="AT1775" s="28"/>
    </row>
    <row r="1776" spans="26:63">
      <c r="Z1776" s="28"/>
      <c r="AA1776" s="28"/>
      <c r="AB1776" s="28"/>
      <c r="AC1776" s="28"/>
      <c r="AD1776" s="28"/>
      <c r="AF1776" s="29"/>
      <c r="AM1776" s="28"/>
      <c r="AN1776" s="28"/>
      <c r="AO1776" s="28"/>
      <c r="AP1776" s="28"/>
      <c r="AQ1776" s="28"/>
      <c r="AR1776" s="28"/>
      <c r="AS1776" s="28"/>
      <c r="AT1776" s="28"/>
    </row>
    <row r="1777" spans="26:47">
      <c r="Z1777" s="28"/>
      <c r="AA1777" s="28"/>
      <c r="AB1777" s="28"/>
      <c r="AC1777" s="28"/>
      <c r="AD1777" s="28"/>
      <c r="AF1777" s="29"/>
      <c r="AM1777" s="28"/>
      <c r="AN1777" s="28"/>
      <c r="AO1777" s="28"/>
      <c r="AP1777" s="28"/>
      <c r="AQ1777" s="28"/>
      <c r="AR1777" s="28"/>
      <c r="AS1777" s="28"/>
      <c r="AT1777" s="28"/>
    </row>
    <row r="1778" spans="26:47">
      <c r="Z1778" s="28"/>
      <c r="AA1778" s="28"/>
      <c r="AB1778" s="28"/>
      <c r="AC1778" s="28"/>
      <c r="AD1778" s="28"/>
      <c r="AF1778" s="29"/>
      <c r="AM1778" s="28"/>
      <c r="AN1778" s="28"/>
      <c r="AO1778" s="28"/>
      <c r="AP1778" s="28"/>
      <c r="AQ1778" s="28"/>
      <c r="AR1778" s="28"/>
      <c r="AS1778" s="28"/>
      <c r="AT1778" s="28"/>
    </row>
    <row r="1779" spans="26:47">
      <c r="Z1779" s="28"/>
      <c r="AA1779" s="28"/>
      <c r="AB1779" s="28"/>
      <c r="AC1779" s="28"/>
      <c r="AD1779" s="28"/>
      <c r="AF1779" s="29"/>
      <c r="AM1779" s="28"/>
      <c r="AN1779" s="28"/>
      <c r="AO1779" s="28"/>
      <c r="AP1779" s="28"/>
      <c r="AQ1779" s="28"/>
      <c r="AR1779" s="28"/>
      <c r="AS1779" s="28"/>
      <c r="AT1779" s="28"/>
    </row>
    <row r="1780" spans="26:47">
      <c r="Z1780" s="28"/>
      <c r="AA1780" s="28"/>
      <c r="AB1780" s="28"/>
      <c r="AC1780" s="28"/>
      <c r="AD1780" s="28"/>
      <c r="AF1780" s="29"/>
      <c r="AM1780" s="28"/>
      <c r="AN1780" s="28"/>
      <c r="AO1780" s="28"/>
      <c r="AP1780" s="28"/>
      <c r="AQ1780" s="28"/>
      <c r="AR1780" s="28"/>
      <c r="AS1780" s="28"/>
      <c r="AT1780" s="28"/>
    </row>
    <row r="1781" spans="26:47">
      <c r="Z1781" s="28"/>
      <c r="AA1781" s="28"/>
      <c r="AB1781" s="28"/>
      <c r="AC1781" s="28"/>
      <c r="AD1781" s="28"/>
      <c r="AF1781" s="29"/>
      <c r="AM1781" s="28"/>
      <c r="AN1781" s="28"/>
      <c r="AO1781" s="28"/>
      <c r="AP1781" s="28"/>
      <c r="AQ1781" s="28"/>
      <c r="AR1781" s="28"/>
      <c r="AS1781" s="28"/>
      <c r="AT1781" s="28"/>
      <c r="AU1781" s="28"/>
    </row>
    <row r="1782" spans="26:47">
      <c r="Z1782" s="28"/>
      <c r="AA1782" s="28"/>
      <c r="AB1782" s="28"/>
      <c r="AC1782" s="28"/>
      <c r="AD1782" s="28"/>
      <c r="AF1782" s="29"/>
      <c r="AM1782" s="28"/>
      <c r="AN1782" s="28"/>
      <c r="AO1782" s="28"/>
      <c r="AP1782" s="28"/>
      <c r="AQ1782" s="28"/>
      <c r="AR1782" s="28"/>
      <c r="AS1782" s="28"/>
      <c r="AT1782" s="28"/>
    </row>
    <row r="1783" spans="26:47">
      <c r="Z1783" s="28"/>
      <c r="AA1783" s="28"/>
      <c r="AB1783" s="28"/>
      <c r="AC1783" s="28"/>
      <c r="AD1783" s="28"/>
      <c r="AF1783" s="29"/>
      <c r="AM1783" s="28"/>
      <c r="AN1783" s="28"/>
      <c r="AO1783" s="28"/>
      <c r="AP1783" s="28"/>
      <c r="AQ1783" s="28"/>
      <c r="AR1783" s="28"/>
      <c r="AS1783" s="28"/>
      <c r="AT1783" s="28"/>
    </row>
    <row r="1784" spans="26:47">
      <c r="Z1784" s="28"/>
      <c r="AA1784" s="28"/>
      <c r="AB1784" s="28"/>
      <c r="AC1784" s="28"/>
      <c r="AD1784" s="28"/>
      <c r="AF1784" s="29"/>
      <c r="AM1784" s="28"/>
      <c r="AN1784" s="28"/>
      <c r="AO1784" s="28"/>
      <c r="AP1784" s="28"/>
      <c r="AQ1784" s="28"/>
      <c r="AR1784" s="28"/>
      <c r="AS1784" s="28"/>
      <c r="AT1784" s="28"/>
    </row>
    <row r="1785" spans="26:47">
      <c r="Z1785" s="28"/>
      <c r="AA1785" s="28"/>
      <c r="AB1785" s="28"/>
      <c r="AC1785" s="28"/>
      <c r="AD1785" s="28"/>
      <c r="AF1785" s="29"/>
      <c r="AM1785" s="28"/>
      <c r="AN1785" s="28"/>
      <c r="AO1785" s="28"/>
      <c r="AP1785" s="28"/>
      <c r="AQ1785" s="28"/>
      <c r="AR1785" s="28"/>
      <c r="AS1785" s="28"/>
      <c r="AT1785" s="28"/>
    </row>
    <row r="1786" spans="26:47">
      <c r="Z1786" s="28"/>
      <c r="AA1786" s="28"/>
      <c r="AB1786" s="28"/>
      <c r="AC1786" s="28"/>
      <c r="AD1786" s="28"/>
      <c r="AF1786" s="29"/>
      <c r="AM1786" s="28"/>
      <c r="AN1786" s="28"/>
      <c r="AO1786" s="28"/>
      <c r="AP1786" s="28"/>
      <c r="AQ1786" s="28"/>
      <c r="AR1786" s="28"/>
      <c r="AS1786" s="28"/>
      <c r="AT1786" s="28"/>
      <c r="AU1786" s="28"/>
    </row>
    <row r="1787" spans="26:47">
      <c r="Z1787" s="28"/>
      <c r="AA1787" s="28"/>
      <c r="AB1787" s="28"/>
      <c r="AC1787" s="28"/>
      <c r="AD1787" s="28"/>
      <c r="AF1787" s="29"/>
      <c r="AM1787" s="28"/>
      <c r="AN1787" s="28"/>
      <c r="AO1787" s="28"/>
      <c r="AP1787" s="28"/>
      <c r="AQ1787" s="28"/>
      <c r="AR1787" s="28"/>
      <c r="AS1787" s="28"/>
      <c r="AT1787" s="28"/>
    </row>
    <row r="1788" spans="26:47">
      <c r="Z1788" s="28"/>
      <c r="AA1788" s="28"/>
      <c r="AB1788" s="28"/>
      <c r="AC1788" s="28"/>
      <c r="AD1788" s="28"/>
      <c r="AF1788" s="29"/>
      <c r="AM1788" s="28"/>
      <c r="AN1788" s="28"/>
      <c r="AO1788" s="28"/>
      <c r="AP1788" s="28"/>
      <c r="AQ1788" s="28"/>
      <c r="AR1788" s="28"/>
      <c r="AS1788" s="28"/>
      <c r="AT1788" s="28"/>
    </row>
    <row r="1789" spans="26:47">
      <c r="Z1789" s="28"/>
      <c r="AA1789" s="28"/>
      <c r="AB1789" s="28"/>
      <c r="AC1789" s="28"/>
      <c r="AD1789" s="28"/>
      <c r="AF1789" s="29"/>
      <c r="AM1789" s="28"/>
      <c r="AN1789" s="28"/>
      <c r="AO1789" s="28"/>
      <c r="AP1789" s="28"/>
      <c r="AQ1789" s="28"/>
      <c r="AR1789" s="28"/>
      <c r="AS1789" s="28"/>
      <c r="AT1789" s="28"/>
    </row>
    <row r="1790" spans="26:47">
      <c r="Z1790" s="28"/>
      <c r="AA1790" s="28"/>
      <c r="AB1790" s="28"/>
      <c r="AC1790" s="28"/>
      <c r="AD1790" s="28"/>
      <c r="AF1790" s="29"/>
      <c r="AM1790" s="28"/>
      <c r="AN1790" s="28"/>
      <c r="AO1790" s="28"/>
      <c r="AP1790" s="28"/>
      <c r="AQ1790" s="28"/>
      <c r="AR1790" s="28"/>
      <c r="AS1790" s="28"/>
      <c r="AT1790" s="28"/>
    </row>
    <row r="1791" spans="26:47">
      <c r="Z1791" s="28"/>
      <c r="AA1791" s="28"/>
      <c r="AB1791" s="28"/>
      <c r="AC1791" s="28"/>
      <c r="AD1791" s="28"/>
      <c r="AF1791" s="29"/>
      <c r="AM1791" s="28"/>
      <c r="AN1791" s="28"/>
      <c r="AO1791" s="28"/>
      <c r="AP1791" s="28"/>
      <c r="AQ1791" s="28"/>
      <c r="AR1791" s="28"/>
      <c r="AS1791" s="28"/>
      <c r="AT1791" s="28"/>
    </row>
    <row r="1792" spans="26:47">
      <c r="Z1792" s="28"/>
      <c r="AA1792" s="28"/>
      <c r="AB1792" s="28"/>
      <c r="AC1792" s="28"/>
      <c r="AD1792" s="28"/>
      <c r="AF1792" s="29"/>
      <c r="AM1792" s="28"/>
      <c r="AN1792" s="28"/>
      <c r="AO1792" s="28"/>
      <c r="AP1792" s="28"/>
      <c r="AQ1792" s="28"/>
      <c r="AR1792" s="28"/>
      <c r="AS1792" s="28"/>
      <c r="AT1792" s="28"/>
    </row>
    <row r="1793" spans="26:63">
      <c r="Z1793" s="28"/>
      <c r="AA1793" s="28"/>
      <c r="AB1793" s="28"/>
      <c r="AC1793" s="28"/>
      <c r="AD1793" s="28"/>
      <c r="AF1793" s="29"/>
      <c r="AM1793" s="28"/>
      <c r="AN1793" s="28"/>
      <c r="AO1793" s="28"/>
      <c r="AP1793" s="28"/>
      <c r="AQ1793" s="28"/>
      <c r="AR1793" s="28"/>
      <c r="AS1793" s="28"/>
      <c r="AT1793" s="28"/>
    </row>
    <row r="1794" spans="26:63">
      <c r="Z1794" s="28"/>
      <c r="AA1794" s="28"/>
      <c r="AB1794" s="28"/>
      <c r="AC1794" s="28"/>
      <c r="AD1794" s="28"/>
      <c r="AF1794" s="29"/>
      <c r="AM1794" s="28"/>
      <c r="AN1794" s="28"/>
      <c r="AO1794" s="28"/>
      <c r="AP1794" s="28"/>
      <c r="AQ1794" s="28"/>
      <c r="AR1794" s="28"/>
      <c r="AS1794" s="28"/>
      <c r="AT1794" s="28"/>
    </row>
    <row r="1795" spans="26:63">
      <c r="Z1795" s="28"/>
      <c r="AA1795" s="28"/>
      <c r="AB1795" s="28"/>
      <c r="AC1795" s="28"/>
      <c r="AD1795" s="28"/>
      <c r="AF1795" s="29"/>
      <c r="AM1795" s="28"/>
      <c r="AN1795" s="28"/>
      <c r="AO1795" s="28"/>
      <c r="AP1795" s="28"/>
      <c r="AQ1795" s="28"/>
      <c r="AR1795" s="28"/>
      <c r="AS1795" s="28"/>
      <c r="AT1795" s="28"/>
      <c r="AU1795" s="28"/>
    </row>
    <row r="1796" spans="26:63">
      <c r="Z1796" s="28"/>
      <c r="AA1796" s="28"/>
      <c r="AB1796" s="28"/>
      <c r="AC1796" s="28"/>
      <c r="AD1796" s="28"/>
      <c r="AF1796" s="29"/>
      <c r="AM1796" s="28"/>
      <c r="AN1796" s="28"/>
      <c r="AO1796" s="28"/>
      <c r="AP1796" s="28"/>
      <c r="AQ1796" s="28"/>
      <c r="AR1796" s="28"/>
      <c r="AS1796" s="28"/>
      <c r="AT1796" s="28"/>
    </row>
    <row r="1797" spans="26:63">
      <c r="Z1797" s="28"/>
      <c r="AA1797" s="28"/>
      <c r="AB1797" s="28"/>
      <c r="AC1797" s="28"/>
      <c r="AD1797" s="28"/>
      <c r="AF1797" s="29"/>
      <c r="AM1797" s="28"/>
      <c r="AN1797" s="28"/>
      <c r="AO1797" s="28"/>
      <c r="AP1797" s="28"/>
      <c r="AQ1797" s="28"/>
      <c r="AR1797" s="28"/>
      <c r="AS1797" s="28"/>
      <c r="AT1797" s="28"/>
      <c r="AU1797" s="28"/>
      <c r="AW1797" s="28"/>
    </row>
    <row r="1798" spans="26:63">
      <c r="Z1798" s="28"/>
      <c r="AA1798" s="28"/>
      <c r="AB1798" s="28"/>
      <c r="AC1798" s="28"/>
      <c r="AD1798" s="28"/>
      <c r="AF1798" s="29"/>
      <c r="AM1798" s="28"/>
      <c r="AN1798" s="28"/>
      <c r="AO1798" s="28"/>
      <c r="AP1798" s="28"/>
      <c r="AQ1798" s="28"/>
      <c r="AR1798" s="28"/>
      <c r="AS1798" s="28"/>
      <c r="AT1798" s="28"/>
      <c r="AU1798" s="28"/>
      <c r="AV1798" s="28"/>
      <c r="AW1798" s="28"/>
      <c r="AX1798" s="28"/>
      <c r="AY1798" s="28"/>
      <c r="AZ1798" s="28"/>
      <c r="BA1798" s="28"/>
      <c r="BB1798" s="28"/>
      <c r="BC1798" s="28"/>
      <c r="BD1798" s="28"/>
      <c r="BE1798" s="28"/>
      <c r="BF1798" s="28"/>
      <c r="BG1798" s="28"/>
      <c r="BH1798" s="28"/>
      <c r="BI1798" s="28"/>
      <c r="BJ1798" s="28"/>
      <c r="BK1798" s="28"/>
    </row>
    <row r="1799" spans="26:63">
      <c r="Z1799" s="28"/>
      <c r="AA1799" s="28"/>
      <c r="AB1799" s="28"/>
      <c r="AC1799" s="28"/>
      <c r="AD1799" s="28"/>
      <c r="AF1799" s="29"/>
      <c r="AM1799" s="28"/>
      <c r="AN1799" s="28"/>
      <c r="AO1799" s="28"/>
      <c r="AP1799" s="28"/>
      <c r="AQ1799" s="28"/>
      <c r="AR1799" s="28"/>
      <c r="AS1799" s="28"/>
      <c r="AT1799" s="28"/>
    </row>
    <row r="1800" spans="26:63">
      <c r="Z1800" s="28"/>
      <c r="AA1800" s="28"/>
      <c r="AB1800" s="28"/>
      <c r="AC1800" s="28"/>
      <c r="AD1800" s="28"/>
      <c r="AF1800" s="29"/>
      <c r="AM1800" s="28"/>
      <c r="AN1800" s="28"/>
      <c r="AO1800" s="28"/>
      <c r="AP1800" s="28"/>
      <c r="AQ1800" s="28"/>
      <c r="AR1800" s="28"/>
      <c r="AS1800" s="28"/>
      <c r="AT1800" s="28"/>
    </row>
    <row r="1801" spans="26:63">
      <c r="Z1801" s="28"/>
      <c r="AA1801" s="28"/>
      <c r="AB1801" s="28"/>
      <c r="AC1801" s="28"/>
      <c r="AD1801" s="28"/>
      <c r="AF1801" s="29"/>
      <c r="AM1801" s="28"/>
      <c r="AN1801" s="28"/>
      <c r="AO1801" s="28"/>
      <c r="AP1801" s="28"/>
      <c r="AQ1801" s="28"/>
      <c r="AR1801" s="28"/>
      <c r="AS1801" s="28"/>
      <c r="AT1801" s="28"/>
      <c r="AU1801" s="28"/>
      <c r="AW1801" s="28"/>
    </row>
    <row r="1802" spans="26:63">
      <c r="Z1802" s="28"/>
      <c r="AA1802" s="28"/>
      <c r="AB1802" s="28"/>
      <c r="AC1802" s="28"/>
      <c r="AD1802" s="28"/>
      <c r="AF1802" s="29"/>
      <c r="AM1802" s="28"/>
      <c r="AN1802" s="28"/>
      <c r="AO1802" s="28"/>
      <c r="AP1802" s="28"/>
      <c r="AQ1802" s="28"/>
      <c r="AR1802" s="28"/>
      <c r="AS1802" s="28"/>
      <c r="AT1802" s="28"/>
      <c r="AU1802" s="28"/>
      <c r="AV1802" s="28"/>
      <c r="AW1802" s="28"/>
      <c r="AX1802" s="28"/>
      <c r="AY1802" s="28"/>
      <c r="AZ1802" s="28"/>
      <c r="BA1802" s="28"/>
      <c r="BB1802" s="28"/>
      <c r="BC1802" s="28"/>
      <c r="BD1802" s="28"/>
      <c r="BE1802" s="28"/>
      <c r="BF1802" s="28"/>
      <c r="BG1802" s="28"/>
      <c r="BH1802" s="28"/>
      <c r="BI1802" s="28"/>
      <c r="BJ1802" s="28"/>
      <c r="BK1802" s="28"/>
    </row>
    <row r="1803" spans="26:63">
      <c r="Z1803" s="28"/>
      <c r="AA1803" s="28"/>
      <c r="AB1803" s="28"/>
      <c r="AC1803" s="28"/>
      <c r="AD1803" s="28"/>
      <c r="AF1803" s="29"/>
      <c r="AM1803" s="28"/>
      <c r="AN1803" s="28"/>
      <c r="AO1803" s="28"/>
      <c r="AP1803" s="28"/>
      <c r="AQ1803" s="28"/>
      <c r="AR1803" s="28"/>
      <c r="AS1803" s="28"/>
      <c r="AT1803" s="28"/>
    </row>
    <row r="1804" spans="26:63">
      <c r="Z1804" s="28"/>
      <c r="AA1804" s="28"/>
      <c r="AB1804" s="28"/>
      <c r="AC1804" s="28"/>
      <c r="AD1804" s="28"/>
      <c r="AF1804" s="29"/>
      <c r="AM1804" s="28"/>
      <c r="AN1804" s="28"/>
      <c r="AO1804" s="28"/>
      <c r="AP1804" s="28"/>
      <c r="AQ1804" s="28"/>
      <c r="AR1804" s="28"/>
      <c r="AS1804" s="28"/>
      <c r="AT1804" s="28"/>
    </row>
    <row r="1805" spans="26:63">
      <c r="Z1805" s="28"/>
      <c r="AA1805" s="28"/>
      <c r="AB1805" s="28"/>
      <c r="AC1805" s="28"/>
      <c r="AD1805" s="28"/>
      <c r="AF1805" s="29"/>
      <c r="AM1805" s="28"/>
      <c r="AN1805" s="28"/>
      <c r="AO1805" s="28"/>
      <c r="AP1805" s="28"/>
      <c r="AQ1805" s="28"/>
      <c r="AR1805" s="28"/>
      <c r="AS1805" s="28"/>
      <c r="AT1805" s="28"/>
    </row>
    <row r="1806" spans="26:63">
      <c r="Z1806" s="28"/>
      <c r="AA1806" s="28"/>
      <c r="AB1806" s="28"/>
      <c r="AC1806" s="28"/>
      <c r="AD1806" s="28"/>
      <c r="AF1806" s="29"/>
      <c r="AM1806" s="28"/>
      <c r="AN1806" s="28"/>
      <c r="AO1806" s="28"/>
      <c r="AP1806" s="28"/>
      <c r="AQ1806" s="28"/>
      <c r="AR1806" s="28"/>
      <c r="AS1806" s="28"/>
      <c r="AT1806" s="28"/>
    </row>
    <row r="1807" spans="26:63">
      <c r="Z1807" s="28"/>
      <c r="AA1807" s="28"/>
      <c r="AB1807" s="28"/>
      <c r="AC1807" s="28"/>
      <c r="AD1807" s="28"/>
      <c r="AF1807" s="29"/>
      <c r="AM1807" s="28"/>
      <c r="AN1807" s="28"/>
      <c r="AO1807" s="28"/>
      <c r="AP1807" s="28"/>
      <c r="AQ1807" s="28"/>
      <c r="AR1807" s="28"/>
      <c r="AS1807" s="28"/>
      <c r="AT1807" s="28"/>
      <c r="AU1807" s="28"/>
      <c r="AW1807" s="28"/>
    </row>
    <row r="1808" spans="26:63">
      <c r="Z1808" s="28"/>
      <c r="AA1808" s="28"/>
      <c r="AB1808" s="28"/>
      <c r="AC1808" s="28"/>
      <c r="AD1808" s="28"/>
      <c r="AF1808" s="29"/>
      <c r="AM1808" s="28"/>
      <c r="AN1808" s="28"/>
      <c r="AO1808" s="28"/>
      <c r="AP1808" s="28"/>
      <c r="AQ1808" s="28"/>
      <c r="AR1808" s="28"/>
      <c r="AS1808" s="28"/>
      <c r="AT1808" s="28"/>
    </row>
    <row r="1809" spans="26:63">
      <c r="Z1809" s="28"/>
      <c r="AA1809" s="28"/>
      <c r="AB1809" s="28"/>
      <c r="AC1809" s="28"/>
      <c r="AD1809" s="28"/>
      <c r="AF1809" s="29"/>
      <c r="AM1809" s="28"/>
      <c r="AN1809" s="28"/>
      <c r="AO1809" s="28"/>
      <c r="AP1809" s="28"/>
      <c r="AQ1809" s="28"/>
      <c r="AR1809" s="28"/>
      <c r="AS1809" s="28"/>
      <c r="AT1809" s="28"/>
    </row>
    <row r="1810" spans="26:63">
      <c r="Z1810" s="28"/>
      <c r="AA1810" s="28"/>
      <c r="AB1810" s="28"/>
      <c r="AC1810" s="28"/>
      <c r="AD1810" s="28"/>
      <c r="AF1810" s="29"/>
      <c r="AM1810" s="28"/>
      <c r="AN1810" s="28"/>
      <c r="AO1810" s="28"/>
      <c r="AP1810" s="28"/>
      <c r="AQ1810" s="28"/>
      <c r="AR1810" s="28"/>
      <c r="AS1810" s="28"/>
      <c r="AT1810" s="28"/>
    </row>
    <row r="1811" spans="26:63">
      <c r="Z1811" s="28"/>
      <c r="AA1811" s="28"/>
      <c r="AB1811" s="28"/>
      <c r="AC1811" s="28"/>
      <c r="AD1811" s="28"/>
      <c r="AF1811" s="29"/>
      <c r="AM1811" s="28"/>
      <c r="AN1811" s="28"/>
      <c r="AO1811" s="28"/>
      <c r="AP1811" s="28"/>
      <c r="AQ1811" s="28"/>
      <c r="AR1811" s="28"/>
      <c r="AS1811" s="28"/>
      <c r="AT1811" s="28"/>
    </row>
    <row r="1812" spans="26:63">
      <c r="Z1812" s="28"/>
      <c r="AA1812" s="28"/>
      <c r="AB1812" s="28"/>
      <c r="AC1812" s="28"/>
      <c r="AD1812" s="28"/>
      <c r="AF1812" s="29"/>
      <c r="AM1812" s="28"/>
      <c r="AN1812" s="28"/>
      <c r="AO1812" s="28"/>
      <c r="AP1812" s="28"/>
      <c r="AQ1812" s="28"/>
      <c r="AR1812" s="28"/>
      <c r="AS1812" s="28"/>
      <c r="AT1812" s="28"/>
    </row>
    <row r="1813" spans="26:63">
      <c r="Z1813" s="28"/>
      <c r="AA1813" s="28"/>
      <c r="AB1813" s="28"/>
      <c r="AC1813" s="28"/>
      <c r="AD1813" s="28"/>
      <c r="AF1813" s="29"/>
      <c r="AM1813" s="28"/>
      <c r="AN1813" s="28"/>
      <c r="AO1813" s="28"/>
      <c r="AP1813" s="28"/>
      <c r="AQ1813" s="28"/>
      <c r="AR1813" s="28"/>
      <c r="AS1813" s="28"/>
      <c r="AT1813" s="28"/>
    </row>
    <row r="1814" spans="26:63">
      <c r="Z1814" s="28"/>
      <c r="AA1814" s="28"/>
      <c r="AB1814" s="28"/>
      <c r="AC1814" s="28"/>
      <c r="AD1814" s="28"/>
      <c r="AF1814" s="29"/>
      <c r="AM1814" s="28"/>
      <c r="AN1814" s="28"/>
      <c r="AO1814" s="28"/>
      <c r="AP1814" s="28"/>
      <c r="AQ1814" s="28"/>
      <c r="AR1814" s="28"/>
      <c r="AS1814" s="28"/>
      <c r="AT1814" s="28"/>
      <c r="AU1814" s="28"/>
      <c r="AW1814" s="28"/>
      <c r="AX1814" s="28"/>
      <c r="AY1814" s="28"/>
      <c r="AZ1814" s="28"/>
      <c r="BA1814" s="28"/>
      <c r="BB1814" s="28"/>
      <c r="BC1814" s="28"/>
      <c r="BD1814" s="28"/>
      <c r="BE1814" s="28"/>
      <c r="BF1814" s="28"/>
      <c r="BG1814" s="28"/>
      <c r="BH1814" s="28"/>
      <c r="BI1814" s="28"/>
      <c r="BJ1814" s="28"/>
      <c r="BK1814" s="28"/>
    </row>
    <row r="1815" spans="26:63">
      <c r="Z1815" s="28"/>
      <c r="AA1815" s="28"/>
      <c r="AB1815" s="28"/>
      <c r="AC1815" s="28"/>
      <c r="AD1815" s="28"/>
      <c r="AF1815" s="29"/>
      <c r="AM1815" s="28"/>
      <c r="AN1815" s="28"/>
      <c r="AO1815" s="28"/>
      <c r="AP1815" s="28"/>
      <c r="AQ1815" s="28"/>
      <c r="AR1815" s="28"/>
      <c r="AS1815" s="28"/>
      <c r="AT1815" s="28"/>
      <c r="AU1815" s="28"/>
    </row>
    <row r="1816" spans="26:63">
      <c r="Z1816" s="28"/>
      <c r="AA1816" s="28"/>
      <c r="AB1816" s="28"/>
      <c r="AC1816" s="28"/>
      <c r="AD1816" s="28"/>
      <c r="AF1816" s="29"/>
      <c r="AM1816" s="28"/>
      <c r="AN1816" s="28"/>
      <c r="AO1816" s="28"/>
      <c r="AP1816" s="28"/>
      <c r="AQ1816" s="28"/>
      <c r="AR1816" s="28"/>
      <c r="AS1816" s="28"/>
      <c r="AT1816" s="28"/>
    </row>
    <row r="1817" spans="26:63">
      <c r="Z1817" s="28"/>
      <c r="AA1817" s="28"/>
      <c r="AB1817" s="28"/>
      <c r="AC1817" s="28"/>
      <c r="AD1817" s="28"/>
      <c r="AF1817" s="29"/>
      <c r="AM1817" s="28"/>
      <c r="AN1817" s="28"/>
      <c r="AO1817" s="28"/>
      <c r="AP1817" s="28"/>
      <c r="AQ1817" s="28"/>
      <c r="AR1817" s="28"/>
      <c r="AS1817" s="28"/>
      <c r="AT1817" s="28"/>
      <c r="AU1817" s="28"/>
    </row>
    <row r="1818" spans="26:63">
      <c r="Z1818" s="28"/>
      <c r="AA1818" s="28"/>
      <c r="AB1818" s="28"/>
      <c r="AC1818" s="28"/>
      <c r="AD1818" s="28"/>
      <c r="AF1818" s="29"/>
      <c r="AM1818" s="28"/>
      <c r="AN1818" s="28"/>
      <c r="AO1818" s="28"/>
      <c r="AP1818" s="28"/>
      <c r="AQ1818" s="28"/>
      <c r="AR1818" s="28"/>
      <c r="AS1818" s="28"/>
      <c r="AT1818" s="28"/>
    </row>
    <row r="1819" spans="26:63">
      <c r="Z1819" s="28"/>
      <c r="AA1819" s="28"/>
      <c r="AB1819" s="28"/>
      <c r="AC1819" s="28"/>
      <c r="AD1819" s="28"/>
      <c r="AF1819" s="29"/>
      <c r="AM1819" s="28"/>
      <c r="AN1819" s="28"/>
      <c r="AO1819" s="28"/>
      <c r="AP1819" s="28"/>
      <c r="AQ1819" s="28"/>
      <c r="AR1819" s="28"/>
      <c r="AS1819" s="28"/>
      <c r="AT1819" s="28"/>
    </row>
    <row r="1820" spans="26:63">
      <c r="Z1820" s="28"/>
      <c r="AA1820" s="28"/>
      <c r="AB1820" s="28"/>
      <c r="AC1820" s="28"/>
      <c r="AD1820" s="28"/>
      <c r="AF1820" s="29"/>
      <c r="AM1820" s="28"/>
      <c r="AN1820" s="28"/>
      <c r="AO1820" s="28"/>
      <c r="AP1820" s="28"/>
      <c r="AQ1820" s="28"/>
      <c r="AR1820" s="28"/>
      <c r="AS1820" s="28"/>
      <c r="AT1820" s="28"/>
    </row>
    <row r="1821" spans="26:63">
      <c r="Z1821" s="28"/>
      <c r="AA1821" s="28"/>
      <c r="AB1821" s="28"/>
      <c r="AC1821" s="28"/>
      <c r="AD1821" s="28"/>
      <c r="AF1821" s="29"/>
      <c r="AM1821" s="28"/>
      <c r="AN1821" s="28"/>
      <c r="AO1821" s="28"/>
      <c r="AP1821" s="28"/>
      <c r="AQ1821" s="28"/>
      <c r="AR1821" s="28"/>
      <c r="AS1821" s="28"/>
      <c r="AT1821" s="28"/>
    </row>
    <row r="1822" spans="26:63">
      <c r="Z1822" s="28"/>
      <c r="AA1822" s="28"/>
      <c r="AB1822" s="28"/>
      <c r="AC1822" s="28"/>
      <c r="AD1822" s="28"/>
      <c r="AF1822" s="29"/>
      <c r="AM1822" s="28"/>
      <c r="AN1822" s="28"/>
      <c r="AO1822" s="28"/>
      <c r="AP1822" s="28"/>
      <c r="AQ1822" s="28"/>
      <c r="AR1822" s="28"/>
      <c r="AS1822" s="28"/>
      <c r="AT1822" s="28"/>
    </row>
    <row r="1823" spans="26:63">
      <c r="Z1823" s="28"/>
      <c r="AA1823" s="28"/>
      <c r="AB1823" s="28"/>
      <c r="AC1823" s="28"/>
      <c r="AD1823" s="28"/>
      <c r="AF1823" s="29"/>
      <c r="AM1823" s="28"/>
      <c r="AN1823" s="28"/>
      <c r="AO1823" s="28"/>
      <c r="AP1823" s="28"/>
      <c r="AQ1823" s="28"/>
      <c r="AR1823" s="28"/>
      <c r="AS1823" s="28"/>
      <c r="AT1823" s="28"/>
    </row>
    <row r="1824" spans="26:63">
      <c r="Z1824" s="28"/>
      <c r="AA1824" s="28"/>
      <c r="AB1824" s="28"/>
      <c r="AC1824" s="28"/>
      <c r="AD1824" s="28"/>
      <c r="AF1824" s="29"/>
      <c r="AM1824" s="28"/>
      <c r="AN1824" s="28"/>
      <c r="AO1824" s="28"/>
      <c r="AP1824" s="28"/>
      <c r="AQ1824" s="28"/>
      <c r="AR1824" s="28"/>
      <c r="AS1824" s="28"/>
      <c r="AT1824" s="28"/>
    </row>
    <row r="1825" spans="26:63">
      <c r="Z1825" s="28"/>
      <c r="AA1825" s="28"/>
      <c r="AB1825" s="28"/>
      <c r="AC1825" s="28"/>
      <c r="AD1825" s="28"/>
      <c r="AF1825" s="29"/>
      <c r="AM1825" s="28"/>
      <c r="AN1825" s="28"/>
      <c r="AO1825" s="28"/>
      <c r="AP1825" s="28"/>
      <c r="AQ1825" s="28"/>
      <c r="AR1825" s="28"/>
      <c r="AS1825" s="28"/>
      <c r="AT1825" s="28"/>
    </row>
    <row r="1826" spans="26:63">
      <c r="Z1826" s="28"/>
      <c r="AA1826" s="28"/>
      <c r="AB1826" s="28"/>
      <c r="AC1826" s="28"/>
      <c r="AD1826" s="28"/>
      <c r="AF1826" s="29"/>
      <c r="AM1826" s="28"/>
      <c r="AN1826" s="28"/>
      <c r="AO1826" s="28"/>
      <c r="AP1826" s="28"/>
      <c r="AQ1826" s="28"/>
      <c r="AR1826" s="28"/>
      <c r="AS1826" s="28"/>
      <c r="AT1826" s="28"/>
    </row>
    <row r="1827" spans="26:63">
      <c r="Z1827" s="28"/>
      <c r="AA1827" s="28"/>
      <c r="AB1827" s="28"/>
      <c r="AC1827" s="28"/>
      <c r="AD1827" s="28"/>
      <c r="AF1827" s="29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  <c r="AX1827" s="28"/>
      <c r="AY1827" s="28"/>
      <c r="AZ1827" s="28"/>
      <c r="BA1827" s="28"/>
      <c r="BB1827" s="28"/>
      <c r="BC1827" s="28"/>
      <c r="BD1827" s="28"/>
      <c r="BE1827" s="28"/>
      <c r="BF1827" s="28"/>
      <c r="BG1827" s="28"/>
      <c r="BH1827" s="28"/>
      <c r="BI1827" s="28"/>
      <c r="BJ1827" s="28"/>
      <c r="BK1827" s="28"/>
    </row>
    <row r="1828" spans="26:63">
      <c r="Z1828" s="28"/>
      <c r="AA1828" s="28"/>
      <c r="AB1828" s="28"/>
      <c r="AC1828" s="28"/>
      <c r="AD1828" s="28"/>
      <c r="AF1828" s="29"/>
      <c r="AM1828" s="28"/>
      <c r="AN1828" s="28"/>
      <c r="AO1828" s="28"/>
      <c r="AP1828" s="28"/>
      <c r="AQ1828" s="28"/>
      <c r="AR1828" s="28"/>
      <c r="AS1828" s="28"/>
      <c r="AT1828" s="28"/>
    </row>
    <row r="1829" spans="26:63">
      <c r="Z1829" s="28"/>
      <c r="AA1829" s="28"/>
      <c r="AB1829" s="28"/>
      <c r="AC1829" s="28"/>
      <c r="AD1829" s="28"/>
      <c r="AF1829" s="29"/>
      <c r="AM1829" s="28"/>
      <c r="AN1829" s="28"/>
      <c r="AO1829" s="28"/>
      <c r="AP1829" s="28"/>
      <c r="AQ1829" s="28"/>
      <c r="AR1829" s="28"/>
      <c r="AS1829" s="28"/>
      <c r="AT1829" s="28"/>
    </row>
    <row r="1830" spans="26:63">
      <c r="Z1830" s="28"/>
      <c r="AA1830" s="28"/>
      <c r="AB1830" s="28"/>
      <c r="AC1830" s="28"/>
      <c r="AD1830" s="28"/>
      <c r="AF1830" s="29"/>
      <c r="AM1830" s="28"/>
      <c r="AN1830" s="28"/>
      <c r="AO1830" s="28"/>
      <c r="AP1830" s="28"/>
      <c r="AQ1830" s="28"/>
      <c r="AR1830" s="28"/>
      <c r="AS1830" s="28"/>
      <c r="AT1830" s="28"/>
    </row>
    <row r="1831" spans="26:63">
      <c r="Z1831" s="28"/>
      <c r="AA1831" s="28"/>
      <c r="AB1831" s="28"/>
      <c r="AC1831" s="28"/>
      <c r="AD1831" s="28"/>
      <c r="AF1831" s="29"/>
      <c r="AM1831" s="28"/>
      <c r="AN1831" s="28"/>
      <c r="AO1831" s="28"/>
      <c r="AP1831" s="28"/>
      <c r="AQ1831" s="28"/>
      <c r="AR1831" s="28"/>
      <c r="AS1831" s="28"/>
      <c r="AT1831" s="28"/>
    </row>
    <row r="1832" spans="26:63">
      <c r="Z1832" s="28"/>
      <c r="AA1832" s="28"/>
      <c r="AB1832" s="28"/>
      <c r="AC1832" s="28"/>
      <c r="AD1832" s="28"/>
      <c r="AF1832" s="29"/>
      <c r="AM1832" s="28"/>
      <c r="AN1832" s="28"/>
      <c r="AO1832" s="28"/>
      <c r="AP1832" s="28"/>
      <c r="AQ1832" s="28"/>
      <c r="AR1832" s="28"/>
      <c r="AS1832" s="28"/>
      <c r="AT1832" s="28"/>
    </row>
    <row r="1833" spans="26:63">
      <c r="Z1833" s="28"/>
      <c r="AA1833" s="28"/>
      <c r="AB1833" s="28"/>
      <c r="AC1833" s="28"/>
      <c r="AD1833" s="28"/>
      <c r="AF1833" s="29"/>
      <c r="AM1833" s="28"/>
      <c r="AN1833" s="28"/>
      <c r="AO1833" s="28"/>
      <c r="AP1833" s="28"/>
      <c r="AQ1833" s="28"/>
      <c r="AR1833" s="28"/>
      <c r="AS1833" s="28"/>
      <c r="AT1833" s="28"/>
    </row>
    <row r="1834" spans="26:63">
      <c r="Z1834" s="28"/>
      <c r="AA1834" s="28"/>
      <c r="AB1834" s="28"/>
      <c r="AC1834" s="28"/>
      <c r="AD1834" s="28"/>
      <c r="AF1834" s="29"/>
      <c r="AM1834" s="28"/>
      <c r="AN1834" s="28"/>
      <c r="AO1834" s="28"/>
      <c r="AP1834" s="28"/>
      <c r="AQ1834" s="28"/>
      <c r="AR1834" s="28"/>
      <c r="AS1834" s="28"/>
      <c r="AT1834" s="28"/>
    </row>
    <row r="1835" spans="26:63">
      <c r="Z1835" s="28"/>
      <c r="AA1835" s="28"/>
      <c r="AB1835" s="28"/>
      <c r="AC1835" s="28"/>
      <c r="AD1835" s="28"/>
      <c r="AF1835" s="29"/>
      <c r="AM1835" s="28"/>
      <c r="AN1835" s="28"/>
      <c r="AO1835" s="28"/>
      <c r="AP1835" s="28"/>
      <c r="AQ1835" s="28"/>
      <c r="AR1835" s="28"/>
      <c r="AS1835" s="28"/>
      <c r="AT1835" s="28"/>
    </row>
    <row r="1836" spans="26:63">
      <c r="Z1836" s="28"/>
      <c r="AA1836" s="28"/>
      <c r="AB1836" s="28"/>
      <c r="AC1836" s="28"/>
      <c r="AD1836" s="28"/>
      <c r="AF1836" s="29"/>
      <c r="AM1836" s="28"/>
      <c r="AN1836" s="28"/>
      <c r="AO1836" s="28"/>
      <c r="AP1836" s="28"/>
      <c r="AQ1836" s="28"/>
      <c r="AR1836" s="28"/>
      <c r="AS1836" s="28"/>
      <c r="AT1836" s="28"/>
    </row>
    <row r="1837" spans="26:63">
      <c r="Z1837" s="28"/>
      <c r="AA1837" s="28"/>
      <c r="AB1837" s="28"/>
      <c r="AC1837" s="28"/>
      <c r="AD1837" s="28"/>
      <c r="AF1837" s="29"/>
      <c r="AM1837" s="28"/>
      <c r="AN1837" s="28"/>
      <c r="AO1837" s="28"/>
      <c r="AP1837" s="28"/>
      <c r="AQ1837" s="28"/>
      <c r="AR1837" s="28"/>
      <c r="AS1837" s="28"/>
      <c r="AT1837" s="28"/>
    </row>
    <row r="1838" spans="26:63">
      <c r="Z1838" s="28"/>
      <c r="AA1838" s="28"/>
      <c r="AB1838" s="28"/>
      <c r="AC1838" s="28"/>
      <c r="AD1838" s="28"/>
      <c r="AF1838" s="29"/>
      <c r="AM1838" s="28"/>
      <c r="AN1838" s="28"/>
      <c r="AO1838" s="28"/>
      <c r="AP1838" s="28"/>
      <c r="AQ1838" s="28"/>
      <c r="AR1838" s="28"/>
      <c r="AS1838" s="28"/>
      <c r="AT1838" s="28"/>
    </row>
    <row r="1839" spans="26:63">
      <c r="Z1839" s="28"/>
      <c r="AA1839" s="28"/>
      <c r="AB1839" s="28"/>
      <c r="AC1839" s="28"/>
      <c r="AD1839" s="28"/>
      <c r="AF1839" s="29"/>
      <c r="AM1839" s="28"/>
      <c r="AN1839" s="28"/>
      <c r="AO1839" s="28"/>
      <c r="AP1839" s="28"/>
      <c r="AQ1839" s="28"/>
      <c r="AR1839" s="28"/>
      <c r="AS1839" s="28"/>
      <c r="AT1839" s="28"/>
    </row>
    <row r="1840" spans="26:63">
      <c r="Z1840" s="28"/>
      <c r="AA1840" s="28"/>
      <c r="AB1840" s="28"/>
      <c r="AC1840" s="28"/>
      <c r="AD1840" s="28"/>
      <c r="AF1840" s="29"/>
      <c r="AM1840" s="28"/>
      <c r="AN1840" s="28"/>
      <c r="AO1840" s="28"/>
      <c r="AP1840" s="28"/>
      <c r="AQ1840" s="28"/>
      <c r="AR1840" s="28"/>
      <c r="AS1840" s="28"/>
      <c r="AT1840" s="28"/>
    </row>
    <row r="1841" spans="26:63">
      <c r="Z1841" s="28"/>
      <c r="AA1841" s="28"/>
      <c r="AB1841" s="28"/>
      <c r="AC1841" s="28"/>
      <c r="AD1841" s="28"/>
      <c r="AF1841" s="29"/>
      <c r="AM1841" s="28"/>
      <c r="AN1841" s="28"/>
      <c r="AO1841" s="28"/>
      <c r="AP1841" s="28"/>
      <c r="AQ1841" s="28"/>
      <c r="AR1841" s="28"/>
      <c r="AS1841" s="28"/>
      <c r="AT1841" s="28"/>
    </row>
    <row r="1842" spans="26:63">
      <c r="Z1842" s="28"/>
      <c r="AA1842" s="28"/>
      <c r="AB1842" s="28"/>
      <c r="AC1842" s="28"/>
      <c r="AD1842" s="28"/>
      <c r="AF1842" s="29"/>
      <c r="AM1842" s="28"/>
      <c r="AN1842" s="28"/>
      <c r="AO1842" s="28"/>
      <c r="AP1842" s="28"/>
      <c r="AQ1842" s="28"/>
      <c r="AR1842" s="28"/>
      <c r="AS1842" s="28"/>
      <c r="AT1842" s="28"/>
    </row>
    <row r="1843" spans="26:63">
      <c r="Z1843" s="28"/>
      <c r="AA1843" s="28"/>
      <c r="AB1843" s="28"/>
      <c r="AC1843" s="28"/>
      <c r="AD1843" s="28"/>
      <c r="AF1843" s="29"/>
      <c r="AM1843" s="28"/>
      <c r="AN1843" s="28"/>
      <c r="AO1843" s="28"/>
      <c r="AP1843" s="28"/>
      <c r="AQ1843" s="28"/>
      <c r="AR1843" s="28"/>
      <c r="AS1843" s="28"/>
      <c r="AT1843" s="28"/>
    </row>
    <row r="1844" spans="26:63">
      <c r="Z1844" s="28"/>
      <c r="AA1844" s="28"/>
      <c r="AB1844" s="28"/>
      <c r="AC1844" s="28"/>
      <c r="AD1844" s="28"/>
      <c r="AF1844" s="29"/>
      <c r="AM1844" s="28"/>
      <c r="AN1844" s="28"/>
      <c r="AO1844" s="28"/>
      <c r="AP1844" s="28"/>
      <c r="AQ1844" s="28"/>
      <c r="AR1844" s="28"/>
      <c r="AS1844" s="28"/>
      <c r="AT1844" s="28"/>
    </row>
    <row r="1845" spans="26:63">
      <c r="Z1845" s="28"/>
      <c r="AA1845" s="28"/>
      <c r="AB1845" s="28"/>
      <c r="AC1845" s="28"/>
      <c r="AD1845" s="28"/>
      <c r="AF1845" s="29"/>
      <c r="AM1845" s="28"/>
      <c r="AN1845" s="28"/>
      <c r="AO1845" s="28"/>
      <c r="AP1845" s="28"/>
      <c r="AQ1845" s="28"/>
      <c r="AR1845" s="28"/>
      <c r="AS1845" s="28"/>
      <c r="AT1845" s="28"/>
    </row>
    <row r="1846" spans="26:63">
      <c r="Z1846" s="28"/>
      <c r="AA1846" s="28"/>
      <c r="AB1846" s="28"/>
      <c r="AC1846" s="28"/>
      <c r="AD1846" s="28"/>
      <c r="AF1846" s="29"/>
      <c r="AM1846" s="28"/>
      <c r="AN1846" s="28"/>
      <c r="AO1846" s="28"/>
      <c r="AP1846" s="28"/>
      <c r="AQ1846" s="28"/>
      <c r="AR1846" s="28"/>
      <c r="AS1846" s="28"/>
      <c r="AT1846" s="28"/>
      <c r="AU1846" s="28"/>
    </row>
    <row r="1847" spans="26:63">
      <c r="Z1847" s="28"/>
      <c r="AA1847" s="28"/>
      <c r="AB1847" s="28"/>
      <c r="AC1847" s="28"/>
      <c r="AD1847" s="28"/>
      <c r="AF1847" s="29"/>
      <c r="AM1847" s="28"/>
      <c r="AN1847" s="28"/>
      <c r="AO1847" s="28"/>
      <c r="AP1847" s="28"/>
      <c r="AQ1847" s="28"/>
      <c r="AR1847" s="28"/>
      <c r="AS1847" s="28"/>
      <c r="AT1847" s="28"/>
    </row>
    <row r="1848" spans="26:63">
      <c r="Z1848" s="28"/>
      <c r="AA1848" s="28"/>
      <c r="AB1848" s="28"/>
      <c r="AC1848" s="28"/>
      <c r="AD1848" s="28"/>
      <c r="AF1848" s="29"/>
      <c r="AM1848" s="28"/>
      <c r="AN1848" s="28"/>
      <c r="AO1848" s="28"/>
      <c r="AP1848" s="28"/>
      <c r="AQ1848" s="28"/>
      <c r="AR1848" s="28"/>
      <c r="AS1848" s="28"/>
      <c r="AT1848" s="28"/>
      <c r="AU1848" s="28"/>
      <c r="AV1848" s="28"/>
      <c r="AW1848" s="28"/>
      <c r="AX1848" s="28"/>
      <c r="AY1848" s="28"/>
      <c r="AZ1848" s="28"/>
      <c r="BA1848" s="28"/>
      <c r="BB1848" s="28"/>
      <c r="BC1848" s="28"/>
      <c r="BD1848" s="28"/>
      <c r="BE1848" s="28"/>
      <c r="BF1848" s="28"/>
      <c r="BG1848" s="28"/>
      <c r="BH1848" s="28"/>
      <c r="BI1848" s="28"/>
      <c r="BJ1848" s="28"/>
      <c r="BK1848" s="28"/>
    </row>
    <row r="1849" spans="26:63">
      <c r="Z1849" s="28"/>
      <c r="AA1849" s="28"/>
      <c r="AB1849" s="28"/>
      <c r="AC1849" s="28"/>
      <c r="AD1849" s="28"/>
      <c r="AF1849" s="29"/>
      <c r="AM1849" s="28"/>
      <c r="AN1849" s="28"/>
      <c r="AO1849" s="28"/>
      <c r="AP1849" s="28"/>
      <c r="AQ1849" s="28"/>
      <c r="AR1849" s="28"/>
      <c r="AS1849" s="28"/>
      <c r="AT1849" s="28"/>
      <c r="AU1849" s="28"/>
    </row>
    <row r="1850" spans="26:63">
      <c r="Z1850" s="28"/>
      <c r="AA1850" s="28"/>
      <c r="AB1850" s="28"/>
      <c r="AC1850" s="28"/>
      <c r="AD1850" s="28"/>
      <c r="AF1850" s="29"/>
      <c r="AM1850" s="28"/>
      <c r="AN1850" s="28"/>
      <c r="AO1850" s="28"/>
      <c r="AP1850" s="28"/>
      <c r="AQ1850" s="28"/>
      <c r="AR1850" s="28"/>
      <c r="AS1850" s="28"/>
      <c r="AT1850" s="28"/>
    </row>
    <row r="1851" spans="26:63">
      <c r="Z1851" s="28"/>
      <c r="AA1851" s="28"/>
      <c r="AB1851" s="28"/>
      <c r="AC1851" s="28"/>
      <c r="AD1851" s="28"/>
      <c r="AF1851" s="29"/>
      <c r="AM1851" s="28"/>
      <c r="AN1851" s="28"/>
      <c r="AO1851" s="28"/>
      <c r="AP1851" s="28"/>
      <c r="AQ1851" s="28"/>
      <c r="AR1851" s="28"/>
      <c r="AS1851" s="28"/>
      <c r="AT1851" s="28"/>
    </row>
    <row r="1852" spans="26:63">
      <c r="Z1852" s="28"/>
      <c r="AA1852" s="28"/>
      <c r="AB1852" s="28"/>
      <c r="AC1852" s="28"/>
      <c r="AD1852" s="28"/>
      <c r="AF1852" s="29"/>
      <c r="AM1852" s="28"/>
      <c r="AN1852" s="28"/>
      <c r="AO1852" s="28"/>
      <c r="AP1852" s="28"/>
      <c r="AQ1852" s="28"/>
      <c r="AR1852" s="28"/>
      <c r="AS1852" s="28"/>
      <c r="AT1852" s="28"/>
    </row>
    <row r="1853" spans="26:63">
      <c r="Z1853" s="28"/>
      <c r="AA1853" s="28"/>
      <c r="AB1853" s="28"/>
      <c r="AC1853" s="28"/>
      <c r="AD1853" s="28"/>
      <c r="AF1853" s="29"/>
      <c r="AM1853" s="28"/>
      <c r="AN1853" s="28"/>
      <c r="AO1853" s="28"/>
      <c r="AP1853" s="28"/>
      <c r="AQ1853" s="28"/>
      <c r="AR1853" s="28"/>
      <c r="AS1853" s="28"/>
      <c r="AT1853" s="28"/>
    </row>
    <row r="1854" spans="26:63">
      <c r="Z1854" s="28"/>
      <c r="AA1854" s="28"/>
      <c r="AB1854" s="28"/>
      <c r="AC1854" s="28"/>
      <c r="AD1854" s="28"/>
      <c r="AF1854" s="29"/>
      <c r="AM1854" s="28"/>
      <c r="AN1854" s="28"/>
      <c r="AO1854" s="28"/>
      <c r="AP1854" s="28"/>
      <c r="AQ1854" s="28"/>
      <c r="AR1854" s="28"/>
      <c r="AS1854" s="28"/>
      <c r="AT1854" s="28"/>
    </row>
    <row r="1855" spans="26:63">
      <c r="Z1855" s="28"/>
      <c r="AA1855" s="28"/>
      <c r="AB1855" s="28"/>
      <c r="AC1855" s="28"/>
      <c r="AD1855" s="28"/>
      <c r="AF1855" s="29"/>
      <c r="AM1855" s="28"/>
      <c r="AN1855" s="28"/>
      <c r="AO1855" s="28"/>
      <c r="AP1855" s="28"/>
      <c r="AQ1855" s="28"/>
      <c r="AR1855" s="28"/>
      <c r="AS1855" s="28"/>
      <c r="AT1855" s="28"/>
    </row>
    <row r="1856" spans="26:63">
      <c r="Z1856" s="28"/>
      <c r="AA1856" s="28"/>
      <c r="AB1856" s="28"/>
      <c r="AC1856" s="28"/>
      <c r="AD1856" s="28"/>
      <c r="AF1856" s="29"/>
      <c r="AM1856" s="28"/>
      <c r="AN1856" s="28"/>
      <c r="AO1856" s="28"/>
      <c r="AP1856" s="28"/>
      <c r="AQ1856" s="28"/>
      <c r="AR1856" s="28"/>
      <c r="AS1856" s="28"/>
      <c r="AT1856" s="28"/>
    </row>
    <row r="1857" spans="26:46">
      <c r="Z1857" s="28"/>
      <c r="AA1857" s="28"/>
      <c r="AB1857" s="28"/>
      <c r="AC1857" s="28"/>
      <c r="AD1857" s="28"/>
      <c r="AF1857" s="29"/>
      <c r="AM1857" s="28"/>
      <c r="AN1857" s="28"/>
      <c r="AO1857" s="28"/>
      <c r="AP1857" s="28"/>
      <c r="AQ1857" s="28"/>
      <c r="AR1857" s="28"/>
      <c r="AS1857" s="28"/>
      <c r="AT1857" s="28"/>
    </row>
    <row r="1858" spans="26:46">
      <c r="Z1858" s="28"/>
      <c r="AA1858" s="28"/>
      <c r="AB1858" s="28"/>
      <c r="AC1858" s="28"/>
      <c r="AD1858" s="28"/>
      <c r="AF1858" s="29"/>
      <c r="AM1858" s="28"/>
      <c r="AN1858" s="28"/>
      <c r="AO1858" s="28"/>
      <c r="AP1858" s="28"/>
      <c r="AQ1858" s="28"/>
      <c r="AR1858" s="28"/>
      <c r="AS1858" s="28"/>
      <c r="AT1858" s="28"/>
    </row>
    <row r="1859" spans="26:46">
      <c r="Z1859" s="28"/>
      <c r="AA1859" s="28"/>
      <c r="AB1859" s="28"/>
      <c r="AC1859" s="28"/>
      <c r="AD1859" s="28"/>
      <c r="AF1859" s="29"/>
      <c r="AM1859" s="28"/>
      <c r="AN1859" s="28"/>
      <c r="AO1859" s="28"/>
      <c r="AP1859" s="28"/>
      <c r="AQ1859" s="28"/>
      <c r="AR1859" s="28"/>
      <c r="AS1859" s="28"/>
      <c r="AT1859" s="28"/>
    </row>
    <row r="1860" spans="26:46">
      <c r="Z1860" s="28"/>
      <c r="AA1860" s="28"/>
      <c r="AB1860" s="28"/>
      <c r="AC1860" s="28"/>
      <c r="AD1860" s="28"/>
      <c r="AF1860" s="29"/>
      <c r="AM1860" s="28"/>
      <c r="AN1860" s="28"/>
      <c r="AO1860" s="28"/>
      <c r="AP1860" s="28"/>
      <c r="AQ1860" s="28"/>
      <c r="AR1860" s="28"/>
      <c r="AS1860" s="28"/>
      <c r="AT1860" s="28"/>
    </row>
    <row r="1861" spans="26:46">
      <c r="Z1861" s="28"/>
      <c r="AA1861" s="28"/>
      <c r="AB1861" s="28"/>
      <c r="AC1861" s="28"/>
      <c r="AD1861" s="28"/>
      <c r="AF1861" s="29"/>
      <c r="AM1861" s="28"/>
      <c r="AN1861" s="28"/>
      <c r="AO1861" s="28"/>
      <c r="AP1861" s="28"/>
      <c r="AQ1861" s="28"/>
      <c r="AR1861" s="28"/>
      <c r="AS1861" s="28"/>
      <c r="AT1861" s="28"/>
    </row>
    <row r="1862" spans="26:46">
      <c r="Z1862" s="28"/>
      <c r="AA1862" s="28"/>
      <c r="AB1862" s="28"/>
      <c r="AC1862" s="28"/>
      <c r="AD1862" s="28"/>
      <c r="AF1862" s="29"/>
      <c r="AM1862" s="28"/>
      <c r="AN1862" s="28"/>
      <c r="AO1862" s="28"/>
      <c r="AP1862" s="28"/>
      <c r="AQ1862" s="28"/>
      <c r="AR1862" s="28"/>
      <c r="AS1862" s="28"/>
      <c r="AT1862" s="28"/>
    </row>
    <row r="1863" spans="26:46">
      <c r="Z1863" s="28"/>
      <c r="AA1863" s="28"/>
      <c r="AB1863" s="28"/>
      <c r="AC1863" s="28"/>
      <c r="AD1863" s="28"/>
      <c r="AF1863" s="29"/>
      <c r="AM1863" s="28"/>
      <c r="AN1863" s="28"/>
      <c r="AO1863" s="28"/>
      <c r="AP1863" s="28"/>
      <c r="AQ1863" s="28"/>
      <c r="AR1863" s="28"/>
      <c r="AS1863" s="28"/>
      <c r="AT1863" s="28"/>
    </row>
    <row r="1864" spans="26:46">
      <c r="Z1864" s="28"/>
      <c r="AA1864" s="28"/>
      <c r="AB1864" s="28"/>
      <c r="AC1864" s="28"/>
      <c r="AD1864" s="28"/>
      <c r="AF1864" s="29"/>
      <c r="AM1864" s="28"/>
      <c r="AN1864" s="28"/>
      <c r="AO1864" s="28"/>
      <c r="AP1864" s="28"/>
      <c r="AQ1864" s="28"/>
      <c r="AR1864" s="28"/>
      <c r="AS1864" s="28"/>
      <c r="AT1864" s="28"/>
    </row>
    <row r="1865" spans="26:46">
      <c r="Z1865" s="28"/>
      <c r="AA1865" s="28"/>
      <c r="AB1865" s="28"/>
      <c r="AC1865" s="28"/>
      <c r="AD1865" s="28"/>
      <c r="AF1865" s="29"/>
      <c r="AM1865" s="28"/>
      <c r="AN1865" s="28"/>
      <c r="AO1865" s="28"/>
      <c r="AP1865" s="28"/>
      <c r="AQ1865" s="28"/>
      <c r="AR1865" s="28"/>
      <c r="AS1865" s="28"/>
      <c r="AT1865" s="28"/>
    </row>
    <row r="1866" spans="26:46">
      <c r="Z1866" s="28"/>
      <c r="AA1866" s="28"/>
      <c r="AB1866" s="28"/>
      <c r="AC1866" s="28"/>
      <c r="AD1866" s="28"/>
      <c r="AF1866" s="29"/>
      <c r="AM1866" s="28"/>
      <c r="AN1866" s="28"/>
      <c r="AO1866" s="28"/>
      <c r="AP1866" s="28"/>
      <c r="AQ1866" s="28"/>
      <c r="AR1866" s="28"/>
      <c r="AS1866" s="28"/>
      <c r="AT1866" s="28"/>
    </row>
    <row r="1867" spans="26:46">
      <c r="Z1867" s="28"/>
      <c r="AA1867" s="28"/>
      <c r="AB1867" s="28"/>
      <c r="AC1867" s="28"/>
      <c r="AD1867" s="28"/>
      <c r="AF1867" s="29"/>
      <c r="AM1867" s="28"/>
      <c r="AN1867" s="28"/>
      <c r="AO1867" s="28"/>
      <c r="AP1867" s="28"/>
      <c r="AQ1867" s="28"/>
      <c r="AR1867" s="28"/>
      <c r="AS1867" s="28"/>
      <c r="AT1867" s="28"/>
    </row>
    <row r="1868" spans="26:46">
      <c r="Z1868" s="28"/>
      <c r="AA1868" s="28"/>
      <c r="AB1868" s="28"/>
      <c r="AC1868" s="28"/>
      <c r="AD1868" s="28"/>
      <c r="AF1868" s="29"/>
      <c r="AM1868" s="28"/>
      <c r="AN1868" s="28"/>
      <c r="AO1868" s="28"/>
      <c r="AP1868" s="28"/>
      <c r="AQ1868" s="28"/>
      <c r="AR1868" s="28"/>
      <c r="AS1868" s="28"/>
      <c r="AT1868" s="28"/>
    </row>
    <row r="1869" spans="26:46">
      <c r="Z1869" s="28"/>
      <c r="AA1869" s="28"/>
      <c r="AB1869" s="28"/>
      <c r="AC1869" s="28"/>
      <c r="AD1869" s="28"/>
      <c r="AF1869" s="29"/>
      <c r="AM1869" s="28"/>
      <c r="AN1869" s="28"/>
      <c r="AO1869" s="28"/>
      <c r="AP1869" s="28"/>
      <c r="AQ1869" s="28"/>
      <c r="AR1869" s="28"/>
      <c r="AS1869" s="28"/>
      <c r="AT1869" s="28"/>
    </row>
    <row r="1870" spans="26:46">
      <c r="Z1870" s="28"/>
      <c r="AA1870" s="28"/>
      <c r="AB1870" s="28"/>
      <c r="AC1870" s="28"/>
      <c r="AD1870" s="28"/>
      <c r="AF1870" s="29"/>
      <c r="AM1870" s="28"/>
      <c r="AN1870" s="28"/>
      <c r="AO1870" s="28"/>
      <c r="AP1870" s="28"/>
      <c r="AQ1870" s="28"/>
      <c r="AR1870" s="28"/>
      <c r="AS1870" s="28"/>
      <c r="AT1870" s="28"/>
    </row>
    <row r="1871" spans="26:46">
      <c r="Z1871" s="28"/>
      <c r="AA1871" s="28"/>
      <c r="AB1871" s="28"/>
      <c r="AC1871" s="28"/>
      <c r="AD1871" s="28"/>
      <c r="AF1871" s="29"/>
      <c r="AM1871" s="28"/>
      <c r="AN1871" s="28"/>
      <c r="AO1871" s="28"/>
      <c r="AP1871" s="28"/>
      <c r="AQ1871" s="28"/>
      <c r="AR1871" s="28"/>
      <c r="AS1871" s="28"/>
      <c r="AT1871" s="28"/>
    </row>
    <row r="1872" spans="26:46">
      <c r="Z1872" s="28"/>
      <c r="AA1872" s="28"/>
      <c r="AB1872" s="28"/>
      <c r="AC1872" s="28"/>
      <c r="AD1872" s="28"/>
      <c r="AF1872" s="29"/>
      <c r="AM1872" s="28"/>
      <c r="AN1872" s="28"/>
      <c r="AO1872" s="28"/>
      <c r="AP1872" s="28"/>
      <c r="AQ1872" s="28"/>
      <c r="AR1872" s="28"/>
      <c r="AS1872" s="28"/>
      <c r="AT1872" s="28"/>
    </row>
    <row r="1873" spans="26:46">
      <c r="Z1873" s="28"/>
      <c r="AA1873" s="28"/>
      <c r="AB1873" s="28"/>
      <c r="AC1873" s="28"/>
      <c r="AD1873" s="28"/>
      <c r="AF1873" s="29"/>
      <c r="AM1873" s="28"/>
      <c r="AN1873" s="28"/>
      <c r="AO1873" s="28"/>
      <c r="AP1873" s="28"/>
      <c r="AQ1873" s="28"/>
      <c r="AR1873" s="28"/>
      <c r="AS1873" s="28"/>
      <c r="AT1873" s="28"/>
    </row>
    <row r="1874" spans="26:46">
      <c r="Z1874" s="28"/>
      <c r="AA1874" s="28"/>
      <c r="AB1874" s="28"/>
      <c r="AC1874" s="28"/>
      <c r="AD1874" s="28"/>
      <c r="AF1874" s="29"/>
      <c r="AM1874" s="28"/>
      <c r="AN1874" s="28"/>
      <c r="AO1874" s="28"/>
      <c r="AP1874" s="28"/>
      <c r="AQ1874" s="28"/>
      <c r="AR1874" s="28"/>
      <c r="AS1874" s="28"/>
      <c r="AT1874" s="28"/>
    </row>
    <row r="1875" spans="26:46">
      <c r="Z1875" s="28"/>
      <c r="AA1875" s="28"/>
      <c r="AB1875" s="28"/>
      <c r="AC1875" s="28"/>
      <c r="AD1875" s="28"/>
      <c r="AF1875" s="29"/>
      <c r="AM1875" s="28"/>
      <c r="AN1875" s="28"/>
      <c r="AO1875" s="28"/>
      <c r="AP1875" s="28"/>
      <c r="AQ1875" s="28"/>
      <c r="AR1875" s="28"/>
      <c r="AS1875" s="28"/>
      <c r="AT1875" s="28"/>
    </row>
    <row r="1876" spans="26:46">
      <c r="Z1876" s="28"/>
      <c r="AA1876" s="28"/>
      <c r="AB1876" s="28"/>
      <c r="AC1876" s="28"/>
      <c r="AD1876" s="28"/>
      <c r="AF1876" s="29"/>
      <c r="AM1876" s="28"/>
      <c r="AN1876" s="28"/>
      <c r="AO1876" s="28"/>
      <c r="AP1876" s="28"/>
      <c r="AQ1876" s="28"/>
      <c r="AR1876" s="28"/>
      <c r="AS1876" s="28"/>
      <c r="AT1876" s="28"/>
    </row>
    <row r="1877" spans="26:46">
      <c r="Z1877" s="28"/>
      <c r="AA1877" s="28"/>
      <c r="AB1877" s="28"/>
      <c r="AC1877" s="28"/>
      <c r="AD1877" s="28"/>
      <c r="AF1877" s="29"/>
      <c r="AM1877" s="28"/>
      <c r="AN1877" s="28"/>
      <c r="AO1877" s="28"/>
      <c r="AP1877" s="28"/>
      <c r="AQ1877" s="28"/>
      <c r="AR1877" s="28"/>
      <c r="AS1877" s="28"/>
      <c r="AT1877" s="28"/>
    </row>
    <row r="1878" spans="26:46">
      <c r="Z1878" s="28"/>
      <c r="AA1878" s="28"/>
      <c r="AB1878" s="28"/>
      <c r="AC1878" s="28"/>
      <c r="AD1878" s="28"/>
      <c r="AF1878" s="29"/>
      <c r="AM1878" s="28"/>
      <c r="AN1878" s="28"/>
      <c r="AO1878" s="28"/>
      <c r="AP1878" s="28"/>
      <c r="AQ1878" s="28"/>
      <c r="AR1878" s="28"/>
      <c r="AS1878" s="28"/>
      <c r="AT1878" s="28"/>
    </row>
    <row r="1879" spans="26:46">
      <c r="Z1879" s="28"/>
      <c r="AA1879" s="28"/>
      <c r="AB1879" s="28"/>
      <c r="AC1879" s="28"/>
      <c r="AD1879" s="28"/>
      <c r="AF1879" s="29"/>
      <c r="AM1879" s="28"/>
      <c r="AN1879" s="28"/>
      <c r="AO1879" s="28"/>
      <c r="AP1879" s="28"/>
      <c r="AQ1879" s="28"/>
      <c r="AR1879" s="28"/>
      <c r="AS1879" s="28"/>
      <c r="AT1879" s="28"/>
    </row>
    <row r="1880" spans="26:46">
      <c r="Z1880" s="28"/>
      <c r="AA1880" s="28"/>
      <c r="AB1880" s="28"/>
      <c r="AC1880" s="28"/>
      <c r="AD1880" s="28"/>
      <c r="AF1880" s="29"/>
      <c r="AM1880" s="28"/>
      <c r="AN1880" s="28"/>
      <c r="AO1880" s="28"/>
      <c r="AP1880" s="28"/>
      <c r="AQ1880" s="28"/>
      <c r="AR1880" s="28"/>
      <c r="AS1880" s="28"/>
      <c r="AT1880" s="28"/>
    </row>
    <row r="1881" spans="26:46">
      <c r="Z1881" s="28"/>
      <c r="AA1881" s="28"/>
      <c r="AB1881" s="28"/>
      <c r="AC1881" s="28"/>
      <c r="AD1881" s="28"/>
      <c r="AF1881" s="29"/>
      <c r="AM1881" s="28"/>
      <c r="AN1881" s="28"/>
      <c r="AO1881" s="28"/>
      <c r="AP1881" s="28"/>
      <c r="AQ1881" s="28"/>
      <c r="AR1881" s="28"/>
      <c r="AS1881" s="28"/>
      <c r="AT1881" s="28"/>
    </row>
    <row r="1882" spans="26:46">
      <c r="Z1882" s="28"/>
      <c r="AA1882" s="28"/>
      <c r="AB1882" s="28"/>
      <c r="AC1882" s="28"/>
      <c r="AD1882" s="28"/>
      <c r="AF1882" s="29"/>
      <c r="AM1882" s="28"/>
      <c r="AN1882" s="28"/>
      <c r="AO1882" s="28"/>
      <c r="AP1882" s="28"/>
      <c r="AQ1882" s="28"/>
      <c r="AR1882" s="28"/>
      <c r="AS1882" s="28"/>
      <c r="AT1882" s="28"/>
    </row>
    <row r="1883" spans="26:46">
      <c r="Z1883" s="28"/>
      <c r="AA1883" s="28"/>
      <c r="AB1883" s="28"/>
      <c r="AC1883" s="28"/>
      <c r="AD1883" s="28"/>
      <c r="AF1883" s="29"/>
      <c r="AM1883" s="28"/>
      <c r="AN1883" s="28"/>
      <c r="AO1883" s="28"/>
      <c r="AP1883" s="28"/>
      <c r="AQ1883" s="28"/>
      <c r="AR1883" s="28"/>
      <c r="AS1883" s="28"/>
      <c r="AT1883" s="28"/>
    </row>
    <row r="1884" spans="26:46">
      <c r="Z1884" s="28"/>
      <c r="AA1884" s="28"/>
      <c r="AB1884" s="28"/>
      <c r="AC1884" s="28"/>
      <c r="AD1884" s="28"/>
      <c r="AF1884" s="29"/>
      <c r="AM1884" s="28"/>
      <c r="AN1884" s="28"/>
      <c r="AO1884" s="28"/>
      <c r="AP1884" s="28"/>
      <c r="AQ1884" s="28"/>
      <c r="AR1884" s="28"/>
      <c r="AS1884" s="28"/>
      <c r="AT1884" s="28"/>
    </row>
    <row r="1885" spans="26:46">
      <c r="Z1885" s="28"/>
      <c r="AA1885" s="28"/>
      <c r="AB1885" s="28"/>
      <c r="AC1885" s="28"/>
      <c r="AD1885" s="28"/>
      <c r="AF1885" s="29"/>
      <c r="AM1885" s="28"/>
      <c r="AN1885" s="28"/>
      <c r="AO1885" s="28"/>
      <c r="AP1885" s="28"/>
      <c r="AQ1885" s="28"/>
      <c r="AR1885" s="28"/>
      <c r="AS1885" s="28"/>
      <c r="AT1885" s="28"/>
    </row>
    <row r="1886" spans="26:46">
      <c r="Z1886" s="28"/>
      <c r="AA1886" s="28"/>
      <c r="AB1886" s="28"/>
      <c r="AC1886" s="28"/>
      <c r="AD1886" s="28"/>
      <c r="AF1886" s="29"/>
      <c r="AM1886" s="28"/>
      <c r="AN1886" s="28"/>
      <c r="AO1886" s="28"/>
      <c r="AP1886" s="28"/>
      <c r="AQ1886" s="28"/>
      <c r="AR1886" s="28"/>
      <c r="AS1886" s="28"/>
      <c r="AT1886" s="28"/>
    </row>
    <row r="1887" spans="26:46">
      <c r="Z1887" s="28"/>
      <c r="AA1887" s="28"/>
      <c r="AB1887" s="28"/>
      <c r="AC1887" s="28"/>
      <c r="AD1887" s="28"/>
      <c r="AF1887" s="29"/>
      <c r="AM1887" s="28"/>
      <c r="AN1887" s="28"/>
      <c r="AO1887" s="28"/>
      <c r="AP1887" s="28"/>
      <c r="AQ1887" s="28"/>
      <c r="AR1887" s="28"/>
      <c r="AS1887" s="28"/>
      <c r="AT1887" s="28"/>
    </row>
    <row r="1888" spans="26:46">
      <c r="Z1888" s="28"/>
      <c r="AA1888" s="28"/>
      <c r="AB1888" s="28"/>
      <c r="AC1888" s="28"/>
      <c r="AD1888" s="28"/>
      <c r="AF1888" s="29"/>
      <c r="AM1888" s="28"/>
      <c r="AN1888" s="28"/>
      <c r="AO1888" s="28"/>
      <c r="AP1888" s="28"/>
      <c r="AQ1888" s="28"/>
      <c r="AR1888" s="28"/>
      <c r="AS1888" s="28"/>
      <c r="AT1888" s="28"/>
    </row>
    <row r="1889" spans="26:46">
      <c r="Z1889" s="28"/>
      <c r="AA1889" s="28"/>
      <c r="AB1889" s="28"/>
      <c r="AC1889" s="28"/>
      <c r="AD1889" s="28"/>
      <c r="AF1889" s="29"/>
      <c r="AM1889" s="28"/>
      <c r="AN1889" s="28"/>
      <c r="AO1889" s="28"/>
      <c r="AP1889" s="28"/>
      <c r="AQ1889" s="28"/>
      <c r="AR1889" s="28"/>
      <c r="AS1889" s="28"/>
      <c r="AT1889" s="28"/>
    </row>
    <row r="1890" spans="26:46">
      <c r="Z1890" s="28"/>
      <c r="AA1890" s="28"/>
      <c r="AB1890" s="28"/>
      <c r="AC1890" s="28"/>
      <c r="AD1890" s="28"/>
      <c r="AF1890" s="29"/>
      <c r="AM1890" s="28"/>
      <c r="AN1890" s="28"/>
      <c r="AO1890" s="28"/>
      <c r="AP1890" s="28"/>
      <c r="AQ1890" s="28"/>
      <c r="AR1890" s="28"/>
      <c r="AS1890" s="28"/>
      <c r="AT1890" s="28"/>
    </row>
    <row r="1891" spans="26:46">
      <c r="Z1891" s="28"/>
      <c r="AA1891" s="28"/>
      <c r="AB1891" s="28"/>
      <c r="AC1891" s="28"/>
      <c r="AD1891" s="28"/>
      <c r="AF1891" s="29"/>
      <c r="AM1891" s="28"/>
      <c r="AN1891" s="28"/>
      <c r="AO1891" s="28"/>
      <c r="AP1891" s="28"/>
      <c r="AQ1891" s="28"/>
      <c r="AR1891" s="28"/>
      <c r="AS1891" s="28"/>
      <c r="AT1891" s="28"/>
    </row>
    <row r="1892" spans="26:46">
      <c r="Z1892" s="28"/>
      <c r="AA1892" s="28"/>
      <c r="AB1892" s="28"/>
      <c r="AC1892" s="28"/>
      <c r="AD1892" s="28"/>
      <c r="AF1892" s="29"/>
      <c r="AM1892" s="28"/>
      <c r="AN1892" s="28"/>
      <c r="AO1892" s="28"/>
      <c r="AP1892" s="28"/>
      <c r="AQ1892" s="28"/>
      <c r="AR1892" s="28"/>
      <c r="AS1892" s="28"/>
      <c r="AT1892" s="28"/>
    </row>
    <row r="1893" spans="26:46">
      <c r="Z1893" s="28"/>
      <c r="AA1893" s="28"/>
      <c r="AB1893" s="28"/>
      <c r="AC1893" s="28"/>
      <c r="AD1893" s="28"/>
      <c r="AF1893" s="29"/>
      <c r="AM1893" s="28"/>
      <c r="AN1893" s="28"/>
      <c r="AO1893" s="28"/>
      <c r="AP1893" s="28"/>
      <c r="AQ1893" s="28"/>
      <c r="AR1893" s="28"/>
      <c r="AS1893" s="28"/>
      <c r="AT1893" s="28"/>
    </row>
    <row r="1894" spans="26:46">
      <c r="Z1894" s="28"/>
      <c r="AA1894" s="28"/>
      <c r="AB1894" s="28"/>
      <c r="AC1894" s="28"/>
      <c r="AD1894" s="28"/>
      <c r="AF1894" s="29"/>
      <c r="AM1894" s="28"/>
      <c r="AN1894" s="28"/>
      <c r="AO1894" s="28"/>
      <c r="AP1894" s="28"/>
      <c r="AQ1894" s="28"/>
      <c r="AR1894" s="28"/>
      <c r="AS1894" s="28"/>
      <c r="AT1894" s="28"/>
    </row>
    <row r="1895" spans="26:46">
      <c r="Z1895" s="28"/>
      <c r="AA1895" s="28"/>
      <c r="AB1895" s="28"/>
      <c r="AC1895" s="28"/>
      <c r="AD1895" s="28"/>
      <c r="AF1895" s="29"/>
      <c r="AM1895" s="28"/>
      <c r="AN1895" s="28"/>
      <c r="AO1895" s="28"/>
      <c r="AP1895" s="28"/>
      <c r="AQ1895" s="28"/>
      <c r="AR1895" s="28"/>
      <c r="AS1895" s="28"/>
      <c r="AT1895" s="28"/>
    </row>
    <row r="1896" spans="26:46">
      <c r="Z1896" s="28"/>
      <c r="AA1896" s="28"/>
      <c r="AB1896" s="28"/>
      <c r="AC1896" s="28"/>
      <c r="AD1896" s="28"/>
      <c r="AF1896" s="29"/>
      <c r="AM1896" s="28"/>
      <c r="AN1896" s="28"/>
      <c r="AO1896" s="28"/>
      <c r="AP1896" s="28"/>
      <c r="AQ1896" s="28"/>
      <c r="AR1896" s="28"/>
      <c r="AS1896" s="28"/>
      <c r="AT1896" s="28"/>
    </row>
    <row r="1897" spans="26:46">
      <c r="Z1897" s="28"/>
      <c r="AA1897" s="28"/>
      <c r="AB1897" s="28"/>
      <c r="AC1897" s="28"/>
      <c r="AD1897" s="28"/>
      <c r="AF1897" s="29"/>
      <c r="AM1897" s="28"/>
      <c r="AN1897" s="28"/>
      <c r="AO1897" s="28"/>
      <c r="AP1897" s="28"/>
      <c r="AQ1897" s="28"/>
      <c r="AR1897" s="28"/>
      <c r="AS1897" s="28"/>
      <c r="AT1897" s="28"/>
    </row>
    <row r="1898" spans="26:46">
      <c r="Z1898" s="28"/>
      <c r="AA1898" s="28"/>
      <c r="AB1898" s="28"/>
      <c r="AC1898" s="28"/>
      <c r="AD1898" s="28"/>
      <c r="AF1898" s="29"/>
      <c r="AM1898" s="28"/>
      <c r="AN1898" s="28"/>
      <c r="AO1898" s="28"/>
      <c r="AP1898" s="28"/>
      <c r="AQ1898" s="28"/>
      <c r="AR1898" s="28"/>
      <c r="AS1898" s="28"/>
      <c r="AT1898" s="28"/>
    </row>
    <row r="1899" spans="26:46">
      <c r="Z1899" s="28"/>
      <c r="AA1899" s="28"/>
      <c r="AB1899" s="28"/>
      <c r="AC1899" s="28"/>
      <c r="AD1899" s="28"/>
      <c r="AF1899" s="29"/>
      <c r="AM1899" s="28"/>
      <c r="AN1899" s="28"/>
      <c r="AO1899" s="28"/>
      <c r="AP1899" s="28"/>
      <c r="AQ1899" s="28"/>
      <c r="AR1899" s="28"/>
      <c r="AS1899" s="28"/>
      <c r="AT1899" s="28"/>
    </row>
    <row r="1900" spans="26:46">
      <c r="Z1900" s="28"/>
      <c r="AA1900" s="28"/>
      <c r="AB1900" s="28"/>
      <c r="AC1900" s="28"/>
      <c r="AD1900" s="28"/>
      <c r="AF1900" s="29"/>
      <c r="AM1900" s="28"/>
      <c r="AN1900" s="28"/>
      <c r="AO1900" s="28"/>
      <c r="AP1900" s="28"/>
      <c r="AQ1900" s="28"/>
      <c r="AR1900" s="28"/>
      <c r="AS1900" s="28"/>
      <c r="AT1900" s="28"/>
    </row>
    <row r="1901" spans="26:46">
      <c r="Z1901" s="28"/>
      <c r="AA1901" s="28"/>
      <c r="AB1901" s="28"/>
      <c r="AC1901" s="28"/>
      <c r="AD1901" s="28"/>
      <c r="AF1901" s="29"/>
      <c r="AM1901" s="28"/>
      <c r="AN1901" s="28"/>
      <c r="AO1901" s="28"/>
      <c r="AP1901" s="28"/>
      <c r="AQ1901" s="28"/>
      <c r="AR1901" s="28"/>
      <c r="AS1901" s="28"/>
      <c r="AT1901" s="28"/>
    </row>
    <row r="1902" spans="26:46">
      <c r="Z1902" s="28"/>
      <c r="AA1902" s="28"/>
      <c r="AB1902" s="28"/>
      <c r="AC1902" s="28"/>
      <c r="AD1902" s="28"/>
      <c r="AF1902" s="29"/>
      <c r="AM1902" s="28"/>
      <c r="AN1902" s="28"/>
      <c r="AO1902" s="28"/>
      <c r="AP1902" s="28"/>
      <c r="AQ1902" s="28"/>
      <c r="AR1902" s="28"/>
      <c r="AS1902" s="28"/>
      <c r="AT1902" s="28"/>
    </row>
    <row r="1903" spans="26:46">
      <c r="Z1903" s="28"/>
      <c r="AA1903" s="28"/>
      <c r="AB1903" s="28"/>
      <c r="AC1903" s="28"/>
      <c r="AD1903" s="28"/>
      <c r="AF1903" s="29"/>
      <c r="AM1903" s="28"/>
      <c r="AN1903" s="28"/>
      <c r="AO1903" s="28"/>
      <c r="AP1903" s="28"/>
      <c r="AQ1903" s="28"/>
      <c r="AR1903" s="28"/>
      <c r="AS1903" s="28"/>
      <c r="AT1903" s="28"/>
    </row>
    <row r="1904" spans="26:46">
      <c r="Z1904" s="28"/>
      <c r="AA1904" s="28"/>
      <c r="AB1904" s="28"/>
      <c r="AC1904" s="28"/>
      <c r="AD1904" s="28"/>
      <c r="AF1904" s="29"/>
      <c r="AM1904" s="28"/>
      <c r="AN1904" s="28"/>
      <c r="AO1904" s="28"/>
      <c r="AP1904" s="28"/>
      <c r="AQ1904" s="28"/>
      <c r="AR1904" s="28"/>
      <c r="AS1904" s="28"/>
      <c r="AT1904" s="28"/>
    </row>
    <row r="1905" spans="26:47">
      <c r="Z1905" s="28"/>
      <c r="AA1905" s="28"/>
      <c r="AB1905" s="28"/>
      <c r="AC1905" s="28"/>
      <c r="AD1905" s="28"/>
      <c r="AF1905" s="29"/>
      <c r="AM1905" s="28"/>
      <c r="AN1905" s="28"/>
      <c r="AO1905" s="28"/>
      <c r="AP1905" s="28"/>
      <c r="AQ1905" s="28"/>
      <c r="AR1905" s="28"/>
      <c r="AS1905" s="28"/>
      <c r="AT1905" s="28"/>
    </row>
    <row r="1906" spans="26:47">
      <c r="Z1906" s="28"/>
      <c r="AA1906" s="28"/>
      <c r="AB1906" s="28"/>
      <c r="AC1906" s="28"/>
      <c r="AD1906" s="28"/>
      <c r="AF1906" s="29"/>
      <c r="AM1906" s="28"/>
      <c r="AN1906" s="28"/>
      <c r="AO1906" s="28"/>
      <c r="AP1906" s="28"/>
      <c r="AQ1906" s="28"/>
      <c r="AR1906" s="28"/>
      <c r="AS1906" s="28"/>
      <c r="AT1906" s="28"/>
    </row>
    <row r="1907" spans="26:47">
      <c r="Z1907" s="28"/>
      <c r="AA1907" s="28"/>
      <c r="AB1907" s="28"/>
      <c r="AC1907" s="28"/>
      <c r="AD1907" s="28"/>
      <c r="AF1907" s="29"/>
      <c r="AM1907" s="28"/>
      <c r="AN1907" s="28"/>
      <c r="AO1907" s="28"/>
      <c r="AP1907" s="28"/>
      <c r="AQ1907" s="28"/>
      <c r="AR1907" s="28"/>
      <c r="AS1907" s="28"/>
      <c r="AT1907" s="28"/>
    </row>
    <row r="1908" spans="26:47">
      <c r="Z1908" s="28"/>
      <c r="AA1908" s="28"/>
      <c r="AB1908" s="28"/>
      <c r="AC1908" s="28"/>
      <c r="AD1908" s="28"/>
      <c r="AF1908" s="29"/>
      <c r="AM1908" s="28"/>
      <c r="AN1908" s="28"/>
      <c r="AO1908" s="28"/>
      <c r="AP1908" s="28"/>
      <c r="AQ1908" s="28"/>
      <c r="AR1908" s="28"/>
      <c r="AS1908" s="28"/>
      <c r="AT1908" s="28"/>
    </row>
    <row r="1909" spans="26:47">
      <c r="Z1909" s="28"/>
      <c r="AA1909" s="28"/>
      <c r="AB1909" s="28"/>
      <c r="AC1909" s="28"/>
      <c r="AD1909" s="28"/>
      <c r="AF1909" s="29"/>
      <c r="AM1909" s="28"/>
      <c r="AN1909" s="28"/>
      <c r="AO1909" s="28"/>
      <c r="AP1909" s="28"/>
      <c r="AQ1909" s="28"/>
      <c r="AR1909" s="28"/>
      <c r="AS1909" s="28"/>
      <c r="AT1909" s="28"/>
    </row>
    <row r="1910" spans="26:47">
      <c r="Z1910" s="28"/>
      <c r="AA1910" s="28"/>
      <c r="AB1910" s="28"/>
      <c r="AC1910" s="28"/>
      <c r="AD1910" s="28"/>
      <c r="AF1910" s="29"/>
      <c r="AM1910" s="28"/>
      <c r="AN1910" s="28"/>
      <c r="AO1910" s="28"/>
      <c r="AP1910" s="28"/>
      <c r="AQ1910" s="28"/>
      <c r="AR1910" s="28"/>
      <c r="AS1910" s="28"/>
      <c r="AT1910" s="28"/>
    </row>
    <row r="1911" spans="26:47">
      <c r="Z1911" s="28"/>
      <c r="AA1911" s="28"/>
      <c r="AB1911" s="28"/>
      <c r="AC1911" s="28"/>
      <c r="AD1911" s="28"/>
      <c r="AF1911" s="29"/>
      <c r="AM1911" s="28"/>
      <c r="AN1911" s="28"/>
      <c r="AO1911" s="28"/>
      <c r="AP1911" s="28"/>
      <c r="AQ1911" s="28"/>
      <c r="AR1911" s="28"/>
      <c r="AS1911" s="28"/>
      <c r="AT1911" s="28"/>
    </row>
    <row r="1912" spans="26:47">
      <c r="Z1912" s="28"/>
      <c r="AA1912" s="28"/>
      <c r="AB1912" s="28"/>
      <c r="AC1912" s="28"/>
      <c r="AD1912" s="28"/>
      <c r="AF1912" s="29"/>
      <c r="AM1912" s="28"/>
      <c r="AN1912" s="28"/>
      <c r="AO1912" s="28"/>
      <c r="AP1912" s="28"/>
      <c r="AQ1912" s="28"/>
      <c r="AR1912" s="28"/>
      <c r="AS1912" s="28"/>
      <c r="AT1912" s="28"/>
      <c r="AU1912" s="28"/>
    </row>
    <row r="1913" spans="26:47">
      <c r="Z1913" s="28"/>
      <c r="AA1913" s="28"/>
      <c r="AB1913" s="28"/>
      <c r="AC1913" s="28"/>
      <c r="AD1913" s="28"/>
      <c r="AF1913" s="29"/>
      <c r="AM1913" s="28"/>
      <c r="AN1913" s="28"/>
      <c r="AO1913" s="28"/>
      <c r="AP1913" s="28"/>
      <c r="AQ1913" s="28"/>
      <c r="AR1913" s="28"/>
      <c r="AS1913" s="28"/>
      <c r="AT1913" s="28"/>
    </row>
    <row r="1914" spans="26:47">
      <c r="Z1914" s="28"/>
      <c r="AA1914" s="28"/>
      <c r="AB1914" s="28"/>
      <c r="AC1914" s="28"/>
      <c r="AD1914" s="28"/>
      <c r="AF1914" s="29"/>
      <c r="AM1914" s="28"/>
      <c r="AN1914" s="28"/>
      <c r="AO1914" s="28"/>
      <c r="AP1914" s="28"/>
      <c r="AQ1914" s="28"/>
      <c r="AR1914" s="28"/>
      <c r="AS1914" s="28"/>
      <c r="AT1914" s="28"/>
    </row>
    <row r="1915" spans="26:47">
      <c r="Z1915" s="28"/>
      <c r="AA1915" s="28"/>
      <c r="AB1915" s="28"/>
      <c r="AC1915" s="28"/>
      <c r="AD1915" s="28"/>
      <c r="AF1915" s="29"/>
      <c r="AM1915" s="28"/>
      <c r="AN1915" s="28"/>
      <c r="AO1915" s="28"/>
      <c r="AP1915" s="28"/>
      <c r="AQ1915" s="28"/>
      <c r="AR1915" s="28"/>
      <c r="AS1915" s="28"/>
      <c r="AT1915" s="28"/>
    </row>
    <row r="1916" spans="26:47">
      <c r="Z1916" s="28"/>
      <c r="AA1916" s="28"/>
      <c r="AB1916" s="28"/>
      <c r="AC1916" s="28"/>
      <c r="AD1916" s="28"/>
      <c r="AF1916" s="29"/>
      <c r="AM1916" s="28"/>
      <c r="AN1916" s="28"/>
      <c r="AO1916" s="28"/>
      <c r="AP1916" s="28"/>
      <c r="AQ1916" s="28"/>
      <c r="AR1916" s="28"/>
      <c r="AS1916" s="28"/>
      <c r="AT1916" s="28"/>
      <c r="AU1916" s="28"/>
    </row>
    <row r="1917" spans="26:47">
      <c r="Z1917" s="28"/>
      <c r="AA1917" s="28"/>
      <c r="AB1917" s="28"/>
      <c r="AC1917" s="28"/>
      <c r="AD1917" s="28"/>
      <c r="AF1917" s="29"/>
      <c r="AM1917" s="28"/>
      <c r="AN1917" s="28"/>
      <c r="AO1917" s="28"/>
      <c r="AP1917" s="28"/>
      <c r="AQ1917" s="28"/>
      <c r="AR1917" s="28"/>
      <c r="AS1917" s="28"/>
      <c r="AT1917" s="28"/>
    </row>
    <row r="1918" spans="26:47">
      <c r="Z1918" s="28"/>
      <c r="AA1918" s="28"/>
      <c r="AB1918" s="28"/>
      <c r="AC1918" s="28"/>
      <c r="AD1918" s="28"/>
      <c r="AF1918" s="29"/>
      <c r="AM1918" s="28"/>
      <c r="AN1918" s="28"/>
      <c r="AO1918" s="28"/>
      <c r="AP1918" s="28"/>
      <c r="AQ1918" s="28"/>
      <c r="AR1918" s="28"/>
      <c r="AS1918" s="28"/>
      <c r="AT1918" s="28"/>
    </row>
    <row r="1919" spans="26:47">
      <c r="Z1919" s="28"/>
      <c r="AA1919" s="28"/>
      <c r="AB1919" s="28"/>
      <c r="AC1919" s="28"/>
      <c r="AD1919" s="28"/>
      <c r="AF1919" s="29"/>
      <c r="AM1919" s="28"/>
      <c r="AN1919" s="28"/>
      <c r="AO1919" s="28"/>
      <c r="AP1919" s="28"/>
      <c r="AQ1919" s="28"/>
      <c r="AR1919" s="28"/>
      <c r="AS1919" s="28"/>
      <c r="AT1919" s="28"/>
      <c r="AU1919" s="28"/>
    </row>
    <row r="1920" spans="26:47">
      <c r="Z1920" s="28"/>
      <c r="AA1920" s="28"/>
      <c r="AB1920" s="28"/>
      <c r="AC1920" s="28"/>
      <c r="AD1920" s="28"/>
      <c r="AF1920" s="29"/>
      <c r="AM1920" s="28"/>
      <c r="AN1920" s="28"/>
      <c r="AO1920" s="28"/>
      <c r="AP1920" s="28"/>
      <c r="AQ1920" s="28"/>
      <c r="AR1920" s="28"/>
      <c r="AS1920" s="28"/>
      <c r="AT1920" s="28"/>
    </row>
    <row r="1921" spans="26:46">
      <c r="Z1921" s="28"/>
      <c r="AA1921" s="28"/>
      <c r="AB1921" s="28"/>
      <c r="AC1921" s="28"/>
      <c r="AD1921" s="28"/>
      <c r="AF1921" s="29"/>
      <c r="AM1921" s="28"/>
      <c r="AN1921" s="28"/>
      <c r="AO1921" s="28"/>
      <c r="AP1921" s="28"/>
      <c r="AQ1921" s="28"/>
      <c r="AR1921" s="28"/>
      <c r="AS1921" s="28"/>
      <c r="AT1921" s="28"/>
    </row>
    <row r="1922" spans="26:46">
      <c r="Z1922" s="28"/>
      <c r="AA1922" s="28"/>
      <c r="AB1922" s="28"/>
      <c r="AC1922" s="28"/>
      <c r="AD1922" s="28"/>
      <c r="AF1922" s="29"/>
      <c r="AM1922" s="28"/>
      <c r="AN1922" s="28"/>
      <c r="AO1922" s="28"/>
      <c r="AP1922" s="28"/>
      <c r="AQ1922" s="28"/>
      <c r="AR1922" s="28"/>
      <c r="AS1922" s="28"/>
      <c r="AT1922" s="28"/>
    </row>
    <row r="1923" spans="26:46">
      <c r="Z1923" s="28"/>
      <c r="AA1923" s="28"/>
      <c r="AB1923" s="28"/>
      <c r="AC1923" s="28"/>
      <c r="AD1923" s="28"/>
      <c r="AF1923" s="29"/>
      <c r="AM1923" s="28"/>
      <c r="AN1923" s="28"/>
      <c r="AO1923" s="28"/>
      <c r="AP1923" s="28"/>
      <c r="AQ1923" s="28"/>
      <c r="AR1923" s="28"/>
      <c r="AS1923" s="28"/>
      <c r="AT1923" s="28"/>
    </row>
    <row r="1924" spans="26:46">
      <c r="Z1924" s="28"/>
      <c r="AA1924" s="28"/>
      <c r="AB1924" s="28"/>
      <c r="AC1924" s="28"/>
      <c r="AD1924" s="28"/>
      <c r="AF1924" s="29"/>
      <c r="AM1924" s="28"/>
      <c r="AN1924" s="28"/>
      <c r="AO1924" s="28"/>
      <c r="AP1924" s="28"/>
      <c r="AQ1924" s="28"/>
      <c r="AR1924" s="28"/>
      <c r="AS1924" s="28"/>
      <c r="AT1924" s="28"/>
    </row>
    <row r="1925" spans="26:46">
      <c r="Z1925" s="28"/>
      <c r="AA1925" s="28"/>
      <c r="AB1925" s="28"/>
      <c r="AC1925" s="28"/>
      <c r="AD1925" s="28"/>
      <c r="AF1925" s="29"/>
      <c r="AM1925" s="28"/>
      <c r="AN1925" s="28"/>
      <c r="AO1925" s="28"/>
      <c r="AP1925" s="28"/>
      <c r="AQ1925" s="28"/>
      <c r="AR1925" s="28"/>
      <c r="AS1925" s="28"/>
      <c r="AT1925" s="28"/>
    </row>
    <row r="1926" spans="26:46">
      <c r="Z1926" s="28"/>
      <c r="AA1926" s="28"/>
      <c r="AB1926" s="28"/>
      <c r="AC1926" s="28"/>
      <c r="AD1926" s="28"/>
      <c r="AF1926" s="29"/>
      <c r="AM1926" s="28"/>
      <c r="AN1926" s="28"/>
      <c r="AO1926" s="28"/>
      <c r="AP1926" s="28"/>
      <c r="AQ1926" s="28"/>
      <c r="AR1926" s="28"/>
      <c r="AS1926" s="28"/>
      <c r="AT1926" s="28"/>
    </row>
    <row r="1927" spans="26:46">
      <c r="Z1927" s="28"/>
      <c r="AA1927" s="28"/>
      <c r="AB1927" s="28"/>
      <c r="AC1927" s="28"/>
      <c r="AD1927" s="28"/>
      <c r="AF1927" s="29"/>
      <c r="AM1927" s="28"/>
      <c r="AN1927" s="28"/>
      <c r="AO1927" s="28"/>
      <c r="AP1927" s="28"/>
      <c r="AQ1927" s="28"/>
      <c r="AR1927" s="28"/>
      <c r="AS1927" s="28"/>
      <c r="AT1927" s="28"/>
    </row>
    <row r="1928" spans="26:46">
      <c r="Z1928" s="28"/>
      <c r="AA1928" s="28"/>
      <c r="AB1928" s="28"/>
      <c r="AC1928" s="28"/>
      <c r="AD1928" s="28"/>
      <c r="AF1928" s="29"/>
      <c r="AM1928" s="28"/>
      <c r="AN1928" s="28"/>
      <c r="AO1928" s="28"/>
      <c r="AP1928" s="28"/>
      <c r="AQ1928" s="28"/>
      <c r="AR1928" s="28"/>
      <c r="AS1928" s="28"/>
      <c r="AT1928" s="28"/>
    </row>
    <row r="1929" spans="26:46">
      <c r="Z1929" s="28"/>
      <c r="AA1929" s="28"/>
      <c r="AB1929" s="28"/>
      <c r="AC1929" s="28"/>
      <c r="AD1929" s="28"/>
      <c r="AF1929" s="29"/>
      <c r="AM1929" s="28"/>
      <c r="AN1929" s="28"/>
      <c r="AO1929" s="28"/>
      <c r="AP1929" s="28"/>
      <c r="AQ1929" s="28"/>
      <c r="AR1929" s="28"/>
      <c r="AS1929" s="28"/>
      <c r="AT1929" s="28"/>
    </row>
    <row r="1930" spans="26:46">
      <c r="Z1930" s="28"/>
      <c r="AA1930" s="28"/>
      <c r="AB1930" s="28"/>
      <c r="AC1930" s="28"/>
      <c r="AD1930" s="28"/>
      <c r="AF1930" s="29"/>
      <c r="AM1930" s="28"/>
      <c r="AN1930" s="28"/>
      <c r="AO1930" s="28"/>
      <c r="AP1930" s="28"/>
      <c r="AQ1930" s="28"/>
      <c r="AR1930" s="28"/>
      <c r="AS1930" s="28"/>
      <c r="AT1930" s="28"/>
    </row>
    <row r="1931" spans="26:46">
      <c r="Z1931" s="28"/>
      <c r="AA1931" s="28"/>
      <c r="AB1931" s="28"/>
      <c r="AC1931" s="28"/>
      <c r="AD1931" s="28"/>
      <c r="AF1931" s="29"/>
      <c r="AM1931" s="28"/>
      <c r="AN1931" s="28"/>
      <c r="AO1931" s="28"/>
      <c r="AP1931" s="28"/>
      <c r="AQ1931" s="28"/>
      <c r="AR1931" s="28"/>
      <c r="AS1931" s="28"/>
      <c r="AT1931" s="28"/>
    </row>
    <row r="1932" spans="26:46">
      <c r="Z1932" s="28"/>
      <c r="AA1932" s="28"/>
      <c r="AB1932" s="28"/>
      <c r="AC1932" s="28"/>
      <c r="AD1932" s="28"/>
      <c r="AF1932" s="29"/>
      <c r="AM1932" s="28"/>
      <c r="AN1932" s="28"/>
      <c r="AO1932" s="28"/>
      <c r="AP1932" s="28"/>
      <c r="AQ1932" s="28"/>
      <c r="AR1932" s="28"/>
      <c r="AS1932" s="28"/>
      <c r="AT1932" s="28"/>
    </row>
    <row r="1933" spans="26:46">
      <c r="Z1933" s="28"/>
      <c r="AA1933" s="28"/>
      <c r="AB1933" s="28"/>
      <c r="AC1933" s="28"/>
      <c r="AD1933" s="28"/>
      <c r="AF1933" s="29"/>
      <c r="AM1933" s="28"/>
      <c r="AN1933" s="28"/>
      <c r="AO1933" s="28"/>
      <c r="AP1933" s="28"/>
      <c r="AQ1933" s="28"/>
      <c r="AR1933" s="28"/>
      <c r="AS1933" s="28"/>
      <c r="AT1933" s="28"/>
    </row>
    <row r="1934" spans="26:46">
      <c r="Z1934" s="28"/>
      <c r="AA1934" s="28"/>
      <c r="AB1934" s="28"/>
      <c r="AC1934" s="28"/>
      <c r="AD1934" s="28"/>
      <c r="AF1934" s="29"/>
      <c r="AM1934" s="28"/>
      <c r="AN1934" s="28"/>
      <c r="AO1934" s="28"/>
      <c r="AP1934" s="28"/>
      <c r="AQ1934" s="28"/>
      <c r="AR1934" s="28"/>
      <c r="AS1934" s="28"/>
      <c r="AT1934" s="28"/>
    </row>
    <row r="1935" spans="26:46">
      <c r="Z1935" s="28"/>
      <c r="AA1935" s="28"/>
      <c r="AB1935" s="28"/>
      <c r="AC1935" s="28"/>
      <c r="AD1935" s="28"/>
      <c r="AF1935" s="29"/>
      <c r="AM1935" s="28"/>
      <c r="AN1935" s="28"/>
      <c r="AO1935" s="28"/>
      <c r="AP1935" s="28"/>
      <c r="AQ1935" s="28"/>
      <c r="AR1935" s="28"/>
      <c r="AS1935" s="28"/>
      <c r="AT1935" s="28"/>
    </row>
    <row r="1936" spans="26:46">
      <c r="Z1936" s="28"/>
      <c r="AA1936" s="28"/>
      <c r="AB1936" s="28"/>
      <c r="AC1936" s="28"/>
      <c r="AD1936" s="28"/>
      <c r="AF1936" s="29"/>
      <c r="AM1936" s="28"/>
      <c r="AN1936" s="28"/>
      <c r="AO1936" s="28"/>
      <c r="AP1936" s="28"/>
      <c r="AQ1936" s="28"/>
      <c r="AR1936" s="28"/>
      <c r="AS1936" s="28"/>
      <c r="AT1936" s="28"/>
    </row>
    <row r="1937" spans="26:46">
      <c r="Z1937" s="28"/>
      <c r="AA1937" s="28"/>
      <c r="AB1937" s="28"/>
      <c r="AC1937" s="28"/>
      <c r="AD1937" s="28"/>
      <c r="AF1937" s="29"/>
      <c r="AM1937" s="28"/>
      <c r="AN1937" s="28"/>
      <c r="AO1937" s="28"/>
      <c r="AP1937" s="28"/>
      <c r="AQ1937" s="28"/>
      <c r="AR1937" s="28"/>
      <c r="AS1937" s="28"/>
      <c r="AT1937" s="28"/>
    </row>
    <row r="1938" spans="26:46">
      <c r="Z1938" s="28"/>
      <c r="AA1938" s="28"/>
      <c r="AB1938" s="28"/>
      <c r="AC1938" s="28"/>
      <c r="AD1938" s="28"/>
      <c r="AF1938" s="29"/>
      <c r="AM1938" s="28"/>
      <c r="AN1938" s="28"/>
      <c r="AO1938" s="28"/>
      <c r="AP1938" s="28"/>
      <c r="AQ1938" s="28"/>
      <c r="AR1938" s="28"/>
      <c r="AS1938" s="28"/>
      <c r="AT1938" s="28"/>
    </row>
    <row r="1939" spans="26:46">
      <c r="Z1939" s="28"/>
      <c r="AA1939" s="28"/>
      <c r="AB1939" s="28"/>
      <c r="AC1939" s="28"/>
      <c r="AD1939" s="28"/>
      <c r="AF1939" s="29"/>
      <c r="AM1939" s="28"/>
      <c r="AN1939" s="28"/>
      <c r="AO1939" s="28"/>
      <c r="AP1939" s="28"/>
      <c r="AQ1939" s="28"/>
      <c r="AR1939" s="28"/>
      <c r="AS1939" s="28"/>
      <c r="AT1939" s="28"/>
    </row>
    <row r="1940" spans="26:46">
      <c r="Z1940" s="28"/>
      <c r="AA1940" s="28"/>
      <c r="AB1940" s="28"/>
      <c r="AC1940" s="28"/>
      <c r="AD1940" s="28"/>
      <c r="AF1940" s="29"/>
      <c r="AM1940" s="28"/>
      <c r="AN1940" s="28"/>
      <c r="AO1940" s="28"/>
      <c r="AP1940" s="28"/>
      <c r="AQ1940" s="28"/>
      <c r="AR1940" s="28"/>
      <c r="AS1940" s="28"/>
      <c r="AT1940" s="28"/>
    </row>
    <row r="1941" spans="26:46">
      <c r="Z1941" s="28"/>
      <c r="AA1941" s="28"/>
      <c r="AB1941" s="28"/>
      <c r="AC1941" s="28"/>
      <c r="AD1941" s="28"/>
      <c r="AF1941" s="29"/>
      <c r="AM1941" s="28"/>
      <c r="AN1941" s="28"/>
      <c r="AO1941" s="28"/>
      <c r="AP1941" s="28"/>
      <c r="AQ1941" s="28"/>
      <c r="AR1941" s="28"/>
      <c r="AS1941" s="28"/>
      <c r="AT1941" s="28"/>
    </row>
    <row r="1942" spans="26:46">
      <c r="Z1942" s="28"/>
      <c r="AA1942" s="28"/>
      <c r="AB1942" s="28"/>
      <c r="AC1942" s="28"/>
      <c r="AD1942" s="28"/>
      <c r="AF1942" s="29"/>
      <c r="AM1942" s="28"/>
      <c r="AN1942" s="28"/>
      <c r="AO1942" s="28"/>
      <c r="AP1942" s="28"/>
      <c r="AQ1942" s="28"/>
      <c r="AR1942" s="28"/>
      <c r="AS1942" s="28"/>
      <c r="AT1942" s="28"/>
    </row>
    <row r="1943" spans="26:46">
      <c r="Z1943" s="28"/>
      <c r="AA1943" s="28"/>
      <c r="AB1943" s="28"/>
      <c r="AC1943" s="28"/>
      <c r="AD1943" s="28"/>
      <c r="AF1943" s="29"/>
      <c r="AM1943" s="28"/>
      <c r="AN1943" s="28"/>
      <c r="AO1943" s="28"/>
      <c r="AP1943" s="28"/>
      <c r="AQ1943" s="28"/>
      <c r="AR1943" s="28"/>
      <c r="AS1943" s="28"/>
      <c r="AT1943" s="28"/>
    </row>
    <row r="1944" spans="26:46">
      <c r="Z1944" s="28"/>
      <c r="AA1944" s="28"/>
      <c r="AB1944" s="28"/>
      <c r="AC1944" s="28"/>
      <c r="AD1944" s="28"/>
      <c r="AF1944" s="29"/>
      <c r="AM1944" s="28"/>
      <c r="AN1944" s="28"/>
      <c r="AO1944" s="28"/>
      <c r="AP1944" s="28"/>
      <c r="AQ1944" s="28"/>
      <c r="AR1944" s="28"/>
      <c r="AS1944" s="28"/>
      <c r="AT1944" s="28"/>
    </row>
    <row r="1945" spans="26:46">
      <c r="Z1945" s="28"/>
      <c r="AA1945" s="28"/>
      <c r="AB1945" s="28"/>
      <c r="AC1945" s="28"/>
      <c r="AD1945" s="28"/>
      <c r="AF1945" s="29"/>
      <c r="AM1945" s="28"/>
      <c r="AN1945" s="28"/>
      <c r="AO1945" s="28"/>
      <c r="AP1945" s="28"/>
      <c r="AQ1945" s="28"/>
      <c r="AR1945" s="28"/>
      <c r="AS1945" s="28"/>
      <c r="AT1945" s="28"/>
    </row>
    <row r="1946" spans="26:46">
      <c r="Z1946" s="28"/>
      <c r="AA1946" s="28"/>
      <c r="AB1946" s="28"/>
      <c r="AC1946" s="28"/>
      <c r="AD1946" s="28"/>
      <c r="AF1946" s="29"/>
      <c r="AM1946" s="28"/>
      <c r="AN1946" s="28"/>
      <c r="AO1946" s="28"/>
      <c r="AP1946" s="28"/>
      <c r="AQ1946" s="28"/>
      <c r="AR1946" s="28"/>
      <c r="AS1946" s="28"/>
      <c r="AT1946" s="28"/>
    </row>
    <row r="1947" spans="26:46">
      <c r="Z1947" s="28"/>
      <c r="AA1947" s="28"/>
      <c r="AB1947" s="28"/>
      <c r="AC1947" s="28"/>
      <c r="AD1947" s="28"/>
      <c r="AF1947" s="29"/>
      <c r="AM1947" s="28"/>
      <c r="AN1947" s="28"/>
      <c r="AO1947" s="28"/>
      <c r="AP1947" s="28"/>
      <c r="AQ1947" s="28"/>
      <c r="AR1947" s="28"/>
      <c r="AS1947" s="28"/>
      <c r="AT1947" s="28"/>
    </row>
    <row r="1948" spans="26:46">
      <c r="Z1948" s="28"/>
      <c r="AA1948" s="28"/>
      <c r="AB1948" s="28"/>
      <c r="AC1948" s="28"/>
      <c r="AD1948" s="28"/>
      <c r="AF1948" s="29"/>
      <c r="AM1948" s="28"/>
      <c r="AN1948" s="28"/>
      <c r="AO1948" s="28"/>
      <c r="AP1948" s="28"/>
      <c r="AQ1948" s="28"/>
      <c r="AR1948" s="28"/>
      <c r="AS1948" s="28"/>
      <c r="AT1948" s="28"/>
    </row>
    <row r="1949" spans="26:46">
      <c r="Z1949" s="28"/>
      <c r="AA1949" s="28"/>
      <c r="AB1949" s="28"/>
      <c r="AC1949" s="28"/>
      <c r="AD1949" s="28"/>
      <c r="AF1949" s="29"/>
      <c r="AM1949" s="28"/>
      <c r="AN1949" s="28"/>
      <c r="AO1949" s="28"/>
      <c r="AP1949" s="28"/>
      <c r="AQ1949" s="28"/>
      <c r="AR1949" s="28"/>
      <c r="AS1949" s="28"/>
      <c r="AT1949" s="28"/>
    </row>
    <row r="1950" spans="26:46">
      <c r="Z1950" s="28"/>
      <c r="AA1950" s="28"/>
      <c r="AB1950" s="28"/>
      <c r="AC1950" s="28"/>
      <c r="AD1950" s="28"/>
      <c r="AF1950" s="29"/>
      <c r="AM1950" s="28"/>
      <c r="AN1950" s="28"/>
      <c r="AO1950" s="28"/>
      <c r="AP1950" s="28"/>
      <c r="AQ1950" s="28"/>
      <c r="AR1950" s="28"/>
      <c r="AS1950" s="28"/>
      <c r="AT1950" s="28"/>
    </row>
    <row r="1951" spans="26:46">
      <c r="Z1951" s="28"/>
      <c r="AA1951" s="28"/>
      <c r="AB1951" s="28"/>
      <c r="AC1951" s="28"/>
      <c r="AD1951" s="28"/>
      <c r="AF1951" s="29"/>
      <c r="AM1951" s="28"/>
      <c r="AN1951" s="28"/>
      <c r="AO1951" s="28"/>
      <c r="AP1951" s="28"/>
      <c r="AQ1951" s="28"/>
      <c r="AR1951" s="28"/>
      <c r="AS1951" s="28"/>
      <c r="AT1951" s="28"/>
    </row>
    <row r="1952" spans="26:46">
      <c r="Z1952" s="28"/>
      <c r="AA1952" s="28"/>
      <c r="AB1952" s="28"/>
      <c r="AC1952" s="28"/>
      <c r="AD1952" s="28"/>
      <c r="AF1952" s="29"/>
      <c r="AM1952" s="28"/>
      <c r="AN1952" s="28"/>
      <c r="AO1952" s="28"/>
      <c r="AP1952" s="28"/>
      <c r="AQ1952" s="28"/>
      <c r="AR1952" s="28"/>
      <c r="AS1952" s="28"/>
      <c r="AT1952" s="28"/>
    </row>
    <row r="1953" spans="26:46">
      <c r="Z1953" s="28"/>
      <c r="AA1953" s="28"/>
      <c r="AB1953" s="28"/>
      <c r="AC1953" s="28"/>
      <c r="AD1953" s="28"/>
      <c r="AF1953" s="29"/>
      <c r="AM1953" s="28"/>
      <c r="AN1953" s="28"/>
      <c r="AO1953" s="28"/>
      <c r="AP1953" s="28"/>
      <c r="AQ1953" s="28"/>
      <c r="AR1953" s="28"/>
      <c r="AS1953" s="28"/>
      <c r="AT1953" s="28"/>
    </row>
    <row r="1954" spans="26:46">
      <c r="Z1954" s="28"/>
      <c r="AA1954" s="28"/>
      <c r="AB1954" s="28"/>
      <c r="AC1954" s="28"/>
      <c r="AD1954" s="28"/>
      <c r="AF1954" s="29"/>
      <c r="AM1954" s="28"/>
      <c r="AN1954" s="28"/>
      <c r="AO1954" s="28"/>
      <c r="AP1954" s="28"/>
      <c r="AQ1954" s="28"/>
      <c r="AR1954" s="28"/>
      <c r="AS1954" s="28"/>
      <c r="AT1954" s="28"/>
    </row>
    <row r="1955" spans="26:46">
      <c r="Z1955" s="28"/>
      <c r="AA1955" s="28"/>
      <c r="AB1955" s="28"/>
      <c r="AC1955" s="28"/>
      <c r="AD1955" s="28"/>
      <c r="AF1955" s="29"/>
      <c r="AM1955" s="28"/>
      <c r="AN1955" s="28"/>
      <c r="AO1955" s="28"/>
      <c r="AP1955" s="28"/>
      <c r="AQ1955" s="28"/>
      <c r="AR1955" s="28"/>
      <c r="AS1955" s="28"/>
      <c r="AT1955" s="28"/>
    </row>
    <row r="1956" spans="26:46">
      <c r="Z1956" s="28"/>
      <c r="AA1956" s="28"/>
      <c r="AB1956" s="28"/>
      <c r="AC1956" s="28"/>
      <c r="AD1956" s="28"/>
      <c r="AF1956" s="29"/>
      <c r="AM1956" s="28"/>
      <c r="AN1956" s="28"/>
      <c r="AO1956" s="28"/>
      <c r="AP1956" s="28"/>
      <c r="AQ1956" s="28"/>
      <c r="AR1956" s="28"/>
      <c r="AS1956" s="28"/>
      <c r="AT1956" s="28"/>
    </row>
    <row r="1957" spans="26:46">
      <c r="Z1957" s="28"/>
      <c r="AA1957" s="28"/>
      <c r="AB1957" s="28"/>
      <c r="AC1957" s="28"/>
      <c r="AD1957" s="28"/>
      <c r="AF1957" s="29"/>
      <c r="AM1957" s="28"/>
      <c r="AN1957" s="28"/>
      <c r="AO1957" s="28"/>
      <c r="AP1957" s="28"/>
      <c r="AQ1957" s="28"/>
      <c r="AR1957" s="28"/>
      <c r="AS1957" s="28"/>
      <c r="AT1957" s="28"/>
    </row>
    <row r="1958" spans="26:46">
      <c r="Z1958" s="28"/>
      <c r="AA1958" s="28"/>
      <c r="AB1958" s="28"/>
      <c r="AC1958" s="28"/>
      <c r="AD1958" s="28"/>
      <c r="AF1958" s="29"/>
      <c r="AM1958" s="28"/>
      <c r="AN1958" s="28"/>
      <c r="AO1958" s="28"/>
      <c r="AP1958" s="28"/>
      <c r="AQ1958" s="28"/>
      <c r="AR1958" s="28"/>
      <c r="AS1958" s="28"/>
      <c r="AT1958" s="28"/>
    </row>
    <row r="1959" spans="26:46">
      <c r="Z1959" s="28"/>
      <c r="AA1959" s="28"/>
      <c r="AB1959" s="28"/>
      <c r="AC1959" s="28"/>
      <c r="AD1959" s="28"/>
      <c r="AF1959" s="29"/>
      <c r="AM1959" s="28"/>
      <c r="AN1959" s="28"/>
      <c r="AO1959" s="28"/>
      <c r="AP1959" s="28"/>
      <c r="AQ1959" s="28"/>
      <c r="AR1959" s="28"/>
      <c r="AS1959" s="28"/>
      <c r="AT1959" s="28"/>
    </row>
    <row r="1960" spans="26:46">
      <c r="Z1960" s="28"/>
      <c r="AA1960" s="28"/>
      <c r="AB1960" s="28"/>
      <c r="AC1960" s="28"/>
      <c r="AD1960" s="28"/>
      <c r="AF1960" s="29"/>
      <c r="AM1960" s="28"/>
      <c r="AN1960" s="28"/>
      <c r="AO1960" s="28"/>
      <c r="AP1960" s="28"/>
      <c r="AQ1960" s="28"/>
      <c r="AR1960" s="28"/>
      <c r="AS1960" s="28"/>
      <c r="AT1960" s="28"/>
    </row>
    <row r="1961" spans="26:46">
      <c r="Z1961" s="28"/>
      <c r="AA1961" s="28"/>
      <c r="AB1961" s="28"/>
      <c r="AC1961" s="28"/>
      <c r="AD1961" s="28"/>
      <c r="AF1961" s="29"/>
      <c r="AM1961" s="28"/>
      <c r="AN1961" s="28"/>
      <c r="AO1961" s="28"/>
      <c r="AP1961" s="28"/>
      <c r="AQ1961" s="28"/>
      <c r="AR1961" s="28"/>
      <c r="AS1961" s="28"/>
      <c r="AT1961" s="28"/>
    </row>
    <row r="1962" spans="26:46">
      <c r="Z1962" s="28"/>
      <c r="AA1962" s="28"/>
      <c r="AB1962" s="28"/>
      <c r="AC1962" s="28"/>
      <c r="AD1962" s="28"/>
      <c r="AF1962" s="29"/>
      <c r="AM1962" s="28"/>
      <c r="AN1962" s="28"/>
      <c r="AO1962" s="28"/>
      <c r="AP1962" s="28"/>
      <c r="AQ1962" s="28"/>
      <c r="AR1962" s="28"/>
      <c r="AS1962" s="28"/>
      <c r="AT1962" s="28"/>
    </row>
    <row r="1963" spans="26:46">
      <c r="Z1963" s="28"/>
      <c r="AA1963" s="28"/>
      <c r="AB1963" s="28"/>
      <c r="AC1963" s="28"/>
      <c r="AD1963" s="28"/>
      <c r="AF1963" s="29"/>
      <c r="AM1963" s="28"/>
      <c r="AN1963" s="28"/>
      <c r="AO1963" s="28"/>
      <c r="AP1963" s="28"/>
      <c r="AQ1963" s="28"/>
      <c r="AR1963" s="28"/>
      <c r="AS1963" s="28"/>
      <c r="AT1963" s="28"/>
    </row>
    <row r="1964" spans="26:46">
      <c r="Z1964" s="28"/>
      <c r="AA1964" s="28"/>
      <c r="AB1964" s="28"/>
      <c r="AC1964" s="28"/>
      <c r="AD1964" s="28"/>
      <c r="AF1964" s="29"/>
      <c r="AM1964" s="28"/>
      <c r="AN1964" s="28"/>
      <c r="AO1964" s="28"/>
      <c r="AP1964" s="28"/>
      <c r="AQ1964" s="28"/>
      <c r="AR1964" s="28"/>
      <c r="AS1964" s="28"/>
      <c r="AT1964" s="28"/>
    </row>
    <row r="1965" spans="26:46">
      <c r="Z1965" s="28"/>
      <c r="AA1965" s="28"/>
      <c r="AB1965" s="28"/>
      <c r="AC1965" s="28"/>
      <c r="AD1965" s="28"/>
      <c r="AF1965" s="29"/>
      <c r="AM1965" s="28"/>
      <c r="AN1965" s="28"/>
      <c r="AO1965" s="28"/>
      <c r="AP1965" s="28"/>
      <c r="AQ1965" s="28"/>
      <c r="AR1965" s="28"/>
      <c r="AS1965" s="28"/>
      <c r="AT1965" s="28"/>
    </row>
    <row r="1966" spans="26:46">
      <c r="Z1966" s="28"/>
      <c r="AA1966" s="28"/>
      <c r="AB1966" s="28"/>
      <c r="AC1966" s="28"/>
      <c r="AD1966" s="28"/>
      <c r="AF1966" s="29"/>
      <c r="AM1966" s="28"/>
      <c r="AN1966" s="28"/>
      <c r="AO1966" s="28"/>
      <c r="AP1966" s="28"/>
      <c r="AQ1966" s="28"/>
      <c r="AR1966" s="28"/>
      <c r="AS1966" s="28"/>
      <c r="AT1966" s="28"/>
    </row>
    <row r="1967" spans="26:46">
      <c r="Z1967" s="28"/>
      <c r="AA1967" s="28"/>
      <c r="AB1967" s="28"/>
      <c r="AC1967" s="28"/>
      <c r="AD1967" s="28"/>
      <c r="AF1967" s="29"/>
      <c r="AM1967" s="28"/>
      <c r="AN1967" s="28"/>
      <c r="AO1967" s="28"/>
      <c r="AP1967" s="28"/>
      <c r="AQ1967" s="28"/>
      <c r="AR1967" s="28"/>
      <c r="AS1967" s="28"/>
      <c r="AT1967" s="28"/>
    </row>
    <row r="1968" spans="26:46">
      <c r="Z1968" s="28"/>
      <c r="AA1968" s="28"/>
      <c r="AB1968" s="28"/>
      <c r="AC1968" s="28"/>
      <c r="AD1968" s="28"/>
      <c r="AF1968" s="29"/>
      <c r="AM1968" s="28"/>
      <c r="AN1968" s="28"/>
      <c r="AO1968" s="28"/>
      <c r="AP1968" s="28"/>
      <c r="AQ1968" s="28"/>
      <c r="AR1968" s="28"/>
      <c r="AS1968" s="28"/>
      <c r="AT1968" s="28"/>
    </row>
    <row r="1969" spans="26:46">
      <c r="Z1969" s="28"/>
      <c r="AA1969" s="28"/>
      <c r="AB1969" s="28"/>
      <c r="AC1969" s="28"/>
      <c r="AD1969" s="28"/>
      <c r="AF1969" s="29"/>
      <c r="AM1969" s="28"/>
      <c r="AN1969" s="28"/>
      <c r="AO1969" s="28"/>
      <c r="AP1969" s="28"/>
      <c r="AQ1969" s="28"/>
      <c r="AR1969" s="28"/>
      <c r="AS1969" s="28"/>
      <c r="AT1969" s="28"/>
    </row>
    <row r="1970" spans="26:46">
      <c r="Z1970" s="28"/>
      <c r="AA1970" s="28"/>
      <c r="AB1970" s="28"/>
      <c r="AC1970" s="28"/>
      <c r="AD1970" s="28"/>
      <c r="AF1970" s="29"/>
      <c r="AM1970" s="28"/>
      <c r="AN1970" s="28"/>
      <c r="AO1970" s="28"/>
      <c r="AP1970" s="28"/>
      <c r="AQ1970" s="28"/>
      <c r="AR1970" s="28"/>
      <c r="AS1970" s="28"/>
      <c r="AT1970" s="28"/>
    </row>
    <row r="1971" spans="26:46">
      <c r="Z1971" s="28"/>
      <c r="AA1971" s="28"/>
      <c r="AB1971" s="28"/>
      <c r="AC1971" s="28"/>
      <c r="AD1971" s="28"/>
      <c r="AF1971" s="29"/>
      <c r="AM1971" s="28"/>
      <c r="AN1971" s="28"/>
      <c r="AO1971" s="28"/>
      <c r="AP1971" s="28"/>
      <c r="AQ1971" s="28"/>
      <c r="AR1971" s="28"/>
      <c r="AS1971" s="28"/>
      <c r="AT1971" s="28"/>
    </row>
    <row r="1972" spans="26:46">
      <c r="Z1972" s="28"/>
      <c r="AA1972" s="28"/>
      <c r="AB1972" s="28"/>
      <c r="AC1972" s="28"/>
      <c r="AD1972" s="28"/>
      <c r="AF1972" s="29"/>
      <c r="AM1972" s="28"/>
      <c r="AN1972" s="28"/>
      <c r="AO1972" s="28"/>
      <c r="AP1972" s="28"/>
      <c r="AQ1972" s="28"/>
      <c r="AR1972" s="28"/>
      <c r="AS1972" s="28"/>
      <c r="AT1972" s="28"/>
    </row>
    <row r="1973" spans="26:46">
      <c r="Z1973" s="28"/>
      <c r="AA1973" s="28"/>
      <c r="AB1973" s="28"/>
      <c r="AC1973" s="28"/>
      <c r="AD1973" s="28"/>
      <c r="AF1973" s="29"/>
      <c r="AM1973" s="28"/>
      <c r="AN1973" s="28"/>
      <c r="AO1973" s="28"/>
      <c r="AP1973" s="28"/>
      <c r="AQ1973" s="28"/>
      <c r="AR1973" s="28"/>
      <c r="AS1973" s="28"/>
      <c r="AT1973" s="28"/>
    </row>
    <row r="1974" spans="26:46">
      <c r="Z1974" s="28"/>
      <c r="AA1974" s="28"/>
      <c r="AB1974" s="28"/>
      <c r="AC1974" s="28"/>
      <c r="AD1974" s="28"/>
      <c r="AF1974" s="29"/>
      <c r="AM1974" s="28"/>
      <c r="AN1974" s="28"/>
      <c r="AO1974" s="28"/>
      <c r="AP1974" s="28"/>
      <c r="AQ1974" s="28"/>
      <c r="AR1974" s="28"/>
      <c r="AS1974" s="28"/>
      <c r="AT1974" s="28"/>
    </row>
    <row r="1975" spans="26:46">
      <c r="Z1975" s="28"/>
      <c r="AA1975" s="28"/>
      <c r="AB1975" s="28"/>
      <c r="AC1975" s="28"/>
      <c r="AD1975" s="28"/>
      <c r="AF1975" s="29"/>
      <c r="AM1975" s="28"/>
      <c r="AN1975" s="28"/>
      <c r="AO1975" s="28"/>
      <c r="AP1975" s="28"/>
      <c r="AQ1975" s="28"/>
      <c r="AR1975" s="28"/>
      <c r="AS1975" s="28"/>
      <c r="AT1975" s="28"/>
    </row>
    <row r="1976" spans="26:46">
      <c r="Z1976" s="28"/>
      <c r="AA1976" s="28"/>
      <c r="AB1976" s="28"/>
      <c r="AC1976" s="28"/>
      <c r="AD1976" s="28"/>
      <c r="AF1976" s="29"/>
      <c r="AM1976" s="28"/>
      <c r="AN1976" s="28"/>
      <c r="AO1976" s="28"/>
      <c r="AP1976" s="28"/>
      <c r="AQ1976" s="28"/>
      <c r="AR1976" s="28"/>
      <c r="AS1976" s="28"/>
      <c r="AT1976" s="28"/>
    </row>
    <row r="1977" spans="26:46">
      <c r="Z1977" s="28"/>
      <c r="AA1977" s="28"/>
      <c r="AB1977" s="28"/>
      <c r="AC1977" s="28"/>
      <c r="AD1977" s="28"/>
      <c r="AF1977" s="29"/>
      <c r="AM1977" s="28"/>
      <c r="AN1977" s="28"/>
      <c r="AO1977" s="28"/>
      <c r="AP1977" s="28"/>
      <c r="AQ1977" s="28"/>
      <c r="AR1977" s="28"/>
      <c r="AS1977" s="28"/>
      <c r="AT1977" s="28"/>
    </row>
    <row r="1978" spans="26:46">
      <c r="Z1978" s="28"/>
      <c r="AA1978" s="28"/>
      <c r="AB1978" s="28"/>
      <c r="AC1978" s="28"/>
      <c r="AD1978" s="28"/>
      <c r="AF1978" s="29"/>
      <c r="AM1978" s="28"/>
      <c r="AN1978" s="28"/>
      <c r="AO1978" s="28"/>
      <c r="AP1978" s="28"/>
      <c r="AQ1978" s="28"/>
      <c r="AR1978" s="28"/>
      <c r="AS1978" s="28"/>
      <c r="AT1978" s="28"/>
    </row>
    <row r="1979" spans="26:46">
      <c r="Z1979" s="28"/>
      <c r="AA1979" s="28"/>
      <c r="AB1979" s="28"/>
      <c r="AC1979" s="28"/>
      <c r="AD1979" s="28"/>
      <c r="AF1979" s="29"/>
      <c r="AM1979" s="28"/>
      <c r="AN1979" s="28"/>
      <c r="AO1979" s="28"/>
      <c r="AP1979" s="28"/>
      <c r="AQ1979" s="28"/>
      <c r="AR1979" s="28"/>
      <c r="AS1979" s="28"/>
      <c r="AT1979" s="28"/>
    </row>
    <row r="1980" spans="26:46">
      <c r="Z1980" s="28"/>
      <c r="AA1980" s="28"/>
      <c r="AB1980" s="28"/>
      <c r="AC1980" s="28"/>
      <c r="AD1980" s="28"/>
      <c r="AF1980" s="29"/>
      <c r="AM1980" s="28"/>
      <c r="AN1980" s="28"/>
      <c r="AO1980" s="28"/>
      <c r="AP1980" s="28"/>
      <c r="AQ1980" s="28"/>
      <c r="AR1980" s="28"/>
      <c r="AS1980" s="28"/>
      <c r="AT1980" s="28"/>
    </row>
    <row r="1981" spans="26:46">
      <c r="Z1981" s="28"/>
      <c r="AA1981" s="28"/>
      <c r="AB1981" s="28"/>
      <c r="AC1981" s="28"/>
      <c r="AD1981" s="28"/>
      <c r="AF1981" s="29"/>
      <c r="AM1981" s="28"/>
      <c r="AN1981" s="28"/>
      <c r="AO1981" s="28"/>
      <c r="AP1981" s="28"/>
      <c r="AQ1981" s="28"/>
      <c r="AR1981" s="28"/>
      <c r="AS1981" s="28"/>
      <c r="AT1981" s="28"/>
    </row>
    <row r="1982" spans="26:46">
      <c r="Z1982" s="28"/>
      <c r="AA1982" s="28"/>
      <c r="AB1982" s="28"/>
      <c r="AC1982" s="28"/>
      <c r="AD1982" s="28"/>
      <c r="AF1982" s="29"/>
      <c r="AM1982" s="28"/>
      <c r="AN1982" s="28"/>
      <c r="AO1982" s="28"/>
      <c r="AP1982" s="28"/>
      <c r="AQ1982" s="28"/>
      <c r="AR1982" s="28"/>
      <c r="AS1982" s="28"/>
      <c r="AT1982" s="28"/>
    </row>
    <row r="1983" spans="26:46">
      <c r="Z1983" s="28"/>
      <c r="AA1983" s="28"/>
      <c r="AB1983" s="28"/>
      <c r="AC1983" s="28"/>
      <c r="AD1983" s="28"/>
      <c r="AF1983" s="29"/>
      <c r="AM1983" s="28"/>
      <c r="AN1983" s="28"/>
      <c r="AO1983" s="28"/>
      <c r="AP1983" s="28"/>
      <c r="AQ1983" s="28"/>
      <c r="AR1983" s="28"/>
      <c r="AS1983" s="28"/>
      <c r="AT1983" s="28"/>
    </row>
    <row r="1984" spans="26:46">
      <c r="Z1984" s="28"/>
      <c r="AA1984" s="28"/>
      <c r="AB1984" s="28"/>
      <c r="AC1984" s="28"/>
      <c r="AD1984" s="28"/>
      <c r="AF1984" s="29"/>
      <c r="AM1984" s="28"/>
      <c r="AN1984" s="28"/>
      <c r="AO1984" s="28"/>
      <c r="AP1984" s="28"/>
      <c r="AQ1984" s="28"/>
      <c r="AR1984" s="28"/>
      <c r="AS1984" s="28"/>
      <c r="AT1984" s="28"/>
    </row>
    <row r="1985" spans="26:46">
      <c r="Z1985" s="28"/>
      <c r="AA1985" s="28"/>
      <c r="AB1985" s="28"/>
      <c r="AC1985" s="28"/>
      <c r="AD1985" s="28"/>
      <c r="AF1985" s="29"/>
      <c r="AM1985" s="28"/>
      <c r="AN1985" s="28"/>
      <c r="AO1985" s="28"/>
      <c r="AP1985" s="28"/>
      <c r="AQ1985" s="28"/>
      <c r="AR1985" s="28"/>
      <c r="AS1985" s="28"/>
      <c r="AT1985" s="28"/>
    </row>
    <row r="1986" spans="26:46">
      <c r="Z1986" s="28"/>
      <c r="AA1986" s="28"/>
      <c r="AB1986" s="28"/>
      <c r="AC1986" s="28"/>
      <c r="AD1986" s="28"/>
      <c r="AF1986" s="29"/>
      <c r="AM1986" s="28"/>
      <c r="AN1986" s="28"/>
      <c r="AO1986" s="28"/>
      <c r="AP1986" s="28"/>
      <c r="AQ1986" s="28"/>
      <c r="AR1986" s="28"/>
      <c r="AS1986" s="28"/>
      <c r="AT1986" s="28"/>
    </row>
    <row r="1987" spans="26:46">
      <c r="Z1987" s="28"/>
      <c r="AA1987" s="28"/>
      <c r="AB1987" s="28"/>
      <c r="AC1987" s="28"/>
      <c r="AD1987" s="28"/>
      <c r="AF1987" s="29"/>
      <c r="AM1987" s="28"/>
      <c r="AN1987" s="28"/>
      <c r="AO1987" s="28"/>
      <c r="AP1987" s="28"/>
      <c r="AQ1987" s="28"/>
      <c r="AR1987" s="28"/>
      <c r="AS1987" s="28"/>
      <c r="AT1987" s="28"/>
    </row>
    <row r="1988" spans="26:46">
      <c r="Z1988" s="28"/>
      <c r="AA1988" s="28"/>
      <c r="AB1988" s="28"/>
      <c r="AC1988" s="28"/>
      <c r="AD1988" s="28"/>
      <c r="AF1988" s="29"/>
      <c r="AM1988" s="28"/>
      <c r="AN1988" s="28"/>
      <c r="AO1988" s="28"/>
      <c r="AP1988" s="28"/>
      <c r="AQ1988" s="28"/>
      <c r="AR1988" s="28"/>
      <c r="AS1988" s="28"/>
      <c r="AT1988" s="28"/>
    </row>
    <row r="1989" spans="26:46">
      <c r="Z1989" s="28"/>
      <c r="AA1989" s="28"/>
      <c r="AB1989" s="28"/>
      <c r="AC1989" s="28"/>
      <c r="AD1989" s="28"/>
      <c r="AF1989" s="29"/>
      <c r="AM1989" s="28"/>
      <c r="AN1989" s="28"/>
      <c r="AO1989" s="28"/>
      <c r="AP1989" s="28"/>
      <c r="AQ1989" s="28"/>
      <c r="AR1989" s="28"/>
      <c r="AS1989" s="28"/>
      <c r="AT1989" s="28"/>
    </row>
    <row r="1990" spans="26:46">
      <c r="Z1990" s="28"/>
      <c r="AA1990" s="28"/>
      <c r="AB1990" s="28"/>
      <c r="AC1990" s="28"/>
      <c r="AD1990" s="28"/>
      <c r="AF1990" s="29"/>
      <c r="AM1990" s="28"/>
      <c r="AN1990" s="28"/>
      <c r="AO1990" s="28"/>
      <c r="AP1990" s="28"/>
      <c r="AQ1990" s="28"/>
      <c r="AR1990" s="28"/>
      <c r="AS1990" s="28"/>
      <c r="AT1990" s="28"/>
    </row>
    <row r="1991" spans="26:46">
      <c r="Z1991" s="28"/>
      <c r="AA1991" s="28"/>
      <c r="AB1991" s="28"/>
      <c r="AC1991" s="28"/>
      <c r="AD1991" s="28"/>
      <c r="AF1991" s="29"/>
      <c r="AM1991" s="28"/>
      <c r="AN1991" s="28"/>
      <c r="AO1991" s="28"/>
      <c r="AP1991" s="28"/>
      <c r="AQ1991" s="28"/>
      <c r="AR1991" s="28"/>
      <c r="AS1991" s="28"/>
      <c r="AT1991" s="28"/>
    </row>
    <row r="1992" spans="26:46">
      <c r="Z1992" s="28"/>
      <c r="AA1992" s="28"/>
      <c r="AB1992" s="28"/>
      <c r="AC1992" s="28"/>
      <c r="AD1992" s="28"/>
      <c r="AF1992" s="29"/>
      <c r="AM1992" s="28"/>
      <c r="AN1992" s="28"/>
      <c r="AO1992" s="28"/>
      <c r="AP1992" s="28"/>
      <c r="AQ1992" s="28"/>
      <c r="AR1992" s="28"/>
      <c r="AS1992" s="28"/>
      <c r="AT1992" s="28"/>
    </row>
    <row r="1993" spans="26:46">
      <c r="Z1993" s="28"/>
      <c r="AA1993" s="28"/>
      <c r="AB1993" s="28"/>
      <c r="AC1993" s="28"/>
      <c r="AD1993" s="28"/>
      <c r="AF1993" s="29"/>
      <c r="AM1993" s="28"/>
      <c r="AN1993" s="28"/>
      <c r="AO1993" s="28"/>
      <c r="AP1993" s="28"/>
      <c r="AQ1993" s="28"/>
      <c r="AR1993" s="28"/>
      <c r="AS1993" s="28"/>
      <c r="AT1993" s="28"/>
    </row>
    <row r="1994" spans="26:46">
      <c r="Z1994" s="28"/>
      <c r="AA1994" s="28"/>
      <c r="AB1994" s="28"/>
      <c r="AC1994" s="28"/>
      <c r="AD1994" s="28"/>
      <c r="AF1994" s="29"/>
      <c r="AM1994" s="28"/>
      <c r="AN1994" s="28"/>
      <c r="AO1994" s="28"/>
      <c r="AP1994" s="28"/>
      <c r="AQ1994" s="28"/>
      <c r="AR1994" s="28"/>
      <c r="AS1994" s="28"/>
      <c r="AT1994" s="28"/>
    </row>
    <row r="1995" spans="26:46">
      <c r="Z1995" s="28"/>
      <c r="AA1995" s="28"/>
      <c r="AB1995" s="28"/>
      <c r="AC1995" s="28"/>
      <c r="AD1995" s="28"/>
      <c r="AF1995" s="29"/>
      <c r="AM1995" s="28"/>
      <c r="AN1995" s="28"/>
      <c r="AO1995" s="28"/>
      <c r="AP1995" s="28"/>
      <c r="AQ1995" s="28"/>
      <c r="AR1995" s="28"/>
      <c r="AS1995" s="28"/>
      <c r="AT1995" s="28"/>
    </row>
    <row r="1996" spans="26:46">
      <c r="Z1996" s="28"/>
      <c r="AA1996" s="28"/>
      <c r="AB1996" s="28"/>
      <c r="AC1996" s="28"/>
      <c r="AD1996" s="28"/>
      <c r="AF1996" s="29"/>
      <c r="AM1996" s="28"/>
      <c r="AN1996" s="28"/>
      <c r="AO1996" s="28"/>
      <c r="AP1996" s="28"/>
      <c r="AQ1996" s="28"/>
      <c r="AR1996" s="28"/>
      <c r="AS1996" s="28"/>
      <c r="AT1996" s="28"/>
    </row>
    <row r="1997" spans="26:46">
      <c r="Z1997" s="28"/>
      <c r="AA1997" s="28"/>
      <c r="AB1997" s="28"/>
      <c r="AC1997" s="28"/>
      <c r="AD1997" s="28"/>
      <c r="AF1997" s="29"/>
      <c r="AM1997" s="28"/>
      <c r="AN1997" s="28"/>
      <c r="AO1997" s="28"/>
      <c r="AP1997" s="28"/>
      <c r="AQ1997" s="28"/>
      <c r="AR1997" s="28"/>
      <c r="AS1997" s="28"/>
      <c r="AT1997" s="28"/>
    </row>
    <row r="1998" spans="26:46">
      <c r="Z1998" s="28"/>
      <c r="AA1998" s="28"/>
      <c r="AB1998" s="28"/>
      <c r="AC1998" s="28"/>
      <c r="AD1998" s="28"/>
      <c r="AF1998" s="29"/>
      <c r="AM1998" s="28"/>
      <c r="AN1998" s="28"/>
      <c r="AO1998" s="28"/>
      <c r="AP1998" s="28"/>
      <c r="AQ1998" s="28"/>
      <c r="AR1998" s="28"/>
      <c r="AS1998" s="28"/>
      <c r="AT1998" s="28"/>
    </row>
    <row r="1999" spans="26:46">
      <c r="Z1999" s="28"/>
      <c r="AA1999" s="28"/>
      <c r="AB1999" s="28"/>
      <c r="AC1999" s="28"/>
      <c r="AD1999" s="28"/>
      <c r="AF1999" s="29"/>
      <c r="AM1999" s="28"/>
      <c r="AN1999" s="28"/>
      <c r="AO1999" s="28"/>
      <c r="AP1999" s="28"/>
      <c r="AQ1999" s="28"/>
      <c r="AR1999" s="28"/>
      <c r="AS1999" s="28"/>
      <c r="AT1999" s="28"/>
    </row>
    <row r="2000" spans="26:46">
      <c r="Z2000" s="28"/>
      <c r="AA2000" s="28"/>
      <c r="AB2000" s="28"/>
      <c r="AC2000" s="28"/>
      <c r="AD2000" s="28"/>
      <c r="AF2000" s="29"/>
      <c r="AM2000" s="28"/>
      <c r="AN2000" s="28"/>
      <c r="AO2000" s="28"/>
      <c r="AP2000" s="28"/>
      <c r="AQ2000" s="28"/>
      <c r="AR2000" s="28"/>
      <c r="AS2000" s="28"/>
      <c r="AT2000" s="28"/>
    </row>
    <row r="2001" spans="26:46">
      <c r="Z2001" s="28"/>
      <c r="AA2001" s="28"/>
      <c r="AB2001" s="28"/>
      <c r="AC2001" s="28"/>
      <c r="AD2001" s="28"/>
      <c r="AF2001" s="29"/>
      <c r="AM2001" s="28"/>
      <c r="AN2001" s="28"/>
      <c r="AO2001" s="28"/>
      <c r="AP2001" s="28"/>
      <c r="AQ2001" s="28"/>
      <c r="AR2001" s="28"/>
      <c r="AS2001" s="28"/>
      <c r="AT2001" s="28"/>
    </row>
    <row r="2002" spans="26:46">
      <c r="Z2002" s="28"/>
      <c r="AA2002" s="28"/>
      <c r="AB2002" s="28"/>
      <c r="AC2002" s="28"/>
      <c r="AD2002" s="28"/>
      <c r="AF2002" s="29"/>
      <c r="AM2002" s="28"/>
      <c r="AN2002" s="28"/>
      <c r="AO2002" s="28"/>
      <c r="AP2002" s="28"/>
      <c r="AQ2002" s="28"/>
      <c r="AR2002" s="28"/>
      <c r="AS2002" s="28"/>
      <c r="AT2002" s="28"/>
    </row>
    <row r="2003" spans="26:46">
      <c r="Z2003" s="28"/>
      <c r="AA2003" s="28"/>
      <c r="AB2003" s="28"/>
      <c r="AC2003" s="28"/>
      <c r="AD2003" s="28"/>
      <c r="AF2003" s="29"/>
      <c r="AM2003" s="28"/>
      <c r="AN2003" s="28"/>
      <c r="AO2003" s="28"/>
      <c r="AP2003" s="28"/>
      <c r="AQ2003" s="28"/>
      <c r="AR2003" s="28"/>
      <c r="AS2003" s="28"/>
      <c r="AT2003" s="28"/>
    </row>
    <row r="2004" spans="26:46">
      <c r="Z2004" s="28"/>
      <c r="AA2004" s="28"/>
      <c r="AB2004" s="28"/>
      <c r="AC2004" s="28"/>
      <c r="AD2004" s="28"/>
      <c r="AF2004" s="29"/>
      <c r="AM2004" s="28"/>
      <c r="AN2004" s="28"/>
      <c r="AO2004" s="28"/>
      <c r="AP2004" s="28"/>
      <c r="AQ2004" s="28"/>
      <c r="AR2004" s="28"/>
      <c r="AS2004" s="28"/>
      <c r="AT2004" s="28"/>
    </row>
    <row r="2005" spans="26:46">
      <c r="Z2005" s="28"/>
      <c r="AA2005" s="28"/>
      <c r="AB2005" s="28"/>
      <c r="AC2005" s="28"/>
      <c r="AD2005" s="28"/>
      <c r="AF2005" s="29"/>
      <c r="AM2005" s="28"/>
      <c r="AN2005" s="28"/>
      <c r="AO2005" s="28"/>
      <c r="AP2005" s="28"/>
      <c r="AQ2005" s="28"/>
      <c r="AR2005" s="28"/>
      <c r="AS2005" s="28"/>
      <c r="AT2005" s="28"/>
    </row>
    <row r="2006" spans="26:46">
      <c r="Z2006" s="28"/>
      <c r="AA2006" s="28"/>
      <c r="AB2006" s="28"/>
      <c r="AC2006" s="28"/>
      <c r="AD2006" s="28"/>
      <c r="AF2006" s="29"/>
      <c r="AM2006" s="28"/>
      <c r="AN2006" s="28"/>
      <c r="AO2006" s="28"/>
      <c r="AP2006" s="28"/>
      <c r="AQ2006" s="28"/>
      <c r="AR2006" s="28"/>
      <c r="AS2006" s="28"/>
      <c r="AT2006" s="28"/>
    </row>
    <row r="2007" spans="26:46">
      <c r="Z2007" s="28"/>
      <c r="AA2007" s="28"/>
      <c r="AB2007" s="28"/>
      <c r="AC2007" s="28"/>
      <c r="AD2007" s="28"/>
      <c r="AF2007" s="29"/>
      <c r="AM2007" s="28"/>
      <c r="AN2007" s="28"/>
      <c r="AO2007" s="28"/>
      <c r="AP2007" s="28"/>
      <c r="AQ2007" s="28"/>
      <c r="AR2007" s="28"/>
      <c r="AS2007" s="28"/>
      <c r="AT2007" s="28"/>
    </row>
    <row r="2008" spans="26:46">
      <c r="Z2008" s="28"/>
      <c r="AA2008" s="28"/>
      <c r="AB2008" s="28"/>
      <c r="AC2008" s="28"/>
      <c r="AD2008" s="28"/>
      <c r="AF2008" s="29"/>
      <c r="AM2008" s="28"/>
      <c r="AN2008" s="28"/>
      <c r="AO2008" s="28"/>
      <c r="AP2008" s="28"/>
      <c r="AQ2008" s="28"/>
      <c r="AR2008" s="28"/>
      <c r="AS2008" s="28"/>
      <c r="AT2008" s="28"/>
    </row>
    <row r="2009" spans="26:46">
      <c r="Z2009" s="28"/>
      <c r="AA2009" s="28"/>
      <c r="AB2009" s="28"/>
      <c r="AC2009" s="28"/>
      <c r="AD2009" s="28"/>
      <c r="AF2009" s="29"/>
      <c r="AM2009" s="28"/>
      <c r="AN2009" s="28"/>
      <c r="AO2009" s="28"/>
      <c r="AP2009" s="28"/>
      <c r="AQ2009" s="28"/>
      <c r="AR2009" s="28"/>
      <c r="AS2009" s="28"/>
      <c r="AT2009" s="28"/>
    </row>
    <row r="2010" spans="26:46">
      <c r="Z2010" s="28"/>
      <c r="AA2010" s="28"/>
      <c r="AB2010" s="28"/>
      <c r="AC2010" s="28"/>
      <c r="AD2010" s="28"/>
      <c r="AF2010" s="29"/>
      <c r="AM2010" s="28"/>
      <c r="AN2010" s="28"/>
      <c r="AO2010" s="28"/>
      <c r="AP2010" s="28"/>
      <c r="AQ2010" s="28"/>
      <c r="AR2010" s="28"/>
      <c r="AS2010" s="28"/>
      <c r="AT2010" s="28"/>
    </row>
    <row r="2011" spans="26:46">
      <c r="Z2011" s="28"/>
      <c r="AA2011" s="28"/>
      <c r="AB2011" s="28"/>
      <c r="AC2011" s="28"/>
      <c r="AD2011" s="28"/>
      <c r="AF2011" s="29"/>
      <c r="AM2011" s="28"/>
      <c r="AN2011" s="28"/>
      <c r="AO2011" s="28"/>
      <c r="AP2011" s="28"/>
      <c r="AQ2011" s="28"/>
      <c r="AR2011" s="28"/>
      <c r="AS2011" s="28"/>
      <c r="AT2011" s="28"/>
    </row>
    <row r="2012" spans="26:46">
      <c r="Z2012" s="28"/>
      <c r="AA2012" s="28"/>
      <c r="AB2012" s="28"/>
      <c r="AC2012" s="28"/>
      <c r="AD2012" s="28"/>
      <c r="AF2012" s="29"/>
      <c r="AM2012" s="28"/>
      <c r="AN2012" s="28"/>
      <c r="AO2012" s="28"/>
      <c r="AP2012" s="28"/>
      <c r="AQ2012" s="28"/>
      <c r="AR2012" s="28"/>
      <c r="AS2012" s="28"/>
      <c r="AT2012" s="28"/>
    </row>
    <row r="2013" spans="26:46">
      <c r="Z2013" s="28"/>
      <c r="AA2013" s="28"/>
      <c r="AB2013" s="28"/>
      <c r="AC2013" s="28"/>
      <c r="AD2013" s="28"/>
      <c r="AF2013" s="29"/>
      <c r="AM2013" s="28"/>
      <c r="AN2013" s="28"/>
      <c r="AO2013" s="28"/>
      <c r="AP2013" s="28"/>
      <c r="AQ2013" s="28"/>
      <c r="AR2013" s="28"/>
      <c r="AS2013" s="28"/>
      <c r="AT2013" s="28"/>
    </row>
    <row r="2014" spans="26:46">
      <c r="Z2014" s="28"/>
      <c r="AA2014" s="28"/>
      <c r="AB2014" s="28"/>
      <c r="AC2014" s="28"/>
      <c r="AD2014" s="28"/>
      <c r="AF2014" s="29"/>
      <c r="AM2014" s="28"/>
      <c r="AN2014" s="28"/>
      <c r="AO2014" s="28"/>
      <c r="AP2014" s="28"/>
      <c r="AQ2014" s="28"/>
      <c r="AR2014" s="28"/>
      <c r="AS2014" s="28"/>
      <c r="AT2014" s="28"/>
    </row>
    <row r="2015" spans="26:46">
      <c r="Z2015" s="28"/>
      <c r="AA2015" s="28"/>
      <c r="AB2015" s="28"/>
      <c r="AC2015" s="28"/>
      <c r="AD2015" s="28"/>
      <c r="AF2015" s="29"/>
      <c r="AM2015" s="28"/>
      <c r="AN2015" s="28"/>
      <c r="AO2015" s="28"/>
      <c r="AP2015" s="28"/>
      <c r="AQ2015" s="28"/>
      <c r="AR2015" s="28"/>
      <c r="AS2015" s="28"/>
      <c r="AT2015" s="28"/>
    </row>
    <row r="2016" spans="26:46">
      <c r="Z2016" s="28"/>
      <c r="AA2016" s="28"/>
      <c r="AB2016" s="28"/>
      <c r="AC2016" s="28"/>
      <c r="AD2016" s="28"/>
      <c r="AF2016" s="29"/>
      <c r="AM2016" s="28"/>
      <c r="AN2016" s="28"/>
      <c r="AO2016" s="28"/>
      <c r="AP2016" s="28"/>
      <c r="AQ2016" s="28"/>
      <c r="AR2016" s="28"/>
      <c r="AS2016" s="28"/>
      <c r="AT2016" s="28"/>
    </row>
    <row r="2017" spans="26:46">
      <c r="Z2017" s="28"/>
      <c r="AA2017" s="28"/>
      <c r="AB2017" s="28"/>
      <c r="AC2017" s="28"/>
      <c r="AD2017" s="28"/>
      <c r="AF2017" s="29"/>
      <c r="AM2017" s="28"/>
      <c r="AN2017" s="28"/>
      <c r="AO2017" s="28"/>
      <c r="AP2017" s="28"/>
      <c r="AQ2017" s="28"/>
      <c r="AR2017" s="28"/>
      <c r="AS2017" s="28"/>
      <c r="AT2017" s="28"/>
    </row>
    <row r="2018" spans="26:46">
      <c r="Z2018" s="28"/>
      <c r="AA2018" s="28"/>
      <c r="AB2018" s="28"/>
      <c r="AC2018" s="28"/>
      <c r="AD2018" s="28"/>
      <c r="AF2018" s="29"/>
      <c r="AM2018" s="28"/>
      <c r="AN2018" s="28"/>
      <c r="AO2018" s="28"/>
      <c r="AP2018" s="28"/>
      <c r="AQ2018" s="28"/>
      <c r="AR2018" s="28"/>
      <c r="AS2018" s="28"/>
      <c r="AT2018" s="28"/>
    </row>
    <row r="2019" spans="26:46">
      <c r="Z2019" s="28"/>
      <c r="AA2019" s="28"/>
      <c r="AB2019" s="28"/>
      <c r="AC2019" s="28"/>
      <c r="AD2019" s="28"/>
      <c r="AF2019" s="29"/>
      <c r="AM2019" s="28"/>
      <c r="AN2019" s="28"/>
      <c r="AO2019" s="28"/>
      <c r="AP2019" s="28"/>
      <c r="AQ2019" s="28"/>
      <c r="AR2019" s="28"/>
      <c r="AS2019" s="28"/>
      <c r="AT2019" s="28"/>
    </row>
    <row r="2020" spans="26:46">
      <c r="Z2020" s="28"/>
      <c r="AA2020" s="28"/>
      <c r="AB2020" s="28"/>
      <c r="AC2020" s="28"/>
      <c r="AD2020" s="28"/>
      <c r="AF2020" s="29"/>
      <c r="AM2020" s="28"/>
      <c r="AN2020" s="28"/>
      <c r="AO2020" s="28"/>
      <c r="AP2020" s="28"/>
      <c r="AQ2020" s="28"/>
      <c r="AR2020" s="28"/>
      <c r="AS2020" s="28"/>
      <c r="AT2020" s="28"/>
    </row>
    <row r="2021" spans="26:46">
      <c r="Z2021" s="28"/>
      <c r="AA2021" s="28"/>
      <c r="AB2021" s="28"/>
      <c r="AC2021" s="28"/>
      <c r="AD2021" s="28"/>
      <c r="AF2021" s="29"/>
      <c r="AM2021" s="28"/>
      <c r="AN2021" s="28"/>
      <c r="AO2021" s="28"/>
      <c r="AP2021" s="28"/>
      <c r="AQ2021" s="28"/>
      <c r="AR2021" s="28"/>
      <c r="AS2021" s="28"/>
      <c r="AT2021" s="28"/>
    </row>
    <row r="2022" spans="26:46">
      <c r="Z2022" s="28"/>
      <c r="AA2022" s="28"/>
      <c r="AB2022" s="28"/>
      <c r="AC2022" s="28"/>
      <c r="AD2022" s="28"/>
      <c r="AF2022" s="29"/>
      <c r="AM2022" s="28"/>
      <c r="AN2022" s="28"/>
      <c r="AO2022" s="28"/>
      <c r="AP2022" s="28"/>
      <c r="AQ2022" s="28"/>
      <c r="AR2022" s="28"/>
      <c r="AS2022" s="28"/>
      <c r="AT2022" s="28"/>
    </row>
    <row r="2023" spans="26:46">
      <c r="Z2023" s="28"/>
      <c r="AA2023" s="28"/>
      <c r="AB2023" s="28"/>
      <c r="AC2023" s="28"/>
      <c r="AD2023" s="28"/>
      <c r="AF2023" s="29"/>
      <c r="AM2023" s="28"/>
      <c r="AN2023" s="28"/>
      <c r="AO2023" s="28"/>
      <c r="AP2023" s="28"/>
      <c r="AQ2023" s="28"/>
      <c r="AR2023" s="28"/>
      <c r="AS2023" s="28"/>
      <c r="AT2023" s="28"/>
    </row>
    <row r="2024" spans="26:46">
      <c r="Z2024" s="28"/>
      <c r="AA2024" s="28"/>
      <c r="AB2024" s="28"/>
      <c r="AC2024" s="28"/>
      <c r="AD2024" s="28"/>
      <c r="AF2024" s="29"/>
      <c r="AM2024" s="28"/>
      <c r="AN2024" s="28"/>
      <c r="AO2024" s="28"/>
      <c r="AP2024" s="28"/>
      <c r="AQ2024" s="28"/>
      <c r="AR2024" s="28"/>
      <c r="AS2024" s="28"/>
      <c r="AT2024" s="28"/>
    </row>
    <row r="2025" spans="26:46">
      <c r="Z2025" s="28"/>
      <c r="AA2025" s="28"/>
      <c r="AB2025" s="28"/>
      <c r="AC2025" s="28"/>
      <c r="AD2025" s="28"/>
      <c r="AF2025" s="29"/>
      <c r="AM2025" s="28"/>
      <c r="AN2025" s="28"/>
      <c r="AO2025" s="28"/>
      <c r="AP2025" s="28"/>
      <c r="AQ2025" s="28"/>
      <c r="AR2025" s="28"/>
      <c r="AS2025" s="28"/>
      <c r="AT2025" s="28"/>
    </row>
    <row r="2026" spans="26:46">
      <c r="Z2026" s="28"/>
      <c r="AA2026" s="28"/>
      <c r="AB2026" s="28"/>
      <c r="AC2026" s="28"/>
      <c r="AD2026" s="28"/>
      <c r="AF2026" s="29"/>
      <c r="AM2026" s="28"/>
      <c r="AN2026" s="28"/>
      <c r="AO2026" s="28"/>
      <c r="AP2026" s="28"/>
      <c r="AQ2026" s="28"/>
      <c r="AR2026" s="28"/>
      <c r="AS2026" s="28"/>
      <c r="AT2026" s="28"/>
    </row>
    <row r="2027" spans="26:46">
      <c r="Z2027" s="28"/>
      <c r="AA2027" s="28"/>
      <c r="AB2027" s="28"/>
      <c r="AC2027" s="28"/>
      <c r="AD2027" s="28"/>
      <c r="AF2027" s="29"/>
      <c r="AM2027" s="28"/>
      <c r="AN2027" s="28"/>
      <c r="AO2027" s="28"/>
      <c r="AP2027" s="28"/>
      <c r="AQ2027" s="28"/>
      <c r="AR2027" s="28"/>
      <c r="AS2027" s="28"/>
      <c r="AT2027" s="28"/>
    </row>
    <row r="2028" spans="26:46">
      <c r="Z2028" s="28"/>
      <c r="AA2028" s="28"/>
      <c r="AB2028" s="28"/>
      <c r="AC2028" s="28"/>
      <c r="AD2028" s="28"/>
      <c r="AF2028" s="29"/>
      <c r="AM2028" s="28"/>
      <c r="AN2028" s="28"/>
      <c r="AO2028" s="28"/>
      <c r="AP2028" s="28"/>
      <c r="AQ2028" s="28"/>
      <c r="AR2028" s="28"/>
      <c r="AS2028" s="28"/>
      <c r="AT2028" s="28"/>
    </row>
    <row r="2029" spans="26:46">
      <c r="Z2029" s="28"/>
      <c r="AA2029" s="28"/>
      <c r="AB2029" s="28"/>
      <c r="AC2029" s="28"/>
      <c r="AD2029" s="28"/>
      <c r="AF2029" s="29"/>
      <c r="AM2029" s="28"/>
      <c r="AN2029" s="28"/>
      <c r="AO2029" s="28"/>
      <c r="AP2029" s="28"/>
      <c r="AQ2029" s="28"/>
      <c r="AR2029" s="28"/>
      <c r="AS2029" s="28"/>
      <c r="AT2029" s="28"/>
    </row>
    <row r="2030" spans="26:46">
      <c r="Z2030" s="28"/>
      <c r="AA2030" s="28"/>
      <c r="AB2030" s="28"/>
      <c r="AC2030" s="28"/>
      <c r="AD2030" s="28"/>
      <c r="AF2030" s="29"/>
      <c r="AM2030" s="28"/>
      <c r="AN2030" s="28"/>
      <c r="AO2030" s="28"/>
      <c r="AP2030" s="28"/>
      <c r="AQ2030" s="28"/>
      <c r="AR2030" s="28"/>
      <c r="AS2030" s="28"/>
      <c r="AT2030" s="28"/>
    </row>
    <row r="2031" spans="26:46">
      <c r="Z2031" s="28"/>
      <c r="AA2031" s="28"/>
      <c r="AB2031" s="28"/>
      <c r="AC2031" s="28"/>
      <c r="AD2031" s="28"/>
      <c r="AF2031" s="29"/>
      <c r="AM2031" s="28"/>
      <c r="AN2031" s="28"/>
      <c r="AO2031" s="28"/>
      <c r="AP2031" s="28"/>
      <c r="AQ2031" s="28"/>
      <c r="AR2031" s="28"/>
      <c r="AS2031" s="28"/>
      <c r="AT2031" s="28"/>
    </row>
    <row r="2032" spans="26:46">
      <c r="Z2032" s="28"/>
      <c r="AA2032" s="28"/>
      <c r="AB2032" s="28"/>
      <c r="AC2032" s="28"/>
      <c r="AD2032" s="28"/>
      <c r="AF2032" s="29"/>
      <c r="AM2032" s="28"/>
      <c r="AN2032" s="28"/>
      <c r="AO2032" s="28"/>
      <c r="AP2032" s="28"/>
      <c r="AQ2032" s="28"/>
      <c r="AR2032" s="28"/>
      <c r="AS2032" s="28"/>
      <c r="AT2032" s="28"/>
    </row>
    <row r="2033" spans="26:46">
      <c r="Z2033" s="28"/>
      <c r="AA2033" s="28"/>
      <c r="AB2033" s="28"/>
      <c r="AC2033" s="28"/>
      <c r="AD2033" s="28"/>
      <c r="AF2033" s="29"/>
      <c r="AM2033" s="28"/>
      <c r="AN2033" s="28"/>
      <c r="AO2033" s="28"/>
      <c r="AP2033" s="28"/>
      <c r="AQ2033" s="28"/>
      <c r="AR2033" s="28"/>
      <c r="AS2033" s="28"/>
      <c r="AT2033" s="28"/>
    </row>
    <row r="2034" spans="26:46">
      <c r="Z2034" s="28"/>
      <c r="AA2034" s="28"/>
      <c r="AB2034" s="28"/>
      <c r="AC2034" s="28"/>
      <c r="AD2034" s="28"/>
      <c r="AF2034" s="29"/>
      <c r="AM2034" s="28"/>
      <c r="AN2034" s="28"/>
      <c r="AO2034" s="28"/>
      <c r="AP2034" s="28"/>
      <c r="AQ2034" s="28"/>
      <c r="AR2034" s="28"/>
      <c r="AS2034" s="28"/>
      <c r="AT2034" s="28"/>
    </row>
    <row r="2035" spans="26:46">
      <c r="Z2035" s="28"/>
      <c r="AA2035" s="28"/>
      <c r="AB2035" s="28"/>
      <c r="AC2035" s="28"/>
      <c r="AD2035" s="28"/>
      <c r="AF2035" s="29"/>
      <c r="AM2035" s="28"/>
      <c r="AN2035" s="28"/>
      <c r="AO2035" s="28"/>
      <c r="AP2035" s="28"/>
      <c r="AQ2035" s="28"/>
      <c r="AR2035" s="28"/>
      <c r="AS2035" s="28"/>
      <c r="AT2035" s="28"/>
    </row>
    <row r="2036" spans="26:46">
      <c r="Z2036" s="28"/>
      <c r="AA2036" s="28"/>
      <c r="AB2036" s="28"/>
      <c r="AC2036" s="28"/>
      <c r="AD2036" s="28"/>
      <c r="AF2036" s="29"/>
      <c r="AM2036" s="28"/>
      <c r="AN2036" s="28"/>
      <c r="AO2036" s="28"/>
      <c r="AP2036" s="28"/>
      <c r="AQ2036" s="28"/>
      <c r="AR2036" s="28"/>
      <c r="AS2036" s="28"/>
      <c r="AT2036" s="28"/>
    </row>
    <row r="2037" spans="26:46">
      <c r="Z2037" s="28"/>
      <c r="AA2037" s="28"/>
      <c r="AB2037" s="28"/>
      <c r="AC2037" s="28"/>
      <c r="AD2037" s="28"/>
      <c r="AF2037" s="29"/>
      <c r="AM2037" s="28"/>
      <c r="AN2037" s="28"/>
      <c r="AO2037" s="28"/>
      <c r="AP2037" s="28"/>
      <c r="AQ2037" s="28"/>
      <c r="AR2037" s="28"/>
      <c r="AS2037" s="28"/>
      <c r="AT2037" s="28"/>
    </row>
    <row r="2038" spans="26:46">
      <c r="Z2038" s="28"/>
      <c r="AA2038" s="28"/>
      <c r="AB2038" s="28"/>
      <c r="AC2038" s="28"/>
      <c r="AD2038" s="28"/>
      <c r="AF2038" s="29"/>
      <c r="AM2038" s="28"/>
      <c r="AN2038" s="28"/>
      <c r="AO2038" s="28"/>
      <c r="AP2038" s="28"/>
      <c r="AQ2038" s="28"/>
      <c r="AR2038" s="28"/>
      <c r="AS2038" s="28"/>
      <c r="AT2038" s="28"/>
    </row>
    <row r="2039" spans="26:46">
      <c r="Z2039" s="28"/>
      <c r="AA2039" s="28"/>
      <c r="AB2039" s="28"/>
      <c r="AC2039" s="28"/>
      <c r="AD2039" s="28"/>
      <c r="AF2039" s="29"/>
      <c r="AM2039" s="28"/>
      <c r="AN2039" s="28"/>
      <c r="AO2039" s="28"/>
      <c r="AP2039" s="28"/>
      <c r="AQ2039" s="28"/>
      <c r="AR2039" s="28"/>
      <c r="AS2039" s="28"/>
      <c r="AT2039" s="28"/>
    </row>
    <row r="2040" spans="26:46">
      <c r="Z2040" s="28"/>
      <c r="AA2040" s="28"/>
      <c r="AB2040" s="28"/>
      <c r="AC2040" s="28"/>
      <c r="AD2040" s="28"/>
      <c r="AF2040" s="29"/>
      <c r="AM2040" s="28"/>
      <c r="AN2040" s="28"/>
      <c r="AO2040" s="28"/>
      <c r="AP2040" s="28"/>
      <c r="AQ2040" s="28"/>
      <c r="AR2040" s="28"/>
      <c r="AS2040" s="28"/>
      <c r="AT2040" s="28"/>
    </row>
    <row r="2041" spans="26:46">
      <c r="Z2041" s="28"/>
      <c r="AA2041" s="28"/>
      <c r="AB2041" s="28"/>
      <c r="AC2041" s="28"/>
      <c r="AD2041" s="28"/>
      <c r="AF2041" s="29"/>
      <c r="AM2041" s="28"/>
      <c r="AN2041" s="28"/>
      <c r="AO2041" s="28"/>
      <c r="AP2041" s="28"/>
      <c r="AQ2041" s="28"/>
      <c r="AR2041" s="28"/>
      <c r="AS2041" s="28"/>
      <c r="AT2041" s="28"/>
    </row>
    <row r="2042" spans="26:46">
      <c r="Z2042" s="28"/>
      <c r="AA2042" s="28"/>
      <c r="AB2042" s="28"/>
      <c r="AC2042" s="28"/>
      <c r="AD2042" s="28"/>
      <c r="AF2042" s="29"/>
      <c r="AM2042" s="28"/>
      <c r="AN2042" s="28"/>
      <c r="AO2042" s="28"/>
      <c r="AP2042" s="28"/>
      <c r="AQ2042" s="28"/>
      <c r="AR2042" s="28"/>
      <c r="AS2042" s="28"/>
      <c r="AT2042" s="28"/>
    </row>
    <row r="2043" spans="26:46">
      <c r="Z2043" s="28"/>
      <c r="AA2043" s="28"/>
      <c r="AB2043" s="28"/>
      <c r="AC2043" s="28"/>
      <c r="AD2043" s="28"/>
      <c r="AF2043" s="29"/>
      <c r="AM2043" s="28"/>
      <c r="AN2043" s="28"/>
      <c r="AO2043" s="28"/>
      <c r="AP2043" s="28"/>
      <c r="AQ2043" s="28"/>
      <c r="AR2043" s="28"/>
      <c r="AS2043" s="28"/>
      <c r="AT2043" s="28"/>
    </row>
    <row r="2044" spans="26:46">
      <c r="Z2044" s="28"/>
      <c r="AA2044" s="28"/>
      <c r="AB2044" s="28"/>
      <c r="AC2044" s="28"/>
      <c r="AD2044" s="28"/>
      <c r="AF2044" s="29"/>
      <c r="AM2044" s="28"/>
      <c r="AN2044" s="28"/>
      <c r="AO2044" s="28"/>
      <c r="AP2044" s="28"/>
      <c r="AQ2044" s="28"/>
      <c r="AR2044" s="28"/>
      <c r="AS2044" s="28"/>
      <c r="AT2044" s="28"/>
    </row>
    <row r="2045" spans="26:46">
      <c r="Z2045" s="28"/>
      <c r="AA2045" s="28"/>
      <c r="AB2045" s="28"/>
      <c r="AC2045" s="28"/>
      <c r="AD2045" s="28"/>
      <c r="AF2045" s="29"/>
      <c r="AM2045" s="28"/>
      <c r="AN2045" s="28"/>
      <c r="AO2045" s="28"/>
      <c r="AP2045" s="28"/>
      <c r="AQ2045" s="28"/>
      <c r="AR2045" s="28"/>
      <c r="AS2045" s="28"/>
      <c r="AT2045" s="28"/>
    </row>
    <row r="2046" spans="26:46">
      <c r="Z2046" s="28"/>
      <c r="AA2046" s="28"/>
      <c r="AB2046" s="28"/>
      <c r="AC2046" s="28"/>
      <c r="AD2046" s="28"/>
      <c r="AF2046" s="29"/>
      <c r="AM2046" s="28"/>
      <c r="AN2046" s="28"/>
      <c r="AO2046" s="28"/>
      <c r="AP2046" s="28"/>
      <c r="AQ2046" s="28"/>
      <c r="AR2046" s="28"/>
      <c r="AS2046" s="28"/>
      <c r="AT2046" s="28"/>
    </row>
    <row r="2047" spans="26:46">
      <c r="Z2047" s="28"/>
      <c r="AA2047" s="28"/>
      <c r="AB2047" s="28"/>
      <c r="AC2047" s="28"/>
      <c r="AD2047" s="28"/>
      <c r="AF2047" s="29"/>
      <c r="AM2047" s="28"/>
      <c r="AN2047" s="28"/>
      <c r="AO2047" s="28"/>
      <c r="AP2047" s="28"/>
      <c r="AQ2047" s="28"/>
      <c r="AR2047" s="28"/>
      <c r="AS2047" s="28"/>
      <c r="AT2047" s="28"/>
    </row>
    <row r="2048" spans="26:46">
      <c r="Z2048" s="28"/>
      <c r="AA2048" s="28"/>
      <c r="AB2048" s="28"/>
      <c r="AC2048" s="28"/>
      <c r="AD2048" s="28"/>
      <c r="AF2048" s="29"/>
      <c r="AM2048" s="28"/>
      <c r="AN2048" s="28"/>
      <c r="AO2048" s="28"/>
      <c r="AP2048" s="28"/>
      <c r="AQ2048" s="28"/>
      <c r="AR2048" s="28"/>
      <c r="AS2048" s="28"/>
      <c r="AT2048" s="28"/>
    </row>
    <row r="2049" spans="26:46">
      <c r="Z2049" s="28"/>
      <c r="AA2049" s="28"/>
      <c r="AB2049" s="28"/>
      <c r="AC2049" s="28"/>
      <c r="AD2049" s="28"/>
      <c r="AF2049" s="29"/>
      <c r="AM2049" s="28"/>
      <c r="AN2049" s="28"/>
      <c r="AO2049" s="28"/>
      <c r="AP2049" s="28"/>
      <c r="AQ2049" s="28"/>
      <c r="AR2049" s="28"/>
      <c r="AS2049" s="28"/>
      <c r="AT2049" s="28"/>
    </row>
    <row r="2050" spans="26:46">
      <c r="Z2050" s="28"/>
      <c r="AA2050" s="28"/>
      <c r="AB2050" s="28"/>
      <c r="AC2050" s="28"/>
      <c r="AD2050" s="28"/>
      <c r="AF2050" s="29"/>
      <c r="AM2050" s="28"/>
      <c r="AN2050" s="28"/>
      <c r="AO2050" s="28"/>
      <c r="AP2050" s="28"/>
      <c r="AQ2050" s="28"/>
      <c r="AR2050" s="28"/>
      <c r="AS2050" s="28"/>
      <c r="AT2050" s="28"/>
    </row>
    <row r="2051" spans="26:46">
      <c r="Z2051" s="28"/>
      <c r="AA2051" s="28"/>
      <c r="AB2051" s="28"/>
      <c r="AC2051" s="28"/>
      <c r="AD2051" s="28"/>
      <c r="AF2051" s="29"/>
      <c r="AM2051" s="28"/>
      <c r="AN2051" s="28"/>
      <c r="AO2051" s="28"/>
      <c r="AP2051" s="28"/>
      <c r="AQ2051" s="28"/>
      <c r="AR2051" s="28"/>
      <c r="AS2051" s="28"/>
      <c r="AT2051" s="28"/>
    </row>
    <row r="2052" spans="26:46">
      <c r="Z2052" s="28"/>
      <c r="AA2052" s="28"/>
      <c r="AB2052" s="28"/>
      <c r="AC2052" s="28"/>
      <c r="AD2052" s="28"/>
      <c r="AF2052" s="29"/>
      <c r="AM2052" s="28"/>
      <c r="AN2052" s="28"/>
      <c r="AO2052" s="28"/>
      <c r="AP2052" s="28"/>
      <c r="AQ2052" s="28"/>
      <c r="AR2052" s="28"/>
      <c r="AS2052" s="28"/>
      <c r="AT2052" s="28"/>
    </row>
    <row r="2053" spans="26:46">
      <c r="Z2053" s="28"/>
      <c r="AA2053" s="28"/>
      <c r="AB2053" s="28"/>
      <c r="AC2053" s="28"/>
      <c r="AD2053" s="28"/>
      <c r="AF2053" s="29"/>
      <c r="AM2053" s="28"/>
      <c r="AN2053" s="28"/>
      <c r="AO2053" s="28"/>
      <c r="AP2053" s="28"/>
      <c r="AQ2053" s="28"/>
      <c r="AR2053" s="28"/>
      <c r="AS2053" s="28"/>
      <c r="AT2053" s="28"/>
    </row>
    <row r="2054" spans="26:46">
      <c r="Z2054" s="28"/>
      <c r="AA2054" s="28"/>
      <c r="AB2054" s="28"/>
      <c r="AC2054" s="28"/>
      <c r="AD2054" s="28"/>
      <c r="AF2054" s="29"/>
      <c r="AM2054" s="28"/>
      <c r="AN2054" s="28"/>
      <c r="AO2054" s="28"/>
      <c r="AP2054" s="28"/>
      <c r="AQ2054" s="28"/>
      <c r="AR2054" s="28"/>
      <c r="AS2054" s="28"/>
      <c r="AT2054" s="28"/>
    </row>
    <row r="2055" spans="26:46">
      <c r="Z2055" s="28"/>
      <c r="AA2055" s="28"/>
      <c r="AB2055" s="28"/>
      <c r="AC2055" s="28"/>
      <c r="AD2055" s="28"/>
      <c r="AF2055" s="29"/>
      <c r="AM2055" s="28"/>
      <c r="AN2055" s="28"/>
      <c r="AO2055" s="28"/>
      <c r="AP2055" s="28"/>
      <c r="AQ2055" s="28"/>
      <c r="AR2055" s="28"/>
      <c r="AS2055" s="28"/>
      <c r="AT2055" s="28"/>
    </row>
    <row r="2056" spans="26:46">
      <c r="Z2056" s="28"/>
      <c r="AA2056" s="28"/>
      <c r="AB2056" s="28"/>
      <c r="AC2056" s="28"/>
      <c r="AD2056" s="28"/>
      <c r="AF2056" s="29"/>
      <c r="AM2056" s="28"/>
      <c r="AN2056" s="28"/>
      <c r="AO2056" s="28"/>
      <c r="AP2056" s="28"/>
      <c r="AQ2056" s="28"/>
      <c r="AR2056" s="28"/>
      <c r="AS2056" s="28"/>
      <c r="AT2056" s="28"/>
    </row>
    <row r="2057" spans="26:46">
      <c r="Z2057" s="28"/>
      <c r="AA2057" s="28"/>
      <c r="AB2057" s="28"/>
      <c r="AC2057" s="28"/>
      <c r="AD2057" s="28"/>
      <c r="AF2057" s="29"/>
      <c r="AM2057" s="28"/>
      <c r="AN2057" s="28"/>
      <c r="AO2057" s="28"/>
      <c r="AP2057" s="28"/>
      <c r="AQ2057" s="28"/>
      <c r="AR2057" s="28"/>
      <c r="AS2057" s="28"/>
      <c r="AT2057" s="28"/>
    </row>
    <row r="2058" spans="26:46">
      <c r="Z2058" s="28"/>
      <c r="AA2058" s="28"/>
      <c r="AB2058" s="28"/>
      <c r="AC2058" s="28"/>
      <c r="AD2058" s="28"/>
      <c r="AF2058" s="29"/>
      <c r="AM2058" s="28"/>
      <c r="AN2058" s="28"/>
      <c r="AO2058" s="28"/>
      <c r="AP2058" s="28"/>
      <c r="AQ2058" s="28"/>
      <c r="AR2058" s="28"/>
      <c r="AS2058" s="28"/>
      <c r="AT2058" s="28"/>
    </row>
    <row r="2059" spans="26:46">
      <c r="Z2059" s="28"/>
      <c r="AA2059" s="28"/>
      <c r="AB2059" s="28"/>
      <c r="AC2059" s="28"/>
      <c r="AD2059" s="28"/>
      <c r="AF2059" s="29"/>
      <c r="AM2059" s="28"/>
      <c r="AN2059" s="28"/>
      <c r="AO2059" s="28"/>
      <c r="AP2059" s="28"/>
      <c r="AQ2059" s="28"/>
      <c r="AR2059" s="28"/>
      <c r="AS2059" s="28"/>
      <c r="AT2059" s="28"/>
    </row>
    <row r="2060" spans="26:46">
      <c r="Z2060" s="28"/>
      <c r="AA2060" s="28"/>
      <c r="AB2060" s="28"/>
      <c r="AC2060" s="28"/>
      <c r="AD2060" s="28"/>
      <c r="AF2060" s="29"/>
      <c r="AM2060" s="28"/>
      <c r="AN2060" s="28"/>
      <c r="AO2060" s="28"/>
      <c r="AP2060" s="28"/>
      <c r="AQ2060" s="28"/>
      <c r="AR2060" s="28"/>
      <c r="AS2060" s="28"/>
      <c r="AT2060" s="28"/>
    </row>
    <row r="2061" spans="26:46">
      <c r="Z2061" s="28"/>
      <c r="AA2061" s="28"/>
      <c r="AB2061" s="28"/>
      <c r="AC2061" s="28"/>
      <c r="AD2061" s="28"/>
      <c r="AF2061" s="29"/>
      <c r="AM2061" s="28"/>
      <c r="AN2061" s="28"/>
      <c r="AO2061" s="28"/>
      <c r="AP2061" s="28"/>
      <c r="AQ2061" s="28"/>
      <c r="AR2061" s="28"/>
      <c r="AS2061" s="28"/>
      <c r="AT2061" s="28"/>
    </row>
    <row r="2062" spans="26:46">
      <c r="Z2062" s="28"/>
      <c r="AA2062" s="28"/>
      <c r="AB2062" s="28"/>
      <c r="AC2062" s="28"/>
      <c r="AD2062" s="28"/>
      <c r="AF2062" s="29"/>
      <c r="AM2062" s="28"/>
      <c r="AN2062" s="28"/>
      <c r="AO2062" s="28"/>
      <c r="AP2062" s="28"/>
      <c r="AQ2062" s="28"/>
      <c r="AR2062" s="28"/>
      <c r="AS2062" s="28"/>
      <c r="AT2062" s="28"/>
    </row>
    <row r="2063" spans="26:46">
      <c r="Z2063" s="28"/>
      <c r="AA2063" s="28"/>
      <c r="AB2063" s="28"/>
      <c r="AC2063" s="28"/>
      <c r="AD2063" s="28"/>
      <c r="AF2063" s="29"/>
      <c r="AM2063" s="28"/>
      <c r="AN2063" s="28"/>
      <c r="AO2063" s="28"/>
      <c r="AP2063" s="28"/>
      <c r="AQ2063" s="28"/>
      <c r="AR2063" s="28"/>
      <c r="AS2063" s="28"/>
      <c r="AT2063" s="28"/>
    </row>
    <row r="2064" spans="26:46">
      <c r="Z2064" s="28"/>
      <c r="AA2064" s="28"/>
      <c r="AB2064" s="28"/>
      <c r="AC2064" s="28"/>
      <c r="AD2064" s="28"/>
      <c r="AF2064" s="29"/>
      <c r="AM2064" s="28"/>
      <c r="AN2064" s="28"/>
      <c r="AO2064" s="28"/>
      <c r="AP2064" s="28"/>
      <c r="AQ2064" s="28"/>
      <c r="AR2064" s="28"/>
      <c r="AS2064" s="28"/>
      <c r="AT2064" s="28"/>
    </row>
    <row r="2065" spans="26:46">
      <c r="Z2065" s="28"/>
      <c r="AA2065" s="28"/>
      <c r="AB2065" s="28"/>
      <c r="AC2065" s="28"/>
      <c r="AD2065" s="28"/>
      <c r="AF2065" s="29"/>
      <c r="AM2065" s="28"/>
      <c r="AN2065" s="28"/>
      <c r="AO2065" s="28"/>
      <c r="AP2065" s="28"/>
      <c r="AQ2065" s="28"/>
      <c r="AR2065" s="28"/>
      <c r="AS2065" s="28"/>
      <c r="AT2065" s="28"/>
    </row>
    <row r="2066" spans="26:46">
      <c r="Z2066" s="28"/>
      <c r="AA2066" s="28"/>
      <c r="AB2066" s="28"/>
      <c r="AC2066" s="28"/>
      <c r="AD2066" s="28"/>
      <c r="AF2066" s="29"/>
      <c r="AM2066" s="28"/>
      <c r="AN2066" s="28"/>
      <c r="AO2066" s="28"/>
      <c r="AP2066" s="28"/>
      <c r="AQ2066" s="28"/>
      <c r="AR2066" s="28"/>
      <c r="AS2066" s="28"/>
      <c r="AT2066" s="28"/>
    </row>
    <row r="2067" spans="26:46">
      <c r="Z2067" s="28"/>
      <c r="AA2067" s="28"/>
      <c r="AB2067" s="28"/>
      <c r="AC2067" s="28"/>
      <c r="AD2067" s="28"/>
      <c r="AF2067" s="29"/>
      <c r="AM2067" s="28"/>
      <c r="AN2067" s="28"/>
      <c r="AO2067" s="28"/>
      <c r="AP2067" s="28"/>
      <c r="AQ2067" s="28"/>
      <c r="AR2067" s="28"/>
      <c r="AS2067" s="28"/>
      <c r="AT2067" s="28"/>
    </row>
    <row r="2068" spans="26:46">
      <c r="Z2068" s="28"/>
      <c r="AA2068" s="28"/>
      <c r="AB2068" s="28"/>
      <c r="AC2068" s="28"/>
      <c r="AD2068" s="28"/>
      <c r="AE2068" s="61"/>
      <c r="AF2068" s="29"/>
      <c r="AM2068" s="28"/>
      <c r="AN2068" s="28"/>
      <c r="AO2068" s="28"/>
      <c r="AP2068" s="28"/>
      <c r="AQ2068" s="28"/>
      <c r="AR2068" s="28"/>
      <c r="AS2068" s="28"/>
      <c r="AT2068" s="28"/>
    </row>
    <row r="2069" spans="26:46">
      <c r="Z2069" s="28"/>
      <c r="AA2069" s="28"/>
      <c r="AB2069" s="28"/>
      <c r="AC2069" s="28"/>
      <c r="AD2069" s="28"/>
      <c r="AE2069" s="61"/>
      <c r="AF2069" s="29"/>
      <c r="AM2069" s="28"/>
      <c r="AN2069" s="28"/>
      <c r="AO2069" s="28"/>
      <c r="AP2069" s="28"/>
      <c r="AQ2069" s="28"/>
      <c r="AR2069" s="28"/>
      <c r="AS2069" s="28"/>
      <c r="AT2069" s="28"/>
    </row>
    <row r="2070" spans="26:46">
      <c r="Z2070" s="28"/>
      <c r="AA2070" s="28"/>
      <c r="AB2070" s="28"/>
      <c r="AC2070" s="28"/>
      <c r="AD2070" s="28"/>
      <c r="AE2070" s="61"/>
      <c r="AF2070" s="29"/>
      <c r="AM2070" s="28"/>
      <c r="AN2070" s="28"/>
      <c r="AO2070" s="28"/>
      <c r="AP2070" s="28"/>
      <c r="AQ2070" s="28"/>
      <c r="AR2070" s="28"/>
      <c r="AS2070" s="28"/>
      <c r="AT2070" s="28"/>
    </row>
    <row r="2071" spans="26:46">
      <c r="Z2071" s="28"/>
      <c r="AA2071" s="28"/>
      <c r="AB2071" s="28"/>
      <c r="AC2071" s="28"/>
      <c r="AD2071" s="28"/>
      <c r="AE2071" s="61"/>
      <c r="AF2071" s="29"/>
      <c r="AM2071" s="28"/>
      <c r="AN2071" s="28"/>
      <c r="AO2071" s="28"/>
      <c r="AP2071" s="28"/>
      <c r="AQ2071" s="28"/>
      <c r="AR2071" s="28"/>
      <c r="AS2071" s="28"/>
      <c r="AT2071" s="28"/>
    </row>
    <row r="2072" spans="26:46">
      <c r="Z2072" s="28"/>
      <c r="AA2072" s="28"/>
      <c r="AB2072" s="28"/>
      <c r="AC2072" s="28"/>
      <c r="AD2072" s="28"/>
      <c r="AE2072" s="61"/>
      <c r="AF2072" s="29"/>
      <c r="AM2072" s="28"/>
      <c r="AN2072" s="28"/>
      <c r="AO2072" s="28"/>
      <c r="AP2072" s="28"/>
      <c r="AQ2072" s="28"/>
      <c r="AR2072" s="28"/>
      <c r="AS2072" s="28"/>
      <c r="AT2072" s="28"/>
    </row>
    <row r="2073" spans="26:46">
      <c r="Z2073" s="28"/>
      <c r="AA2073" s="28"/>
      <c r="AB2073" s="28"/>
      <c r="AC2073" s="28"/>
      <c r="AD2073" s="28"/>
      <c r="AE2073" s="61"/>
      <c r="AF2073" s="29"/>
      <c r="AM2073" s="28"/>
      <c r="AN2073" s="28"/>
      <c r="AO2073" s="28"/>
      <c r="AP2073" s="28"/>
      <c r="AQ2073" s="28"/>
      <c r="AR2073" s="28"/>
      <c r="AS2073" s="28"/>
      <c r="AT2073" s="28"/>
    </row>
    <row r="2074" spans="26:46">
      <c r="Z2074" s="28"/>
      <c r="AA2074" s="28"/>
      <c r="AB2074" s="28"/>
      <c r="AC2074" s="28"/>
      <c r="AD2074" s="28"/>
      <c r="AE2074" s="61"/>
      <c r="AF2074" s="29"/>
      <c r="AM2074" s="28"/>
      <c r="AN2074" s="28"/>
      <c r="AO2074" s="28"/>
      <c r="AP2074" s="28"/>
      <c r="AQ2074" s="28"/>
      <c r="AR2074" s="28"/>
      <c r="AS2074" s="28"/>
      <c r="AT2074" s="28"/>
    </row>
    <row r="2075" spans="26:46">
      <c r="Z2075" s="28"/>
      <c r="AA2075" s="28"/>
      <c r="AB2075" s="28"/>
      <c r="AC2075" s="28"/>
      <c r="AD2075" s="28"/>
      <c r="AE2075" s="61"/>
      <c r="AF2075" s="29"/>
      <c r="AM2075" s="28"/>
      <c r="AN2075" s="28"/>
      <c r="AO2075" s="28"/>
      <c r="AP2075" s="28"/>
      <c r="AQ2075" s="28"/>
      <c r="AR2075" s="28"/>
      <c r="AS2075" s="28"/>
      <c r="AT2075" s="28"/>
    </row>
    <row r="2076" spans="26:46">
      <c r="Z2076" s="28"/>
      <c r="AA2076" s="28"/>
      <c r="AB2076" s="28"/>
      <c r="AC2076" s="28"/>
      <c r="AD2076" s="28"/>
      <c r="AE2076" s="61"/>
      <c r="AF2076" s="29"/>
      <c r="AM2076" s="28"/>
      <c r="AN2076" s="28"/>
      <c r="AO2076" s="28"/>
      <c r="AP2076" s="28"/>
      <c r="AQ2076" s="28"/>
      <c r="AR2076" s="28"/>
      <c r="AS2076" s="28"/>
      <c r="AT2076" s="28"/>
    </row>
    <row r="2077" spans="26:46">
      <c r="Z2077" s="28"/>
      <c r="AA2077" s="28"/>
      <c r="AB2077" s="28"/>
      <c r="AC2077" s="28"/>
      <c r="AD2077" s="28"/>
      <c r="AE2077" s="61"/>
      <c r="AF2077" s="29"/>
      <c r="AM2077" s="28"/>
      <c r="AN2077" s="28"/>
      <c r="AO2077" s="28"/>
      <c r="AP2077" s="28"/>
      <c r="AQ2077" s="28"/>
      <c r="AR2077" s="28"/>
      <c r="AS2077" s="28"/>
      <c r="AT2077" s="28"/>
    </row>
    <row r="2078" spans="26:46">
      <c r="Z2078" s="28"/>
      <c r="AA2078" s="28"/>
      <c r="AB2078" s="28"/>
      <c r="AC2078" s="28"/>
      <c r="AD2078" s="28"/>
      <c r="AE2078" s="61"/>
      <c r="AF2078" s="29"/>
      <c r="AM2078" s="28"/>
      <c r="AN2078" s="28"/>
      <c r="AO2078" s="28"/>
      <c r="AP2078" s="28"/>
      <c r="AQ2078" s="28"/>
      <c r="AR2078" s="28"/>
      <c r="AS2078" s="28"/>
      <c r="AT2078" s="28"/>
    </row>
    <row r="2079" spans="26:46">
      <c r="Z2079" s="28"/>
      <c r="AA2079" s="28"/>
      <c r="AB2079" s="28"/>
      <c r="AC2079" s="28"/>
      <c r="AD2079" s="28"/>
      <c r="AE2079" s="61"/>
      <c r="AF2079" s="29"/>
      <c r="AM2079" s="28"/>
      <c r="AN2079" s="28"/>
      <c r="AO2079" s="28"/>
      <c r="AP2079" s="28"/>
      <c r="AQ2079" s="28"/>
      <c r="AR2079" s="28"/>
      <c r="AS2079" s="28"/>
      <c r="AT2079" s="28"/>
    </row>
    <row r="2080" spans="26:46">
      <c r="Z2080" s="28"/>
      <c r="AA2080" s="28"/>
      <c r="AB2080" s="28"/>
      <c r="AC2080" s="28"/>
      <c r="AD2080" s="28"/>
      <c r="AE2080" s="61"/>
      <c r="AF2080" s="29"/>
      <c r="AM2080" s="28"/>
      <c r="AN2080" s="28"/>
      <c r="AO2080" s="28"/>
      <c r="AP2080" s="28"/>
      <c r="AQ2080" s="28"/>
      <c r="AR2080" s="28"/>
      <c r="AS2080" s="28"/>
      <c r="AT2080" s="28"/>
    </row>
    <row r="2081" spans="26:46">
      <c r="Z2081" s="28"/>
      <c r="AA2081" s="28"/>
      <c r="AB2081" s="28"/>
      <c r="AC2081" s="28"/>
      <c r="AD2081" s="28"/>
      <c r="AE2081" s="61"/>
      <c r="AF2081" s="29"/>
      <c r="AM2081" s="28"/>
      <c r="AN2081" s="28"/>
      <c r="AO2081" s="28"/>
      <c r="AP2081" s="28"/>
      <c r="AQ2081" s="28"/>
      <c r="AR2081" s="28"/>
      <c r="AS2081" s="28"/>
      <c r="AT2081" s="28"/>
    </row>
    <row r="2082" spans="26:46">
      <c r="Z2082" s="28"/>
      <c r="AA2082" s="28"/>
      <c r="AB2082" s="28"/>
      <c r="AC2082" s="28"/>
      <c r="AD2082" s="28"/>
      <c r="AE2082" s="61"/>
      <c r="AF2082" s="29"/>
      <c r="AM2082" s="28"/>
      <c r="AN2082" s="28"/>
      <c r="AO2082" s="28"/>
      <c r="AP2082" s="28"/>
      <c r="AQ2082" s="28"/>
      <c r="AR2082" s="28"/>
      <c r="AS2082" s="28"/>
      <c r="AT2082" s="28"/>
    </row>
    <row r="2083" spans="26:46">
      <c r="Z2083" s="28"/>
      <c r="AA2083" s="28"/>
      <c r="AB2083" s="28"/>
      <c r="AC2083" s="28"/>
      <c r="AD2083" s="28"/>
      <c r="AE2083" s="61"/>
      <c r="AF2083" s="29"/>
      <c r="AM2083" s="28"/>
      <c r="AN2083" s="28"/>
      <c r="AO2083" s="28"/>
      <c r="AP2083" s="28"/>
      <c r="AQ2083" s="28"/>
      <c r="AR2083" s="28"/>
      <c r="AS2083" s="28"/>
      <c r="AT2083" s="28"/>
    </row>
    <row r="2084" spans="26:46">
      <c r="Z2084" s="28"/>
      <c r="AA2084" s="28"/>
      <c r="AB2084" s="28"/>
      <c r="AC2084" s="28"/>
      <c r="AD2084" s="28"/>
      <c r="AE2084" s="61"/>
      <c r="AF2084" s="29"/>
      <c r="AM2084" s="28"/>
      <c r="AN2084" s="28"/>
      <c r="AO2084" s="28"/>
      <c r="AP2084" s="28"/>
      <c r="AQ2084" s="28"/>
      <c r="AR2084" s="28"/>
      <c r="AS2084" s="28"/>
      <c r="AT2084" s="28"/>
    </row>
    <row r="2085" spans="26:46">
      <c r="Z2085" s="28"/>
      <c r="AA2085" s="28"/>
      <c r="AB2085" s="28"/>
      <c r="AC2085" s="28"/>
      <c r="AD2085" s="28"/>
      <c r="AE2085" s="61"/>
      <c r="AF2085" s="29"/>
      <c r="AM2085" s="28"/>
      <c r="AN2085" s="28"/>
      <c r="AO2085" s="28"/>
      <c r="AP2085" s="28"/>
      <c r="AQ2085" s="28"/>
      <c r="AR2085" s="28"/>
      <c r="AS2085" s="28"/>
      <c r="AT2085" s="28"/>
    </row>
    <row r="2086" spans="26:46">
      <c r="Z2086" s="28"/>
      <c r="AA2086" s="28"/>
      <c r="AB2086" s="28"/>
      <c r="AC2086" s="28"/>
      <c r="AD2086" s="28"/>
      <c r="AE2086" s="61"/>
      <c r="AF2086" s="29"/>
      <c r="AM2086" s="28"/>
      <c r="AN2086" s="28"/>
      <c r="AO2086" s="28"/>
      <c r="AP2086" s="28"/>
      <c r="AQ2086" s="28"/>
      <c r="AR2086" s="28"/>
      <c r="AS2086" s="28"/>
      <c r="AT2086" s="28"/>
    </row>
    <row r="2087" spans="26:46">
      <c r="Z2087" s="28"/>
      <c r="AA2087" s="28"/>
      <c r="AB2087" s="28"/>
      <c r="AC2087" s="28"/>
      <c r="AD2087" s="28"/>
      <c r="AE2087" s="61"/>
      <c r="AF2087" s="29"/>
      <c r="AM2087" s="28"/>
      <c r="AN2087" s="28"/>
      <c r="AO2087" s="28"/>
      <c r="AP2087" s="28"/>
      <c r="AQ2087" s="28"/>
      <c r="AR2087" s="28"/>
      <c r="AS2087" s="28"/>
      <c r="AT2087" s="28"/>
    </row>
    <row r="2088" spans="26:46">
      <c r="Z2088" s="28"/>
      <c r="AA2088" s="28"/>
      <c r="AB2088" s="28"/>
      <c r="AC2088" s="28"/>
      <c r="AD2088" s="28"/>
      <c r="AE2088" s="61"/>
      <c r="AF2088" s="29"/>
      <c r="AM2088" s="28"/>
      <c r="AN2088" s="28"/>
      <c r="AO2088" s="28"/>
      <c r="AP2088" s="28"/>
      <c r="AQ2088" s="28"/>
      <c r="AR2088" s="28"/>
      <c r="AS2088" s="28"/>
      <c r="AT2088" s="28"/>
    </row>
    <row r="2089" spans="26:46">
      <c r="Z2089" s="28"/>
      <c r="AA2089" s="28"/>
      <c r="AB2089" s="28"/>
      <c r="AC2089" s="28"/>
      <c r="AD2089" s="28"/>
      <c r="AE2089" s="61"/>
      <c r="AF2089" s="29"/>
      <c r="AM2089" s="28"/>
      <c r="AN2089" s="28"/>
      <c r="AO2089" s="28"/>
      <c r="AP2089" s="28"/>
      <c r="AQ2089" s="28"/>
      <c r="AR2089" s="28"/>
      <c r="AS2089" s="28"/>
      <c r="AT2089" s="28"/>
    </row>
    <row r="2090" spans="26:46">
      <c r="Z2090" s="28"/>
      <c r="AA2090" s="28"/>
      <c r="AB2090" s="28"/>
      <c r="AC2090" s="28"/>
      <c r="AD2090" s="28"/>
      <c r="AE2090" s="61"/>
      <c r="AF2090" s="29"/>
      <c r="AM2090" s="28"/>
      <c r="AN2090" s="28"/>
      <c r="AO2090" s="28"/>
      <c r="AP2090" s="28"/>
      <c r="AQ2090" s="28"/>
      <c r="AR2090" s="28"/>
      <c r="AS2090" s="28"/>
      <c r="AT2090" s="28"/>
    </row>
    <row r="2091" spans="26:46">
      <c r="Z2091" s="28"/>
      <c r="AA2091" s="28"/>
      <c r="AB2091" s="28"/>
      <c r="AC2091" s="28"/>
      <c r="AD2091" s="28"/>
      <c r="AE2091" s="61"/>
      <c r="AF2091" s="29"/>
      <c r="AM2091" s="28"/>
      <c r="AN2091" s="28"/>
      <c r="AO2091" s="28"/>
      <c r="AP2091" s="28"/>
      <c r="AQ2091" s="28"/>
      <c r="AR2091" s="28"/>
      <c r="AS2091" s="28"/>
      <c r="AT2091" s="28"/>
    </row>
    <row r="2092" spans="26:46">
      <c r="Z2092" s="28"/>
      <c r="AA2092" s="28"/>
      <c r="AB2092" s="28"/>
      <c r="AC2092" s="28"/>
      <c r="AD2092" s="28"/>
      <c r="AE2092" s="61"/>
      <c r="AF2092" s="29"/>
      <c r="AM2092" s="28"/>
      <c r="AN2092" s="28"/>
      <c r="AO2092" s="28"/>
      <c r="AP2092" s="28"/>
      <c r="AQ2092" s="28"/>
      <c r="AR2092" s="28"/>
      <c r="AS2092" s="28"/>
      <c r="AT2092" s="28"/>
    </row>
    <row r="2093" spans="26:46">
      <c r="Z2093" s="28"/>
      <c r="AA2093" s="28"/>
      <c r="AB2093" s="28"/>
      <c r="AC2093" s="28"/>
      <c r="AD2093" s="28"/>
      <c r="AE2093" s="61"/>
      <c r="AF2093" s="29"/>
      <c r="AM2093" s="28"/>
      <c r="AN2093" s="28"/>
      <c r="AO2093" s="28"/>
      <c r="AP2093" s="28"/>
      <c r="AQ2093" s="28"/>
      <c r="AR2093" s="28"/>
      <c r="AS2093" s="28"/>
      <c r="AT2093" s="28"/>
    </row>
    <row r="2094" spans="26:46">
      <c r="Z2094" s="28"/>
      <c r="AA2094" s="28"/>
      <c r="AB2094" s="28"/>
      <c r="AC2094" s="28"/>
      <c r="AD2094" s="28"/>
      <c r="AE2094" s="61"/>
      <c r="AF2094" s="29"/>
      <c r="AM2094" s="28"/>
      <c r="AN2094" s="28"/>
      <c r="AO2094" s="28"/>
      <c r="AP2094" s="28"/>
      <c r="AQ2094" s="28"/>
      <c r="AR2094" s="28"/>
      <c r="AS2094" s="28"/>
      <c r="AT2094" s="28"/>
    </row>
    <row r="2095" spans="26:46">
      <c r="Z2095" s="28"/>
      <c r="AA2095" s="28"/>
      <c r="AB2095" s="28"/>
      <c r="AC2095" s="28"/>
      <c r="AD2095" s="28"/>
      <c r="AE2095" s="61"/>
      <c r="AF2095" s="29"/>
      <c r="AM2095" s="28"/>
      <c r="AN2095" s="28"/>
      <c r="AO2095" s="28"/>
      <c r="AP2095" s="28"/>
      <c r="AQ2095" s="28"/>
      <c r="AR2095" s="28"/>
      <c r="AS2095" s="28"/>
      <c r="AT2095" s="28"/>
    </row>
    <row r="2096" spans="26:46">
      <c r="Z2096" s="28"/>
      <c r="AA2096" s="28"/>
      <c r="AB2096" s="28"/>
      <c r="AC2096" s="28"/>
      <c r="AD2096" s="28"/>
      <c r="AE2096" s="61"/>
      <c r="AF2096" s="29"/>
      <c r="AM2096" s="28"/>
      <c r="AN2096" s="28"/>
      <c r="AO2096" s="28"/>
      <c r="AP2096" s="28"/>
      <c r="AQ2096" s="28"/>
      <c r="AR2096" s="28"/>
      <c r="AS2096" s="28"/>
      <c r="AT2096" s="28"/>
    </row>
    <row r="2097" spans="26:46">
      <c r="Z2097" s="28"/>
      <c r="AA2097" s="28"/>
      <c r="AB2097" s="28"/>
      <c r="AC2097" s="28"/>
      <c r="AD2097" s="28"/>
      <c r="AE2097" s="61"/>
      <c r="AF2097" s="29"/>
      <c r="AM2097" s="28"/>
      <c r="AN2097" s="28"/>
      <c r="AO2097" s="28"/>
      <c r="AP2097" s="28"/>
      <c r="AQ2097" s="28"/>
      <c r="AR2097" s="28"/>
      <c r="AS2097" s="28"/>
      <c r="AT2097" s="28"/>
    </row>
    <row r="2098" spans="26:46">
      <c r="Z2098" s="28"/>
      <c r="AA2098" s="28"/>
      <c r="AB2098" s="28"/>
      <c r="AC2098" s="28"/>
      <c r="AD2098" s="28"/>
      <c r="AE2098" s="61"/>
      <c r="AF2098" s="29"/>
      <c r="AM2098" s="28"/>
      <c r="AN2098" s="28"/>
      <c r="AO2098" s="28"/>
      <c r="AP2098" s="28"/>
      <c r="AQ2098" s="28"/>
      <c r="AR2098" s="28"/>
      <c r="AS2098" s="28"/>
      <c r="AT2098" s="28"/>
    </row>
    <row r="2099" spans="26:46">
      <c r="Z2099" s="28"/>
      <c r="AA2099" s="28"/>
      <c r="AB2099" s="28"/>
      <c r="AC2099" s="28"/>
      <c r="AD2099" s="28"/>
      <c r="AE2099" s="61"/>
      <c r="AF2099" s="29"/>
      <c r="AM2099" s="28"/>
      <c r="AN2099" s="28"/>
      <c r="AO2099" s="28"/>
      <c r="AP2099" s="28"/>
      <c r="AQ2099" s="28"/>
      <c r="AR2099" s="28"/>
      <c r="AS2099" s="28"/>
      <c r="AT2099" s="28"/>
    </row>
    <row r="2100" spans="26:46">
      <c r="Z2100" s="28"/>
      <c r="AA2100" s="28"/>
      <c r="AB2100" s="28"/>
      <c r="AC2100" s="28"/>
      <c r="AD2100" s="28"/>
      <c r="AE2100" s="61"/>
      <c r="AF2100" s="29"/>
      <c r="AM2100" s="28"/>
      <c r="AN2100" s="28"/>
      <c r="AO2100" s="28"/>
      <c r="AP2100" s="28"/>
      <c r="AQ2100" s="28"/>
      <c r="AR2100" s="28"/>
      <c r="AS2100" s="28"/>
      <c r="AT2100" s="28"/>
    </row>
    <row r="2101" spans="26:46">
      <c r="Z2101" s="28"/>
      <c r="AA2101" s="28"/>
      <c r="AB2101" s="28"/>
      <c r="AC2101" s="28"/>
      <c r="AD2101" s="28"/>
      <c r="AE2101" s="61"/>
      <c r="AF2101" s="29"/>
      <c r="AM2101" s="28"/>
      <c r="AN2101" s="28"/>
      <c r="AO2101" s="28"/>
      <c r="AP2101" s="28"/>
      <c r="AQ2101" s="28"/>
      <c r="AR2101" s="28"/>
      <c r="AS2101" s="28"/>
      <c r="AT2101" s="28"/>
    </row>
    <row r="2102" spans="26:46">
      <c r="Z2102" s="28"/>
      <c r="AA2102" s="28"/>
      <c r="AB2102" s="28"/>
      <c r="AC2102" s="28"/>
      <c r="AD2102" s="28"/>
      <c r="AE2102" s="61"/>
      <c r="AF2102" s="29"/>
      <c r="AM2102" s="28"/>
      <c r="AN2102" s="28"/>
      <c r="AO2102" s="28"/>
      <c r="AP2102" s="28"/>
      <c r="AQ2102" s="28"/>
      <c r="AR2102" s="28"/>
      <c r="AS2102" s="28"/>
      <c r="AT2102" s="28"/>
    </row>
    <row r="2103" spans="26:46">
      <c r="Z2103" s="28"/>
      <c r="AA2103" s="28"/>
      <c r="AB2103" s="28"/>
      <c r="AC2103" s="28"/>
      <c r="AD2103" s="28"/>
      <c r="AE2103" s="61"/>
      <c r="AF2103" s="29"/>
      <c r="AM2103" s="28"/>
      <c r="AN2103" s="28"/>
      <c r="AO2103" s="28"/>
      <c r="AP2103" s="28"/>
      <c r="AQ2103" s="28"/>
      <c r="AR2103" s="28"/>
      <c r="AS2103" s="28"/>
      <c r="AT2103" s="28"/>
    </row>
    <row r="2104" spans="26:46">
      <c r="Z2104" s="28"/>
      <c r="AA2104" s="28"/>
      <c r="AB2104" s="28"/>
      <c r="AC2104" s="28"/>
      <c r="AD2104" s="28"/>
      <c r="AE2104" s="61"/>
      <c r="AF2104" s="29"/>
      <c r="AM2104" s="28"/>
      <c r="AN2104" s="28"/>
      <c r="AO2104" s="28"/>
      <c r="AP2104" s="28"/>
      <c r="AQ2104" s="28"/>
      <c r="AR2104" s="28"/>
      <c r="AS2104" s="28"/>
      <c r="AT2104" s="28"/>
    </row>
    <row r="2105" spans="26:46">
      <c r="Z2105" s="28"/>
      <c r="AA2105" s="28"/>
      <c r="AB2105" s="28"/>
      <c r="AC2105" s="28"/>
      <c r="AD2105" s="28"/>
      <c r="AE2105" s="61"/>
      <c r="AF2105" s="29"/>
      <c r="AM2105" s="28"/>
      <c r="AN2105" s="28"/>
      <c r="AO2105" s="28"/>
      <c r="AP2105" s="28"/>
      <c r="AQ2105" s="28"/>
      <c r="AR2105" s="28"/>
      <c r="AS2105" s="28"/>
      <c r="AT2105" s="28"/>
    </row>
    <row r="2106" spans="26:46">
      <c r="Z2106" s="28"/>
      <c r="AA2106" s="28"/>
      <c r="AB2106" s="28"/>
      <c r="AC2106" s="28"/>
      <c r="AD2106" s="28"/>
      <c r="AE2106" s="61"/>
      <c r="AF2106" s="29"/>
      <c r="AM2106" s="28"/>
      <c r="AN2106" s="28"/>
      <c r="AO2106" s="28"/>
      <c r="AP2106" s="28"/>
      <c r="AQ2106" s="28"/>
      <c r="AR2106" s="28"/>
      <c r="AS2106" s="28"/>
      <c r="AT2106" s="28"/>
    </row>
    <row r="2107" spans="26:46">
      <c r="Z2107" s="28"/>
      <c r="AA2107" s="28"/>
      <c r="AB2107" s="28"/>
      <c r="AC2107" s="28"/>
      <c r="AD2107" s="28"/>
      <c r="AE2107" s="61"/>
      <c r="AF2107" s="29"/>
      <c r="AM2107" s="28"/>
      <c r="AN2107" s="28"/>
      <c r="AO2107" s="28"/>
      <c r="AP2107" s="28"/>
      <c r="AQ2107" s="28"/>
      <c r="AR2107" s="28"/>
      <c r="AS2107" s="28"/>
      <c r="AT2107" s="28"/>
    </row>
    <row r="2108" spans="26:46">
      <c r="Z2108" s="28"/>
      <c r="AA2108" s="28"/>
      <c r="AB2108" s="28"/>
      <c r="AC2108" s="28"/>
      <c r="AD2108" s="28"/>
      <c r="AE2108" s="61"/>
      <c r="AF2108" s="29"/>
      <c r="AM2108" s="28"/>
      <c r="AN2108" s="28"/>
      <c r="AO2108" s="28"/>
      <c r="AP2108" s="28"/>
      <c r="AQ2108" s="28"/>
      <c r="AR2108" s="28"/>
      <c r="AS2108" s="28"/>
      <c r="AT2108" s="28"/>
    </row>
    <row r="2109" spans="26:46">
      <c r="Z2109" s="28"/>
      <c r="AA2109" s="28"/>
      <c r="AB2109" s="28"/>
      <c r="AC2109" s="28"/>
      <c r="AD2109" s="28"/>
      <c r="AE2109" s="61"/>
      <c r="AF2109" s="29"/>
      <c r="AM2109" s="28"/>
      <c r="AN2109" s="28"/>
      <c r="AO2109" s="28"/>
      <c r="AP2109" s="28"/>
      <c r="AQ2109" s="28"/>
      <c r="AR2109" s="28"/>
      <c r="AS2109" s="28"/>
      <c r="AT2109" s="28"/>
    </row>
    <row r="2110" spans="26:46">
      <c r="Z2110" s="28"/>
      <c r="AA2110" s="28"/>
      <c r="AB2110" s="28"/>
      <c r="AC2110" s="28"/>
      <c r="AD2110" s="28"/>
      <c r="AE2110" s="61"/>
      <c r="AF2110" s="29"/>
      <c r="AM2110" s="28"/>
      <c r="AN2110" s="28"/>
      <c r="AO2110" s="28"/>
      <c r="AP2110" s="28"/>
      <c r="AQ2110" s="28"/>
      <c r="AR2110" s="28"/>
      <c r="AS2110" s="28"/>
      <c r="AT2110" s="28"/>
    </row>
    <row r="2111" spans="26:46">
      <c r="Z2111" s="28"/>
      <c r="AA2111" s="28"/>
      <c r="AB2111" s="28"/>
      <c r="AC2111" s="28"/>
      <c r="AD2111" s="28"/>
      <c r="AE2111" s="61"/>
      <c r="AF2111" s="29"/>
      <c r="AM2111" s="28"/>
      <c r="AN2111" s="28"/>
      <c r="AO2111" s="28"/>
      <c r="AP2111" s="28"/>
      <c r="AQ2111" s="28"/>
      <c r="AR2111" s="28"/>
      <c r="AS2111" s="28"/>
      <c r="AT2111" s="28"/>
    </row>
    <row r="2112" spans="26:46">
      <c r="Z2112" s="28"/>
      <c r="AA2112" s="28"/>
      <c r="AB2112" s="28"/>
      <c r="AC2112" s="28"/>
      <c r="AD2112" s="28"/>
      <c r="AE2112" s="61"/>
      <c r="AF2112" s="29"/>
      <c r="AM2112" s="28"/>
      <c r="AN2112" s="28"/>
      <c r="AO2112" s="28"/>
      <c r="AP2112" s="28"/>
      <c r="AQ2112" s="28"/>
      <c r="AR2112" s="28"/>
      <c r="AS2112" s="28"/>
      <c r="AT2112" s="28"/>
    </row>
    <row r="2113" spans="26:46">
      <c r="Z2113" s="28"/>
      <c r="AA2113" s="28"/>
      <c r="AB2113" s="28"/>
      <c r="AC2113" s="28"/>
      <c r="AD2113" s="28"/>
      <c r="AE2113" s="61"/>
      <c r="AF2113" s="29"/>
      <c r="AM2113" s="28"/>
      <c r="AN2113" s="28"/>
      <c r="AO2113" s="28"/>
      <c r="AP2113" s="28"/>
      <c r="AQ2113" s="28"/>
      <c r="AR2113" s="28"/>
      <c r="AS2113" s="28"/>
      <c r="AT2113" s="28"/>
    </row>
    <row r="2114" spans="26:46">
      <c r="Z2114" s="28"/>
      <c r="AA2114" s="28"/>
      <c r="AB2114" s="28"/>
      <c r="AC2114" s="28"/>
      <c r="AD2114" s="28"/>
      <c r="AE2114" s="61"/>
      <c r="AF2114" s="29"/>
      <c r="AM2114" s="28"/>
      <c r="AN2114" s="28"/>
      <c r="AO2114" s="28"/>
      <c r="AP2114" s="28"/>
      <c r="AQ2114" s="28"/>
      <c r="AR2114" s="28"/>
      <c r="AS2114" s="28"/>
      <c r="AT2114" s="28"/>
    </row>
    <row r="2115" spans="26:46">
      <c r="Z2115" s="28"/>
      <c r="AA2115" s="28"/>
      <c r="AB2115" s="28"/>
      <c r="AC2115" s="28"/>
      <c r="AD2115" s="28"/>
      <c r="AE2115" s="61"/>
      <c r="AF2115" s="29"/>
      <c r="AM2115" s="28"/>
      <c r="AN2115" s="28"/>
      <c r="AO2115" s="28"/>
      <c r="AP2115" s="28"/>
      <c r="AQ2115" s="28"/>
      <c r="AR2115" s="28"/>
      <c r="AS2115" s="28"/>
      <c r="AT2115" s="28"/>
    </row>
    <row r="2116" spans="26:46">
      <c r="Z2116" s="28"/>
      <c r="AA2116" s="28"/>
      <c r="AB2116" s="28"/>
      <c r="AC2116" s="28"/>
      <c r="AD2116" s="28"/>
      <c r="AE2116" s="61"/>
      <c r="AF2116" s="29"/>
      <c r="AM2116" s="28"/>
      <c r="AN2116" s="28"/>
      <c r="AO2116" s="28"/>
      <c r="AP2116" s="28"/>
      <c r="AQ2116" s="28"/>
      <c r="AR2116" s="28"/>
      <c r="AS2116" s="28"/>
      <c r="AT2116" s="28"/>
    </row>
    <row r="2117" spans="26:46">
      <c r="Z2117" s="28"/>
      <c r="AA2117" s="28"/>
      <c r="AB2117" s="28"/>
      <c r="AC2117" s="28"/>
      <c r="AD2117" s="28"/>
      <c r="AE2117" s="61"/>
      <c r="AF2117" s="29"/>
      <c r="AM2117" s="28"/>
      <c r="AN2117" s="28"/>
      <c r="AO2117" s="28"/>
      <c r="AP2117" s="28"/>
      <c r="AQ2117" s="28"/>
      <c r="AR2117" s="28"/>
      <c r="AS2117" s="28"/>
      <c r="AT2117" s="28"/>
    </row>
    <row r="2118" spans="26:46">
      <c r="Z2118" s="28"/>
      <c r="AA2118" s="28"/>
      <c r="AB2118" s="28"/>
      <c r="AC2118" s="28"/>
      <c r="AD2118" s="28"/>
      <c r="AE2118" s="61"/>
      <c r="AF2118" s="29"/>
      <c r="AM2118" s="28"/>
      <c r="AN2118" s="28"/>
      <c r="AO2118" s="28"/>
      <c r="AP2118" s="28"/>
      <c r="AQ2118" s="28"/>
      <c r="AR2118" s="28"/>
      <c r="AS2118" s="28"/>
      <c r="AT2118" s="28"/>
    </row>
    <row r="2119" spans="26:46">
      <c r="Z2119" s="28"/>
      <c r="AA2119" s="28"/>
      <c r="AB2119" s="28"/>
      <c r="AC2119" s="28"/>
      <c r="AD2119" s="28"/>
      <c r="AE2119" s="61"/>
      <c r="AF2119" s="29"/>
      <c r="AM2119" s="28"/>
      <c r="AN2119" s="28"/>
      <c r="AO2119" s="28"/>
      <c r="AP2119" s="28"/>
      <c r="AQ2119" s="28"/>
      <c r="AR2119" s="28"/>
      <c r="AS2119" s="28"/>
      <c r="AT2119" s="28"/>
    </row>
    <row r="2120" spans="26:46">
      <c r="Z2120" s="28"/>
      <c r="AA2120" s="28"/>
      <c r="AB2120" s="28"/>
      <c r="AC2120" s="28"/>
      <c r="AD2120" s="28"/>
      <c r="AE2120" s="61"/>
      <c r="AF2120" s="29"/>
      <c r="AM2120" s="28"/>
      <c r="AN2120" s="28"/>
      <c r="AO2120" s="28"/>
      <c r="AP2120" s="28"/>
      <c r="AQ2120" s="28"/>
      <c r="AR2120" s="28"/>
      <c r="AS2120" s="28"/>
      <c r="AT2120" s="28"/>
    </row>
    <row r="2121" spans="26:46">
      <c r="Z2121" s="28"/>
      <c r="AA2121" s="28"/>
      <c r="AB2121" s="28"/>
      <c r="AC2121" s="28"/>
      <c r="AD2121" s="28"/>
      <c r="AE2121" s="61"/>
      <c r="AF2121" s="29"/>
      <c r="AM2121" s="28"/>
      <c r="AN2121" s="28"/>
      <c r="AO2121" s="28"/>
      <c r="AP2121" s="28"/>
      <c r="AQ2121" s="28"/>
      <c r="AR2121" s="28"/>
      <c r="AS2121" s="28"/>
      <c r="AT2121" s="28"/>
    </row>
    <row r="2122" spans="26:46">
      <c r="Z2122" s="28"/>
      <c r="AA2122" s="28"/>
      <c r="AB2122" s="28"/>
      <c r="AC2122" s="28"/>
      <c r="AD2122" s="28"/>
      <c r="AE2122" s="61"/>
      <c r="AF2122" s="29"/>
      <c r="AM2122" s="28"/>
      <c r="AN2122" s="28"/>
      <c r="AO2122" s="28"/>
      <c r="AP2122" s="28"/>
      <c r="AQ2122" s="28"/>
      <c r="AR2122" s="28"/>
      <c r="AS2122" s="28"/>
      <c r="AT2122" s="28"/>
    </row>
    <row r="2123" spans="26:46">
      <c r="Z2123" s="28"/>
      <c r="AA2123" s="28"/>
      <c r="AB2123" s="28"/>
      <c r="AC2123" s="28"/>
      <c r="AD2123" s="28"/>
      <c r="AE2123" s="61"/>
      <c r="AF2123" s="29"/>
      <c r="AM2123" s="28"/>
      <c r="AN2123" s="28"/>
      <c r="AO2123" s="28"/>
      <c r="AP2123" s="28"/>
      <c r="AQ2123" s="28"/>
      <c r="AR2123" s="28"/>
      <c r="AS2123" s="28"/>
      <c r="AT2123" s="28"/>
    </row>
    <row r="2124" spans="26:46">
      <c r="Z2124" s="28"/>
      <c r="AA2124" s="28"/>
      <c r="AB2124" s="28"/>
      <c r="AC2124" s="28"/>
      <c r="AD2124" s="28"/>
      <c r="AE2124" s="61"/>
      <c r="AF2124" s="29"/>
      <c r="AM2124" s="28"/>
      <c r="AN2124" s="28"/>
      <c r="AO2124" s="28"/>
      <c r="AP2124" s="28"/>
      <c r="AQ2124" s="28"/>
      <c r="AR2124" s="28"/>
      <c r="AS2124" s="28"/>
      <c r="AT2124" s="28"/>
    </row>
    <row r="2125" spans="26:46">
      <c r="Z2125" s="28"/>
      <c r="AA2125" s="28"/>
      <c r="AB2125" s="28"/>
      <c r="AC2125" s="28"/>
      <c r="AD2125" s="28"/>
      <c r="AE2125" s="61"/>
      <c r="AF2125" s="29"/>
      <c r="AM2125" s="28"/>
      <c r="AN2125" s="28"/>
      <c r="AO2125" s="28"/>
      <c r="AP2125" s="28"/>
      <c r="AQ2125" s="28"/>
      <c r="AR2125" s="28"/>
      <c r="AS2125" s="28"/>
      <c r="AT2125" s="28"/>
    </row>
    <row r="2126" spans="26:46">
      <c r="Z2126" s="28"/>
      <c r="AA2126" s="28"/>
      <c r="AB2126" s="28"/>
      <c r="AC2126" s="28"/>
      <c r="AD2126" s="28"/>
      <c r="AE2126" s="61"/>
      <c r="AF2126" s="29"/>
      <c r="AM2126" s="28"/>
      <c r="AN2126" s="28"/>
      <c r="AO2126" s="28"/>
      <c r="AP2126" s="28"/>
      <c r="AQ2126" s="28"/>
      <c r="AR2126" s="28"/>
      <c r="AS2126" s="28"/>
      <c r="AT2126" s="28"/>
    </row>
    <row r="2127" spans="26:46">
      <c r="Z2127" s="28"/>
      <c r="AA2127" s="28"/>
      <c r="AB2127" s="28"/>
      <c r="AC2127" s="28"/>
      <c r="AD2127" s="28"/>
      <c r="AE2127" s="61"/>
      <c r="AF2127" s="29"/>
      <c r="AM2127" s="28"/>
      <c r="AN2127" s="28"/>
      <c r="AO2127" s="28"/>
      <c r="AP2127" s="28"/>
      <c r="AQ2127" s="28"/>
      <c r="AR2127" s="28"/>
      <c r="AS2127" s="28"/>
      <c r="AT2127" s="28"/>
    </row>
    <row r="2128" spans="26:46">
      <c r="Z2128" s="28"/>
      <c r="AA2128" s="28"/>
      <c r="AB2128" s="28"/>
      <c r="AC2128" s="28"/>
      <c r="AD2128" s="28"/>
      <c r="AE2128" s="61"/>
      <c r="AF2128" s="29"/>
      <c r="AM2128" s="28"/>
      <c r="AN2128" s="28"/>
      <c r="AO2128" s="28"/>
      <c r="AP2128" s="28"/>
      <c r="AQ2128" s="28"/>
      <c r="AR2128" s="28"/>
      <c r="AS2128" s="28"/>
      <c r="AT2128" s="28"/>
    </row>
    <row r="2129" spans="26:46">
      <c r="Z2129" s="28"/>
      <c r="AA2129" s="28"/>
      <c r="AB2129" s="28"/>
      <c r="AC2129" s="28"/>
      <c r="AD2129" s="28"/>
      <c r="AE2129" s="61"/>
      <c r="AF2129" s="29"/>
      <c r="AM2129" s="28"/>
      <c r="AN2129" s="28"/>
      <c r="AO2129" s="28"/>
      <c r="AP2129" s="28"/>
      <c r="AQ2129" s="28"/>
      <c r="AR2129" s="28"/>
      <c r="AS2129" s="28"/>
      <c r="AT2129" s="28"/>
    </row>
    <row r="2130" spans="26:46">
      <c r="Z2130" s="28"/>
      <c r="AA2130" s="28"/>
      <c r="AB2130" s="28"/>
      <c r="AC2130" s="28"/>
      <c r="AD2130" s="28"/>
      <c r="AE2130" s="61"/>
      <c r="AF2130" s="29"/>
      <c r="AM2130" s="28"/>
      <c r="AN2130" s="28"/>
      <c r="AO2130" s="28"/>
      <c r="AP2130" s="28"/>
      <c r="AQ2130" s="28"/>
      <c r="AR2130" s="28"/>
      <c r="AS2130" s="28"/>
      <c r="AT2130" s="28"/>
    </row>
    <row r="2131" spans="26:46">
      <c r="Z2131" s="28"/>
      <c r="AA2131" s="28"/>
      <c r="AB2131" s="28"/>
      <c r="AC2131" s="28"/>
      <c r="AD2131" s="28"/>
      <c r="AE2131" s="61"/>
      <c r="AF2131" s="29"/>
      <c r="AM2131" s="28"/>
      <c r="AN2131" s="28"/>
      <c r="AO2131" s="28"/>
      <c r="AP2131" s="28"/>
      <c r="AQ2131" s="28"/>
      <c r="AR2131" s="28"/>
      <c r="AS2131" s="28"/>
      <c r="AT2131" s="28"/>
    </row>
    <row r="2132" spans="26:46">
      <c r="Z2132" s="28"/>
      <c r="AA2132" s="28"/>
      <c r="AB2132" s="28"/>
      <c r="AC2132" s="28"/>
      <c r="AD2132" s="28"/>
      <c r="AE2132" s="61"/>
      <c r="AF2132" s="29"/>
      <c r="AM2132" s="28"/>
      <c r="AN2132" s="28"/>
      <c r="AO2132" s="28"/>
      <c r="AP2132" s="28"/>
      <c r="AQ2132" s="28"/>
      <c r="AR2132" s="28"/>
      <c r="AS2132" s="28"/>
      <c r="AT2132" s="28"/>
    </row>
    <row r="2133" spans="26:46">
      <c r="Z2133" s="28"/>
      <c r="AA2133" s="28"/>
      <c r="AB2133" s="28"/>
      <c r="AC2133" s="28"/>
      <c r="AD2133" s="28"/>
      <c r="AE2133" s="61"/>
      <c r="AF2133" s="29"/>
      <c r="AM2133" s="28"/>
      <c r="AN2133" s="28"/>
      <c r="AO2133" s="28"/>
      <c r="AP2133" s="28"/>
      <c r="AQ2133" s="28"/>
      <c r="AR2133" s="28"/>
      <c r="AS2133" s="28"/>
      <c r="AT2133" s="28"/>
    </row>
    <row r="2134" spans="26:46">
      <c r="Z2134" s="28"/>
      <c r="AA2134" s="28"/>
      <c r="AB2134" s="28"/>
      <c r="AC2134" s="28"/>
      <c r="AD2134" s="28"/>
      <c r="AE2134" s="61"/>
      <c r="AF2134" s="29"/>
      <c r="AM2134" s="28"/>
      <c r="AN2134" s="28"/>
      <c r="AO2134" s="28"/>
      <c r="AP2134" s="28"/>
      <c r="AQ2134" s="28"/>
      <c r="AR2134" s="28"/>
      <c r="AS2134" s="28"/>
      <c r="AT2134" s="28"/>
    </row>
    <row r="2135" spans="26:46">
      <c r="Z2135" s="28"/>
      <c r="AA2135" s="28"/>
      <c r="AB2135" s="28"/>
      <c r="AC2135" s="28"/>
      <c r="AD2135" s="28"/>
      <c r="AE2135" s="61"/>
      <c r="AF2135" s="29"/>
      <c r="AM2135" s="28"/>
      <c r="AN2135" s="28"/>
      <c r="AO2135" s="28"/>
      <c r="AP2135" s="28"/>
      <c r="AQ2135" s="28"/>
      <c r="AR2135" s="28"/>
      <c r="AS2135" s="28"/>
      <c r="AT2135" s="28"/>
    </row>
    <row r="2136" spans="26:46">
      <c r="Z2136" s="28"/>
      <c r="AA2136" s="28"/>
      <c r="AB2136" s="28"/>
      <c r="AC2136" s="28"/>
      <c r="AD2136" s="28"/>
      <c r="AE2136" s="61"/>
      <c r="AF2136" s="29"/>
      <c r="AM2136" s="28"/>
      <c r="AN2136" s="28"/>
      <c r="AO2136" s="28"/>
      <c r="AP2136" s="28"/>
      <c r="AQ2136" s="28"/>
      <c r="AR2136" s="28"/>
      <c r="AS2136" s="28"/>
      <c r="AT2136" s="28"/>
    </row>
    <row r="2137" spans="26:46">
      <c r="Z2137" s="28"/>
      <c r="AA2137" s="28"/>
      <c r="AB2137" s="28"/>
      <c r="AC2137" s="28"/>
      <c r="AD2137" s="28"/>
      <c r="AE2137" s="61"/>
      <c r="AF2137" s="29"/>
      <c r="AM2137" s="28"/>
      <c r="AN2137" s="28"/>
      <c r="AO2137" s="28"/>
      <c r="AP2137" s="28"/>
      <c r="AQ2137" s="28"/>
      <c r="AR2137" s="28"/>
      <c r="AS2137" s="28"/>
      <c r="AT2137" s="28"/>
    </row>
    <row r="2138" spans="26:46">
      <c r="Z2138" s="28"/>
      <c r="AA2138" s="28"/>
      <c r="AB2138" s="28"/>
      <c r="AC2138" s="28"/>
      <c r="AD2138" s="28"/>
      <c r="AE2138" s="61"/>
      <c r="AF2138" s="29"/>
      <c r="AM2138" s="28"/>
      <c r="AN2138" s="28"/>
      <c r="AO2138" s="28"/>
      <c r="AP2138" s="28"/>
      <c r="AQ2138" s="28"/>
      <c r="AR2138" s="28"/>
      <c r="AS2138" s="28"/>
      <c r="AT2138" s="28"/>
    </row>
    <row r="2139" spans="26:46">
      <c r="Z2139" s="28"/>
      <c r="AA2139" s="28"/>
      <c r="AB2139" s="28"/>
      <c r="AC2139" s="28"/>
      <c r="AD2139" s="28"/>
      <c r="AE2139" s="61"/>
      <c r="AF2139" s="29"/>
      <c r="AM2139" s="28"/>
      <c r="AN2139" s="28"/>
      <c r="AO2139" s="28"/>
      <c r="AP2139" s="28"/>
      <c r="AQ2139" s="28"/>
      <c r="AR2139" s="28"/>
      <c r="AS2139" s="28"/>
      <c r="AT2139" s="28"/>
    </row>
    <row r="2140" spans="26:46">
      <c r="Z2140" s="28"/>
      <c r="AA2140" s="28"/>
      <c r="AB2140" s="28"/>
      <c r="AC2140" s="28"/>
      <c r="AD2140" s="28"/>
      <c r="AE2140" s="61"/>
      <c r="AF2140" s="29"/>
      <c r="AM2140" s="28"/>
      <c r="AN2140" s="28"/>
      <c r="AO2140" s="28"/>
      <c r="AP2140" s="28"/>
      <c r="AQ2140" s="28"/>
      <c r="AR2140" s="28"/>
      <c r="AS2140" s="28"/>
      <c r="AT2140" s="28"/>
    </row>
    <row r="2141" spans="26:46">
      <c r="Z2141" s="28"/>
      <c r="AA2141" s="28"/>
      <c r="AB2141" s="28"/>
      <c r="AC2141" s="28"/>
      <c r="AD2141" s="28"/>
      <c r="AE2141" s="61"/>
      <c r="AF2141" s="29"/>
      <c r="AM2141" s="28"/>
      <c r="AN2141" s="28"/>
      <c r="AO2141" s="28"/>
      <c r="AP2141" s="28"/>
      <c r="AQ2141" s="28"/>
      <c r="AR2141" s="28"/>
      <c r="AS2141" s="28"/>
      <c r="AT2141" s="28"/>
    </row>
    <row r="2142" spans="26:46">
      <c r="Z2142" s="28"/>
      <c r="AA2142" s="28"/>
      <c r="AB2142" s="28"/>
      <c r="AC2142" s="28"/>
      <c r="AD2142" s="28"/>
      <c r="AE2142" s="61"/>
      <c r="AF2142" s="29"/>
      <c r="AM2142" s="28"/>
      <c r="AN2142" s="28"/>
      <c r="AO2142" s="28"/>
      <c r="AP2142" s="28"/>
      <c r="AQ2142" s="28"/>
      <c r="AR2142" s="28"/>
      <c r="AS2142" s="28"/>
      <c r="AT2142" s="28"/>
    </row>
    <row r="2143" spans="26:46">
      <c r="Z2143" s="28"/>
      <c r="AA2143" s="28"/>
      <c r="AB2143" s="28"/>
      <c r="AC2143" s="28"/>
      <c r="AD2143" s="28"/>
      <c r="AE2143" s="61"/>
      <c r="AF2143" s="29"/>
      <c r="AM2143" s="28"/>
      <c r="AN2143" s="28"/>
      <c r="AO2143" s="28"/>
      <c r="AP2143" s="28"/>
      <c r="AQ2143" s="28"/>
      <c r="AR2143" s="28"/>
      <c r="AS2143" s="28"/>
      <c r="AT2143" s="28"/>
    </row>
    <row r="2144" spans="26:46">
      <c r="Z2144" s="28"/>
      <c r="AA2144" s="28"/>
      <c r="AB2144" s="28"/>
      <c r="AC2144" s="28"/>
      <c r="AD2144" s="28"/>
      <c r="AE2144" s="61"/>
      <c r="AF2144" s="29"/>
      <c r="AM2144" s="28"/>
      <c r="AN2144" s="28"/>
      <c r="AO2144" s="28"/>
      <c r="AP2144" s="28"/>
      <c r="AQ2144" s="28"/>
      <c r="AR2144" s="28"/>
      <c r="AS2144" s="28"/>
      <c r="AT2144" s="28"/>
    </row>
    <row r="2145" spans="26:46">
      <c r="Z2145" s="28"/>
      <c r="AA2145" s="28"/>
      <c r="AB2145" s="28"/>
      <c r="AC2145" s="28"/>
      <c r="AD2145" s="28"/>
      <c r="AE2145" s="61"/>
      <c r="AF2145" s="29"/>
      <c r="AM2145" s="28"/>
      <c r="AN2145" s="28"/>
      <c r="AO2145" s="28"/>
      <c r="AP2145" s="28"/>
      <c r="AQ2145" s="28"/>
      <c r="AR2145" s="28"/>
      <c r="AS2145" s="28"/>
      <c r="AT2145" s="28"/>
    </row>
    <row r="2146" spans="26:46">
      <c r="Z2146" s="28"/>
      <c r="AA2146" s="28"/>
      <c r="AB2146" s="28"/>
      <c r="AC2146" s="28"/>
      <c r="AD2146" s="28"/>
      <c r="AE2146" s="61"/>
      <c r="AF2146" s="29"/>
      <c r="AM2146" s="28"/>
      <c r="AN2146" s="28"/>
      <c r="AO2146" s="28"/>
      <c r="AP2146" s="28"/>
      <c r="AQ2146" s="28"/>
      <c r="AR2146" s="28"/>
      <c r="AS2146" s="28"/>
      <c r="AT2146" s="28"/>
    </row>
    <row r="2147" spans="26:46">
      <c r="Z2147" s="28"/>
      <c r="AA2147" s="28"/>
      <c r="AB2147" s="28"/>
      <c r="AC2147" s="28"/>
      <c r="AD2147" s="28"/>
      <c r="AE2147" s="61"/>
      <c r="AF2147" s="29"/>
      <c r="AM2147" s="28"/>
      <c r="AN2147" s="28"/>
      <c r="AO2147" s="28"/>
      <c r="AP2147" s="28"/>
      <c r="AQ2147" s="28"/>
      <c r="AR2147" s="28"/>
      <c r="AS2147" s="28"/>
      <c r="AT2147" s="28"/>
    </row>
    <row r="2148" spans="26:46">
      <c r="Z2148" s="28"/>
      <c r="AA2148" s="28"/>
      <c r="AB2148" s="28"/>
      <c r="AC2148" s="28"/>
      <c r="AD2148" s="28"/>
      <c r="AE2148" s="61"/>
      <c r="AF2148" s="29"/>
      <c r="AM2148" s="28"/>
      <c r="AN2148" s="28"/>
      <c r="AO2148" s="28"/>
      <c r="AP2148" s="28"/>
      <c r="AQ2148" s="28"/>
      <c r="AR2148" s="28"/>
      <c r="AS2148" s="28"/>
      <c r="AT2148" s="28"/>
    </row>
    <row r="2149" spans="26:46">
      <c r="Z2149" s="28"/>
      <c r="AA2149" s="28"/>
      <c r="AB2149" s="28"/>
      <c r="AC2149" s="28"/>
      <c r="AD2149" s="28"/>
      <c r="AE2149" s="61"/>
      <c r="AF2149" s="29"/>
      <c r="AM2149" s="28"/>
      <c r="AN2149" s="28"/>
      <c r="AO2149" s="28"/>
      <c r="AP2149" s="28"/>
      <c r="AQ2149" s="28"/>
      <c r="AR2149" s="28"/>
      <c r="AS2149" s="28"/>
      <c r="AT2149" s="28"/>
    </row>
    <row r="2150" spans="26:46">
      <c r="Z2150" s="28"/>
      <c r="AA2150" s="28"/>
      <c r="AB2150" s="28"/>
      <c r="AC2150" s="28"/>
      <c r="AD2150" s="28"/>
      <c r="AE2150" s="61"/>
      <c r="AF2150" s="29"/>
      <c r="AM2150" s="28"/>
      <c r="AN2150" s="28"/>
      <c r="AO2150" s="28"/>
      <c r="AP2150" s="28"/>
      <c r="AQ2150" s="28"/>
      <c r="AR2150" s="28"/>
      <c r="AS2150" s="28"/>
      <c r="AT2150" s="28"/>
    </row>
    <row r="2151" spans="26:46">
      <c r="Z2151" s="28"/>
      <c r="AA2151" s="28"/>
      <c r="AB2151" s="28"/>
      <c r="AC2151" s="28"/>
      <c r="AD2151" s="28"/>
      <c r="AE2151" s="61"/>
      <c r="AF2151" s="29"/>
      <c r="AM2151" s="28"/>
      <c r="AN2151" s="28"/>
      <c r="AO2151" s="28"/>
      <c r="AP2151" s="28"/>
      <c r="AQ2151" s="28"/>
      <c r="AR2151" s="28"/>
      <c r="AS2151" s="28"/>
      <c r="AT2151" s="28"/>
    </row>
    <row r="2152" spans="26:46">
      <c r="Z2152" s="28"/>
      <c r="AA2152" s="28"/>
      <c r="AB2152" s="28"/>
      <c r="AC2152" s="28"/>
      <c r="AD2152" s="28"/>
      <c r="AE2152" s="61"/>
      <c r="AF2152" s="29"/>
      <c r="AM2152" s="28"/>
      <c r="AN2152" s="28"/>
      <c r="AO2152" s="28"/>
      <c r="AP2152" s="28"/>
      <c r="AQ2152" s="28"/>
      <c r="AR2152" s="28"/>
      <c r="AS2152" s="28"/>
      <c r="AT2152" s="28"/>
    </row>
    <row r="2153" spans="26:46">
      <c r="Z2153" s="28"/>
      <c r="AA2153" s="28"/>
      <c r="AB2153" s="28"/>
      <c r="AC2153" s="28"/>
      <c r="AD2153" s="28"/>
      <c r="AE2153" s="61"/>
      <c r="AF2153" s="29"/>
      <c r="AM2153" s="28"/>
      <c r="AN2153" s="28"/>
      <c r="AO2153" s="28"/>
      <c r="AP2153" s="28"/>
      <c r="AQ2153" s="28"/>
      <c r="AR2153" s="28"/>
      <c r="AS2153" s="28"/>
      <c r="AT2153" s="28"/>
    </row>
    <row r="2154" spans="26:46">
      <c r="Z2154" s="28"/>
      <c r="AA2154" s="28"/>
      <c r="AB2154" s="28"/>
      <c r="AC2154" s="28"/>
      <c r="AD2154" s="28"/>
      <c r="AE2154" s="61"/>
      <c r="AF2154" s="29"/>
      <c r="AM2154" s="28"/>
      <c r="AN2154" s="28"/>
      <c r="AO2154" s="28"/>
      <c r="AP2154" s="28"/>
      <c r="AQ2154" s="28"/>
      <c r="AR2154" s="28"/>
      <c r="AS2154" s="28"/>
      <c r="AT2154" s="28"/>
    </row>
    <row r="2155" spans="26:46">
      <c r="Z2155" s="28"/>
      <c r="AA2155" s="28"/>
      <c r="AB2155" s="28"/>
      <c r="AC2155" s="28"/>
      <c r="AD2155" s="28"/>
      <c r="AE2155" s="61"/>
      <c r="AF2155" s="29"/>
      <c r="AM2155" s="28"/>
      <c r="AN2155" s="28"/>
      <c r="AO2155" s="28"/>
      <c r="AP2155" s="28"/>
      <c r="AQ2155" s="28"/>
      <c r="AR2155" s="28"/>
      <c r="AS2155" s="28"/>
      <c r="AT2155" s="28"/>
    </row>
    <row r="2156" spans="26:46">
      <c r="Z2156" s="28"/>
      <c r="AA2156" s="28"/>
      <c r="AB2156" s="28"/>
      <c r="AC2156" s="28"/>
      <c r="AD2156" s="28"/>
      <c r="AE2156" s="61"/>
      <c r="AF2156" s="29"/>
      <c r="AM2156" s="28"/>
      <c r="AN2156" s="28"/>
      <c r="AO2156" s="28"/>
      <c r="AP2156" s="28"/>
      <c r="AQ2156" s="28"/>
      <c r="AR2156" s="28"/>
      <c r="AS2156" s="28"/>
      <c r="AT2156" s="28"/>
    </row>
    <row r="2157" spans="26:46">
      <c r="Z2157" s="28"/>
      <c r="AA2157" s="28"/>
      <c r="AB2157" s="28"/>
      <c r="AC2157" s="28"/>
      <c r="AD2157" s="28"/>
      <c r="AE2157" s="61"/>
      <c r="AF2157" s="29"/>
      <c r="AM2157" s="28"/>
      <c r="AN2157" s="28"/>
      <c r="AO2157" s="28"/>
      <c r="AP2157" s="28"/>
      <c r="AQ2157" s="28"/>
      <c r="AR2157" s="28"/>
      <c r="AS2157" s="28"/>
      <c r="AT2157" s="28"/>
    </row>
    <row r="2158" spans="26:46">
      <c r="Z2158" s="28"/>
      <c r="AA2158" s="28"/>
      <c r="AB2158" s="28"/>
      <c r="AC2158" s="28"/>
      <c r="AD2158" s="28"/>
      <c r="AE2158" s="61"/>
      <c r="AF2158" s="29"/>
      <c r="AM2158" s="28"/>
      <c r="AN2158" s="28"/>
      <c r="AO2158" s="28"/>
      <c r="AP2158" s="28"/>
      <c r="AQ2158" s="28"/>
      <c r="AR2158" s="28"/>
      <c r="AS2158" s="28"/>
      <c r="AT2158" s="28"/>
    </row>
    <row r="2159" spans="26:46">
      <c r="Z2159" s="28"/>
      <c r="AA2159" s="28"/>
      <c r="AB2159" s="28"/>
      <c r="AC2159" s="28"/>
      <c r="AD2159" s="28"/>
      <c r="AE2159" s="61"/>
      <c r="AF2159" s="29"/>
      <c r="AM2159" s="28"/>
      <c r="AN2159" s="28"/>
      <c r="AO2159" s="28"/>
      <c r="AP2159" s="28"/>
      <c r="AQ2159" s="28"/>
      <c r="AR2159" s="28"/>
      <c r="AS2159" s="28"/>
      <c r="AT2159" s="28"/>
    </row>
    <row r="2160" spans="26:46">
      <c r="Z2160" s="28"/>
      <c r="AA2160" s="28"/>
      <c r="AB2160" s="28"/>
      <c r="AC2160" s="28"/>
      <c r="AD2160" s="28"/>
      <c r="AE2160" s="61"/>
      <c r="AF2160" s="29"/>
      <c r="AM2160" s="28"/>
      <c r="AN2160" s="28"/>
      <c r="AO2160" s="28"/>
      <c r="AP2160" s="28"/>
      <c r="AQ2160" s="28"/>
      <c r="AR2160" s="28"/>
      <c r="AS2160" s="28"/>
      <c r="AT2160" s="28"/>
    </row>
    <row r="2161" spans="26:46">
      <c r="Z2161" s="28"/>
      <c r="AA2161" s="28"/>
      <c r="AB2161" s="28"/>
      <c r="AC2161" s="28"/>
      <c r="AD2161" s="28"/>
      <c r="AE2161" s="61"/>
      <c r="AF2161" s="29"/>
      <c r="AM2161" s="28"/>
      <c r="AN2161" s="28"/>
      <c r="AO2161" s="28"/>
      <c r="AP2161" s="28"/>
      <c r="AQ2161" s="28"/>
      <c r="AR2161" s="28"/>
      <c r="AS2161" s="28"/>
      <c r="AT2161" s="28"/>
    </row>
    <row r="2162" spans="26:46">
      <c r="Z2162" s="28"/>
      <c r="AA2162" s="28"/>
      <c r="AB2162" s="28"/>
      <c r="AC2162" s="28"/>
      <c r="AD2162" s="28"/>
      <c r="AE2162" s="61"/>
      <c r="AF2162" s="29"/>
      <c r="AM2162" s="28"/>
      <c r="AN2162" s="28"/>
      <c r="AO2162" s="28"/>
      <c r="AP2162" s="28"/>
      <c r="AQ2162" s="28"/>
      <c r="AR2162" s="28"/>
      <c r="AS2162" s="28"/>
      <c r="AT2162" s="28"/>
    </row>
    <row r="2163" spans="26:46">
      <c r="Z2163" s="28"/>
      <c r="AA2163" s="28"/>
      <c r="AB2163" s="28"/>
      <c r="AC2163" s="28"/>
      <c r="AD2163" s="28"/>
      <c r="AE2163" s="61"/>
      <c r="AF2163" s="29"/>
      <c r="AM2163" s="28"/>
      <c r="AN2163" s="28"/>
      <c r="AO2163" s="28"/>
      <c r="AP2163" s="28"/>
      <c r="AQ2163" s="28"/>
      <c r="AR2163" s="28"/>
      <c r="AS2163" s="28"/>
      <c r="AT2163" s="28"/>
    </row>
    <row r="2164" spans="26:46">
      <c r="Z2164" s="28"/>
      <c r="AA2164" s="28"/>
      <c r="AB2164" s="28"/>
      <c r="AC2164" s="28"/>
      <c r="AD2164" s="28"/>
      <c r="AE2164" s="61"/>
      <c r="AF2164" s="29"/>
      <c r="AM2164" s="28"/>
      <c r="AN2164" s="28"/>
      <c r="AO2164" s="28"/>
      <c r="AP2164" s="28"/>
      <c r="AQ2164" s="28"/>
      <c r="AR2164" s="28"/>
      <c r="AS2164" s="28"/>
      <c r="AT2164" s="28"/>
    </row>
    <row r="2165" spans="26:46">
      <c r="Z2165" s="28"/>
      <c r="AA2165" s="28"/>
      <c r="AB2165" s="28"/>
      <c r="AC2165" s="28"/>
      <c r="AD2165" s="28"/>
      <c r="AE2165" s="61"/>
      <c r="AF2165" s="29"/>
      <c r="AM2165" s="28"/>
      <c r="AN2165" s="28"/>
      <c r="AO2165" s="28"/>
      <c r="AP2165" s="28"/>
      <c r="AQ2165" s="28"/>
      <c r="AR2165" s="28"/>
      <c r="AS2165" s="28"/>
      <c r="AT2165" s="28"/>
    </row>
    <row r="2166" spans="26:46">
      <c r="Z2166" s="28"/>
      <c r="AA2166" s="28"/>
      <c r="AB2166" s="28"/>
      <c r="AC2166" s="28"/>
      <c r="AD2166" s="28"/>
      <c r="AE2166" s="61"/>
      <c r="AF2166" s="29"/>
      <c r="AM2166" s="28"/>
      <c r="AN2166" s="28"/>
      <c r="AO2166" s="28"/>
      <c r="AP2166" s="28"/>
      <c r="AQ2166" s="28"/>
      <c r="AR2166" s="28"/>
      <c r="AS2166" s="28"/>
      <c r="AT2166" s="28"/>
    </row>
    <row r="2167" spans="26:46">
      <c r="Z2167" s="28"/>
      <c r="AA2167" s="28"/>
      <c r="AB2167" s="28"/>
      <c r="AC2167" s="28"/>
      <c r="AD2167" s="28"/>
      <c r="AE2167" s="61"/>
      <c r="AF2167" s="29"/>
      <c r="AM2167" s="28"/>
      <c r="AN2167" s="28"/>
      <c r="AO2167" s="28"/>
      <c r="AP2167" s="28"/>
      <c r="AQ2167" s="28"/>
      <c r="AR2167" s="28"/>
      <c r="AS2167" s="28"/>
      <c r="AT2167" s="28"/>
    </row>
    <row r="2168" spans="26:46">
      <c r="Z2168" s="28"/>
      <c r="AA2168" s="28"/>
      <c r="AB2168" s="28"/>
      <c r="AC2168" s="28"/>
      <c r="AD2168" s="28"/>
      <c r="AE2168" s="61"/>
      <c r="AF2168" s="29"/>
      <c r="AM2168" s="28"/>
      <c r="AN2168" s="28"/>
      <c r="AO2168" s="28"/>
      <c r="AP2168" s="28"/>
      <c r="AQ2168" s="28"/>
      <c r="AR2168" s="28"/>
      <c r="AS2168" s="28"/>
      <c r="AT2168" s="28"/>
    </row>
    <row r="2169" spans="26:46">
      <c r="Z2169" s="28"/>
      <c r="AA2169" s="28"/>
      <c r="AB2169" s="28"/>
      <c r="AC2169" s="28"/>
      <c r="AD2169" s="28"/>
      <c r="AE2169" s="61"/>
      <c r="AF2169" s="29"/>
      <c r="AM2169" s="28"/>
      <c r="AN2169" s="28"/>
      <c r="AO2169" s="28"/>
      <c r="AP2169" s="28"/>
      <c r="AQ2169" s="28"/>
      <c r="AR2169" s="28"/>
      <c r="AS2169" s="28"/>
      <c r="AT2169" s="28"/>
    </row>
    <row r="2170" spans="26:46">
      <c r="Z2170" s="28"/>
      <c r="AA2170" s="28"/>
      <c r="AB2170" s="28"/>
      <c r="AC2170" s="28"/>
      <c r="AD2170" s="28"/>
      <c r="AE2170" s="61"/>
      <c r="AF2170" s="29"/>
      <c r="AM2170" s="28"/>
      <c r="AN2170" s="28"/>
      <c r="AO2170" s="28"/>
      <c r="AP2170" s="28"/>
      <c r="AQ2170" s="28"/>
      <c r="AR2170" s="28"/>
      <c r="AS2170" s="28"/>
      <c r="AT2170" s="28"/>
    </row>
    <row r="2171" spans="26:46">
      <c r="Z2171" s="28"/>
      <c r="AA2171" s="28"/>
      <c r="AB2171" s="28"/>
      <c r="AC2171" s="28"/>
      <c r="AD2171" s="28"/>
      <c r="AE2171" s="61"/>
      <c r="AF2171" s="29"/>
      <c r="AM2171" s="28"/>
      <c r="AN2171" s="28"/>
      <c r="AO2171" s="28"/>
      <c r="AP2171" s="28"/>
      <c r="AQ2171" s="28"/>
      <c r="AR2171" s="28"/>
      <c r="AS2171" s="28"/>
      <c r="AT2171" s="28"/>
    </row>
    <row r="2172" spans="26:46">
      <c r="Z2172" s="28"/>
      <c r="AA2172" s="28"/>
      <c r="AB2172" s="28"/>
      <c r="AC2172" s="28"/>
      <c r="AD2172" s="28"/>
      <c r="AE2172" s="61"/>
      <c r="AF2172" s="29"/>
      <c r="AM2172" s="28"/>
      <c r="AN2172" s="28"/>
      <c r="AO2172" s="28"/>
      <c r="AP2172" s="28"/>
      <c r="AQ2172" s="28"/>
      <c r="AR2172" s="28"/>
      <c r="AS2172" s="28"/>
      <c r="AT2172" s="28"/>
    </row>
    <row r="2173" spans="26:46">
      <c r="Z2173" s="28"/>
      <c r="AA2173" s="28"/>
      <c r="AB2173" s="28"/>
      <c r="AC2173" s="28"/>
      <c r="AD2173" s="28"/>
      <c r="AE2173" s="61"/>
      <c r="AF2173" s="29"/>
      <c r="AM2173" s="28"/>
      <c r="AN2173" s="28"/>
      <c r="AO2173" s="28"/>
      <c r="AP2173" s="28"/>
      <c r="AQ2173" s="28"/>
      <c r="AR2173" s="28"/>
      <c r="AS2173" s="28"/>
      <c r="AT2173" s="28"/>
    </row>
    <row r="2174" spans="26:46">
      <c r="Z2174" s="28"/>
      <c r="AA2174" s="28"/>
      <c r="AB2174" s="28"/>
      <c r="AC2174" s="28"/>
      <c r="AD2174" s="28"/>
      <c r="AE2174" s="61"/>
      <c r="AF2174" s="29"/>
      <c r="AM2174" s="28"/>
      <c r="AN2174" s="28"/>
      <c r="AO2174" s="28"/>
      <c r="AP2174" s="28"/>
      <c r="AQ2174" s="28"/>
      <c r="AR2174" s="28"/>
      <c r="AS2174" s="28"/>
      <c r="AT2174" s="28"/>
    </row>
    <row r="2175" spans="26:46">
      <c r="Z2175" s="28"/>
      <c r="AA2175" s="28"/>
      <c r="AB2175" s="28"/>
      <c r="AC2175" s="28"/>
      <c r="AD2175" s="28"/>
      <c r="AE2175" s="61"/>
      <c r="AF2175" s="29"/>
      <c r="AM2175" s="28"/>
      <c r="AN2175" s="28"/>
      <c r="AO2175" s="28"/>
      <c r="AP2175" s="28"/>
      <c r="AQ2175" s="28"/>
      <c r="AR2175" s="28"/>
      <c r="AS2175" s="28"/>
      <c r="AT2175" s="28"/>
    </row>
    <row r="2176" spans="26:46">
      <c r="Z2176" s="28"/>
      <c r="AA2176" s="28"/>
      <c r="AB2176" s="28"/>
      <c r="AC2176" s="28"/>
      <c r="AD2176" s="28"/>
      <c r="AE2176" s="61"/>
      <c r="AF2176" s="29"/>
      <c r="AM2176" s="28"/>
      <c r="AN2176" s="28"/>
      <c r="AO2176" s="28"/>
      <c r="AP2176" s="28"/>
      <c r="AQ2176" s="28"/>
      <c r="AR2176" s="28"/>
      <c r="AS2176" s="28"/>
      <c r="AT2176" s="28"/>
    </row>
    <row r="2177" spans="26:46">
      <c r="Z2177" s="28"/>
      <c r="AA2177" s="28"/>
      <c r="AB2177" s="28"/>
      <c r="AC2177" s="28"/>
      <c r="AD2177" s="28"/>
      <c r="AE2177" s="61"/>
      <c r="AF2177" s="29"/>
      <c r="AM2177" s="28"/>
      <c r="AN2177" s="28"/>
      <c r="AO2177" s="28"/>
      <c r="AP2177" s="28"/>
      <c r="AQ2177" s="28"/>
      <c r="AR2177" s="28"/>
      <c r="AS2177" s="28"/>
      <c r="AT2177" s="28"/>
    </row>
    <row r="2178" spans="26:46">
      <c r="Z2178" s="28"/>
      <c r="AA2178" s="28"/>
      <c r="AB2178" s="28"/>
      <c r="AC2178" s="28"/>
      <c r="AD2178" s="28"/>
      <c r="AE2178" s="61"/>
      <c r="AF2178" s="29"/>
      <c r="AM2178" s="28"/>
      <c r="AN2178" s="28"/>
      <c r="AO2178" s="28"/>
      <c r="AP2178" s="28"/>
      <c r="AQ2178" s="28"/>
      <c r="AR2178" s="28"/>
      <c r="AS2178" s="28"/>
      <c r="AT2178" s="28"/>
    </row>
    <row r="2179" spans="26:46">
      <c r="Z2179" s="28"/>
      <c r="AA2179" s="28"/>
      <c r="AB2179" s="28"/>
      <c r="AC2179" s="28"/>
      <c r="AD2179" s="28"/>
      <c r="AE2179" s="61"/>
      <c r="AF2179" s="29"/>
      <c r="AM2179" s="28"/>
      <c r="AN2179" s="28"/>
      <c r="AO2179" s="28"/>
      <c r="AP2179" s="28"/>
      <c r="AQ2179" s="28"/>
      <c r="AR2179" s="28"/>
      <c r="AS2179" s="28"/>
      <c r="AT2179" s="28"/>
    </row>
    <row r="2180" spans="26:46">
      <c r="Z2180" s="28"/>
      <c r="AA2180" s="28"/>
      <c r="AB2180" s="28"/>
      <c r="AC2180" s="28"/>
      <c r="AD2180" s="28"/>
      <c r="AE2180" s="61"/>
      <c r="AF2180" s="29"/>
      <c r="AM2180" s="28"/>
      <c r="AN2180" s="28"/>
      <c r="AO2180" s="28"/>
      <c r="AP2180" s="28"/>
      <c r="AQ2180" s="28"/>
      <c r="AR2180" s="28"/>
      <c r="AS2180" s="28"/>
      <c r="AT2180" s="28"/>
    </row>
    <row r="2181" spans="26:46">
      <c r="Z2181" s="28"/>
      <c r="AA2181" s="28"/>
      <c r="AB2181" s="28"/>
      <c r="AC2181" s="28"/>
      <c r="AD2181" s="28"/>
      <c r="AE2181" s="61"/>
      <c r="AF2181" s="29"/>
      <c r="AM2181" s="28"/>
      <c r="AN2181" s="28"/>
      <c r="AO2181" s="28"/>
      <c r="AP2181" s="28"/>
      <c r="AQ2181" s="28"/>
      <c r="AR2181" s="28"/>
      <c r="AS2181" s="28"/>
      <c r="AT2181" s="28"/>
    </row>
    <row r="2182" spans="26:46">
      <c r="Z2182" s="28"/>
      <c r="AA2182" s="28"/>
      <c r="AB2182" s="28"/>
      <c r="AC2182" s="28"/>
      <c r="AD2182" s="28"/>
      <c r="AE2182" s="61"/>
      <c r="AF2182" s="29"/>
      <c r="AM2182" s="28"/>
      <c r="AN2182" s="28"/>
      <c r="AO2182" s="28"/>
      <c r="AP2182" s="28"/>
      <c r="AQ2182" s="28"/>
      <c r="AR2182" s="28"/>
      <c r="AS2182" s="28"/>
      <c r="AT2182" s="28"/>
    </row>
    <row r="2183" spans="26:46">
      <c r="Z2183" s="28"/>
      <c r="AA2183" s="28"/>
      <c r="AB2183" s="28"/>
      <c r="AC2183" s="28"/>
      <c r="AD2183" s="28"/>
      <c r="AE2183" s="61"/>
      <c r="AF2183" s="29"/>
      <c r="AM2183" s="28"/>
      <c r="AN2183" s="28"/>
      <c r="AO2183" s="28"/>
      <c r="AP2183" s="28"/>
      <c r="AQ2183" s="28"/>
      <c r="AR2183" s="28"/>
      <c r="AS2183" s="28"/>
      <c r="AT2183" s="28"/>
    </row>
    <row r="2184" spans="26:46">
      <c r="Z2184" s="28"/>
      <c r="AA2184" s="28"/>
      <c r="AB2184" s="28"/>
      <c r="AC2184" s="28"/>
      <c r="AD2184" s="28"/>
      <c r="AE2184" s="61"/>
      <c r="AF2184" s="29"/>
      <c r="AM2184" s="28"/>
      <c r="AN2184" s="28"/>
      <c r="AO2184" s="28"/>
      <c r="AP2184" s="28"/>
      <c r="AQ2184" s="28"/>
      <c r="AR2184" s="28"/>
      <c r="AS2184" s="28"/>
      <c r="AT2184" s="28"/>
    </row>
    <row r="2185" spans="26:46">
      <c r="Z2185" s="28"/>
      <c r="AA2185" s="28"/>
      <c r="AB2185" s="28"/>
      <c r="AC2185" s="28"/>
      <c r="AD2185" s="28"/>
      <c r="AE2185" s="61"/>
      <c r="AF2185" s="29"/>
      <c r="AM2185" s="28"/>
      <c r="AN2185" s="28"/>
      <c r="AO2185" s="28"/>
      <c r="AP2185" s="28"/>
      <c r="AQ2185" s="28"/>
      <c r="AR2185" s="28"/>
      <c r="AS2185" s="28"/>
      <c r="AT2185" s="28"/>
    </row>
    <row r="2186" spans="26:46">
      <c r="Z2186" s="28"/>
      <c r="AA2186" s="28"/>
      <c r="AB2186" s="28"/>
      <c r="AC2186" s="28"/>
      <c r="AD2186" s="28"/>
      <c r="AE2186" s="61"/>
      <c r="AF2186" s="29"/>
      <c r="AM2186" s="28"/>
      <c r="AN2186" s="28"/>
      <c r="AO2186" s="28"/>
      <c r="AP2186" s="28"/>
      <c r="AQ2186" s="28"/>
      <c r="AR2186" s="28"/>
      <c r="AS2186" s="28"/>
      <c r="AT2186" s="28"/>
    </row>
    <row r="2187" spans="26:46">
      <c r="Z2187" s="28"/>
      <c r="AA2187" s="28"/>
      <c r="AB2187" s="28"/>
      <c r="AC2187" s="28"/>
      <c r="AD2187" s="28"/>
      <c r="AE2187" s="61"/>
      <c r="AF2187" s="29"/>
      <c r="AM2187" s="28"/>
      <c r="AN2187" s="28"/>
      <c r="AO2187" s="28"/>
      <c r="AP2187" s="28"/>
      <c r="AQ2187" s="28"/>
      <c r="AR2187" s="28"/>
      <c r="AS2187" s="28"/>
      <c r="AT2187" s="28"/>
    </row>
    <row r="2188" spans="26:46">
      <c r="Z2188" s="28"/>
      <c r="AA2188" s="28"/>
      <c r="AB2188" s="28"/>
      <c r="AC2188" s="28"/>
      <c r="AD2188" s="28"/>
      <c r="AE2188" s="61"/>
      <c r="AF2188" s="29"/>
      <c r="AM2188" s="28"/>
      <c r="AN2188" s="28"/>
      <c r="AO2188" s="28"/>
      <c r="AP2188" s="28"/>
      <c r="AQ2188" s="28"/>
      <c r="AR2188" s="28"/>
      <c r="AS2188" s="28"/>
      <c r="AT2188" s="28"/>
    </row>
    <row r="2189" spans="26:46">
      <c r="Z2189" s="28"/>
      <c r="AA2189" s="28"/>
      <c r="AB2189" s="28"/>
      <c r="AC2189" s="28"/>
      <c r="AD2189" s="28"/>
      <c r="AE2189" s="61"/>
      <c r="AF2189" s="29"/>
      <c r="AM2189" s="28"/>
      <c r="AN2189" s="28"/>
      <c r="AO2189" s="28"/>
      <c r="AP2189" s="28"/>
      <c r="AQ2189" s="28"/>
      <c r="AR2189" s="28"/>
      <c r="AS2189" s="28"/>
      <c r="AT2189" s="28"/>
    </row>
    <row r="2190" spans="26:46">
      <c r="Z2190" s="28"/>
      <c r="AA2190" s="28"/>
      <c r="AB2190" s="28"/>
      <c r="AC2190" s="28"/>
      <c r="AD2190" s="28"/>
      <c r="AE2190" s="61"/>
      <c r="AF2190" s="29"/>
      <c r="AM2190" s="28"/>
      <c r="AN2190" s="28"/>
      <c r="AO2190" s="28"/>
      <c r="AP2190" s="28"/>
      <c r="AQ2190" s="28"/>
      <c r="AR2190" s="28"/>
      <c r="AS2190" s="28"/>
      <c r="AT2190" s="28"/>
    </row>
    <row r="2191" spans="26:46">
      <c r="Z2191" s="28"/>
      <c r="AA2191" s="28"/>
      <c r="AB2191" s="28"/>
      <c r="AC2191" s="28"/>
      <c r="AD2191" s="28"/>
      <c r="AE2191" s="61"/>
      <c r="AF2191" s="29"/>
      <c r="AM2191" s="28"/>
      <c r="AN2191" s="28"/>
      <c r="AO2191" s="28"/>
      <c r="AP2191" s="28"/>
      <c r="AQ2191" s="28"/>
      <c r="AR2191" s="28"/>
      <c r="AS2191" s="28"/>
      <c r="AT2191" s="28"/>
    </row>
    <row r="2192" spans="26:46">
      <c r="Z2192" s="28"/>
      <c r="AA2192" s="28"/>
      <c r="AB2192" s="28"/>
      <c r="AC2192" s="28"/>
      <c r="AD2192" s="28"/>
      <c r="AE2192" s="61"/>
      <c r="AF2192" s="29"/>
      <c r="AM2192" s="28"/>
      <c r="AN2192" s="28"/>
      <c r="AO2192" s="28"/>
      <c r="AP2192" s="28"/>
      <c r="AQ2192" s="28"/>
      <c r="AR2192" s="28"/>
      <c r="AS2192" s="28"/>
      <c r="AT2192" s="28"/>
    </row>
    <row r="2193" spans="26:46">
      <c r="Z2193" s="28"/>
      <c r="AA2193" s="28"/>
      <c r="AB2193" s="28"/>
      <c r="AC2193" s="28"/>
      <c r="AD2193" s="28"/>
      <c r="AE2193" s="61"/>
      <c r="AF2193" s="29"/>
      <c r="AM2193" s="28"/>
      <c r="AN2193" s="28"/>
      <c r="AO2193" s="28"/>
      <c r="AP2193" s="28"/>
      <c r="AQ2193" s="28"/>
      <c r="AR2193" s="28"/>
      <c r="AS2193" s="28"/>
      <c r="AT2193" s="28"/>
    </row>
    <row r="2194" spans="26:46">
      <c r="Z2194" s="28"/>
      <c r="AA2194" s="28"/>
      <c r="AB2194" s="28"/>
      <c r="AC2194" s="28"/>
      <c r="AD2194" s="28"/>
      <c r="AE2194" s="61"/>
      <c r="AF2194" s="29"/>
      <c r="AM2194" s="28"/>
      <c r="AN2194" s="28"/>
      <c r="AO2194" s="28"/>
      <c r="AP2194" s="28"/>
      <c r="AQ2194" s="28"/>
      <c r="AR2194" s="28"/>
      <c r="AS2194" s="28"/>
      <c r="AT2194" s="28"/>
    </row>
    <row r="2195" spans="26:46">
      <c r="Z2195" s="28"/>
      <c r="AA2195" s="28"/>
      <c r="AB2195" s="28"/>
      <c r="AC2195" s="28"/>
      <c r="AD2195" s="28"/>
      <c r="AE2195" s="61"/>
      <c r="AF2195" s="29"/>
      <c r="AM2195" s="28"/>
      <c r="AN2195" s="28"/>
      <c r="AO2195" s="28"/>
      <c r="AP2195" s="28"/>
      <c r="AQ2195" s="28"/>
      <c r="AR2195" s="28"/>
      <c r="AS2195" s="28"/>
      <c r="AT2195" s="28"/>
    </row>
    <row r="2196" spans="26:46">
      <c r="Z2196" s="28"/>
      <c r="AA2196" s="28"/>
      <c r="AB2196" s="28"/>
      <c r="AC2196" s="28"/>
      <c r="AD2196" s="28"/>
      <c r="AE2196" s="61"/>
      <c r="AF2196" s="29"/>
      <c r="AM2196" s="28"/>
      <c r="AN2196" s="28"/>
      <c r="AO2196" s="28"/>
      <c r="AP2196" s="28"/>
      <c r="AQ2196" s="28"/>
      <c r="AR2196" s="28"/>
      <c r="AS2196" s="28"/>
      <c r="AT2196" s="28"/>
    </row>
    <row r="2197" spans="26:46">
      <c r="Z2197" s="28"/>
      <c r="AA2197" s="28"/>
      <c r="AB2197" s="28"/>
      <c r="AC2197" s="28"/>
      <c r="AD2197" s="28"/>
      <c r="AE2197" s="61"/>
      <c r="AF2197" s="29"/>
      <c r="AM2197" s="28"/>
      <c r="AN2197" s="28"/>
      <c r="AO2197" s="28"/>
      <c r="AP2197" s="28"/>
      <c r="AQ2197" s="28"/>
      <c r="AR2197" s="28"/>
      <c r="AS2197" s="28"/>
      <c r="AT2197" s="28"/>
    </row>
    <row r="2198" spans="26:46">
      <c r="Z2198" s="28"/>
      <c r="AA2198" s="28"/>
      <c r="AB2198" s="28"/>
      <c r="AC2198" s="28"/>
      <c r="AD2198" s="28"/>
      <c r="AE2198" s="61"/>
      <c r="AF2198" s="29"/>
      <c r="AM2198" s="28"/>
      <c r="AN2198" s="28"/>
      <c r="AO2198" s="28"/>
      <c r="AP2198" s="28"/>
      <c r="AQ2198" s="28"/>
      <c r="AR2198" s="28"/>
      <c r="AS2198" s="28"/>
      <c r="AT2198" s="28"/>
    </row>
    <row r="2199" spans="26:46">
      <c r="Z2199" s="28"/>
      <c r="AA2199" s="28"/>
      <c r="AB2199" s="28"/>
      <c r="AC2199" s="28"/>
      <c r="AD2199" s="28"/>
      <c r="AE2199" s="61"/>
      <c r="AF2199" s="29"/>
      <c r="AM2199" s="28"/>
      <c r="AN2199" s="28"/>
      <c r="AO2199" s="28"/>
      <c r="AP2199" s="28"/>
      <c r="AQ2199" s="28"/>
      <c r="AR2199" s="28"/>
      <c r="AS2199" s="28"/>
      <c r="AT2199" s="28"/>
    </row>
    <row r="2200" spans="26:46">
      <c r="Z2200" s="28"/>
      <c r="AA2200" s="28"/>
      <c r="AB2200" s="28"/>
      <c r="AC2200" s="28"/>
      <c r="AD2200" s="28"/>
      <c r="AE2200" s="61"/>
      <c r="AF2200" s="29"/>
      <c r="AM2200" s="28"/>
      <c r="AN2200" s="28"/>
      <c r="AO2200" s="28"/>
      <c r="AP2200" s="28"/>
      <c r="AQ2200" s="28"/>
      <c r="AR2200" s="28"/>
      <c r="AS2200" s="28"/>
      <c r="AT2200" s="28"/>
    </row>
    <row r="2201" spans="26:46">
      <c r="Z2201" s="28"/>
      <c r="AA2201" s="28"/>
      <c r="AB2201" s="28"/>
      <c r="AC2201" s="28"/>
      <c r="AD2201" s="28"/>
      <c r="AE2201" s="61"/>
      <c r="AF2201" s="29"/>
      <c r="AM2201" s="28"/>
      <c r="AN2201" s="28"/>
      <c r="AO2201" s="28"/>
      <c r="AP2201" s="28"/>
      <c r="AQ2201" s="28"/>
      <c r="AR2201" s="28"/>
      <c r="AS2201" s="28"/>
      <c r="AT2201" s="28"/>
    </row>
    <row r="2202" spans="26:46">
      <c r="Z2202" s="28"/>
      <c r="AA2202" s="28"/>
      <c r="AB2202" s="28"/>
      <c r="AC2202" s="28"/>
      <c r="AD2202" s="28"/>
      <c r="AE2202" s="61"/>
      <c r="AF2202" s="29"/>
      <c r="AM2202" s="28"/>
      <c r="AN2202" s="28"/>
      <c r="AO2202" s="28"/>
      <c r="AP2202" s="28"/>
      <c r="AQ2202" s="28"/>
      <c r="AR2202" s="28"/>
      <c r="AS2202" s="28"/>
      <c r="AT2202" s="28"/>
    </row>
    <row r="2203" spans="26:46">
      <c r="Z2203" s="28"/>
      <c r="AA2203" s="28"/>
      <c r="AB2203" s="28"/>
      <c r="AC2203" s="28"/>
      <c r="AD2203" s="28"/>
      <c r="AE2203" s="61"/>
      <c r="AF2203" s="29"/>
      <c r="AM2203" s="28"/>
      <c r="AN2203" s="28"/>
      <c r="AO2203" s="28"/>
      <c r="AP2203" s="28"/>
      <c r="AQ2203" s="28"/>
      <c r="AR2203" s="28"/>
      <c r="AS2203" s="28"/>
      <c r="AT2203" s="28"/>
    </row>
    <row r="2204" spans="26:46">
      <c r="Z2204" s="28"/>
      <c r="AA2204" s="28"/>
      <c r="AB2204" s="28"/>
      <c r="AC2204" s="28"/>
      <c r="AD2204" s="28"/>
      <c r="AE2204" s="61"/>
      <c r="AF2204" s="29"/>
      <c r="AM2204" s="28"/>
      <c r="AN2204" s="28"/>
      <c r="AO2204" s="28"/>
      <c r="AP2204" s="28"/>
      <c r="AQ2204" s="28"/>
      <c r="AR2204" s="28"/>
      <c r="AS2204" s="28"/>
      <c r="AT2204" s="28"/>
    </row>
    <row r="2205" spans="26:46">
      <c r="Z2205" s="28"/>
      <c r="AA2205" s="28"/>
      <c r="AB2205" s="28"/>
      <c r="AC2205" s="28"/>
      <c r="AD2205" s="28"/>
      <c r="AE2205" s="61"/>
      <c r="AF2205" s="29"/>
      <c r="AM2205" s="28"/>
      <c r="AN2205" s="28"/>
      <c r="AO2205" s="28"/>
      <c r="AP2205" s="28"/>
      <c r="AQ2205" s="28"/>
      <c r="AR2205" s="28"/>
      <c r="AS2205" s="28"/>
      <c r="AT2205" s="28"/>
    </row>
    <row r="2206" spans="26:46">
      <c r="Z2206" s="28"/>
      <c r="AA2206" s="28"/>
      <c r="AB2206" s="28"/>
      <c r="AC2206" s="28"/>
      <c r="AD2206" s="28"/>
      <c r="AE2206" s="61"/>
      <c r="AF2206" s="29"/>
      <c r="AM2206" s="28"/>
      <c r="AN2206" s="28"/>
      <c r="AO2206" s="28"/>
      <c r="AP2206" s="28"/>
      <c r="AQ2206" s="28"/>
      <c r="AR2206" s="28"/>
      <c r="AS2206" s="28"/>
      <c r="AT2206" s="28"/>
    </row>
    <row r="2207" spans="26:46">
      <c r="Z2207" s="28"/>
      <c r="AA2207" s="28"/>
      <c r="AB2207" s="28"/>
      <c r="AC2207" s="28"/>
      <c r="AD2207" s="28"/>
      <c r="AE2207" s="61"/>
      <c r="AF2207" s="29"/>
      <c r="AM2207" s="28"/>
      <c r="AN2207" s="28"/>
      <c r="AO2207" s="28"/>
      <c r="AP2207" s="28"/>
      <c r="AQ2207" s="28"/>
      <c r="AR2207" s="28"/>
      <c r="AS2207" s="28"/>
      <c r="AT2207" s="28"/>
    </row>
    <row r="2208" spans="26:46">
      <c r="Z2208" s="28"/>
      <c r="AA2208" s="28"/>
      <c r="AB2208" s="28"/>
      <c r="AC2208" s="28"/>
      <c r="AD2208" s="28"/>
      <c r="AE2208" s="61"/>
      <c r="AF2208" s="29"/>
      <c r="AM2208" s="28"/>
      <c r="AN2208" s="28"/>
      <c r="AO2208" s="28"/>
      <c r="AP2208" s="28"/>
      <c r="AQ2208" s="28"/>
      <c r="AR2208" s="28"/>
      <c r="AS2208" s="28"/>
      <c r="AT2208" s="28"/>
    </row>
    <row r="2209" spans="26:46">
      <c r="Z2209" s="28"/>
      <c r="AA2209" s="28"/>
      <c r="AB2209" s="28"/>
      <c r="AC2209" s="28"/>
      <c r="AD2209" s="28"/>
      <c r="AE2209" s="61"/>
      <c r="AF2209" s="29"/>
      <c r="AM2209" s="28"/>
      <c r="AN2209" s="28"/>
      <c r="AO2209" s="28"/>
      <c r="AP2209" s="28"/>
      <c r="AQ2209" s="28"/>
      <c r="AR2209" s="28"/>
      <c r="AS2209" s="28"/>
      <c r="AT2209" s="28"/>
    </row>
    <row r="2210" spans="26:46">
      <c r="Z2210" s="28"/>
      <c r="AA2210" s="28"/>
      <c r="AB2210" s="28"/>
      <c r="AC2210" s="28"/>
      <c r="AD2210" s="28"/>
      <c r="AE2210" s="61"/>
      <c r="AF2210" s="29"/>
      <c r="AM2210" s="28"/>
      <c r="AN2210" s="28"/>
      <c r="AO2210" s="28"/>
      <c r="AP2210" s="28"/>
      <c r="AQ2210" s="28"/>
      <c r="AR2210" s="28"/>
      <c r="AS2210" s="28"/>
      <c r="AT2210" s="28"/>
    </row>
    <row r="2211" spans="26:46">
      <c r="Z2211" s="28"/>
      <c r="AA2211" s="28"/>
      <c r="AB2211" s="28"/>
      <c r="AC2211" s="28"/>
      <c r="AD2211" s="28"/>
      <c r="AE2211" s="61"/>
      <c r="AF2211" s="29"/>
      <c r="AM2211" s="28"/>
      <c r="AN2211" s="28"/>
      <c r="AO2211" s="28"/>
      <c r="AP2211" s="28"/>
      <c r="AQ2211" s="28"/>
      <c r="AR2211" s="28"/>
      <c r="AS2211" s="28"/>
      <c r="AT2211" s="28"/>
    </row>
    <row r="2212" spans="26:46">
      <c r="Z2212" s="28"/>
      <c r="AA2212" s="28"/>
      <c r="AB2212" s="28"/>
      <c r="AC2212" s="28"/>
      <c r="AD2212" s="28"/>
      <c r="AE2212" s="61"/>
      <c r="AF2212" s="29"/>
      <c r="AM2212" s="28"/>
      <c r="AN2212" s="28"/>
      <c r="AO2212" s="28"/>
      <c r="AP2212" s="28"/>
      <c r="AQ2212" s="28"/>
      <c r="AR2212" s="28"/>
      <c r="AS2212" s="28"/>
      <c r="AT2212" s="28"/>
    </row>
    <row r="2213" spans="26:46">
      <c r="Z2213" s="28"/>
      <c r="AA2213" s="28"/>
      <c r="AB2213" s="28"/>
      <c r="AC2213" s="28"/>
      <c r="AD2213" s="28"/>
      <c r="AE2213" s="61"/>
      <c r="AF2213" s="29"/>
      <c r="AM2213" s="28"/>
      <c r="AN2213" s="28"/>
      <c r="AO2213" s="28"/>
      <c r="AP2213" s="28"/>
      <c r="AQ2213" s="28"/>
      <c r="AR2213" s="28"/>
      <c r="AS2213" s="28"/>
      <c r="AT2213" s="28"/>
    </row>
    <row r="2214" spans="26:46">
      <c r="Z2214" s="28"/>
      <c r="AA2214" s="28"/>
      <c r="AB2214" s="28"/>
      <c r="AC2214" s="28"/>
      <c r="AD2214" s="28"/>
      <c r="AE2214" s="61"/>
      <c r="AF2214" s="29"/>
      <c r="AM2214" s="28"/>
      <c r="AN2214" s="28"/>
      <c r="AO2214" s="28"/>
      <c r="AP2214" s="28"/>
      <c r="AQ2214" s="28"/>
      <c r="AR2214" s="28"/>
      <c r="AS2214" s="28"/>
      <c r="AT2214" s="28"/>
    </row>
    <row r="2215" spans="26:46">
      <c r="Z2215" s="28"/>
      <c r="AA2215" s="28"/>
      <c r="AB2215" s="28"/>
      <c r="AC2215" s="28"/>
      <c r="AD2215" s="28"/>
      <c r="AE2215" s="61"/>
      <c r="AF2215" s="29"/>
      <c r="AM2215" s="28"/>
      <c r="AN2215" s="28"/>
      <c r="AO2215" s="28"/>
      <c r="AP2215" s="28"/>
      <c r="AQ2215" s="28"/>
      <c r="AR2215" s="28"/>
      <c r="AS2215" s="28"/>
      <c r="AT2215" s="28"/>
    </row>
    <row r="2216" spans="26:46">
      <c r="Z2216" s="28"/>
      <c r="AA2216" s="28"/>
      <c r="AB2216" s="28"/>
      <c r="AC2216" s="28"/>
      <c r="AD2216" s="28"/>
      <c r="AE2216" s="61"/>
      <c r="AF2216" s="29"/>
      <c r="AM2216" s="28"/>
      <c r="AN2216" s="28"/>
      <c r="AO2216" s="28"/>
      <c r="AP2216" s="28"/>
      <c r="AQ2216" s="28"/>
      <c r="AR2216" s="28"/>
      <c r="AS2216" s="28"/>
      <c r="AT2216" s="28"/>
    </row>
    <row r="2217" spans="26:46">
      <c r="Z2217" s="28"/>
      <c r="AA2217" s="28"/>
      <c r="AB2217" s="28"/>
      <c r="AC2217" s="28"/>
      <c r="AD2217" s="28"/>
      <c r="AE2217" s="61"/>
      <c r="AF2217" s="29"/>
      <c r="AM2217" s="28"/>
      <c r="AN2217" s="28"/>
      <c r="AO2217" s="28"/>
      <c r="AP2217" s="28"/>
      <c r="AQ2217" s="28"/>
      <c r="AR2217" s="28"/>
      <c r="AS2217" s="28"/>
      <c r="AT2217" s="28"/>
    </row>
    <row r="2218" spans="26:46">
      <c r="Z2218" s="28"/>
      <c r="AA2218" s="28"/>
      <c r="AB2218" s="28"/>
      <c r="AC2218" s="28"/>
      <c r="AD2218" s="28"/>
      <c r="AE2218" s="61"/>
      <c r="AF2218" s="29"/>
      <c r="AM2218" s="28"/>
      <c r="AN2218" s="28"/>
      <c r="AO2218" s="28"/>
      <c r="AP2218" s="28"/>
      <c r="AQ2218" s="28"/>
      <c r="AR2218" s="28"/>
      <c r="AS2218" s="28"/>
      <c r="AT2218" s="28"/>
    </row>
    <row r="2219" spans="26:46">
      <c r="Z2219" s="28"/>
      <c r="AA2219" s="28"/>
      <c r="AB2219" s="28"/>
      <c r="AC2219" s="28"/>
      <c r="AD2219" s="28"/>
      <c r="AE2219" s="61"/>
      <c r="AF2219" s="29"/>
      <c r="AM2219" s="28"/>
      <c r="AN2219" s="28"/>
      <c r="AO2219" s="28"/>
      <c r="AP2219" s="28"/>
      <c r="AQ2219" s="28"/>
      <c r="AR2219" s="28"/>
      <c r="AS2219" s="28"/>
      <c r="AT2219" s="28"/>
    </row>
    <row r="2220" spans="26:46">
      <c r="Z2220" s="28"/>
      <c r="AA2220" s="28"/>
      <c r="AB2220" s="28"/>
      <c r="AC2220" s="28"/>
      <c r="AD2220" s="28"/>
      <c r="AE2220" s="61"/>
      <c r="AF2220" s="29"/>
      <c r="AM2220" s="28"/>
      <c r="AN2220" s="28"/>
      <c r="AO2220" s="28"/>
      <c r="AP2220" s="28"/>
      <c r="AQ2220" s="28"/>
      <c r="AR2220" s="28"/>
      <c r="AS2220" s="28"/>
      <c r="AT2220" s="28"/>
    </row>
    <row r="2221" spans="26:46">
      <c r="Z2221" s="28"/>
      <c r="AA2221" s="28"/>
      <c r="AB2221" s="28"/>
      <c r="AC2221" s="28"/>
      <c r="AD2221" s="28"/>
      <c r="AE2221" s="61"/>
      <c r="AF2221" s="29"/>
      <c r="AM2221" s="28"/>
      <c r="AN2221" s="28"/>
      <c r="AO2221" s="28"/>
      <c r="AP2221" s="28"/>
      <c r="AQ2221" s="28"/>
      <c r="AR2221" s="28"/>
      <c r="AS2221" s="28"/>
      <c r="AT2221" s="28"/>
    </row>
    <row r="2222" spans="26:46">
      <c r="Z2222" s="28"/>
      <c r="AA2222" s="28"/>
      <c r="AB2222" s="28"/>
      <c r="AC2222" s="28"/>
      <c r="AD2222" s="28"/>
      <c r="AE2222" s="61"/>
      <c r="AF2222" s="29"/>
      <c r="AM2222" s="28"/>
      <c r="AN2222" s="28"/>
      <c r="AO2222" s="28"/>
      <c r="AP2222" s="28"/>
      <c r="AQ2222" s="28"/>
      <c r="AR2222" s="28"/>
      <c r="AS2222" s="28"/>
      <c r="AT2222" s="28"/>
    </row>
    <row r="2223" spans="26:46">
      <c r="Z2223" s="28"/>
      <c r="AA2223" s="28"/>
      <c r="AB2223" s="28"/>
      <c r="AC2223" s="28"/>
      <c r="AD2223" s="28"/>
      <c r="AE2223" s="61"/>
      <c r="AF2223" s="29"/>
      <c r="AM2223" s="28"/>
      <c r="AN2223" s="28"/>
      <c r="AO2223" s="28"/>
      <c r="AP2223" s="28"/>
      <c r="AQ2223" s="28"/>
      <c r="AR2223" s="28"/>
      <c r="AS2223" s="28"/>
      <c r="AT2223" s="28"/>
    </row>
    <row r="2224" spans="26:46">
      <c r="Z2224" s="28"/>
      <c r="AA2224" s="28"/>
      <c r="AB2224" s="28"/>
      <c r="AC2224" s="28"/>
      <c r="AD2224" s="28"/>
      <c r="AE2224" s="61"/>
      <c r="AF2224" s="29"/>
      <c r="AM2224" s="28"/>
      <c r="AN2224" s="28"/>
      <c r="AO2224" s="28"/>
      <c r="AP2224" s="28"/>
      <c r="AQ2224" s="28"/>
      <c r="AR2224" s="28"/>
      <c r="AS2224" s="28"/>
      <c r="AT2224" s="28"/>
    </row>
    <row r="2225" spans="26:46">
      <c r="Z2225" s="28"/>
      <c r="AA2225" s="28"/>
      <c r="AB2225" s="28"/>
      <c r="AC2225" s="28"/>
      <c r="AD2225" s="28"/>
      <c r="AE2225" s="61"/>
      <c r="AF2225" s="29"/>
      <c r="AM2225" s="28"/>
      <c r="AN2225" s="28"/>
      <c r="AO2225" s="28"/>
      <c r="AP2225" s="28"/>
      <c r="AQ2225" s="28"/>
      <c r="AR2225" s="28"/>
      <c r="AS2225" s="28"/>
      <c r="AT2225" s="28"/>
    </row>
    <row r="2226" spans="26:46">
      <c r="Z2226" s="28"/>
      <c r="AA2226" s="28"/>
      <c r="AB2226" s="28"/>
      <c r="AC2226" s="28"/>
      <c r="AD2226" s="28"/>
      <c r="AE2226" s="61"/>
      <c r="AF2226" s="29"/>
      <c r="AM2226" s="28"/>
      <c r="AN2226" s="28"/>
      <c r="AO2226" s="28"/>
      <c r="AP2226" s="28"/>
      <c r="AQ2226" s="28"/>
      <c r="AR2226" s="28"/>
      <c r="AS2226" s="28"/>
      <c r="AT2226" s="28"/>
    </row>
    <row r="2227" spans="26:46">
      <c r="Z2227" s="28"/>
      <c r="AA2227" s="28"/>
      <c r="AB2227" s="28"/>
      <c r="AC2227" s="28"/>
      <c r="AD2227" s="28"/>
      <c r="AE2227" s="61"/>
      <c r="AF2227" s="29"/>
      <c r="AM2227" s="28"/>
      <c r="AN2227" s="28"/>
      <c r="AO2227" s="28"/>
      <c r="AP2227" s="28"/>
      <c r="AQ2227" s="28"/>
      <c r="AR2227" s="28"/>
      <c r="AS2227" s="28"/>
      <c r="AT2227" s="28"/>
    </row>
    <row r="2228" spans="26:46">
      <c r="Z2228" s="28"/>
      <c r="AA2228" s="28"/>
      <c r="AB2228" s="28"/>
      <c r="AC2228" s="28"/>
      <c r="AD2228" s="28"/>
      <c r="AE2228" s="61"/>
      <c r="AF2228" s="29"/>
      <c r="AM2228" s="28"/>
      <c r="AN2228" s="28"/>
      <c r="AO2228" s="28"/>
      <c r="AP2228" s="28"/>
      <c r="AQ2228" s="28"/>
      <c r="AR2228" s="28"/>
      <c r="AS2228" s="28"/>
      <c r="AT2228" s="28"/>
    </row>
    <row r="2229" spans="26:46">
      <c r="Z2229" s="28"/>
      <c r="AA2229" s="28"/>
      <c r="AB2229" s="28"/>
      <c r="AC2229" s="28"/>
      <c r="AD2229" s="28"/>
      <c r="AE2229" s="61"/>
      <c r="AF2229" s="29"/>
      <c r="AM2229" s="28"/>
      <c r="AN2229" s="28"/>
      <c r="AO2229" s="28"/>
      <c r="AP2229" s="28"/>
      <c r="AQ2229" s="28"/>
      <c r="AR2229" s="28"/>
      <c r="AS2229" s="28"/>
      <c r="AT2229" s="28"/>
    </row>
    <row r="2230" spans="26:46">
      <c r="Z2230" s="28"/>
      <c r="AA2230" s="28"/>
      <c r="AB2230" s="28"/>
      <c r="AC2230" s="28"/>
      <c r="AD2230" s="28"/>
      <c r="AE2230" s="61"/>
      <c r="AF2230" s="29"/>
      <c r="AM2230" s="28"/>
      <c r="AN2230" s="28"/>
      <c r="AO2230" s="28"/>
      <c r="AP2230" s="28"/>
      <c r="AQ2230" s="28"/>
      <c r="AR2230" s="28"/>
      <c r="AS2230" s="28"/>
      <c r="AT2230" s="28"/>
    </row>
    <row r="2231" spans="26:46">
      <c r="Z2231" s="28"/>
      <c r="AA2231" s="28"/>
      <c r="AB2231" s="28"/>
      <c r="AC2231" s="28"/>
      <c r="AD2231" s="28"/>
      <c r="AE2231" s="61"/>
      <c r="AF2231" s="29"/>
      <c r="AM2231" s="28"/>
      <c r="AN2231" s="28"/>
      <c r="AO2231" s="28"/>
      <c r="AP2231" s="28"/>
      <c r="AQ2231" s="28"/>
      <c r="AR2231" s="28"/>
      <c r="AS2231" s="28"/>
      <c r="AT2231" s="28"/>
    </row>
    <row r="2232" spans="26:46">
      <c r="Z2232" s="28"/>
      <c r="AA2232" s="28"/>
      <c r="AB2232" s="28"/>
      <c r="AC2232" s="28"/>
      <c r="AD2232" s="28"/>
      <c r="AE2232" s="61"/>
      <c r="AF2232" s="29"/>
      <c r="AM2232" s="28"/>
      <c r="AN2232" s="28"/>
      <c r="AO2232" s="28"/>
      <c r="AP2232" s="28"/>
      <c r="AQ2232" s="28"/>
      <c r="AR2232" s="28"/>
      <c r="AS2232" s="28"/>
      <c r="AT2232" s="28"/>
    </row>
    <row r="2233" spans="26:46">
      <c r="Z2233" s="28"/>
      <c r="AA2233" s="28"/>
      <c r="AB2233" s="28"/>
      <c r="AC2233" s="28"/>
      <c r="AD2233" s="28"/>
      <c r="AE2233" s="61"/>
      <c r="AF2233" s="29"/>
      <c r="AM2233" s="28"/>
      <c r="AN2233" s="28"/>
      <c r="AO2233" s="28"/>
      <c r="AP2233" s="28"/>
      <c r="AQ2233" s="28"/>
      <c r="AR2233" s="28"/>
      <c r="AS2233" s="28"/>
      <c r="AT2233" s="28"/>
    </row>
    <row r="2234" spans="26:46">
      <c r="Z2234" s="28"/>
      <c r="AA2234" s="28"/>
      <c r="AB2234" s="28"/>
      <c r="AC2234" s="28"/>
      <c r="AD2234" s="28"/>
      <c r="AE2234" s="61"/>
      <c r="AF2234" s="29"/>
      <c r="AM2234" s="28"/>
      <c r="AN2234" s="28"/>
      <c r="AO2234" s="28"/>
      <c r="AP2234" s="28"/>
      <c r="AQ2234" s="28"/>
      <c r="AR2234" s="28"/>
      <c r="AS2234" s="28"/>
      <c r="AT2234" s="28"/>
    </row>
    <row r="2235" spans="26:46">
      <c r="Z2235" s="28"/>
      <c r="AA2235" s="28"/>
      <c r="AB2235" s="28"/>
      <c r="AC2235" s="28"/>
      <c r="AD2235" s="28"/>
      <c r="AE2235" s="61"/>
      <c r="AF2235" s="29"/>
      <c r="AM2235" s="28"/>
      <c r="AN2235" s="28"/>
      <c r="AO2235" s="28"/>
      <c r="AP2235" s="28"/>
      <c r="AQ2235" s="28"/>
      <c r="AR2235" s="28"/>
      <c r="AS2235" s="28"/>
      <c r="AT2235" s="28"/>
    </row>
    <row r="2236" spans="26:46">
      <c r="Z2236" s="28"/>
      <c r="AA2236" s="28"/>
      <c r="AB2236" s="28"/>
      <c r="AC2236" s="28"/>
      <c r="AD2236" s="28"/>
      <c r="AE2236" s="61"/>
      <c r="AF2236" s="29"/>
      <c r="AM2236" s="28"/>
      <c r="AN2236" s="28"/>
      <c r="AO2236" s="28"/>
      <c r="AP2236" s="28"/>
      <c r="AQ2236" s="28"/>
      <c r="AR2236" s="28"/>
      <c r="AS2236" s="28"/>
      <c r="AT2236" s="28"/>
    </row>
    <row r="2237" spans="26:46">
      <c r="Z2237" s="28"/>
      <c r="AA2237" s="28"/>
      <c r="AB2237" s="28"/>
      <c r="AC2237" s="28"/>
      <c r="AD2237" s="28"/>
      <c r="AE2237" s="61"/>
      <c r="AF2237" s="29"/>
      <c r="AM2237" s="28"/>
      <c r="AN2237" s="28"/>
      <c r="AO2237" s="28"/>
      <c r="AP2237" s="28"/>
      <c r="AQ2237" s="28"/>
      <c r="AR2237" s="28"/>
      <c r="AS2237" s="28"/>
      <c r="AT2237" s="28"/>
    </row>
    <row r="2238" spans="26:46">
      <c r="Z2238" s="28"/>
      <c r="AA2238" s="28"/>
      <c r="AB2238" s="28"/>
      <c r="AC2238" s="28"/>
      <c r="AD2238" s="28"/>
      <c r="AE2238" s="61"/>
      <c r="AF2238" s="29"/>
      <c r="AM2238" s="28"/>
      <c r="AN2238" s="28"/>
      <c r="AO2238" s="28"/>
      <c r="AP2238" s="28"/>
      <c r="AQ2238" s="28"/>
      <c r="AR2238" s="28"/>
      <c r="AS2238" s="28"/>
      <c r="AT2238" s="28"/>
    </row>
    <row r="2239" spans="26:46">
      <c r="Z2239" s="28"/>
      <c r="AA2239" s="28"/>
      <c r="AB2239" s="28"/>
      <c r="AC2239" s="28"/>
      <c r="AD2239" s="28"/>
      <c r="AE2239" s="61"/>
      <c r="AF2239" s="29"/>
      <c r="AM2239" s="28"/>
      <c r="AN2239" s="28"/>
      <c r="AO2239" s="28"/>
      <c r="AP2239" s="28"/>
      <c r="AQ2239" s="28"/>
      <c r="AR2239" s="28"/>
      <c r="AS2239" s="28"/>
      <c r="AT2239" s="28"/>
    </row>
    <row r="2240" spans="26:46">
      <c r="Z2240" s="28"/>
      <c r="AA2240" s="28"/>
      <c r="AB2240" s="28"/>
      <c r="AC2240" s="28"/>
      <c r="AD2240" s="28"/>
      <c r="AE2240" s="61"/>
      <c r="AF2240" s="29"/>
      <c r="AM2240" s="28"/>
      <c r="AN2240" s="28"/>
      <c r="AO2240" s="28"/>
      <c r="AP2240" s="28"/>
      <c r="AQ2240" s="28"/>
      <c r="AR2240" s="28"/>
      <c r="AS2240" s="28"/>
      <c r="AT2240" s="28"/>
    </row>
    <row r="2241" spans="26:46">
      <c r="Z2241" s="28"/>
      <c r="AA2241" s="28"/>
      <c r="AB2241" s="28"/>
      <c r="AC2241" s="28"/>
      <c r="AD2241" s="28"/>
      <c r="AE2241" s="61"/>
      <c r="AF2241" s="29"/>
      <c r="AM2241" s="28"/>
      <c r="AN2241" s="28"/>
      <c r="AO2241" s="28"/>
      <c r="AP2241" s="28"/>
      <c r="AQ2241" s="28"/>
      <c r="AR2241" s="28"/>
      <c r="AS2241" s="28"/>
      <c r="AT2241" s="28"/>
    </row>
    <row r="2242" spans="26:46">
      <c r="Z2242" s="28"/>
      <c r="AA2242" s="28"/>
      <c r="AB2242" s="28"/>
      <c r="AC2242" s="28"/>
      <c r="AD2242" s="28"/>
      <c r="AE2242" s="61"/>
      <c r="AF2242" s="29"/>
      <c r="AM2242" s="28"/>
      <c r="AN2242" s="28"/>
      <c r="AO2242" s="28"/>
      <c r="AP2242" s="28"/>
      <c r="AQ2242" s="28"/>
      <c r="AR2242" s="28"/>
      <c r="AS2242" s="28"/>
      <c r="AT2242" s="28"/>
    </row>
    <row r="2243" spans="26:46">
      <c r="Z2243" s="28"/>
      <c r="AA2243" s="28"/>
      <c r="AB2243" s="28"/>
      <c r="AC2243" s="28"/>
      <c r="AD2243" s="28"/>
      <c r="AE2243" s="61"/>
      <c r="AF2243" s="29"/>
      <c r="AM2243" s="28"/>
      <c r="AN2243" s="28"/>
      <c r="AO2243" s="28"/>
      <c r="AP2243" s="28"/>
      <c r="AQ2243" s="28"/>
      <c r="AR2243" s="28"/>
      <c r="AS2243" s="28"/>
      <c r="AT2243" s="28"/>
    </row>
    <row r="2244" spans="26:46">
      <c r="Z2244" s="28"/>
      <c r="AA2244" s="28"/>
      <c r="AB2244" s="28"/>
      <c r="AC2244" s="28"/>
      <c r="AD2244" s="28"/>
      <c r="AE2244" s="61"/>
      <c r="AF2244" s="29"/>
      <c r="AM2244" s="28"/>
      <c r="AN2244" s="28"/>
      <c r="AO2244" s="28"/>
      <c r="AP2244" s="28"/>
      <c r="AQ2244" s="28"/>
      <c r="AR2244" s="28"/>
      <c r="AS2244" s="28"/>
      <c r="AT2244" s="28"/>
    </row>
    <row r="2245" spans="26:46">
      <c r="Z2245" s="28"/>
      <c r="AA2245" s="28"/>
      <c r="AB2245" s="28"/>
      <c r="AC2245" s="28"/>
      <c r="AD2245" s="28"/>
      <c r="AE2245" s="61"/>
      <c r="AF2245" s="29"/>
      <c r="AM2245" s="28"/>
      <c r="AN2245" s="28"/>
      <c r="AO2245" s="28"/>
      <c r="AP2245" s="28"/>
      <c r="AQ2245" s="28"/>
      <c r="AR2245" s="28"/>
      <c r="AS2245" s="28"/>
      <c r="AT2245" s="28"/>
    </row>
    <row r="2246" spans="26:46">
      <c r="Z2246" s="28"/>
      <c r="AA2246" s="28"/>
      <c r="AB2246" s="28"/>
      <c r="AC2246" s="28"/>
      <c r="AD2246" s="28"/>
      <c r="AE2246" s="61"/>
      <c r="AF2246" s="29"/>
      <c r="AM2246" s="28"/>
      <c r="AN2246" s="28"/>
      <c r="AO2246" s="28"/>
      <c r="AP2246" s="28"/>
      <c r="AQ2246" s="28"/>
      <c r="AR2246" s="28"/>
      <c r="AS2246" s="28"/>
      <c r="AT2246" s="28"/>
    </row>
    <row r="2247" spans="26:46">
      <c r="Z2247" s="28"/>
      <c r="AA2247" s="28"/>
      <c r="AB2247" s="28"/>
      <c r="AC2247" s="28"/>
      <c r="AD2247" s="28"/>
      <c r="AE2247" s="61"/>
      <c r="AF2247" s="29"/>
      <c r="AM2247" s="28"/>
      <c r="AN2247" s="28"/>
      <c r="AO2247" s="28"/>
      <c r="AP2247" s="28"/>
      <c r="AQ2247" s="28"/>
      <c r="AR2247" s="28"/>
      <c r="AS2247" s="28"/>
      <c r="AT2247" s="28"/>
    </row>
    <row r="2248" spans="26:46">
      <c r="Z2248" s="28"/>
      <c r="AA2248" s="28"/>
      <c r="AB2248" s="28"/>
      <c r="AC2248" s="28"/>
      <c r="AD2248" s="28"/>
      <c r="AE2248" s="61"/>
      <c r="AF2248" s="29"/>
      <c r="AM2248" s="28"/>
      <c r="AN2248" s="28"/>
      <c r="AO2248" s="28"/>
      <c r="AP2248" s="28"/>
      <c r="AQ2248" s="28"/>
      <c r="AR2248" s="28"/>
      <c r="AS2248" s="28"/>
      <c r="AT2248" s="28"/>
    </row>
    <row r="2249" spans="26:46">
      <c r="Z2249" s="28"/>
      <c r="AA2249" s="28"/>
      <c r="AB2249" s="28"/>
      <c r="AC2249" s="28"/>
      <c r="AD2249" s="28"/>
      <c r="AE2249" s="61"/>
      <c r="AF2249" s="29"/>
      <c r="AM2249" s="28"/>
      <c r="AN2249" s="28"/>
      <c r="AO2249" s="28"/>
      <c r="AP2249" s="28"/>
      <c r="AQ2249" s="28"/>
      <c r="AR2249" s="28"/>
      <c r="AS2249" s="28"/>
      <c r="AT2249" s="28"/>
    </row>
    <row r="2250" spans="26:46">
      <c r="Z2250" s="28"/>
      <c r="AA2250" s="28"/>
      <c r="AB2250" s="28"/>
      <c r="AC2250" s="28"/>
      <c r="AD2250" s="28"/>
      <c r="AE2250" s="61"/>
      <c r="AF2250" s="29"/>
      <c r="AM2250" s="28"/>
      <c r="AN2250" s="28"/>
      <c r="AO2250" s="28"/>
      <c r="AP2250" s="28"/>
      <c r="AQ2250" s="28"/>
      <c r="AR2250" s="28"/>
      <c r="AS2250" s="28"/>
      <c r="AT2250" s="28"/>
    </row>
    <row r="2251" spans="26:46">
      <c r="Z2251" s="28"/>
      <c r="AA2251" s="28"/>
      <c r="AB2251" s="28"/>
      <c r="AC2251" s="28"/>
      <c r="AD2251" s="28"/>
      <c r="AE2251" s="61"/>
      <c r="AF2251" s="29"/>
      <c r="AM2251" s="28"/>
      <c r="AN2251" s="28"/>
      <c r="AO2251" s="28"/>
      <c r="AP2251" s="28"/>
      <c r="AQ2251" s="28"/>
      <c r="AR2251" s="28"/>
      <c r="AS2251" s="28"/>
      <c r="AT2251" s="28"/>
    </row>
    <row r="2252" spans="26:46">
      <c r="Z2252" s="28"/>
      <c r="AA2252" s="28"/>
      <c r="AB2252" s="28"/>
      <c r="AC2252" s="28"/>
      <c r="AD2252" s="28"/>
      <c r="AE2252" s="61"/>
      <c r="AF2252" s="29"/>
      <c r="AM2252" s="28"/>
      <c r="AN2252" s="28"/>
      <c r="AO2252" s="28"/>
      <c r="AP2252" s="28"/>
      <c r="AQ2252" s="28"/>
      <c r="AR2252" s="28"/>
      <c r="AS2252" s="28"/>
      <c r="AT2252" s="28"/>
    </row>
    <row r="2253" spans="26:46">
      <c r="Z2253" s="28"/>
      <c r="AA2253" s="28"/>
      <c r="AB2253" s="28"/>
      <c r="AC2253" s="28"/>
      <c r="AD2253" s="28"/>
      <c r="AE2253" s="61"/>
      <c r="AF2253" s="29"/>
      <c r="AM2253" s="28"/>
      <c r="AN2253" s="28"/>
      <c r="AO2253" s="28"/>
      <c r="AP2253" s="28"/>
      <c r="AQ2253" s="28"/>
      <c r="AR2253" s="28"/>
      <c r="AS2253" s="28"/>
      <c r="AT2253" s="28"/>
    </row>
    <row r="2254" spans="26:46">
      <c r="Z2254" s="28"/>
      <c r="AA2254" s="28"/>
      <c r="AB2254" s="28"/>
      <c r="AC2254" s="28"/>
      <c r="AD2254" s="28"/>
      <c r="AE2254" s="61"/>
      <c r="AF2254" s="29"/>
      <c r="AM2254" s="28"/>
      <c r="AN2254" s="28"/>
      <c r="AO2254" s="28"/>
      <c r="AP2254" s="28"/>
      <c r="AQ2254" s="28"/>
      <c r="AR2254" s="28"/>
      <c r="AS2254" s="28"/>
      <c r="AT2254" s="28"/>
    </row>
    <row r="2255" spans="26:46">
      <c r="Z2255" s="28"/>
      <c r="AA2255" s="28"/>
      <c r="AB2255" s="28"/>
      <c r="AC2255" s="28"/>
      <c r="AD2255" s="28"/>
      <c r="AE2255" s="61"/>
      <c r="AF2255" s="29"/>
      <c r="AM2255" s="28"/>
      <c r="AN2255" s="28"/>
      <c r="AO2255" s="28"/>
      <c r="AP2255" s="28"/>
      <c r="AQ2255" s="28"/>
      <c r="AR2255" s="28"/>
      <c r="AS2255" s="28"/>
      <c r="AT2255" s="28"/>
    </row>
    <row r="2256" spans="26:46">
      <c r="Z2256" s="28"/>
      <c r="AA2256" s="28"/>
      <c r="AB2256" s="28"/>
      <c r="AC2256" s="28"/>
      <c r="AD2256" s="28"/>
      <c r="AE2256" s="61"/>
      <c r="AF2256" s="29"/>
      <c r="AM2256" s="28"/>
      <c r="AN2256" s="28"/>
      <c r="AO2256" s="28"/>
      <c r="AP2256" s="28"/>
      <c r="AQ2256" s="28"/>
      <c r="AR2256" s="28"/>
      <c r="AS2256" s="28"/>
      <c r="AT2256" s="28"/>
    </row>
    <row r="2257" spans="26:46">
      <c r="Z2257" s="28"/>
      <c r="AA2257" s="28"/>
      <c r="AB2257" s="28"/>
      <c r="AC2257" s="28"/>
      <c r="AD2257" s="28"/>
      <c r="AE2257" s="61"/>
      <c r="AF2257" s="29"/>
      <c r="AM2257" s="28"/>
      <c r="AN2257" s="28"/>
      <c r="AO2257" s="28"/>
      <c r="AP2257" s="28"/>
      <c r="AQ2257" s="28"/>
      <c r="AR2257" s="28"/>
      <c r="AS2257" s="28"/>
      <c r="AT2257" s="28"/>
    </row>
    <row r="2258" spans="26:46">
      <c r="Z2258" s="28"/>
      <c r="AA2258" s="28"/>
      <c r="AB2258" s="28"/>
      <c r="AC2258" s="28"/>
      <c r="AD2258" s="28"/>
      <c r="AE2258" s="61"/>
      <c r="AF2258" s="29"/>
      <c r="AM2258" s="28"/>
      <c r="AN2258" s="28"/>
      <c r="AO2258" s="28"/>
      <c r="AP2258" s="28"/>
      <c r="AQ2258" s="28"/>
      <c r="AR2258" s="28"/>
      <c r="AS2258" s="28"/>
      <c r="AT2258" s="28"/>
    </row>
    <row r="2259" spans="26:46">
      <c r="Z2259" s="28"/>
      <c r="AA2259" s="28"/>
      <c r="AB2259" s="28"/>
      <c r="AC2259" s="28"/>
      <c r="AD2259" s="28"/>
      <c r="AE2259" s="61"/>
      <c r="AF2259" s="29"/>
      <c r="AM2259" s="28"/>
      <c r="AN2259" s="28"/>
      <c r="AO2259" s="28"/>
      <c r="AP2259" s="28"/>
      <c r="AQ2259" s="28"/>
      <c r="AR2259" s="28"/>
      <c r="AS2259" s="28"/>
      <c r="AT2259" s="28"/>
    </row>
    <row r="2260" spans="26:46">
      <c r="Z2260" s="28"/>
      <c r="AA2260" s="28"/>
      <c r="AB2260" s="28"/>
      <c r="AC2260" s="28"/>
      <c r="AD2260" s="28"/>
      <c r="AE2260" s="61"/>
      <c r="AF2260" s="29"/>
      <c r="AM2260" s="28"/>
      <c r="AN2260" s="28"/>
      <c r="AO2260" s="28"/>
      <c r="AP2260" s="28"/>
      <c r="AQ2260" s="28"/>
      <c r="AR2260" s="28"/>
      <c r="AS2260" s="28"/>
      <c r="AT2260" s="28"/>
    </row>
    <row r="2261" spans="26:46">
      <c r="Z2261" s="28"/>
      <c r="AA2261" s="28"/>
      <c r="AB2261" s="28"/>
      <c r="AC2261" s="28"/>
      <c r="AD2261" s="28"/>
      <c r="AE2261" s="61"/>
      <c r="AF2261" s="29"/>
      <c r="AM2261" s="28"/>
      <c r="AN2261" s="28"/>
      <c r="AO2261" s="28"/>
      <c r="AP2261" s="28"/>
      <c r="AQ2261" s="28"/>
      <c r="AR2261" s="28"/>
      <c r="AS2261" s="28"/>
      <c r="AT2261" s="28"/>
    </row>
    <row r="2262" spans="26:46">
      <c r="Z2262" s="28"/>
      <c r="AA2262" s="28"/>
      <c r="AB2262" s="28"/>
      <c r="AC2262" s="28"/>
      <c r="AD2262" s="28"/>
      <c r="AE2262" s="61"/>
      <c r="AF2262" s="29"/>
      <c r="AM2262" s="28"/>
      <c r="AN2262" s="28"/>
      <c r="AO2262" s="28"/>
      <c r="AP2262" s="28"/>
      <c r="AQ2262" s="28"/>
      <c r="AR2262" s="28"/>
      <c r="AS2262" s="28"/>
      <c r="AT2262" s="28"/>
    </row>
    <row r="2263" spans="26:46">
      <c r="Z2263" s="28"/>
      <c r="AA2263" s="28"/>
      <c r="AB2263" s="28"/>
      <c r="AC2263" s="28"/>
      <c r="AD2263" s="28"/>
      <c r="AE2263" s="61"/>
      <c r="AF2263" s="29"/>
      <c r="AM2263" s="28"/>
      <c r="AN2263" s="28"/>
      <c r="AO2263" s="28"/>
      <c r="AP2263" s="28"/>
      <c r="AQ2263" s="28"/>
      <c r="AR2263" s="28"/>
      <c r="AS2263" s="28"/>
      <c r="AT2263" s="28"/>
    </row>
    <row r="2264" spans="26:46">
      <c r="Z2264" s="28"/>
      <c r="AA2264" s="28"/>
      <c r="AB2264" s="28"/>
      <c r="AC2264" s="28"/>
      <c r="AD2264" s="28"/>
      <c r="AE2264" s="61"/>
      <c r="AF2264" s="29"/>
      <c r="AM2264" s="28"/>
      <c r="AN2264" s="28"/>
      <c r="AO2264" s="28"/>
      <c r="AP2264" s="28"/>
      <c r="AQ2264" s="28"/>
      <c r="AR2264" s="28"/>
      <c r="AS2264" s="28"/>
      <c r="AT2264" s="28"/>
    </row>
    <row r="2265" spans="26:46">
      <c r="Z2265" s="28"/>
      <c r="AA2265" s="28"/>
      <c r="AB2265" s="28"/>
      <c r="AC2265" s="28"/>
      <c r="AD2265" s="28"/>
      <c r="AE2265" s="61"/>
      <c r="AF2265" s="29"/>
      <c r="AM2265" s="28"/>
      <c r="AN2265" s="28"/>
      <c r="AO2265" s="28"/>
      <c r="AP2265" s="28"/>
      <c r="AQ2265" s="28"/>
      <c r="AR2265" s="28"/>
      <c r="AS2265" s="28"/>
      <c r="AT2265" s="28"/>
    </row>
    <row r="2266" spans="26:46">
      <c r="Z2266" s="28"/>
      <c r="AA2266" s="28"/>
      <c r="AB2266" s="28"/>
      <c r="AC2266" s="28"/>
      <c r="AD2266" s="28"/>
      <c r="AE2266" s="61"/>
      <c r="AF2266" s="29"/>
      <c r="AM2266" s="28"/>
      <c r="AN2266" s="28"/>
      <c r="AO2266" s="28"/>
      <c r="AP2266" s="28"/>
      <c r="AQ2266" s="28"/>
      <c r="AR2266" s="28"/>
      <c r="AS2266" s="28"/>
      <c r="AT2266" s="28"/>
    </row>
    <row r="2267" spans="26:46">
      <c r="Z2267" s="28"/>
      <c r="AA2267" s="28"/>
      <c r="AB2267" s="28"/>
      <c r="AC2267" s="28"/>
      <c r="AD2267" s="28"/>
      <c r="AE2267" s="61"/>
      <c r="AF2267" s="29"/>
      <c r="AM2267" s="28"/>
      <c r="AN2267" s="28"/>
      <c r="AO2267" s="28"/>
      <c r="AP2267" s="28"/>
      <c r="AQ2267" s="28"/>
      <c r="AR2267" s="28"/>
      <c r="AS2267" s="28"/>
      <c r="AT2267" s="28"/>
    </row>
    <row r="2268" spans="26:46">
      <c r="Z2268" s="28"/>
      <c r="AA2268" s="28"/>
      <c r="AB2268" s="28"/>
      <c r="AC2268" s="28"/>
      <c r="AD2268" s="28"/>
      <c r="AE2268" s="61"/>
      <c r="AF2268" s="29"/>
      <c r="AM2268" s="28"/>
      <c r="AN2268" s="28"/>
      <c r="AO2268" s="28"/>
      <c r="AP2268" s="28"/>
      <c r="AQ2268" s="28"/>
      <c r="AR2268" s="28"/>
      <c r="AS2268" s="28"/>
      <c r="AT2268" s="28"/>
    </row>
    <row r="2269" spans="26:46">
      <c r="Z2269" s="28"/>
      <c r="AA2269" s="28"/>
      <c r="AB2269" s="28"/>
      <c r="AC2269" s="28"/>
      <c r="AD2269" s="28"/>
      <c r="AE2269" s="61"/>
      <c r="AF2269" s="29"/>
      <c r="AM2269" s="28"/>
      <c r="AN2269" s="28"/>
      <c r="AO2269" s="28"/>
      <c r="AP2269" s="28"/>
      <c r="AQ2269" s="28"/>
      <c r="AR2269" s="28"/>
      <c r="AS2269" s="28"/>
      <c r="AT2269" s="28"/>
    </row>
    <row r="2270" spans="26:46">
      <c r="Z2270" s="28"/>
      <c r="AA2270" s="28"/>
      <c r="AB2270" s="28"/>
      <c r="AC2270" s="28"/>
      <c r="AD2270" s="28"/>
      <c r="AE2270" s="61"/>
      <c r="AF2270" s="29"/>
      <c r="AM2270" s="28"/>
      <c r="AN2270" s="28"/>
      <c r="AO2270" s="28"/>
      <c r="AP2270" s="28"/>
      <c r="AQ2270" s="28"/>
      <c r="AR2270" s="28"/>
      <c r="AS2270" s="28"/>
      <c r="AT2270" s="28"/>
    </row>
    <row r="2271" spans="26:46">
      <c r="Z2271" s="28"/>
      <c r="AA2271" s="28"/>
      <c r="AB2271" s="28"/>
      <c r="AC2271" s="28"/>
      <c r="AD2271" s="28"/>
      <c r="AE2271" s="61"/>
      <c r="AF2271" s="29"/>
      <c r="AM2271" s="28"/>
      <c r="AN2271" s="28"/>
      <c r="AO2271" s="28"/>
      <c r="AP2271" s="28"/>
      <c r="AQ2271" s="28"/>
      <c r="AR2271" s="28"/>
      <c r="AS2271" s="28"/>
      <c r="AT2271" s="28"/>
    </row>
    <row r="2272" spans="26:46">
      <c r="Z2272" s="28"/>
      <c r="AA2272" s="28"/>
      <c r="AB2272" s="28"/>
      <c r="AC2272" s="28"/>
      <c r="AD2272" s="28"/>
      <c r="AE2272" s="61"/>
      <c r="AF2272" s="29"/>
      <c r="AM2272" s="28"/>
      <c r="AN2272" s="28"/>
      <c r="AO2272" s="28"/>
      <c r="AP2272" s="28"/>
      <c r="AQ2272" s="28"/>
      <c r="AR2272" s="28"/>
      <c r="AS2272" s="28"/>
      <c r="AT2272" s="28"/>
    </row>
    <row r="2273" spans="26:46">
      <c r="Z2273" s="28"/>
      <c r="AA2273" s="28"/>
      <c r="AB2273" s="28"/>
      <c r="AC2273" s="28"/>
      <c r="AD2273" s="28"/>
      <c r="AE2273" s="61"/>
      <c r="AF2273" s="29"/>
      <c r="AM2273" s="28"/>
      <c r="AN2273" s="28"/>
      <c r="AO2273" s="28"/>
      <c r="AP2273" s="28"/>
      <c r="AQ2273" s="28"/>
      <c r="AR2273" s="28"/>
      <c r="AS2273" s="28"/>
      <c r="AT2273" s="28"/>
    </row>
    <row r="2274" spans="26:46">
      <c r="Z2274" s="28"/>
      <c r="AA2274" s="28"/>
      <c r="AB2274" s="28"/>
      <c r="AC2274" s="28"/>
      <c r="AD2274" s="28"/>
      <c r="AE2274" s="61"/>
      <c r="AF2274" s="29"/>
      <c r="AM2274" s="28"/>
      <c r="AN2274" s="28"/>
      <c r="AO2274" s="28"/>
      <c r="AP2274" s="28"/>
      <c r="AQ2274" s="28"/>
      <c r="AR2274" s="28"/>
      <c r="AS2274" s="28"/>
      <c r="AT2274" s="28"/>
    </row>
    <row r="2275" spans="26:46">
      <c r="Z2275" s="28"/>
      <c r="AA2275" s="28"/>
      <c r="AB2275" s="28"/>
      <c r="AC2275" s="28"/>
      <c r="AD2275" s="28"/>
      <c r="AE2275" s="61"/>
      <c r="AF2275" s="29"/>
      <c r="AM2275" s="28"/>
      <c r="AN2275" s="28"/>
      <c r="AO2275" s="28"/>
      <c r="AP2275" s="28"/>
      <c r="AQ2275" s="28"/>
      <c r="AR2275" s="28"/>
      <c r="AS2275" s="28"/>
      <c r="AT2275" s="28"/>
    </row>
    <row r="2276" spans="26:46">
      <c r="Z2276" s="28"/>
      <c r="AA2276" s="28"/>
      <c r="AB2276" s="28"/>
      <c r="AC2276" s="28"/>
      <c r="AD2276" s="28"/>
      <c r="AE2276" s="61"/>
      <c r="AF2276" s="29"/>
      <c r="AM2276" s="28"/>
      <c r="AN2276" s="28"/>
      <c r="AO2276" s="28"/>
      <c r="AP2276" s="28"/>
      <c r="AQ2276" s="28"/>
      <c r="AR2276" s="28"/>
      <c r="AS2276" s="28"/>
      <c r="AT2276" s="28"/>
    </row>
    <row r="2277" spans="26:46">
      <c r="Z2277" s="28"/>
      <c r="AA2277" s="28"/>
      <c r="AB2277" s="28"/>
      <c r="AC2277" s="28"/>
      <c r="AD2277" s="28"/>
      <c r="AE2277" s="61"/>
      <c r="AF2277" s="29"/>
      <c r="AM2277" s="28"/>
      <c r="AN2277" s="28"/>
      <c r="AO2277" s="28"/>
      <c r="AP2277" s="28"/>
      <c r="AQ2277" s="28"/>
      <c r="AR2277" s="28"/>
      <c r="AS2277" s="28"/>
      <c r="AT2277" s="28"/>
    </row>
    <row r="2278" spans="26:46">
      <c r="Z2278" s="28"/>
      <c r="AA2278" s="28"/>
      <c r="AB2278" s="28"/>
      <c r="AC2278" s="28"/>
      <c r="AD2278" s="28"/>
      <c r="AE2278" s="61"/>
      <c r="AF2278" s="29"/>
      <c r="AM2278" s="28"/>
      <c r="AN2278" s="28"/>
      <c r="AO2278" s="28"/>
      <c r="AP2278" s="28"/>
      <c r="AQ2278" s="28"/>
      <c r="AR2278" s="28"/>
      <c r="AS2278" s="28"/>
      <c r="AT2278" s="28"/>
    </row>
    <row r="2279" spans="26:46">
      <c r="Z2279" s="28"/>
      <c r="AA2279" s="28"/>
      <c r="AB2279" s="28"/>
      <c r="AC2279" s="28"/>
      <c r="AD2279" s="28"/>
      <c r="AE2279" s="61"/>
      <c r="AF2279" s="29"/>
      <c r="AM2279" s="28"/>
      <c r="AN2279" s="28"/>
      <c r="AO2279" s="28"/>
      <c r="AP2279" s="28"/>
      <c r="AQ2279" s="28"/>
      <c r="AR2279" s="28"/>
      <c r="AS2279" s="28"/>
      <c r="AT2279" s="28"/>
    </row>
    <row r="2280" spans="26:46">
      <c r="Z2280" s="28"/>
      <c r="AA2280" s="28"/>
      <c r="AB2280" s="28"/>
      <c r="AC2280" s="28"/>
      <c r="AD2280" s="28"/>
      <c r="AE2280" s="61"/>
      <c r="AF2280" s="29"/>
      <c r="AM2280" s="28"/>
      <c r="AN2280" s="28"/>
      <c r="AO2280" s="28"/>
      <c r="AP2280" s="28"/>
      <c r="AQ2280" s="28"/>
      <c r="AR2280" s="28"/>
      <c r="AS2280" s="28"/>
      <c r="AT2280" s="28"/>
    </row>
    <row r="2281" spans="26:46">
      <c r="Z2281" s="28"/>
      <c r="AA2281" s="28"/>
      <c r="AB2281" s="28"/>
      <c r="AC2281" s="28"/>
      <c r="AD2281" s="28"/>
      <c r="AE2281" s="61"/>
      <c r="AF2281" s="29"/>
      <c r="AM2281" s="28"/>
      <c r="AN2281" s="28"/>
      <c r="AO2281" s="28"/>
      <c r="AP2281" s="28"/>
      <c r="AQ2281" s="28"/>
      <c r="AR2281" s="28"/>
      <c r="AS2281" s="28"/>
      <c r="AT2281" s="28"/>
    </row>
    <row r="2282" spans="26:46">
      <c r="Z2282" s="28"/>
      <c r="AA2282" s="28"/>
      <c r="AB2282" s="28"/>
      <c r="AC2282" s="28"/>
      <c r="AD2282" s="28"/>
      <c r="AE2282" s="61"/>
      <c r="AF2282" s="29"/>
      <c r="AM2282" s="28"/>
      <c r="AN2282" s="28"/>
      <c r="AO2282" s="28"/>
      <c r="AP2282" s="28"/>
      <c r="AQ2282" s="28"/>
      <c r="AR2282" s="28"/>
      <c r="AS2282" s="28"/>
      <c r="AT2282" s="28"/>
    </row>
    <row r="2283" spans="26:46">
      <c r="Z2283" s="28"/>
      <c r="AA2283" s="28"/>
      <c r="AB2283" s="28"/>
      <c r="AC2283" s="28"/>
      <c r="AD2283" s="28"/>
      <c r="AE2283" s="61"/>
      <c r="AF2283" s="29"/>
      <c r="AM2283" s="28"/>
      <c r="AN2283" s="28"/>
      <c r="AO2283" s="28"/>
      <c r="AP2283" s="28"/>
      <c r="AQ2283" s="28"/>
      <c r="AR2283" s="28"/>
      <c r="AS2283" s="28"/>
      <c r="AT2283" s="28"/>
    </row>
    <row r="2284" spans="26:46">
      <c r="Z2284" s="28"/>
      <c r="AA2284" s="28"/>
      <c r="AB2284" s="28"/>
      <c r="AC2284" s="28"/>
      <c r="AD2284" s="28"/>
      <c r="AE2284" s="61"/>
      <c r="AF2284" s="29"/>
      <c r="AM2284" s="28"/>
      <c r="AN2284" s="28"/>
      <c r="AO2284" s="28"/>
      <c r="AP2284" s="28"/>
      <c r="AQ2284" s="28"/>
      <c r="AR2284" s="28"/>
      <c r="AS2284" s="28"/>
      <c r="AT2284" s="28"/>
    </row>
    <row r="2285" spans="26:46">
      <c r="Z2285" s="28"/>
      <c r="AA2285" s="28"/>
      <c r="AB2285" s="28"/>
      <c r="AC2285" s="28"/>
      <c r="AD2285" s="28"/>
      <c r="AE2285" s="61"/>
      <c r="AF2285" s="29"/>
      <c r="AM2285" s="28"/>
      <c r="AN2285" s="28"/>
      <c r="AO2285" s="28"/>
      <c r="AP2285" s="28"/>
      <c r="AQ2285" s="28"/>
      <c r="AR2285" s="28"/>
      <c r="AS2285" s="28"/>
      <c r="AT2285" s="28"/>
    </row>
    <row r="2286" spans="26:46">
      <c r="Z2286" s="28"/>
      <c r="AA2286" s="28"/>
      <c r="AB2286" s="28"/>
      <c r="AC2286" s="28"/>
      <c r="AD2286" s="28"/>
      <c r="AE2286" s="61"/>
      <c r="AF2286" s="29"/>
      <c r="AM2286" s="28"/>
      <c r="AN2286" s="28"/>
      <c r="AO2286" s="28"/>
      <c r="AP2286" s="28"/>
      <c r="AQ2286" s="28"/>
      <c r="AR2286" s="28"/>
      <c r="AS2286" s="28"/>
      <c r="AT2286" s="28"/>
    </row>
    <row r="2287" spans="26:46">
      <c r="Z2287" s="28"/>
      <c r="AA2287" s="28"/>
      <c r="AB2287" s="28"/>
      <c r="AC2287" s="28"/>
      <c r="AD2287" s="28"/>
      <c r="AE2287" s="61"/>
      <c r="AF2287" s="29"/>
      <c r="AM2287" s="28"/>
      <c r="AN2287" s="28"/>
      <c r="AO2287" s="28"/>
      <c r="AP2287" s="28"/>
      <c r="AQ2287" s="28"/>
      <c r="AR2287" s="28"/>
      <c r="AS2287" s="28"/>
      <c r="AT2287" s="28"/>
    </row>
    <row r="2288" spans="26:46">
      <c r="Z2288" s="28"/>
      <c r="AA2288" s="28"/>
      <c r="AB2288" s="28"/>
      <c r="AC2288" s="28"/>
      <c r="AD2288" s="28"/>
      <c r="AE2288" s="61"/>
      <c r="AF2288" s="29"/>
      <c r="AM2288" s="28"/>
      <c r="AN2288" s="28"/>
      <c r="AO2288" s="28"/>
      <c r="AP2288" s="28"/>
      <c r="AQ2288" s="28"/>
      <c r="AR2288" s="28"/>
      <c r="AS2288" s="28"/>
      <c r="AT2288" s="28"/>
    </row>
    <row r="2289" spans="26:46">
      <c r="Z2289" s="28"/>
      <c r="AA2289" s="28"/>
      <c r="AB2289" s="28"/>
      <c r="AC2289" s="28"/>
      <c r="AD2289" s="28"/>
      <c r="AE2289" s="61"/>
      <c r="AF2289" s="29"/>
      <c r="AM2289" s="28"/>
      <c r="AN2289" s="28"/>
      <c r="AO2289" s="28"/>
      <c r="AP2289" s="28"/>
      <c r="AQ2289" s="28"/>
      <c r="AR2289" s="28"/>
      <c r="AS2289" s="28"/>
      <c r="AT2289" s="28"/>
    </row>
    <row r="2290" spans="26:46">
      <c r="Z2290" s="28"/>
      <c r="AA2290" s="28"/>
      <c r="AB2290" s="28"/>
      <c r="AC2290" s="28"/>
      <c r="AD2290" s="28"/>
      <c r="AE2290" s="61"/>
      <c r="AF2290" s="29"/>
      <c r="AM2290" s="28"/>
      <c r="AN2290" s="28"/>
      <c r="AO2290" s="28"/>
      <c r="AP2290" s="28"/>
      <c r="AQ2290" s="28"/>
      <c r="AR2290" s="28"/>
      <c r="AS2290" s="28"/>
      <c r="AT2290" s="28"/>
    </row>
    <row r="2291" spans="26:46">
      <c r="Z2291" s="28"/>
      <c r="AA2291" s="28"/>
      <c r="AB2291" s="28"/>
      <c r="AC2291" s="28"/>
      <c r="AD2291" s="28"/>
      <c r="AE2291" s="61"/>
      <c r="AF2291" s="29"/>
      <c r="AM2291" s="28"/>
      <c r="AN2291" s="28"/>
      <c r="AO2291" s="28"/>
      <c r="AP2291" s="28"/>
      <c r="AQ2291" s="28"/>
      <c r="AR2291" s="28"/>
      <c r="AS2291" s="28"/>
      <c r="AT2291" s="28"/>
    </row>
    <row r="2292" spans="26:46">
      <c r="Z2292" s="28"/>
      <c r="AA2292" s="28"/>
      <c r="AB2292" s="28"/>
      <c r="AC2292" s="28"/>
      <c r="AD2292" s="28"/>
      <c r="AE2292" s="61"/>
      <c r="AF2292" s="29"/>
      <c r="AM2292" s="28"/>
      <c r="AN2292" s="28"/>
      <c r="AO2292" s="28"/>
      <c r="AP2292" s="28"/>
      <c r="AQ2292" s="28"/>
      <c r="AR2292" s="28"/>
      <c r="AS2292" s="28"/>
      <c r="AT2292" s="28"/>
    </row>
    <row r="2293" spans="26:46">
      <c r="Z2293" s="28"/>
      <c r="AA2293" s="28"/>
      <c r="AB2293" s="28"/>
      <c r="AC2293" s="28"/>
      <c r="AD2293" s="28"/>
      <c r="AE2293" s="61"/>
      <c r="AF2293" s="29"/>
      <c r="AM2293" s="28"/>
      <c r="AN2293" s="28"/>
      <c r="AO2293" s="28"/>
      <c r="AP2293" s="28"/>
      <c r="AQ2293" s="28"/>
      <c r="AR2293" s="28"/>
      <c r="AS2293" s="28"/>
      <c r="AT2293" s="28"/>
    </row>
    <row r="2294" spans="26:46">
      <c r="Z2294" s="28"/>
      <c r="AA2294" s="28"/>
      <c r="AB2294" s="28"/>
      <c r="AC2294" s="28"/>
      <c r="AD2294" s="28"/>
      <c r="AE2294" s="61"/>
      <c r="AF2294" s="29"/>
      <c r="AM2294" s="28"/>
      <c r="AN2294" s="28"/>
      <c r="AO2294" s="28"/>
      <c r="AP2294" s="28"/>
      <c r="AQ2294" s="28"/>
      <c r="AR2294" s="28"/>
      <c r="AS2294" s="28"/>
      <c r="AT2294" s="28"/>
    </row>
    <row r="2295" spans="26:46">
      <c r="Z2295" s="28"/>
      <c r="AA2295" s="28"/>
      <c r="AB2295" s="28"/>
      <c r="AC2295" s="28"/>
      <c r="AD2295" s="28"/>
      <c r="AE2295" s="61"/>
      <c r="AF2295" s="29"/>
      <c r="AM2295" s="28"/>
      <c r="AN2295" s="28"/>
      <c r="AO2295" s="28"/>
      <c r="AP2295" s="28"/>
      <c r="AQ2295" s="28"/>
      <c r="AR2295" s="28"/>
      <c r="AS2295" s="28"/>
      <c r="AT2295" s="28"/>
    </row>
    <row r="2296" spans="26:46">
      <c r="Z2296" s="28"/>
      <c r="AA2296" s="28"/>
      <c r="AB2296" s="28"/>
      <c r="AC2296" s="28"/>
      <c r="AD2296" s="28"/>
      <c r="AE2296" s="61"/>
      <c r="AF2296" s="29"/>
      <c r="AM2296" s="28"/>
      <c r="AN2296" s="28"/>
      <c r="AO2296" s="28"/>
      <c r="AP2296" s="28"/>
      <c r="AQ2296" s="28"/>
      <c r="AR2296" s="28"/>
      <c r="AS2296" s="28"/>
      <c r="AT2296" s="28"/>
    </row>
    <row r="2297" spans="26:46">
      <c r="Z2297" s="28"/>
      <c r="AA2297" s="28"/>
      <c r="AB2297" s="28"/>
      <c r="AC2297" s="28"/>
      <c r="AD2297" s="28"/>
      <c r="AE2297" s="61"/>
      <c r="AF2297" s="29"/>
      <c r="AM2297" s="28"/>
      <c r="AN2297" s="28"/>
      <c r="AO2297" s="28"/>
      <c r="AP2297" s="28"/>
      <c r="AQ2297" s="28"/>
      <c r="AR2297" s="28"/>
      <c r="AS2297" s="28"/>
      <c r="AT2297" s="28"/>
    </row>
    <row r="2298" spans="26:46">
      <c r="Z2298" s="28"/>
      <c r="AA2298" s="28"/>
      <c r="AB2298" s="28"/>
      <c r="AC2298" s="28"/>
      <c r="AD2298" s="28"/>
      <c r="AE2298" s="61"/>
      <c r="AF2298" s="29"/>
      <c r="AM2298" s="28"/>
      <c r="AN2298" s="28"/>
      <c r="AO2298" s="28"/>
      <c r="AP2298" s="28"/>
      <c r="AQ2298" s="28"/>
      <c r="AR2298" s="28"/>
      <c r="AS2298" s="28"/>
      <c r="AT2298" s="28"/>
    </row>
    <row r="2299" spans="26:46">
      <c r="Z2299" s="28"/>
      <c r="AA2299" s="28"/>
      <c r="AB2299" s="28"/>
      <c r="AC2299" s="28"/>
      <c r="AD2299" s="28"/>
      <c r="AE2299" s="61"/>
      <c r="AF2299" s="29"/>
      <c r="AM2299" s="28"/>
      <c r="AN2299" s="28"/>
      <c r="AO2299" s="28"/>
      <c r="AP2299" s="28"/>
      <c r="AQ2299" s="28"/>
      <c r="AR2299" s="28"/>
      <c r="AS2299" s="28"/>
      <c r="AT2299" s="28"/>
    </row>
    <row r="2300" spans="26:46">
      <c r="Z2300" s="28"/>
      <c r="AA2300" s="28"/>
      <c r="AB2300" s="28"/>
      <c r="AC2300" s="28"/>
      <c r="AD2300" s="28"/>
      <c r="AE2300" s="61"/>
      <c r="AF2300" s="29"/>
      <c r="AM2300" s="28"/>
      <c r="AN2300" s="28"/>
      <c r="AO2300" s="28"/>
      <c r="AP2300" s="28"/>
      <c r="AQ2300" s="28"/>
      <c r="AR2300" s="28"/>
      <c r="AS2300" s="28"/>
      <c r="AT2300" s="28"/>
    </row>
    <row r="2301" spans="26:46">
      <c r="Z2301" s="28"/>
      <c r="AA2301" s="28"/>
      <c r="AB2301" s="28"/>
      <c r="AC2301" s="28"/>
      <c r="AD2301" s="28"/>
      <c r="AE2301" s="61"/>
      <c r="AF2301" s="29"/>
      <c r="AM2301" s="28"/>
      <c r="AN2301" s="28"/>
      <c r="AO2301" s="28"/>
      <c r="AP2301" s="28"/>
      <c r="AQ2301" s="28"/>
      <c r="AR2301" s="28"/>
      <c r="AS2301" s="28"/>
      <c r="AT2301" s="28"/>
    </row>
    <row r="2302" spans="26:46">
      <c r="Z2302" s="28"/>
      <c r="AA2302" s="28"/>
      <c r="AB2302" s="28"/>
      <c r="AC2302" s="28"/>
      <c r="AD2302" s="28"/>
      <c r="AE2302" s="61"/>
      <c r="AF2302" s="29"/>
      <c r="AM2302" s="28"/>
      <c r="AN2302" s="28"/>
      <c r="AO2302" s="28"/>
      <c r="AP2302" s="28"/>
      <c r="AQ2302" s="28"/>
      <c r="AR2302" s="28"/>
      <c r="AS2302" s="28"/>
      <c r="AT2302" s="28"/>
    </row>
    <row r="2303" spans="26:46">
      <c r="Z2303" s="28"/>
      <c r="AA2303" s="28"/>
      <c r="AB2303" s="28"/>
      <c r="AC2303" s="28"/>
      <c r="AD2303" s="28"/>
      <c r="AE2303" s="61"/>
      <c r="AF2303" s="29"/>
      <c r="AM2303" s="28"/>
      <c r="AN2303" s="28"/>
      <c r="AO2303" s="28"/>
      <c r="AP2303" s="28"/>
      <c r="AQ2303" s="28"/>
      <c r="AR2303" s="28"/>
      <c r="AS2303" s="28"/>
      <c r="AT2303" s="28"/>
    </row>
    <row r="2304" spans="26:46">
      <c r="Z2304" s="28"/>
      <c r="AA2304" s="28"/>
      <c r="AB2304" s="28"/>
      <c r="AC2304" s="28"/>
      <c r="AD2304" s="28"/>
      <c r="AE2304" s="61"/>
      <c r="AF2304" s="29"/>
      <c r="AM2304" s="28"/>
      <c r="AN2304" s="28"/>
      <c r="AO2304" s="28"/>
      <c r="AP2304" s="28"/>
      <c r="AQ2304" s="28"/>
      <c r="AR2304" s="28"/>
      <c r="AS2304" s="28"/>
      <c r="AT2304" s="28"/>
    </row>
    <row r="2305" spans="26:46">
      <c r="Z2305" s="28"/>
      <c r="AA2305" s="28"/>
      <c r="AB2305" s="28"/>
      <c r="AC2305" s="28"/>
      <c r="AD2305" s="28"/>
      <c r="AE2305" s="61"/>
      <c r="AF2305" s="29"/>
      <c r="AM2305" s="28"/>
      <c r="AN2305" s="28"/>
      <c r="AO2305" s="28"/>
      <c r="AP2305" s="28"/>
      <c r="AQ2305" s="28"/>
      <c r="AR2305" s="28"/>
      <c r="AS2305" s="28"/>
      <c r="AT2305" s="28"/>
    </row>
    <row r="2306" spans="26:46">
      <c r="Z2306" s="28"/>
      <c r="AA2306" s="28"/>
      <c r="AB2306" s="28"/>
      <c r="AC2306" s="28"/>
      <c r="AD2306" s="28"/>
      <c r="AE2306" s="61"/>
      <c r="AF2306" s="29"/>
      <c r="AM2306" s="28"/>
      <c r="AN2306" s="28"/>
      <c r="AO2306" s="28"/>
      <c r="AP2306" s="28"/>
      <c r="AQ2306" s="28"/>
      <c r="AR2306" s="28"/>
      <c r="AS2306" s="28"/>
      <c r="AT2306" s="28"/>
    </row>
    <row r="2307" spans="26:46">
      <c r="Z2307" s="28"/>
      <c r="AA2307" s="28"/>
      <c r="AB2307" s="28"/>
      <c r="AC2307" s="28"/>
      <c r="AD2307" s="28"/>
      <c r="AE2307" s="61"/>
      <c r="AF2307" s="29"/>
      <c r="AM2307" s="28"/>
      <c r="AN2307" s="28"/>
      <c r="AO2307" s="28"/>
      <c r="AP2307" s="28"/>
      <c r="AQ2307" s="28"/>
      <c r="AR2307" s="28"/>
      <c r="AS2307" s="28"/>
      <c r="AT2307" s="28"/>
    </row>
    <row r="2308" spans="26:46">
      <c r="Z2308" s="28"/>
      <c r="AA2308" s="28"/>
      <c r="AB2308" s="28"/>
      <c r="AC2308" s="28"/>
      <c r="AD2308" s="28"/>
      <c r="AE2308" s="61"/>
      <c r="AF2308" s="29"/>
      <c r="AM2308" s="28"/>
      <c r="AN2308" s="28"/>
      <c r="AO2308" s="28"/>
      <c r="AP2308" s="28"/>
      <c r="AQ2308" s="28"/>
      <c r="AR2308" s="28"/>
      <c r="AS2308" s="28"/>
      <c r="AT2308" s="28"/>
    </row>
    <row r="2309" spans="26:46">
      <c r="Z2309" s="28"/>
      <c r="AA2309" s="28"/>
      <c r="AB2309" s="28"/>
      <c r="AC2309" s="28"/>
      <c r="AD2309" s="28"/>
      <c r="AE2309" s="61"/>
      <c r="AF2309" s="29"/>
      <c r="AM2309" s="28"/>
      <c r="AN2309" s="28"/>
      <c r="AO2309" s="28"/>
      <c r="AP2309" s="28"/>
      <c r="AQ2309" s="28"/>
      <c r="AR2309" s="28"/>
      <c r="AS2309" s="28"/>
      <c r="AT2309" s="28"/>
    </row>
    <row r="2310" spans="26:46">
      <c r="Z2310" s="28"/>
      <c r="AA2310" s="28"/>
      <c r="AB2310" s="28"/>
      <c r="AC2310" s="28"/>
      <c r="AD2310" s="28"/>
      <c r="AE2310" s="61"/>
      <c r="AF2310" s="29"/>
      <c r="AM2310" s="28"/>
      <c r="AN2310" s="28"/>
      <c r="AO2310" s="28"/>
      <c r="AP2310" s="28"/>
      <c r="AQ2310" s="28"/>
      <c r="AR2310" s="28"/>
      <c r="AS2310" s="28"/>
      <c r="AT2310" s="28"/>
    </row>
    <row r="2311" spans="26:46">
      <c r="Z2311" s="28"/>
      <c r="AA2311" s="28"/>
      <c r="AB2311" s="28"/>
      <c r="AC2311" s="28"/>
      <c r="AD2311" s="28"/>
      <c r="AE2311" s="61"/>
      <c r="AF2311" s="29"/>
      <c r="AM2311" s="28"/>
      <c r="AN2311" s="28"/>
      <c r="AO2311" s="28"/>
      <c r="AP2311" s="28"/>
      <c r="AQ2311" s="28"/>
      <c r="AR2311" s="28"/>
      <c r="AS2311" s="28"/>
      <c r="AT2311" s="28"/>
    </row>
    <row r="2312" spans="26:46">
      <c r="Z2312" s="28"/>
      <c r="AA2312" s="28"/>
      <c r="AB2312" s="28"/>
      <c r="AC2312" s="28"/>
      <c r="AD2312" s="28"/>
      <c r="AE2312" s="61"/>
      <c r="AF2312" s="29"/>
      <c r="AM2312" s="28"/>
      <c r="AN2312" s="28"/>
      <c r="AO2312" s="28"/>
      <c r="AP2312" s="28"/>
      <c r="AQ2312" s="28"/>
      <c r="AR2312" s="28"/>
      <c r="AS2312" s="28"/>
      <c r="AT2312" s="28"/>
    </row>
    <row r="2313" spans="26:46">
      <c r="Z2313" s="28"/>
      <c r="AA2313" s="28"/>
      <c r="AB2313" s="28"/>
      <c r="AC2313" s="28"/>
      <c r="AD2313" s="28"/>
      <c r="AE2313" s="61"/>
      <c r="AF2313" s="29"/>
      <c r="AM2313" s="28"/>
      <c r="AN2313" s="28"/>
      <c r="AO2313" s="28"/>
      <c r="AP2313" s="28"/>
      <c r="AQ2313" s="28"/>
      <c r="AR2313" s="28"/>
      <c r="AS2313" s="28"/>
      <c r="AT2313" s="28"/>
    </row>
    <row r="2314" spans="26:46">
      <c r="Z2314" s="28"/>
      <c r="AA2314" s="28"/>
      <c r="AB2314" s="28"/>
      <c r="AC2314" s="28"/>
      <c r="AD2314" s="28"/>
      <c r="AE2314" s="61"/>
      <c r="AF2314" s="29"/>
      <c r="AM2314" s="28"/>
      <c r="AN2314" s="28"/>
      <c r="AO2314" s="28"/>
      <c r="AP2314" s="28"/>
      <c r="AQ2314" s="28"/>
      <c r="AR2314" s="28"/>
      <c r="AS2314" s="28"/>
      <c r="AT2314" s="28"/>
    </row>
    <row r="2315" spans="26:46">
      <c r="Z2315" s="28"/>
      <c r="AA2315" s="28"/>
      <c r="AB2315" s="28"/>
      <c r="AC2315" s="28"/>
      <c r="AD2315" s="28"/>
      <c r="AE2315" s="61"/>
      <c r="AF2315" s="29"/>
      <c r="AM2315" s="28"/>
      <c r="AN2315" s="28"/>
      <c r="AO2315" s="28"/>
      <c r="AP2315" s="28"/>
      <c r="AQ2315" s="28"/>
      <c r="AR2315" s="28"/>
      <c r="AS2315" s="28"/>
      <c r="AT2315" s="28"/>
    </row>
    <row r="2316" spans="26:46">
      <c r="Z2316" s="28"/>
      <c r="AA2316" s="28"/>
      <c r="AB2316" s="28"/>
      <c r="AC2316" s="28"/>
      <c r="AD2316" s="28"/>
      <c r="AE2316" s="61"/>
      <c r="AF2316" s="29"/>
      <c r="AM2316" s="28"/>
      <c r="AN2316" s="28"/>
      <c r="AO2316" s="28"/>
      <c r="AP2316" s="28"/>
      <c r="AQ2316" s="28"/>
      <c r="AR2316" s="28"/>
      <c r="AS2316" s="28"/>
      <c r="AT2316" s="28"/>
    </row>
    <row r="2317" spans="26:46">
      <c r="Z2317" s="28"/>
      <c r="AA2317" s="28"/>
      <c r="AB2317" s="28"/>
      <c r="AC2317" s="28"/>
      <c r="AD2317" s="28"/>
      <c r="AE2317" s="61"/>
      <c r="AF2317" s="29"/>
      <c r="AM2317" s="28"/>
      <c r="AN2317" s="28"/>
      <c r="AO2317" s="28"/>
      <c r="AP2317" s="28"/>
      <c r="AQ2317" s="28"/>
      <c r="AR2317" s="28"/>
      <c r="AS2317" s="28"/>
      <c r="AT2317" s="28"/>
    </row>
    <row r="2318" spans="26:46">
      <c r="Z2318" s="28"/>
      <c r="AA2318" s="28"/>
      <c r="AB2318" s="28"/>
      <c r="AC2318" s="28"/>
      <c r="AD2318" s="28"/>
      <c r="AE2318" s="61"/>
      <c r="AF2318" s="29"/>
      <c r="AM2318" s="28"/>
      <c r="AN2318" s="28"/>
      <c r="AO2318" s="28"/>
      <c r="AP2318" s="28"/>
      <c r="AQ2318" s="28"/>
      <c r="AR2318" s="28"/>
      <c r="AS2318" s="28"/>
      <c r="AT2318" s="28"/>
    </row>
    <row r="2319" spans="26:46">
      <c r="Z2319" s="28"/>
      <c r="AA2319" s="28"/>
      <c r="AB2319" s="28"/>
      <c r="AC2319" s="28"/>
      <c r="AD2319" s="28"/>
      <c r="AE2319" s="61"/>
      <c r="AF2319" s="29"/>
      <c r="AM2319" s="28"/>
      <c r="AN2319" s="28"/>
      <c r="AO2319" s="28"/>
      <c r="AP2319" s="28"/>
      <c r="AQ2319" s="28"/>
      <c r="AR2319" s="28"/>
      <c r="AS2319" s="28"/>
      <c r="AT2319" s="28"/>
    </row>
    <row r="2320" spans="26:46">
      <c r="Z2320" s="28"/>
      <c r="AA2320" s="28"/>
      <c r="AB2320" s="28"/>
      <c r="AC2320" s="28"/>
      <c r="AD2320" s="28"/>
      <c r="AE2320" s="61"/>
      <c r="AF2320" s="29"/>
      <c r="AM2320" s="28"/>
      <c r="AN2320" s="28"/>
      <c r="AO2320" s="28"/>
      <c r="AP2320" s="28"/>
      <c r="AQ2320" s="28"/>
      <c r="AR2320" s="28"/>
      <c r="AS2320" s="28"/>
      <c r="AT2320" s="28"/>
    </row>
    <row r="2321" spans="26:46">
      <c r="Z2321" s="28"/>
      <c r="AA2321" s="28"/>
      <c r="AB2321" s="28"/>
      <c r="AC2321" s="28"/>
      <c r="AD2321" s="28"/>
      <c r="AE2321" s="61"/>
      <c r="AF2321" s="29"/>
      <c r="AM2321" s="28"/>
      <c r="AN2321" s="28"/>
      <c r="AO2321" s="28"/>
      <c r="AP2321" s="28"/>
      <c r="AQ2321" s="28"/>
      <c r="AR2321" s="28"/>
      <c r="AS2321" s="28"/>
      <c r="AT2321" s="28"/>
    </row>
    <row r="2322" spans="26:46">
      <c r="Z2322" s="28"/>
      <c r="AA2322" s="28"/>
      <c r="AB2322" s="28"/>
      <c r="AC2322" s="28"/>
      <c r="AD2322" s="28"/>
      <c r="AE2322" s="61"/>
      <c r="AF2322" s="29"/>
      <c r="AM2322" s="28"/>
      <c r="AN2322" s="28"/>
      <c r="AO2322" s="28"/>
      <c r="AP2322" s="28"/>
      <c r="AQ2322" s="28"/>
      <c r="AR2322" s="28"/>
      <c r="AS2322" s="28"/>
      <c r="AT2322" s="28"/>
    </row>
    <row r="2323" spans="26:46">
      <c r="Z2323" s="28"/>
      <c r="AA2323" s="28"/>
      <c r="AB2323" s="28"/>
      <c r="AC2323" s="28"/>
      <c r="AD2323" s="28"/>
      <c r="AE2323" s="61"/>
      <c r="AF2323" s="29"/>
      <c r="AM2323" s="28"/>
      <c r="AN2323" s="28"/>
      <c r="AO2323" s="28"/>
      <c r="AP2323" s="28"/>
      <c r="AQ2323" s="28"/>
      <c r="AR2323" s="28"/>
      <c r="AS2323" s="28"/>
      <c r="AT2323" s="28"/>
    </row>
    <row r="2324" spans="26:46">
      <c r="Z2324" s="28"/>
      <c r="AA2324" s="28"/>
      <c r="AB2324" s="28"/>
      <c r="AC2324" s="28"/>
      <c r="AD2324" s="28"/>
      <c r="AE2324" s="61"/>
      <c r="AF2324" s="29"/>
      <c r="AM2324" s="28"/>
      <c r="AN2324" s="28"/>
      <c r="AO2324" s="28"/>
      <c r="AP2324" s="28"/>
      <c r="AQ2324" s="28"/>
      <c r="AR2324" s="28"/>
      <c r="AS2324" s="28"/>
      <c r="AT2324" s="28"/>
    </row>
    <row r="2325" spans="26:46">
      <c r="Z2325" s="28"/>
      <c r="AA2325" s="28"/>
      <c r="AB2325" s="28"/>
      <c r="AC2325" s="28"/>
      <c r="AD2325" s="28"/>
      <c r="AE2325" s="61"/>
      <c r="AF2325" s="29"/>
      <c r="AM2325" s="28"/>
      <c r="AN2325" s="28"/>
      <c r="AO2325" s="28"/>
      <c r="AP2325" s="28"/>
      <c r="AQ2325" s="28"/>
      <c r="AR2325" s="28"/>
      <c r="AS2325" s="28"/>
      <c r="AT2325" s="28"/>
    </row>
    <row r="2326" spans="26:46">
      <c r="Z2326" s="28"/>
      <c r="AA2326" s="28"/>
      <c r="AB2326" s="28"/>
      <c r="AC2326" s="28"/>
      <c r="AD2326" s="28"/>
      <c r="AE2326" s="61"/>
      <c r="AF2326" s="29"/>
      <c r="AM2326" s="28"/>
      <c r="AN2326" s="28"/>
      <c r="AO2326" s="28"/>
      <c r="AP2326" s="28"/>
      <c r="AQ2326" s="28"/>
      <c r="AR2326" s="28"/>
      <c r="AS2326" s="28"/>
      <c r="AT2326" s="28"/>
    </row>
    <row r="2327" spans="26:46">
      <c r="Z2327" s="28"/>
      <c r="AA2327" s="28"/>
      <c r="AB2327" s="28"/>
      <c r="AC2327" s="28"/>
      <c r="AD2327" s="28"/>
      <c r="AE2327" s="61"/>
      <c r="AF2327" s="29"/>
      <c r="AM2327" s="28"/>
      <c r="AN2327" s="28"/>
      <c r="AO2327" s="28"/>
      <c r="AP2327" s="28"/>
      <c r="AQ2327" s="28"/>
      <c r="AR2327" s="28"/>
      <c r="AS2327" s="28"/>
      <c r="AT2327" s="28"/>
    </row>
    <row r="2328" spans="26:46">
      <c r="Z2328" s="28"/>
      <c r="AA2328" s="28"/>
      <c r="AB2328" s="28"/>
      <c r="AC2328" s="28"/>
      <c r="AD2328" s="28"/>
      <c r="AE2328" s="61"/>
      <c r="AF2328" s="29"/>
      <c r="AM2328" s="28"/>
      <c r="AN2328" s="28"/>
      <c r="AO2328" s="28"/>
      <c r="AP2328" s="28"/>
      <c r="AQ2328" s="28"/>
      <c r="AR2328" s="28"/>
      <c r="AS2328" s="28"/>
      <c r="AT2328" s="28"/>
    </row>
    <row r="2329" spans="26:46">
      <c r="Z2329" s="28"/>
      <c r="AA2329" s="28"/>
      <c r="AB2329" s="28"/>
      <c r="AC2329" s="28"/>
      <c r="AD2329" s="28"/>
      <c r="AE2329" s="61"/>
      <c r="AF2329" s="29"/>
      <c r="AM2329" s="28"/>
      <c r="AN2329" s="28"/>
      <c r="AO2329" s="28"/>
      <c r="AP2329" s="28"/>
      <c r="AQ2329" s="28"/>
      <c r="AR2329" s="28"/>
      <c r="AS2329" s="28"/>
      <c r="AT2329" s="28"/>
    </row>
    <row r="2330" spans="26:46">
      <c r="Z2330" s="28"/>
      <c r="AA2330" s="28"/>
      <c r="AB2330" s="28"/>
      <c r="AC2330" s="28"/>
      <c r="AD2330" s="28"/>
      <c r="AE2330" s="61"/>
      <c r="AF2330" s="29"/>
      <c r="AM2330" s="28"/>
      <c r="AN2330" s="28"/>
      <c r="AO2330" s="28"/>
      <c r="AP2330" s="28"/>
      <c r="AQ2330" s="28"/>
      <c r="AR2330" s="28"/>
      <c r="AS2330" s="28"/>
      <c r="AT2330" s="28"/>
    </row>
    <row r="2331" spans="26:46">
      <c r="Z2331" s="28"/>
      <c r="AA2331" s="28"/>
      <c r="AB2331" s="28"/>
      <c r="AC2331" s="28"/>
      <c r="AD2331" s="28"/>
      <c r="AE2331" s="61"/>
      <c r="AF2331" s="29"/>
      <c r="AM2331" s="28"/>
      <c r="AN2331" s="28"/>
      <c r="AO2331" s="28"/>
      <c r="AP2331" s="28"/>
      <c r="AQ2331" s="28"/>
      <c r="AR2331" s="28"/>
      <c r="AS2331" s="28"/>
      <c r="AT2331" s="28"/>
    </row>
    <row r="2332" spans="26:46">
      <c r="Z2332" s="28"/>
      <c r="AA2332" s="28"/>
      <c r="AB2332" s="28"/>
      <c r="AC2332" s="28"/>
      <c r="AD2332" s="28"/>
      <c r="AE2332" s="61"/>
      <c r="AF2332" s="29"/>
      <c r="AM2332" s="28"/>
      <c r="AN2332" s="28"/>
      <c r="AO2332" s="28"/>
      <c r="AP2332" s="28"/>
      <c r="AQ2332" s="28"/>
      <c r="AR2332" s="28"/>
      <c r="AS2332" s="28"/>
      <c r="AT2332" s="28"/>
    </row>
    <row r="2333" spans="26:46">
      <c r="Z2333" s="28"/>
      <c r="AA2333" s="28"/>
      <c r="AB2333" s="28"/>
      <c r="AC2333" s="28"/>
      <c r="AD2333" s="28"/>
      <c r="AE2333" s="61"/>
      <c r="AF2333" s="29"/>
      <c r="AM2333" s="28"/>
      <c r="AN2333" s="28"/>
      <c r="AO2333" s="28"/>
      <c r="AP2333" s="28"/>
      <c r="AQ2333" s="28"/>
      <c r="AR2333" s="28"/>
      <c r="AS2333" s="28"/>
      <c r="AT2333" s="28"/>
    </row>
    <row r="2334" spans="26:46">
      <c r="Z2334" s="28"/>
      <c r="AA2334" s="28"/>
      <c r="AB2334" s="28"/>
      <c r="AC2334" s="28"/>
      <c r="AD2334" s="28"/>
      <c r="AE2334" s="61"/>
      <c r="AF2334" s="29"/>
      <c r="AM2334" s="28"/>
      <c r="AN2334" s="28"/>
      <c r="AO2334" s="28"/>
      <c r="AP2334" s="28"/>
      <c r="AQ2334" s="28"/>
      <c r="AR2334" s="28"/>
      <c r="AS2334" s="28"/>
      <c r="AT2334" s="28"/>
    </row>
    <row r="2335" spans="26:46">
      <c r="Z2335" s="28"/>
      <c r="AA2335" s="28"/>
      <c r="AB2335" s="28"/>
      <c r="AC2335" s="28"/>
      <c r="AD2335" s="28"/>
      <c r="AE2335" s="61"/>
      <c r="AF2335" s="29"/>
      <c r="AM2335" s="28"/>
      <c r="AN2335" s="28"/>
      <c r="AO2335" s="28"/>
      <c r="AP2335" s="28"/>
      <c r="AQ2335" s="28"/>
      <c r="AR2335" s="28"/>
      <c r="AS2335" s="28"/>
      <c r="AT2335" s="28"/>
    </row>
    <row r="2336" spans="26:46">
      <c r="Z2336" s="28"/>
      <c r="AA2336" s="28"/>
      <c r="AB2336" s="28"/>
      <c r="AC2336" s="28"/>
      <c r="AD2336" s="28"/>
      <c r="AE2336" s="61"/>
      <c r="AF2336" s="29"/>
      <c r="AM2336" s="28"/>
      <c r="AN2336" s="28"/>
      <c r="AO2336" s="28"/>
      <c r="AP2336" s="28"/>
      <c r="AQ2336" s="28"/>
      <c r="AR2336" s="28"/>
      <c r="AS2336" s="28"/>
      <c r="AT2336" s="28"/>
    </row>
    <row r="2337" spans="26:46">
      <c r="Z2337" s="28"/>
      <c r="AA2337" s="28"/>
      <c r="AB2337" s="28"/>
      <c r="AC2337" s="28"/>
      <c r="AD2337" s="28"/>
      <c r="AE2337" s="61"/>
      <c r="AF2337" s="29"/>
      <c r="AM2337" s="28"/>
      <c r="AN2337" s="28"/>
      <c r="AO2337" s="28"/>
      <c r="AP2337" s="28"/>
      <c r="AQ2337" s="28"/>
      <c r="AR2337" s="28"/>
      <c r="AS2337" s="28"/>
      <c r="AT2337" s="28"/>
    </row>
    <row r="2338" spans="26:46">
      <c r="Z2338" s="28"/>
      <c r="AA2338" s="28"/>
      <c r="AB2338" s="28"/>
      <c r="AC2338" s="28"/>
      <c r="AD2338" s="28"/>
      <c r="AE2338" s="61"/>
      <c r="AF2338" s="29"/>
      <c r="AM2338" s="28"/>
      <c r="AN2338" s="28"/>
      <c r="AO2338" s="28"/>
      <c r="AP2338" s="28"/>
      <c r="AQ2338" s="28"/>
      <c r="AR2338" s="28"/>
      <c r="AS2338" s="28"/>
      <c r="AT2338" s="28"/>
    </row>
    <row r="2339" spans="26:46">
      <c r="Z2339" s="28"/>
      <c r="AA2339" s="28"/>
      <c r="AB2339" s="28"/>
      <c r="AC2339" s="28"/>
      <c r="AD2339" s="28"/>
      <c r="AE2339" s="61"/>
      <c r="AF2339" s="29"/>
      <c r="AM2339" s="28"/>
      <c r="AN2339" s="28"/>
      <c r="AO2339" s="28"/>
      <c r="AP2339" s="28"/>
      <c r="AQ2339" s="28"/>
      <c r="AR2339" s="28"/>
      <c r="AS2339" s="28"/>
      <c r="AT2339" s="28"/>
    </row>
    <row r="2340" spans="26:46">
      <c r="Z2340" s="28"/>
      <c r="AA2340" s="28"/>
      <c r="AB2340" s="28"/>
      <c r="AC2340" s="28"/>
      <c r="AD2340" s="28"/>
      <c r="AE2340" s="61"/>
      <c r="AF2340" s="29"/>
      <c r="AM2340" s="28"/>
      <c r="AN2340" s="28"/>
      <c r="AO2340" s="28"/>
      <c r="AP2340" s="28"/>
      <c r="AQ2340" s="28"/>
      <c r="AR2340" s="28"/>
      <c r="AS2340" s="28"/>
      <c r="AT2340" s="28"/>
    </row>
    <row r="2341" spans="26:46">
      <c r="Z2341" s="28"/>
      <c r="AA2341" s="28"/>
      <c r="AB2341" s="28"/>
      <c r="AC2341" s="28"/>
      <c r="AD2341" s="28"/>
      <c r="AE2341" s="61"/>
      <c r="AF2341" s="29"/>
      <c r="AM2341" s="28"/>
      <c r="AN2341" s="28"/>
      <c r="AO2341" s="28"/>
      <c r="AP2341" s="28"/>
      <c r="AQ2341" s="28"/>
      <c r="AR2341" s="28"/>
      <c r="AS2341" s="28"/>
      <c r="AT2341" s="28"/>
    </row>
    <row r="2342" spans="26:46">
      <c r="Z2342" s="28"/>
      <c r="AA2342" s="28"/>
      <c r="AB2342" s="28"/>
      <c r="AC2342" s="28"/>
      <c r="AD2342" s="28"/>
      <c r="AE2342" s="61"/>
      <c r="AF2342" s="29"/>
      <c r="AM2342" s="28"/>
      <c r="AN2342" s="28"/>
      <c r="AO2342" s="28"/>
      <c r="AP2342" s="28"/>
      <c r="AQ2342" s="28"/>
      <c r="AR2342" s="28"/>
      <c r="AS2342" s="28"/>
      <c r="AT2342" s="28"/>
    </row>
    <row r="2343" spans="26:46">
      <c r="Z2343" s="28"/>
      <c r="AA2343" s="28"/>
      <c r="AB2343" s="28"/>
      <c r="AC2343" s="28"/>
      <c r="AD2343" s="28"/>
      <c r="AE2343" s="61"/>
      <c r="AF2343" s="29"/>
      <c r="AM2343" s="28"/>
      <c r="AN2343" s="28"/>
      <c r="AO2343" s="28"/>
      <c r="AP2343" s="28"/>
      <c r="AQ2343" s="28"/>
      <c r="AR2343" s="28"/>
      <c r="AS2343" s="28"/>
      <c r="AT2343" s="28"/>
    </row>
    <row r="2344" spans="26:46">
      <c r="Z2344" s="28"/>
      <c r="AA2344" s="28"/>
      <c r="AB2344" s="28"/>
      <c r="AC2344" s="28"/>
      <c r="AD2344" s="28"/>
      <c r="AE2344" s="61"/>
      <c r="AF2344" s="29"/>
      <c r="AM2344" s="28"/>
      <c r="AN2344" s="28"/>
      <c r="AO2344" s="28"/>
      <c r="AP2344" s="28"/>
      <c r="AQ2344" s="28"/>
      <c r="AR2344" s="28"/>
      <c r="AS2344" s="28"/>
      <c r="AT2344" s="28"/>
    </row>
    <row r="2345" spans="26:46">
      <c r="Z2345" s="28"/>
      <c r="AA2345" s="28"/>
      <c r="AB2345" s="28"/>
      <c r="AC2345" s="28"/>
      <c r="AD2345" s="28"/>
      <c r="AE2345" s="61"/>
      <c r="AF2345" s="29"/>
      <c r="AM2345" s="28"/>
      <c r="AN2345" s="28"/>
      <c r="AO2345" s="28"/>
      <c r="AP2345" s="28"/>
      <c r="AQ2345" s="28"/>
      <c r="AR2345" s="28"/>
      <c r="AS2345" s="28"/>
      <c r="AT2345" s="28"/>
    </row>
    <row r="2346" spans="26:46">
      <c r="Z2346" s="28"/>
      <c r="AA2346" s="28"/>
      <c r="AB2346" s="28"/>
      <c r="AC2346" s="28"/>
      <c r="AD2346" s="28"/>
      <c r="AE2346" s="61"/>
      <c r="AF2346" s="29"/>
      <c r="AM2346" s="28"/>
      <c r="AN2346" s="28"/>
      <c r="AO2346" s="28"/>
      <c r="AP2346" s="28"/>
      <c r="AQ2346" s="28"/>
      <c r="AR2346" s="28"/>
      <c r="AS2346" s="28"/>
      <c r="AT2346" s="28"/>
    </row>
    <row r="2347" spans="26:46">
      <c r="Z2347" s="28"/>
      <c r="AA2347" s="28"/>
      <c r="AB2347" s="28"/>
      <c r="AC2347" s="28"/>
      <c r="AD2347" s="28"/>
      <c r="AE2347" s="61"/>
      <c r="AF2347" s="29"/>
      <c r="AM2347" s="28"/>
      <c r="AN2347" s="28"/>
      <c r="AO2347" s="28"/>
      <c r="AP2347" s="28"/>
      <c r="AQ2347" s="28"/>
      <c r="AR2347" s="28"/>
      <c r="AS2347" s="28"/>
      <c r="AT2347" s="28"/>
    </row>
    <row r="2348" spans="26:46">
      <c r="Z2348" s="28"/>
      <c r="AA2348" s="28"/>
      <c r="AB2348" s="28"/>
      <c r="AC2348" s="28"/>
      <c r="AD2348" s="28"/>
      <c r="AE2348" s="61"/>
      <c r="AF2348" s="29"/>
      <c r="AM2348" s="28"/>
      <c r="AN2348" s="28"/>
      <c r="AO2348" s="28"/>
      <c r="AP2348" s="28"/>
      <c r="AQ2348" s="28"/>
      <c r="AR2348" s="28"/>
      <c r="AS2348" s="28"/>
      <c r="AT2348" s="28"/>
    </row>
    <row r="2349" spans="26:46">
      <c r="Z2349" s="28"/>
      <c r="AA2349" s="28"/>
      <c r="AB2349" s="28"/>
      <c r="AC2349" s="28"/>
      <c r="AD2349" s="28"/>
      <c r="AE2349" s="61"/>
      <c r="AF2349" s="29"/>
      <c r="AM2349" s="28"/>
      <c r="AN2349" s="28"/>
      <c r="AO2349" s="28"/>
      <c r="AP2349" s="28"/>
      <c r="AQ2349" s="28"/>
      <c r="AR2349" s="28"/>
      <c r="AS2349" s="28"/>
      <c r="AT2349" s="28"/>
    </row>
    <row r="2350" spans="26:46">
      <c r="Z2350" s="28"/>
      <c r="AA2350" s="28"/>
      <c r="AB2350" s="28"/>
      <c r="AC2350" s="28"/>
      <c r="AD2350" s="28"/>
      <c r="AE2350" s="61"/>
      <c r="AF2350" s="29"/>
      <c r="AM2350" s="28"/>
      <c r="AN2350" s="28"/>
      <c r="AO2350" s="28"/>
      <c r="AP2350" s="28"/>
      <c r="AQ2350" s="28"/>
      <c r="AR2350" s="28"/>
      <c r="AS2350" s="28"/>
      <c r="AT2350" s="28"/>
    </row>
    <row r="2351" spans="26:46">
      <c r="Z2351" s="28"/>
      <c r="AA2351" s="28"/>
      <c r="AB2351" s="28"/>
      <c r="AC2351" s="28"/>
      <c r="AD2351" s="28"/>
      <c r="AE2351" s="61"/>
      <c r="AF2351" s="29"/>
      <c r="AM2351" s="28"/>
      <c r="AN2351" s="28"/>
      <c r="AO2351" s="28"/>
      <c r="AP2351" s="28"/>
      <c r="AQ2351" s="28"/>
      <c r="AR2351" s="28"/>
      <c r="AS2351" s="28"/>
      <c r="AT2351" s="28"/>
    </row>
    <row r="2352" spans="26:46">
      <c r="Z2352" s="28"/>
      <c r="AA2352" s="28"/>
      <c r="AB2352" s="28"/>
      <c r="AC2352" s="28"/>
      <c r="AD2352" s="28"/>
      <c r="AE2352" s="61"/>
      <c r="AF2352" s="29"/>
      <c r="AM2352" s="28"/>
      <c r="AN2352" s="28"/>
      <c r="AO2352" s="28"/>
      <c r="AP2352" s="28"/>
      <c r="AQ2352" s="28"/>
      <c r="AR2352" s="28"/>
      <c r="AS2352" s="28"/>
      <c r="AT2352" s="28"/>
    </row>
    <row r="2353" spans="26:46">
      <c r="Z2353" s="28"/>
      <c r="AA2353" s="28"/>
      <c r="AB2353" s="28"/>
      <c r="AC2353" s="28"/>
      <c r="AD2353" s="28"/>
      <c r="AE2353" s="61"/>
      <c r="AF2353" s="29"/>
      <c r="AM2353" s="28"/>
      <c r="AN2353" s="28"/>
      <c r="AO2353" s="28"/>
      <c r="AP2353" s="28"/>
      <c r="AQ2353" s="28"/>
      <c r="AR2353" s="28"/>
      <c r="AS2353" s="28"/>
      <c r="AT2353" s="28"/>
    </row>
    <row r="2354" spans="26:46">
      <c r="Z2354" s="28"/>
      <c r="AA2354" s="28"/>
      <c r="AB2354" s="28"/>
      <c r="AC2354" s="28"/>
      <c r="AD2354" s="28"/>
      <c r="AE2354" s="61"/>
      <c r="AF2354" s="29"/>
      <c r="AM2354" s="28"/>
      <c r="AN2354" s="28"/>
      <c r="AO2354" s="28"/>
      <c r="AP2354" s="28"/>
      <c r="AQ2354" s="28"/>
      <c r="AR2354" s="28"/>
      <c r="AS2354" s="28"/>
      <c r="AT2354" s="28"/>
    </row>
    <row r="2355" spans="26:46">
      <c r="Z2355" s="28"/>
      <c r="AA2355" s="28"/>
      <c r="AB2355" s="28"/>
      <c r="AC2355" s="28"/>
      <c r="AD2355" s="28"/>
      <c r="AE2355" s="61"/>
      <c r="AF2355" s="29"/>
      <c r="AM2355" s="28"/>
      <c r="AN2355" s="28"/>
      <c r="AO2355" s="28"/>
      <c r="AP2355" s="28"/>
      <c r="AQ2355" s="28"/>
      <c r="AR2355" s="28"/>
      <c r="AS2355" s="28"/>
      <c r="AT2355" s="28"/>
    </row>
    <row r="2356" spans="26:46">
      <c r="Z2356" s="28"/>
      <c r="AA2356" s="28"/>
      <c r="AB2356" s="28"/>
      <c r="AC2356" s="28"/>
      <c r="AD2356" s="28"/>
      <c r="AE2356" s="61"/>
      <c r="AF2356" s="29"/>
      <c r="AM2356" s="28"/>
      <c r="AN2356" s="28"/>
      <c r="AO2356" s="28"/>
      <c r="AP2356" s="28"/>
      <c r="AQ2356" s="28"/>
      <c r="AR2356" s="28"/>
      <c r="AS2356" s="28"/>
      <c r="AT2356" s="28"/>
    </row>
    <row r="2357" spans="26:46">
      <c r="Z2357" s="28"/>
      <c r="AA2357" s="28"/>
      <c r="AB2357" s="28"/>
      <c r="AC2357" s="28"/>
      <c r="AD2357" s="28"/>
      <c r="AE2357" s="61"/>
      <c r="AF2357" s="29"/>
      <c r="AM2357" s="28"/>
      <c r="AN2357" s="28"/>
      <c r="AO2357" s="28"/>
      <c r="AP2357" s="28"/>
      <c r="AQ2357" s="28"/>
      <c r="AR2357" s="28"/>
      <c r="AS2357" s="28"/>
      <c r="AT2357" s="28"/>
    </row>
    <row r="2358" spans="26:46">
      <c r="Z2358" s="28"/>
      <c r="AA2358" s="28"/>
      <c r="AB2358" s="28"/>
      <c r="AC2358" s="28"/>
      <c r="AD2358" s="28"/>
      <c r="AE2358" s="61"/>
      <c r="AF2358" s="29"/>
      <c r="AM2358" s="28"/>
      <c r="AN2358" s="28"/>
      <c r="AO2358" s="28"/>
      <c r="AP2358" s="28"/>
      <c r="AQ2358" s="28"/>
      <c r="AR2358" s="28"/>
      <c r="AS2358" s="28"/>
      <c r="AT2358" s="28"/>
    </row>
    <row r="2359" spans="26:46">
      <c r="Z2359" s="28"/>
      <c r="AA2359" s="28"/>
      <c r="AB2359" s="28"/>
      <c r="AC2359" s="28"/>
      <c r="AD2359" s="28"/>
      <c r="AE2359" s="61"/>
      <c r="AF2359" s="29"/>
      <c r="AM2359" s="28"/>
      <c r="AN2359" s="28"/>
      <c r="AO2359" s="28"/>
      <c r="AP2359" s="28"/>
      <c r="AQ2359" s="28"/>
      <c r="AR2359" s="28"/>
      <c r="AS2359" s="28"/>
      <c r="AT2359" s="28"/>
    </row>
    <row r="2360" spans="26:46">
      <c r="Z2360" s="28"/>
      <c r="AA2360" s="28"/>
      <c r="AB2360" s="28"/>
      <c r="AC2360" s="28"/>
      <c r="AD2360" s="28"/>
      <c r="AE2360" s="61"/>
      <c r="AF2360" s="29"/>
      <c r="AM2360" s="28"/>
      <c r="AN2360" s="28"/>
      <c r="AO2360" s="28"/>
      <c r="AP2360" s="28"/>
      <c r="AQ2360" s="28"/>
      <c r="AR2360" s="28"/>
      <c r="AS2360" s="28"/>
      <c r="AT2360" s="28"/>
    </row>
    <row r="2361" spans="26:46">
      <c r="Z2361" s="28"/>
      <c r="AA2361" s="28"/>
      <c r="AB2361" s="28"/>
      <c r="AC2361" s="28"/>
      <c r="AD2361" s="28"/>
      <c r="AE2361" s="61"/>
      <c r="AF2361" s="29"/>
      <c r="AM2361" s="28"/>
      <c r="AN2361" s="28"/>
      <c r="AO2361" s="28"/>
      <c r="AP2361" s="28"/>
      <c r="AQ2361" s="28"/>
      <c r="AR2361" s="28"/>
      <c r="AS2361" s="28"/>
      <c r="AT2361" s="28"/>
    </row>
    <row r="2362" spans="26:46">
      <c r="Z2362" s="28"/>
      <c r="AA2362" s="28"/>
      <c r="AB2362" s="28"/>
      <c r="AC2362" s="28"/>
      <c r="AD2362" s="28"/>
      <c r="AE2362" s="61"/>
      <c r="AF2362" s="29"/>
      <c r="AM2362" s="28"/>
      <c r="AN2362" s="28"/>
      <c r="AO2362" s="28"/>
      <c r="AP2362" s="28"/>
      <c r="AQ2362" s="28"/>
      <c r="AR2362" s="28"/>
      <c r="AS2362" s="28"/>
      <c r="AT2362" s="28"/>
    </row>
    <row r="2363" spans="26:46">
      <c r="Z2363" s="28"/>
      <c r="AA2363" s="28"/>
      <c r="AB2363" s="28"/>
      <c r="AC2363" s="28"/>
      <c r="AD2363" s="28"/>
      <c r="AE2363" s="61"/>
      <c r="AF2363" s="29"/>
      <c r="AM2363" s="28"/>
      <c r="AN2363" s="28"/>
      <c r="AO2363" s="28"/>
      <c r="AP2363" s="28"/>
      <c r="AQ2363" s="28"/>
      <c r="AR2363" s="28"/>
      <c r="AS2363" s="28"/>
      <c r="AT2363" s="28"/>
    </row>
    <row r="2364" spans="26:46">
      <c r="Z2364" s="28"/>
      <c r="AA2364" s="28"/>
      <c r="AB2364" s="28"/>
      <c r="AC2364" s="28"/>
      <c r="AD2364" s="28"/>
      <c r="AE2364" s="61"/>
      <c r="AF2364" s="29"/>
      <c r="AM2364" s="28"/>
      <c r="AN2364" s="28"/>
      <c r="AO2364" s="28"/>
      <c r="AP2364" s="28"/>
      <c r="AQ2364" s="28"/>
      <c r="AR2364" s="28"/>
      <c r="AS2364" s="28"/>
      <c r="AT2364" s="28"/>
    </row>
    <row r="2365" spans="26:46">
      <c r="Z2365" s="28"/>
      <c r="AA2365" s="28"/>
      <c r="AB2365" s="28"/>
      <c r="AC2365" s="28"/>
      <c r="AD2365" s="28"/>
      <c r="AE2365" s="61"/>
      <c r="AF2365" s="29"/>
      <c r="AM2365" s="28"/>
      <c r="AN2365" s="28"/>
      <c r="AO2365" s="28"/>
      <c r="AP2365" s="28"/>
      <c r="AQ2365" s="28"/>
      <c r="AR2365" s="28"/>
      <c r="AS2365" s="28"/>
      <c r="AT2365" s="28"/>
    </row>
    <row r="2366" spans="26:46">
      <c r="Z2366" s="28"/>
      <c r="AA2366" s="28"/>
      <c r="AB2366" s="28"/>
      <c r="AC2366" s="28"/>
      <c r="AD2366" s="28"/>
      <c r="AE2366" s="61"/>
      <c r="AF2366" s="29"/>
      <c r="AM2366" s="28"/>
      <c r="AN2366" s="28"/>
      <c r="AO2366" s="28"/>
      <c r="AP2366" s="28"/>
      <c r="AQ2366" s="28"/>
      <c r="AR2366" s="28"/>
      <c r="AS2366" s="28"/>
      <c r="AT2366" s="28"/>
    </row>
    <row r="2367" spans="26:46">
      <c r="Z2367" s="28"/>
      <c r="AA2367" s="28"/>
      <c r="AB2367" s="28"/>
      <c r="AC2367" s="28"/>
      <c r="AD2367" s="28"/>
      <c r="AE2367" s="61"/>
      <c r="AF2367" s="29"/>
      <c r="AM2367" s="28"/>
      <c r="AN2367" s="28"/>
      <c r="AO2367" s="28"/>
      <c r="AP2367" s="28"/>
      <c r="AQ2367" s="28"/>
      <c r="AR2367" s="28"/>
      <c r="AS2367" s="28"/>
      <c r="AT2367" s="28"/>
    </row>
    <row r="2368" spans="26:46">
      <c r="Z2368" s="28"/>
      <c r="AA2368" s="28"/>
      <c r="AB2368" s="28"/>
      <c r="AC2368" s="28"/>
      <c r="AD2368" s="28"/>
      <c r="AE2368" s="61"/>
      <c r="AF2368" s="29"/>
      <c r="AM2368" s="28"/>
      <c r="AN2368" s="28"/>
      <c r="AO2368" s="28"/>
      <c r="AP2368" s="28"/>
      <c r="AQ2368" s="28"/>
      <c r="AR2368" s="28"/>
      <c r="AS2368" s="28"/>
      <c r="AT2368" s="28"/>
    </row>
    <row r="2369" spans="26:46">
      <c r="Z2369" s="28"/>
      <c r="AA2369" s="28"/>
      <c r="AB2369" s="28"/>
      <c r="AC2369" s="28"/>
      <c r="AD2369" s="28"/>
      <c r="AE2369" s="61"/>
      <c r="AF2369" s="29"/>
      <c r="AM2369" s="28"/>
      <c r="AN2369" s="28"/>
      <c r="AO2369" s="28"/>
      <c r="AP2369" s="28"/>
      <c r="AQ2369" s="28"/>
      <c r="AR2369" s="28"/>
      <c r="AS2369" s="28"/>
      <c r="AT2369" s="28"/>
    </row>
    <row r="2370" spans="26:46">
      <c r="Z2370" s="28"/>
      <c r="AA2370" s="28"/>
      <c r="AB2370" s="28"/>
      <c r="AC2370" s="28"/>
      <c r="AD2370" s="28"/>
      <c r="AE2370" s="61"/>
      <c r="AF2370" s="29"/>
      <c r="AM2370" s="28"/>
      <c r="AN2370" s="28"/>
      <c r="AO2370" s="28"/>
      <c r="AP2370" s="28"/>
      <c r="AQ2370" s="28"/>
      <c r="AR2370" s="28"/>
      <c r="AS2370" s="28"/>
      <c r="AT2370" s="28"/>
    </row>
    <row r="2371" spans="26:46">
      <c r="Z2371" s="28"/>
      <c r="AA2371" s="28"/>
      <c r="AB2371" s="28"/>
      <c r="AC2371" s="28"/>
      <c r="AD2371" s="28"/>
      <c r="AE2371" s="61"/>
      <c r="AF2371" s="29"/>
      <c r="AM2371" s="28"/>
      <c r="AN2371" s="28"/>
      <c r="AO2371" s="28"/>
      <c r="AP2371" s="28"/>
      <c r="AQ2371" s="28"/>
      <c r="AR2371" s="28"/>
      <c r="AS2371" s="28"/>
      <c r="AT2371" s="28"/>
    </row>
    <row r="2372" spans="26:46">
      <c r="Z2372" s="28"/>
      <c r="AA2372" s="28"/>
      <c r="AB2372" s="28"/>
      <c r="AC2372" s="28"/>
      <c r="AD2372" s="28"/>
      <c r="AE2372" s="61"/>
      <c r="AF2372" s="29"/>
      <c r="AM2372" s="28"/>
      <c r="AN2372" s="28"/>
      <c r="AO2372" s="28"/>
      <c r="AP2372" s="28"/>
      <c r="AQ2372" s="28"/>
      <c r="AR2372" s="28"/>
      <c r="AS2372" s="28"/>
      <c r="AT2372" s="28"/>
    </row>
    <row r="2373" spans="26:46">
      <c r="Z2373" s="28"/>
      <c r="AA2373" s="28"/>
      <c r="AB2373" s="28"/>
      <c r="AC2373" s="28"/>
      <c r="AD2373" s="28"/>
      <c r="AE2373" s="61"/>
      <c r="AF2373" s="29"/>
      <c r="AM2373" s="28"/>
      <c r="AN2373" s="28"/>
      <c r="AO2373" s="28"/>
      <c r="AP2373" s="28"/>
      <c r="AQ2373" s="28"/>
      <c r="AR2373" s="28"/>
      <c r="AS2373" s="28"/>
      <c r="AT2373" s="28"/>
    </row>
    <row r="2374" spans="26:46">
      <c r="Z2374" s="28"/>
      <c r="AA2374" s="28"/>
      <c r="AB2374" s="28"/>
      <c r="AC2374" s="28"/>
      <c r="AD2374" s="28"/>
      <c r="AE2374" s="61"/>
      <c r="AF2374" s="29"/>
      <c r="AM2374" s="28"/>
      <c r="AN2374" s="28"/>
      <c r="AO2374" s="28"/>
      <c r="AP2374" s="28"/>
      <c r="AQ2374" s="28"/>
      <c r="AR2374" s="28"/>
      <c r="AS2374" s="28"/>
      <c r="AT2374" s="28"/>
    </row>
    <row r="2375" spans="26:46">
      <c r="Z2375" s="28"/>
      <c r="AA2375" s="28"/>
      <c r="AB2375" s="28"/>
      <c r="AC2375" s="28"/>
      <c r="AD2375" s="28"/>
      <c r="AE2375" s="61"/>
      <c r="AF2375" s="29"/>
      <c r="AM2375" s="28"/>
      <c r="AN2375" s="28"/>
      <c r="AO2375" s="28"/>
      <c r="AP2375" s="28"/>
      <c r="AQ2375" s="28"/>
      <c r="AR2375" s="28"/>
      <c r="AS2375" s="28"/>
      <c r="AT2375" s="28"/>
    </row>
    <row r="2376" spans="26:46">
      <c r="Z2376" s="28"/>
      <c r="AA2376" s="28"/>
      <c r="AB2376" s="28"/>
      <c r="AC2376" s="28"/>
      <c r="AD2376" s="28"/>
      <c r="AE2376" s="61"/>
      <c r="AF2376" s="29"/>
      <c r="AM2376" s="28"/>
      <c r="AN2376" s="28"/>
      <c r="AO2376" s="28"/>
      <c r="AP2376" s="28"/>
      <c r="AQ2376" s="28"/>
      <c r="AR2376" s="28"/>
      <c r="AS2376" s="28"/>
      <c r="AT2376" s="28"/>
    </row>
    <row r="2377" spans="26:46">
      <c r="Z2377" s="28"/>
      <c r="AA2377" s="28"/>
      <c r="AB2377" s="28"/>
      <c r="AC2377" s="28"/>
      <c r="AD2377" s="28"/>
      <c r="AE2377" s="61"/>
      <c r="AF2377" s="29"/>
      <c r="AM2377" s="28"/>
      <c r="AN2377" s="28"/>
      <c r="AO2377" s="28"/>
      <c r="AP2377" s="28"/>
      <c r="AQ2377" s="28"/>
      <c r="AR2377" s="28"/>
      <c r="AS2377" s="28"/>
      <c r="AT2377" s="28"/>
    </row>
    <row r="2378" spans="26:46">
      <c r="Z2378" s="28"/>
      <c r="AA2378" s="28"/>
      <c r="AB2378" s="28"/>
      <c r="AC2378" s="28"/>
      <c r="AD2378" s="28"/>
      <c r="AE2378" s="61"/>
      <c r="AF2378" s="29"/>
      <c r="AM2378" s="28"/>
      <c r="AN2378" s="28"/>
      <c r="AO2378" s="28"/>
      <c r="AP2378" s="28"/>
      <c r="AQ2378" s="28"/>
      <c r="AR2378" s="28"/>
      <c r="AS2378" s="28"/>
      <c r="AT2378" s="28"/>
    </row>
    <row r="2379" spans="26:46">
      <c r="Z2379" s="28"/>
      <c r="AA2379" s="28"/>
      <c r="AB2379" s="28"/>
      <c r="AC2379" s="28"/>
      <c r="AD2379" s="28"/>
      <c r="AE2379" s="61"/>
      <c r="AF2379" s="29"/>
      <c r="AM2379" s="28"/>
      <c r="AN2379" s="28"/>
      <c r="AO2379" s="28"/>
      <c r="AP2379" s="28"/>
      <c r="AQ2379" s="28"/>
      <c r="AR2379" s="28"/>
      <c r="AS2379" s="28"/>
      <c r="AT2379" s="28"/>
    </row>
    <row r="2380" spans="26:46">
      <c r="Z2380" s="28"/>
      <c r="AA2380" s="28"/>
      <c r="AB2380" s="28"/>
      <c r="AC2380" s="28"/>
      <c r="AD2380" s="28"/>
      <c r="AE2380" s="61"/>
      <c r="AF2380" s="29"/>
      <c r="AM2380" s="28"/>
      <c r="AN2380" s="28"/>
      <c r="AO2380" s="28"/>
      <c r="AP2380" s="28"/>
      <c r="AQ2380" s="28"/>
      <c r="AR2380" s="28"/>
      <c r="AS2380" s="28"/>
      <c r="AT2380" s="28"/>
    </row>
    <row r="2381" spans="26:46">
      <c r="Z2381" s="28"/>
      <c r="AA2381" s="28"/>
      <c r="AB2381" s="28"/>
      <c r="AC2381" s="28"/>
      <c r="AD2381" s="28"/>
      <c r="AE2381" s="61"/>
      <c r="AF2381" s="29"/>
      <c r="AM2381" s="28"/>
      <c r="AN2381" s="28"/>
      <c r="AO2381" s="28"/>
      <c r="AP2381" s="28"/>
      <c r="AQ2381" s="28"/>
      <c r="AR2381" s="28"/>
      <c r="AS2381" s="28"/>
      <c r="AT2381" s="28"/>
    </row>
    <row r="2382" spans="26:46">
      <c r="Z2382" s="28"/>
      <c r="AA2382" s="28"/>
      <c r="AB2382" s="28"/>
      <c r="AC2382" s="28"/>
      <c r="AD2382" s="28"/>
      <c r="AE2382" s="61"/>
      <c r="AF2382" s="29"/>
      <c r="AM2382" s="28"/>
      <c r="AN2382" s="28"/>
      <c r="AO2382" s="28"/>
      <c r="AP2382" s="28"/>
      <c r="AQ2382" s="28"/>
      <c r="AR2382" s="28"/>
      <c r="AS2382" s="28"/>
      <c r="AT2382" s="28"/>
    </row>
    <row r="2383" spans="26:46">
      <c r="Z2383" s="28"/>
      <c r="AA2383" s="28"/>
      <c r="AB2383" s="28"/>
      <c r="AC2383" s="28"/>
      <c r="AD2383" s="28"/>
      <c r="AE2383" s="61"/>
      <c r="AF2383" s="29"/>
      <c r="AM2383" s="28"/>
      <c r="AN2383" s="28"/>
      <c r="AO2383" s="28"/>
      <c r="AP2383" s="28"/>
      <c r="AQ2383" s="28"/>
      <c r="AR2383" s="28"/>
      <c r="AS2383" s="28"/>
      <c r="AT2383" s="28"/>
    </row>
    <row r="2384" spans="26:46">
      <c r="Z2384" s="28"/>
      <c r="AA2384" s="28"/>
      <c r="AB2384" s="28"/>
      <c r="AC2384" s="28"/>
      <c r="AD2384" s="28"/>
      <c r="AE2384" s="61"/>
      <c r="AF2384" s="29"/>
      <c r="AM2384" s="28"/>
      <c r="AN2384" s="28"/>
      <c r="AO2384" s="28"/>
      <c r="AP2384" s="28"/>
      <c r="AQ2384" s="28"/>
      <c r="AR2384" s="28"/>
      <c r="AS2384" s="28"/>
      <c r="AT2384" s="28"/>
    </row>
    <row r="2385" spans="26:46">
      <c r="Z2385" s="28"/>
      <c r="AA2385" s="28"/>
      <c r="AB2385" s="28"/>
      <c r="AC2385" s="28"/>
      <c r="AD2385" s="28"/>
      <c r="AE2385" s="61"/>
      <c r="AF2385" s="29"/>
      <c r="AM2385" s="28"/>
      <c r="AN2385" s="28"/>
      <c r="AO2385" s="28"/>
      <c r="AP2385" s="28"/>
      <c r="AQ2385" s="28"/>
      <c r="AR2385" s="28"/>
      <c r="AS2385" s="28"/>
      <c r="AT2385" s="28"/>
    </row>
    <row r="2386" spans="26:46">
      <c r="Z2386" s="28"/>
      <c r="AA2386" s="28"/>
      <c r="AB2386" s="28"/>
      <c r="AC2386" s="28"/>
      <c r="AD2386" s="28"/>
      <c r="AE2386" s="61"/>
      <c r="AF2386" s="29"/>
      <c r="AM2386" s="28"/>
      <c r="AN2386" s="28"/>
      <c r="AO2386" s="28"/>
      <c r="AP2386" s="28"/>
      <c r="AQ2386" s="28"/>
      <c r="AR2386" s="28"/>
      <c r="AS2386" s="28"/>
      <c r="AT2386" s="28"/>
    </row>
    <row r="2387" spans="26:46">
      <c r="Z2387" s="28"/>
      <c r="AA2387" s="28"/>
      <c r="AB2387" s="28"/>
      <c r="AC2387" s="28"/>
      <c r="AD2387" s="28"/>
      <c r="AE2387" s="61"/>
      <c r="AF2387" s="29"/>
      <c r="AM2387" s="28"/>
      <c r="AN2387" s="28"/>
      <c r="AO2387" s="28"/>
      <c r="AP2387" s="28"/>
      <c r="AQ2387" s="28"/>
      <c r="AR2387" s="28"/>
      <c r="AS2387" s="28"/>
      <c r="AT2387" s="28"/>
    </row>
    <row r="2388" spans="26:46">
      <c r="Z2388" s="28"/>
      <c r="AA2388" s="28"/>
      <c r="AB2388" s="28"/>
      <c r="AC2388" s="28"/>
      <c r="AD2388" s="28"/>
      <c r="AE2388" s="61"/>
      <c r="AF2388" s="29"/>
      <c r="AM2388" s="28"/>
      <c r="AN2388" s="28"/>
      <c r="AO2388" s="28"/>
      <c r="AP2388" s="28"/>
      <c r="AQ2388" s="28"/>
      <c r="AR2388" s="28"/>
      <c r="AS2388" s="28"/>
      <c r="AT2388" s="28"/>
    </row>
    <row r="2389" spans="26:46">
      <c r="Z2389" s="28"/>
      <c r="AA2389" s="28"/>
      <c r="AB2389" s="28"/>
      <c r="AC2389" s="28"/>
      <c r="AD2389" s="28"/>
      <c r="AE2389" s="61"/>
      <c r="AF2389" s="29"/>
      <c r="AM2389" s="28"/>
      <c r="AN2389" s="28"/>
      <c r="AO2389" s="28"/>
      <c r="AP2389" s="28"/>
      <c r="AQ2389" s="28"/>
      <c r="AR2389" s="28"/>
      <c r="AS2389" s="28"/>
      <c r="AT2389" s="28"/>
    </row>
    <row r="2390" spans="26:46">
      <c r="Z2390" s="28"/>
      <c r="AA2390" s="28"/>
      <c r="AB2390" s="28"/>
      <c r="AC2390" s="28"/>
      <c r="AD2390" s="28"/>
      <c r="AE2390" s="61"/>
      <c r="AF2390" s="29"/>
      <c r="AM2390" s="28"/>
      <c r="AN2390" s="28"/>
      <c r="AO2390" s="28"/>
      <c r="AP2390" s="28"/>
      <c r="AQ2390" s="28"/>
      <c r="AR2390" s="28"/>
      <c r="AS2390" s="28"/>
      <c r="AT2390" s="28"/>
    </row>
    <row r="2391" spans="26:46">
      <c r="Z2391" s="28"/>
      <c r="AA2391" s="28"/>
      <c r="AB2391" s="28"/>
      <c r="AC2391" s="28"/>
      <c r="AD2391" s="28"/>
      <c r="AE2391" s="61"/>
      <c r="AF2391" s="29"/>
      <c r="AM2391" s="28"/>
      <c r="AN2391" s="28"/>
      <c r="AO2391" s="28"/>
      <c r="AP2391" s="28"/>
      <c r="AQ2391" s="28"/>
      <c r="AR2391" s="28"/>
      <c r="AS2391" s="28"/>
      <c r="AT2391" s="28"/>
    </row>
    <row r="2392" spans="26:46">
      <c r="Z2392" s="28"/>
      <c r="AA2392" s="28"/>
      <c r="AB2392" s="28"/>
      <c r="AC2392" s="28"/>
      <c r="AD2392" s="28"/>
      <c r="AE2392" s="61"/>
      <c r="AF2392" s="29"/>
      <c r="AM2392" s="28"/>
      <c r="AN2392" s="28"/>
      <c r="AO2392" s="28"/>
      <c r="AP2392" s="28"/>
      <c r="AQ2392" s="28"/>
      <c r="AR2392" s="28"/>
      <c r="AS2392" s="28"/>
      <c r="AT2392" s="28"/>
    </row>
    <row r="2393" spans="26:46">
      <c r="Z2393" s="28"/>
      <c r="AA2393" s="28"/>
      <c r="AB2393" s="28"/>
      <c r="AC2393" s="28"/>
      <c r="AD2393" s="28"/>
      <c r="AE2393" s="61"/>
      <c r="AF2393" s="29"/>
      <c r="AM2393" s="28"/>
      <c r="AN2393" s="28"/>
      <c r="AO2393" s="28"/>
      <c r="AP2393" s="28"/>
      <c r="AQ2393" s="28"/>
      <c r="AR2393" s="28"/>
      <c r="AS2393" s="28"/>
      <c r="AT2393" s="28"/>
    </row>
    <row r="2394" spans="26:46">
      <c r="Z2394" s="28"/>
      <c r="AA2394" s="28"/>
      <c r="AB2394" s="28"/>
      <c r="AC2394" s="28"/>
      <c r="AD2394" s="28"/>
      <c r="AE2394" s="61"/>
      <c r="AF2394" s="29"/>
      <c r="AM2394" s="28"/>
      <c r="AN2394" s="28"/>
      <c r="AO2394" s="28"/>
      <c r="AP2394" s="28"/>
      <c r="AQ2394" s="28"/>
      <c r="AR2394" s="28"/>
      <c r="AS2394" s="28"/>
      <c r="AT2394" s="28"/>
    </row>
    <row r="2395" spans="26:46">
      <c r="Z2395" s="28"/>
      <c r="AA2395" s="28"/>
      <c r="AB2395" s="28"/>
      <c r="AC2395" s="28"/>
      <c r="AD2395" s="28"/>
      <c r="AE2395" s="61"/>
      <c r="AF2395" s="29"/>
      <c r="AM2395" s="28"/>
      <c r="AN2395" s="28"/>
      <c r="AO2395" s="28"/>
      <c r="AP2395" s="28"/>
      <c r="AQ2395" s="28"/>
      <c r="AR2395" s="28"/>
      <c r="AS2395" s="28"/>
      <c r="AT2395" s="28"/>
    </row>
    <row r="2396" spans="26:46">
      <c r="Z2396" s="28"/>
      <c r="AA2396" s="28"/>
      <c r="AB2396" s="28"/>
      <c r="AC2396" s="28"/>
      <c r="AD2396" s="28"/>
      <c r="AE2396" s="61"/>
      <c r="AF2396" s="29"/>
      <c r="AM2396" s="28"/>
      <c r="AN2396" s="28"/>
      <c r="AO2396" s="28"/>
      <c r="AP2396" s="28"/>
      <c r="AQ2396" s="28"/>
      <c r="AR2396" s="28"/>
      <c r="AS2396" s="28"/>
      <c r="AT2396" s="28"/>
    </row>
    <row r="2397" spans="26:46">
      <c r="Z2397" s="28"/>
      <c r="AA2397" s="28"/>
      <c r="AB2397" s="28"/>
      <c r="AC2397" s="28"/>
      <c r="AD2397" s="28"/>
      <c r="AE2397" s="61"/>
      <c r="AF2397" s="29"/>
      <c r="AM2397" s="28"/>
      <c r="AN2397" s="28"/>
      <c r="AO2397" s="28"/>
      <c r="AP2397" s="28"/>
      <c r="AQ2397" s="28"/>
      <c r="AR2397" s="28"/>
      <c r="AS2397" s="28"/>
      <c r="AT2397" s="28"/>
    </row>
    <row r="2398" spans="26:46">
      <c r="Z2398" s="28"/>
      <c r="AA2398" s="28"/>
      <c r="AB2398" s="28"/>
      <c r="AC2398" s="28"/>
      <c r="AD2398" s="28"/>
      <c r="AE2398" s="61"/>
      <c r="AF2398" s="29"/>
      <c r="AM2398" s="28"/>
      <c r="AN2398" s="28"/>
      <c r="AO2398" s="28"/>
      <c r="AP2398" s="28"/>
      <c r="AQ2398" s="28"/>
      <c r="AR2398" s="28"/>
      <c r="AS2398" s="28"/>
      <c r="AT2398" s="28"/>
    </row>
    <row r="2399" spans="26:46">
      <c r="Z2399" s="28"/>
      <c r="AA2399" s="28"/>
      <c r="AB2399" s="28"/>
      <c r="AC2399" s="28"/>
      <c r="AD2399" s="28"/>
      <c r="AE2399" s="61"/>
      <c r="AF2399" s="29"/>
      <c r="AM2399" s="28"/>
      <c r="AN2399" s="28"/>
      <c r="AO2399" s="28"/>
      <c r="AP2399" s="28"/>
      <c r="AQ2399" s="28"/>
      <c r="AR2399" s="28"/>
      <c r="AS2399" s="28"/>
      <c r="AT2399" s="28"/>
    </row>
    <row r="2400" spans="26:46">
      <c r="Z2400" s="28"/>
      <c r="AA2400" s="28"/>
      <c r="AB2400" s="28"/>
      <c r="AC2400" s="28"/>
      <c r="AD2400" s="28"/>
      <c r="AE2400" s="61"/>
      <c r="AF2400" s="29"/>
      <c r="AM2400" s="28"/>
      <c r="AN2400" s="28"/>
      <c r="AO2400" s="28"/>
      <c r="AP2400" s="28"/>
      <c r="AQ2400" s="28"/>
      <c r="AR2400" s="28"/>
      <c r="AS2400" s="28"/>
      <c r="AT2400" s="28"/>
    </row>
    <row r="2401" spans="26:46">
      <c r="Z2401" s="28"/>
      <c r="AA2401" s="28"/>
      <c r="AB2401" s="28"/>
      <c r="AC2401" s="28"/>
      <c r="AD2401" s="28"/>
      <c r="AE2401" s="61"/>
      <c r="AF2401" s="29"/>
      <c r="AM2401" s="28"/>
      <c r="AN2401" s="28"/>
      <c r="AO2401" s="28"/>
      <c r="AP2401" s="28"/>
      <c r="AQ2401" s="28"/>
      <c r="AR2401" s="28"/>
      <c r="AS2401" s="28"/>
      <c r="AT2401" s="28"/>
    </row>
    <row r="2402" spans="26:46">
      <c r="Z2402" s="28"/>
      <c r="AA2402" s="28"/>
      <c r="AB2402" s="28"/>
      <c r="AC2402" s="28"/>
      <c r="AD2402" s="28"/>
      <c r="AE2402" s="61"/>
      <c r="AF2402" s="29"/>
      <c r="AM2402" s="28"/>
      <c r="AN2402" s="28"/>
      <c r="AO2402" s="28"/>
      <c r="AP2402" s="28"/>
      <c r="AQ2402" s="28"/>
      <c r="AR2402" s="28"/>
      <c r="AS2402" s="28"/>
      <c r="AT2402" s="28"/>
    </row>
    <row r="2403" spans="26:46">
      <c r="Z2403" s="28"/>
      <c r="AA2403" s="28"/>
      <c r="AB2403" s="28"/>
      <c r="AC2403" s="28"/>
      <c r="AD2403" s="28"/>
      <c r="AE2403" s="61"/>
      <c r="AF2403" s="29"/>
      <c r="AM2403" s="28"/>
      <c r="AN2403" s="28"/>
      <c r="AO2403" s="28"/>
      <c r="AP2403" s="28"/>
      <c r="AQ2403" s="28"/>
      <c r="AR2403" s="28"/>
      <c r="AS2403" s="28"/>
      <c r="AT2403" s="28"/>
    </row>
    <row r="2404" spans="26:46">
      <c r="Z2404" s="28"/>
      <c r="AA2404" s="28"/>
      <c r="AB2404" s="28"/>
      <c r="AC2404" s="28"/>
      <c r="AD2404" s="28"/>
      <c r="AE2404" s="61"/>
      <c r="AF2404" s="29"/>
      <c r="AM2404" s="28"/>
      <c r="AN2404" s="28"/>
      <c r="AO2404" s="28"/>
      <c r="AP2404" s="28"/>
      <c r="AQ2404" s="28"/>
      <c r="AR2404" s="28"/>
      <c r="AS2404" s="28"/>
      <c r="AT2404" s="28"/>
    </row>
    <row r="2405" spans="26:46">
      <c r="Z2405" s="28"/>
      <c r="AA2405" s="28"/>
      <c r="AB2405" s="28"/>
      <c r="AC2405" s="28"/>
      <c r="AD2405" s="28"/>
      <c r="AE2405" s="61"/>
      <c r="AF2405" s="29"/>
      <c r="AM2405" s="28"/>
      <c r="AN2405" s="28"/>
      <c r="AO2405" s="28"/>
      <c r="AP2405" s="28"/>
      <c r="AQ2405" s="28"/>
      <c r="AR2405" s="28"/>
      <c r="AS2405" s="28"/>
      <c r="AT2405" s="28"/>
    </row>
    <row r="2406" spans="26:46">
      <c r="Z2406" s="28"/>
      <c r="AA2406" s="28"/>
      <c r="AB2406" s="28"/>
      <c r="AC2406" s="28"/>
      <c r="AD2406" s="28"/>
      <c r="AE2406" s="61"/>
      <c r="AF2406" s="29"/>
      <c r="AM2406" s="28"/>
      <c r="AN2406" s="28"/>
      <c r="AO2406" s="28"/>
      <c r="AP2406" s="28"/>
      <c r="AQ2406" s="28"/>
      <c r="AR2406" s="28"/>
      <c r="AS2406" s="28"/>
      <c r="AT2406" s="28"/>
    </row>
    <row r="2407" spans="26:46">
      <c r="Z2407" s="28"/>
      <c r="AA2407" s="28"/>
      <c r="AB2407" s="28"/>
      <c r="AC2407" s="28"/>
      <c r="AD2407" s="28"/>
      <c r="AE2407" s="61"/>
      <c r="AF2407" s="29"/>
      <c r="AM2407" s="28"/>
      <c r="AN2407" s="28"/>
      <c r="AO2407" s="28"/>
      <c r="AP2407" s="28"/>
      <c r="AQ2407" s="28"/>
      <c r="AR2407" s="28"/>
      <c r="AS2407" s="28"/>
      <c r="AT2407" s="28"/>
    </row>
    <row r="2408" spans="26:46">
      <c r="Z2408" s="28"/>
      <c r="AA2408" s="28"/>
      <c r="AB2408" s="28"/>
      <c r="AC2408" s="28"/>
      <c r="AD2408" s="28"/>
      <c r="AE2408" s="61"/>
      <c r="AF2408" s="29"/>
      <c r="AM2408" s="28"/>
      <c r="AN2408" s="28"/>
      <c r="AO2408" s="28"/>
      <c r="AP2408" s="28"/>
      <c r="AQ2408" s="28"/>
      <c r="AR2408" s="28"/>
      <c r="AS2408" s="28"/>
      <c r="AT2408" s="28"/>
    </row>
    <row r="2409" spans="26:46">
      <c r="Z2409" s="28"/>
      <c r="AA2409" s="28"/>
      <c r="AB2409" s="28"/>
      <c r="AC2409" s="28"/>
      <c r="AD2409" s="28"/>
      <c r="AE2409" s="61"/>
      <c r="AF2409" s="29"/>
      <c r="AM2409" s="28"/>
      <c r="AN2409" s="28"/>
      <c r="AO2409" s="28"/>
      <c r="AP2409" s="28"/>
      <c r="AQ2409" s="28"/>
      <c r="AR2409" s="28"/>
      <c r="AS2409" s="28"/>
      <c r="AT2409" s="28"/>
    </row>
    <row r="2410" spans="26:46">
      <c r="Z2410" s="28"/>
      <c r="AA2410" s="28"/>
      <c r="AB2410" s="28"/>
      <c r="AC2410" s="28"/>
      <c r="AD2410" s="28"/>
      <c r="AE2410" s="61"/>
      <c r="AF2410" s="29"/>
      <c r="AM2410" s="28"/>
      <c r="AN2410" s="28"/>
      <c r="AO2410" s="28"/>
      <c r="AP2410" s="28"/>
      <c r="AQ2410" s="28"/>
      <c r="AR2410" s="28"/>
      <c r="AS2410" s="28"/>
      <c r="AT2410" s="28"/>
    </row>
    <row r="2411" spans="26:46">
      <c r="Z2411" s="28"/>
      <c r="AA2411" s="28"/>
      <c r="AB2411" s="28"/>
      <c r="AC2411" s="28"/>
      <c r="AD2411" s="28"/>
      <c r="AE2411" s="61"/>
      <c r="AF2411" s="29"/>
      <c r="AM2411" s="28"/>
      <c r="AN2411" s="28"/>
      <c r="AO2411" s="28"/>
      <c r="AP2411" s="28"/>
      <c r="AQ2411" s="28"/>
      <c r="AR2411" s="28"/>
      <c r="AS2411" s="28"/>
      <c r="AT2411" s="28"/>
    </row>
    <row r="2412" spans="26:46">
      <c r="Z2412" s="28"/>
      <c r="AA2412" s="28"/>
      <c r="AB2412" s="28"/>
      <c r="AC2412" s="28"/>
      <c r="AD2412" s="28"/>
      <c r="AE2412" s="61"/>
      <c r="AF2412" s="29"/>
      <c r="AM2412" s="28"/>
      <c r="AN2412" s="28"/>
      <c r="AO2412" s="28"/>
      <c r="AP2412" s="28"/>
      <c r="AQ2412" s="28"/>
      <c r="AR2412" s="28"/>
      <c r="AS2412" s="28"/>
      <c r="AT2412" s="28"/>
    </row>
    <row r="2413" spans="26:46">
      <c r="Z2413" s="28"/>
      <c r="AA2413" s="28"/>
      <c r="AB2413" s="28"/>
      <c r="AC2413" s="28"/>
      <c r="AD2413" s="28"/>
      <c r="AE2413" s="61"/>
      <c r="AF2413" s="29"/>
      <c r="AM2413" s="28"/>
      <c r="AN2413" s="28"/>
      <c r="AO2413" s="28"/>
      <c r="AP2413" s="28"/>
      <c r="AQ2413" s="28"/>
      <c r="AR2413" s="28"/>
      <c r="AS2413" s="28"/>
      <c r="AT2413" s="28"/>
    </row>
    <row r="2414" spans="26:46">
      <c r="Z2414" s="28"/>
      <c r="AA2414" s="28"/>
      <c r="AB2414" s="28"/>
      <c r="AC2414" s="28"/>
      <c r="AD2414" s="28"/>
      <c r="AE2414" s="61"/>
      <c r="AF2414" s="29"/>
      <c r="AM2414" s="28"/>
      <c r="AN2414" s="28"/>
      <c r="AO2414" s="28"/>
      <c r="AP2414" s="28"/>
      <c r="AQ2414" s="28"/>
      <c r="AR2414" s="28"/>
      <c r="AS2414" s="28"/>
      <c r="AT2414" s="28"/>
    </row>
    <row r="2415" spans="26:46">
      <c r="Z2415" s="28"/>
      <c r="AA2415" s="28"/>
      <c r="AB2415" s="28"/>
      <c r="AC2415" s="28"/>
      <c r="AD2415" s="28"/>
      <c r="AE2415" s="61"/>
      <c r="AF2415" s="29"/>
      <c r="AM2415" s="28"/>
      <c r="AN2415" s="28"/>
      <c r="AO2415" s="28"/>
      <c r="AP2415" s="28"/>
      <c r="AQ2415" s="28"/>
      <c r="AR2415" s="28"/>
      <c r="AS2415" s="28"/>
      <c r="AT2415" s="28"/>
    </row>
    <row r="2416" spans="26:46">
      <c r="Z2416" s="28"/>
      <c r="AA2416" s="28"/>
      <c r="AB2416" s="28"/>
      <c r="AC2416" s="28"/>
      <c r="AD2416" s="28"/>
      <c r="AE2416" s="61"/>
      <c r="AF2416" s="29"/>
      <c r="AM2416" s="28"/>
      <c r="AN2416" s="28"/>
      <c r="AO2416" s="28"/>
      <c r="AP2416" s="28"/>
      <c r="AQ2416" s="28"/>
      <c r="AR2416" s="28"/>
      <c r="AS2416" s="28"/>
      <c r="AT2416" s="28"/>
    </row>
    <row r="2417" spans="26:46">
      <c r="Z2417" s="28"/>
      <c r="AA2417" s="28"/>
      <c r="AB2417" s="28"/>
      <c r="AC2417" s="28"/>
      <c r="AD2417" s="28"/>
      <c r="AE2417" s="61"/>
      <c r="AF2417" s="29"/>
      <c r="AM2417" s="28"/>
      <c r="AN2417" s="28"/>
      <c r="AO2417" s="28"/>
      <c r="AP2417" s="28"/>
      <c r="AQ2417" s="28"/>
      <c r="AR2417" s="28"/>
      <c r="AS2417" s="28"/>
      <c r="AT2417" s="28"/>
    </row>
    <row r="2418" spans="26:46">
      <c r="Z2418" s="28"/>
      <c r="AA2418" s="28"/>
      <c r="AB2418" s="28"/>
      <c r="AC2418" s="28"/>
      <c r="AD2418" s="28"/>
      <c r="AE2418" s="61"/>
      <c r="AF2418" s="29"/>
      <c r="AM2418" s="28"/>
      <c r="AN2418" s="28"/>
      <c r="AO2418" s="28"/>
      <c r="AP2418" s="28"/>
      <c r="AQ2418" s="28"/>
      <c r="AR2418" s="28"/>
      <c r="AS2418" s="28"/>
      <c r="AT2418" s="28"/>
    </row>
    <row r="2419" spans="26:46">
      <c r="Z2419" s="28"/>
      <c r="AA2419" s="28"/>
      <c r="AB2419" s="28"/>
      <c r="AC2419" s="28"/>
      <c r="AD2419" s="28"/>
      <c r="AE2419" s="61"/>
      <c r="AF2419" s="29"/>
      <c r="AM2419" s="28"/>
      <c r="AN2419" s="28"/>
      <c r="AO2419" s="28"/>
      <c r="AP2419" s="28"/>
      <c r="AQ2419" s="28"/>
      <c r="AR2419" s="28"/>
      <c r="AS2419" s="28"/>
      <c r="AT2419" s="28"/>
    </row>
    <row r="2420" spans="26:46">
      <c r="Z2420" s="28"/>
      <c r="AA2420" s="28"/>
      <c r="AB2420" s="28"/>
      <c r="AC2420" s="28"/>
      <c r="AD2420" s="28"/>
      <c r="AE2420" s="61"/>
      <c r="AF2420" s="29"/>
      <c r="AM2420" s="28"/>
      <c r="AN2420" s="28"/>
      <c r="AO2420" s="28"/>
      <c r="AP2420" s="28"/>
      <c r="AQ2420" s="28"/>
      <c r="AR2420" s="28"/>
      <c r="AS2420" s="28"/>
      <c r="AT2420" s="28"/>
    </row>
    <row r="2421" spans="26:46">
      <c r="Z2421" s="28"/>
      <c r="AA2421" s="28"/>
      <c r="AB2421" s="28"/>
      <c r="AC2421" s="28"/>
      <c r="AD2421" s="28"/>
      <c r="AE2421" s="61"/>
      <c r="AF2421" s="29"/>
      <c r="AM2421" s="28"/>
      <c r="AN2421" s="28"/>
      <c r="AO2421" s="28"/>
      <c r="AP2421" s="28"/>
      <c r="AQ2421" s="28"/>
      <c r="AR2421" s="28"/>
      <c r="AS2421" s="28"/>
      <c r="AT2421" s="28"/>
    </row>
    <row r="2422" spans="26:46">
      <c r="Z2422" s="28"/>
      <c r="AA2422" s="28"/>
      <c r="AB2422" s="28"/>
      <c r="AC2422" s="28"/>
      <c r="AD2422" s="28"/>
      <c r="AE2422" s="61"/>
      <c r="AF2422" s="29"/>
      <c r="AM2422" s="28"/>
      <c r="AN2422" s="28"/>
      <c r="AO2422" s="28"/>
      <c r="AP2422" s="28"/>
      <c r="AQ2422" s="28"/>
      <c r="AR2422" s="28"/>
      <c r="AS2422" s="28"/>
      <c r="AT2422" s="28"/>
    </row>
    <row r="2423" spans="26:46">
      <c r="Z2423" s="28"/>
      <c r="AA2423" s="28"/>
      <c r="AB2423" s="28"/>
      <c r="AC2423" s="28"/>
      <c r="AD2423" s="28"/>
      <c r="AE2423" s="61"/>
      <c r="AF2423" s="29"/>
      <c r="AM2423" s="28"/>
      <c r="AN2423" s="28"/>
      <c r="AO2423" s="28"/>
      <c r="AP2423" s="28"/>
      <c r="AQ2423" s="28"/>
      <c r="AR2423" s="28"/>
      <c r="AS2423" s="28"/>
      <c r="AT2423" s="28"/>
    </row>
    <row r="2424" spans="26:46">
      <c r="Z2424" s="28"/>
      <c r="AA2424" s="28"/>
      <c r="AB2424" s="28"/>
      <c r="AC2424" s="28"/>
      <c r="AD2424" s="28"/>
      <c r="AE2424" s="61"/>
      <c r="AF2424" s="29"/>
      <c r="AM2424" s="28"/>
      <c r="AN2424" s="28"/>
      <c r="AO2424" s="28"/>
      <c r="AP2424" s="28"/>
      <c r="AQ2424" s="28"/>
      <c r="AR2424" s="28"/>
      <c r="AS2424" s="28"/>
      <c r="AT2424" s="28"/>
    </row>
    <row r="2425" spans="26:46">
      <c r="Z2425" s="28"/>
      <c r="AA2425" s="28"/>
      <c r="AB2425" s="28"/>
      <c r="AC2425" s="28"/>
      <c r="AD2425" s="28"/>
      <c r="AE2425" s="61"/>
      <c r="AF2425" s="29"/>
      <c r="AM2425" s="28"/>
      <c r="AN2425" s="28"/>
      <c r="AO2425" s="28"/>
      <c r="AP2425" s="28"/>
      <c r="AQ2425" s="28"/>
      <c r="AR2425" s="28"/>
      <c r="AS2425" s="28"/>
      <c r="AT2425" s="28"/>
    </row>
    <row r="2426" spans="26:46">
      <c r="Z2426" s="28"/>
      <c r="AA2426" s="28"/>
      <c r="AB2426" s="28"/>
      <c r="AC2426" s="28"/>
      <c r="AD2426" s="28"/>
      <c r="AE2426" s="61"/>
      <c r="AF2426" s="29"/>
      <c r="AM2426" s="28"/>
      <c r="AN2426" s="28"/>
      <c r="AO2426" s="28"/>
      <c r="AP2426" s="28"/>
      <c r="AQ2426" s="28"/>
      <c r="AR2426" s="28"/>
      <c r="AS2426" s="28"/>
      <c r="AT2426" s="28"/>
    </row>
    <row r="2427" spans="26:46">
      <c r="Z2427" s="28"/>
      <c r="AA2427" s="28"/>
      <c r="AB2427" s="28"/>
      <c r="AC2427" s="28"/>
      <c r="AD2427" s="28"/>
      <c r="AE2427" s="61"/>
      <c r="AF2427" s="29"/>
      <c r="AM2427" s="28"/>
      <c r="AN2427" s="28"/>
      <c r="AO2427" s="28"/>
      <c r="AP2427" s="28"/>
      <c r="AQ2427" s="28"/>
      <c r="AR2427" s="28"/>
      <c r="AS2427" s="28"/>
      <c r="AT2427" s="28"/>
    </row>
    <row r="2428" spans="26:46">
      <c r="Z2428" s="28"/>
      <c r="AA2428" s="28"/>
      <c r="AB2428" s="28"/>
      <c r="AC2428" s="28"/>
      <c r="AD2428" s="28"/>
      <c r="AE2428" s="61"/>
      <c r="AF2428" s="29"/>
      <c r="AM2428" s="28"/>
      <c r="AN2428" s="28"/>
      <c r="AO2428" s="28"/>
      <c r="AP2428" s="28"/>
      <c r="AQ2428" s="28"/>
      <c r="AR2428" s="28"/>
      <c r="AS2428" s="28"/>
      <c r="AT2428" s="28"/>
    </row>
    <row r="2429" spans="26:46">
      <c r="Z2429" s="28"/>
      <c r="AA2429" s="28"/>
      <c r="AB2429" s="28"/>
      <c r="AC2429" s="28"/>
      <c r="AD2429" s="28"/>
      <c r="AE2429" s="61"/>
      <c r="AF2429" s="29"/>
      <c r="AM2429" s="28"/>
      <c r="AN2429" s="28"/>
      <c r="AO2429" s="28"/>
      <c r="AP2429" s="28"/>
      <c r="AQ2429" s="28"/>
      <c r="AR2429" s="28"/>
      <c r="AS2429" s="28"/>
      <c r="AT2429" s="28"/>
    </row>
    <row r="2430" spans="26:46">
      <c r="Z2430" s="28"/>
      <c r="AA2430" s="28"/>
      <c r="AB2430" s="28"/>
      <c r="AC2430" s="28"/>
      <c r="AD2430" s="28"/>
      <c r="AE2430" s="61"/>
      <c r="AF2430" s="29"/>
      <c r="AM2430" s="28"/>
      <c r="AN2430" s="28"/>
      <c r="AO2430" s="28"/>
      <c r="AP2430" s="28"/>
      <c r="AQ2430" s="28"/>
      <c r="AR2430" s="28"/>
      <c r="AS2430" s="28"/>
      <c r="AT2430" s="28"/>
    </row>
    <row r="2431" spans="26:46">
      <c r="Z2431" s="28"/>
      <c r="AA2431" s="28"/>
      <c r="AB2431" s="28"/>
      <c r="AC2431" s="28"/>
      <c r="AD2431" s="28"/>
      <c r="AE2431" s="61"/>
      <c r="AF2431" s="29"/>
      <c r="AM2431" s="28"/>
      <c r="AN2431" s="28"/>
      <c r="AO2431" s="28"/>
      <c r="AP2431" s="28"/>
      <c r="AQ2431" s="28"/>
      <c r="AR2431" s="28"/>
      <c r="AS2431" s="28"/>
      <c r="AT2431" s="28"/>
    </row>
    <row r="2432" spans="26:46">
      <c r="Z2432" s="28"/>
      <c r="AA2432" s="28"/>
      <c r="AB2432" s="28"/>
      <c r="AC2432" s="28"/>
      <c r="AD2432" s="28"/>
      <c r="AE2432" s="61"/>
      <c r="AF2432" s="29"/>
      <c r="AM2432" s="28"/>
      <c r="AN2432" s="28"/>
      <c r="AO2432" s="28"/>
      <c r="AP2432" s="28"/>
      <c r="AQ2432" s="28"/>
      <c r="AR2432" s="28"/>
      <c r="AS2432" s="28"/>
      <c r="AT2432" s="28"/>
    </row>
    <row r="2433" spans="26:46">
      <c r="Z2433" s="28"/>
      <c r="AA2433" s="28"/>
      <c r="AB2433" s="28"/>
      <c r="AC2433" s="28"/>
      <c r="AD2433" s="28"/>
      <c r="AE2433" s="61"/>
      <c r="AF2433" s="29"/>
      <c r="AM2433" s="28"/>
      <c r="AN2433" s="28"/>
      <c r="AO2433" s="28"/>
      <c r="AP2433" s="28"/>
      <c r="AQ2433" s="28"/>
      <c r="AR2433" s="28"/>
      <c r="AS2433" s="28"/>
      <c r="AT2433" s="28"/>
    </row>
    <row r="2434" spans="26:46">
      <c r="Z2434" s="28"/>
      <c r="AA2434" s="28"/>
      <c r="AB2434" s="28"/>
      <c r="AC2434" s="28"/>
      <c r="AD2434" s="28"/>
      <c r="AE2434" s="61"/>
      <c r="AF2434" s="29"/>
      <c r="AM2434" s="28"/>
      <c r="AN2434" s="28"/>
      <c r="AO2434" s="28"/>
      <c r="AP2434" s="28"/>
      <c r="AQ2434" s="28"/>
      <c r="AR2434" s="28"/>
      <c r="AS2434" s="28"/>
      <c r="AT2434" s="28"/>
    </row>
    <row r="2435" spans="26:46">
      <c r="Z2435" s="28"/>
      <c r="AA2435" s="28"/>
      <c r="AB2435" s="28"/>
      <c r="AC2435" s="28"/>
      <c r="AD2435" s="28"/>
      <c r="AE2435" s="61"/>
      <c r="AF2435" s="29"/>
      <c r="AM2435" s="28"/>
      <c r="AN2435" s="28"/>
      <c r="AO2435" s="28"/>
      <c r="AP2435" s="28"/>
      <c r="AQ2435" s="28"/>
      <c r="AR2435" s="28"/>
      <c r="AS2435" s="28"/>
      <c r="AT2435" s="28"/>
    </row>
    <row r="2436" spans="26:46">
      <c r="Z2436" s="28"/>
      <c r="AA2436" s="28"/>
      <c r="AB2436" s="28"/>
      <c r="AC2436" s="28"/>
      <c r="AD2436" s="28"/>
      <c r="AE2436" s="61"/>
      <c r="AF2436" s="29"/>
      <c r="AM2436" s="28"/>
      <c r="AN2436" s="28"/>
      <c r="AO2436" s="28"/>
      <c r="AP2436" s="28"/>
      <c r="AQ2436" s="28"/>
      <c r="AR2436" s="28"/>
      <c r="AS2436" s="28"/>
      <c r="AT2436" s="28"/>
    </row>
    <row r="2437" spans="26:46">
      <c r="Z2437" s="28"/>
      <c r="AA2437" s="28"/>
      <c r="AB2437" s="28"/>
      <c r="AC2437" s="28"/>
      <c r="AD2437" s="28"/>
      <c r="AE2437" s="61"/>
      <c r="AF2437" s="29"/>
      <c r="AM2437" s="28"/>
      <c r="AN2437" s="28"/>
      <c r="AO2437" s="28"/>
      <c r="AP2437" s="28"/>
      <c r="AQ2437" s="28"/>
      <c r="AR2437" s="28"/>
      <c r="AS2437" s="28"/>
      <c r="AT2437" s="28"/>
    </row>
    <row r="2438" spans="26:46">
      <c r="Z2438" s="28"/>
      <c r="AA2438" s="28"/>
      <c r="AB2438" s="28"/>
      <c r="AC2438" s="28"/>
      <c r="AD2438" s="28"/>
      <c r="AE2438" s="61"/>
      <c r="AF2438" s="29"/>
      <c r="AM2438" s="28"/>
      <c r="AN2438" s="28"/>
      <c r="AO2438" s="28"/>
      <c r="AP2438" s="28"/>
      <c r="AQ2438" s="28"/>
      <c r="AR2438" s="28"/>
      <c r="AS2438" s="28"/>
      <c r="AT2438" s="28"/>
    </row>
    <row r="2439" spans="26:46">
      <c r="Z2439" s="28"/>
      <c r="AA2439" s="28"/>
      <c r="AB2439" s="28"/>
      <c r="AC2439" s="28"/>
      <c r="AD2439" s="28"/>
      <c r="AE2439" s="61"/>
      <c r="AF2439" s="29"/>
      <c r="AM2439" s="28"/>
      <c r="AN2439" s="28"/>
      <c r="AO2439" s="28"/>
      <c r="AP2439" s="28"/>
      <c r="AQ2439" s="28"/>
      <c r="AR2439" s="28"/>
      <c r="AS2439" s="28"/>
      <c r="AT2439" s="28"/>
    </row>
    <row r="2440" spans="26:46">
      <c r="Z2440" s="28"/>
      <c r="AA2440" s="28"/>
      <c r="AB2440" s="28"/>
      <c r="AC2440" s="28"/>
      <c r="AD2440" s="28"/>
      <c r="AE2440" s="61"/>
      <c r="AF2440" s="29"/>
      <c r="AM2440" s="28"/>
      <c r="AN2440" s="28"/>
      <c r="AO2440" s="28"/>
      <c r="AP2440" s="28"/>
      <c r="AQ2440" s="28"/>
      <c r="AR2440" s="28"/>
      <c r="AS2440" s="28"/>
      <c r="AT2440" s="28"/>
    </row>
    <row r="2441" spans="26:46">
      <c r="Z2441" s="28"/>
      <c r="AA2441" s="28"/>
      <c r="AB2441" s="28"/>
      <c r="AC2441" s="28"/>
      <c r="AD2441" s="28"/>
      <c r="AE2441" s="61"/>
      <c r="AF2441" s="29"/>
      <c r="AM2441" s="28"/>
      <c r="AN2441" s="28"/>
      <c r="AO2441" s="28"/>
      <c r="AP2441" s="28"/>
      <c r="AQ2441" s="28"/>
      <c r="AR2441" s="28"/>
      <c r="AS2441" s="28"/>
      <c r="AT2441" s="28"/>
    </row>
    <row r="2442" spans="26:46">
      <c r="Z2442" s="28"/>
      <c r="AA2442" s="28"/>
      <c r="AB2442" s="28"/>
      <c r="AC2442" s="28"/>
      <c r="AD2442" s="28"/>
      <c r="AE2442" s="61"/>
      <c r="AF2442" s="29"/>
      <c r="AM2442" s="28"/>
      <c r="AN2442" s="28"/>
      <c r="AO2442" s="28"/>
      <c r="AP2442" s="28"/>
      <c r="AQ2442" s="28"/>
      <c r="AR2442" s="28"/>
      <c r="AS2442" s="28"/>
      <c r="AT2442" s="28"/>
    </row>
    <row r="2443" spans="26:46">
      <c r="Z2443" s="28"/>
      <c r="AA2443" s="28"/>
      <c r="AB2443" s="28"/>
      <c r="AC2443" s="28"/>
      <c r="AD2443" s="28"/>
      <c r="AE2443" s="61"/>
      <c r="AF2443" s="29"/>
      <c r="AM2443" s="28"/>
      <c r="AN2443" s="28"/>
      <c r="AO2443" s="28"/>
      <c r="AP2443" s="28"/>
      <c r="AQ2443" s="28"/>
      <c r="AR2443" s="28"/>
      <c r="AS2443" s="28"/>
      <c r="AT2443" s="28"/>
    </row>
    <row r="2444" spans="26:46">
      <c r="Z2444" s="28"/>
      <c r="AA2444" s="28"/>
      <c r="AB2444" s="28"/>
      <c r="AC2444" s="28"/>
      <c r="AD2444" s="28"/>
      <c r="AE2444" s="61"/>
      <c r="AF2444" s="29"/>
      <c r="AM2444" s="28"/>
      <c r="AN2444" s="28"/>
      <c r="AO2444" s="28"/>
      <c r="AP2444" s="28"/>
      <c r="AQ2444" s="28"/>
      <c r="AR2444" s="28"/>
      <c r="AS2444" s="28"/>
      <c r="AT2444" s="28"/>
    </row>
    <row r="2445" spans="26:46">
      <c r="Z2445" s="28"/>
      <c r="AA2445" s="28"/>
      <c r="AB2445" s="28"/>
      <c r="AC2445" s="28"/>
      <c r="AD2445" s="28"/>
      <c r="AE2445" s="61"/>
      <c r="AF2445" s="29"/>
      <c r="AM2445" s="28"/>
      <c r="AN2445" s="28"/>
      <c r="AO2445" s="28"/>
      <c r="AP2445" s="28"/>
      <c r="AQ2445" s="28"/>
      <c r="AR2445" s="28"/>
      <c r="AS2445" s="28"/>
      <c r="AT2445" s="28"/>
    </row>
    <row r="2446" spans="26:46">
      <c r="Z2446" s="28"/>
      <c r="AA2446" s="28"/>
      <c r="AB2446" s="28"/>
      <c r="AC2446" s="28"/>
      <c r="AD2446" s="28"/>
      <c r="AE2446" s="61"/>
      <c r="AF2446" s="29"/>
      <c r="AM2446" s="28"/>
      <c r="AN2446" s="28"/>
      <c r="AO2446" s="28"/>
      <c r="AP2446" s="28"/>
      <c r="AQ2446" s="28"/>
      <c r="AR2446" s="28"/>
      <c r="AS2446" s="28"/>
      <c r="AT2446" s="28"/>
    </row>
    <row r="2447" spans="26:46">
      <c r="Z2447" s="28"/>
      <c r="AA2447" s="28"/>
      <c r="AB2447" s="28"/>
      <c r="AC2447" s="28"/>
      <c r="AD2447" s="28"/>
      <c r="AE2447" s="61"/>
      <c r="AF2447" s="29"/>
      <c r="AM2447" s="28"/>
      <c r="AN2447" s="28"/>
      <c r="AO2447" s="28"/>
      <c r="AP2447" s="28"/>
      <c r="AQ2447" s="28"/>
      <c r="AR2447" s="28"/>
      <c r="AS2447" s="28"/>
      <c r="AT2447" s="28"/>
    </row>
    <row r="2448" spans="26:46">
      <c r="Z2448" s="28"/>
      <c r="AA2448" s="28"/>
      <c r="AB2448" s="28"/>
      <c r="AC2448" s="28"/>
      <c r="AD2448" s="28"/>
      <c r="AE2448" s="61"/>
      <c r="AF2448" s="29"/>
      <c r="AM2448" s="28"/>
      <c r="AN2448" s="28"/>
      <c r="AO2448" s="28"/>
      <c r="AP2448" s="28"/>
      <c r="AQ2448" s="28"/>
      <c r="AR2448" s="28"/>
      <c r="AS2448" s="28"/>
      <c r="AT2448" s="28"/>
    </row>
    <row r="2449" spans="26:46">
      <c r="Z2449" s="28"/>
      <c r="AA2449" s="28"/>
      <c r="AB2449" s="28"/>
      <c r="AC2449" s="28"/>
      <c r="AD2449" s="28"/>
      <c r="AE2449" s="61"/>
      <c r="AF2449" s="29"/>
      <c r="AM2449" s="28"/>
      <c r="AN2449" s="28"/>
      <c r="AO2449" s="28"/>
      <c r="AP2449" s="28"/>
      <c r="AQ2449" s="28"/>
      <c r="AR2449" s="28"/>
      <c r="AS2449" s="28"/>
      <c r="AT2449" s="28"/>
    </row>
    <row r="2450" spans="26:46">
      <c r="Z2450" s="28"/>
      <c r="AA2450" s="28"/>
      <c r="AB2450" s="28"/>
      <c r="AC2450" s="28"/>
      <c r="AD2450" s="28"/>
      <c r="AE2450" s="61"/>
      <c r="AF2450" s="29"/>
      <c r="AM2450" s="28"/>
      <c r="AN2450" s="28"/>
      <c r="AO2450" s="28"/>
      <c r="AP2450" s="28"/>
      <c r="AQ2450" s="28"/>
      <c r="AR2450" s="28"/>
      <c r="AS2450" s="28"/>
      <c r="AT2450" s="28"/>
    </row>
    <row r="2451" spans="26:46">
      <c r="Z2451" s="28"/>
      <c r="AA2451" s="28"/>
      <c r="AB2451" s="28"/>
      <c r="AC2451" s="28"/>
      <c r="AD2451" s="28"/>
      <c r="AE2451" s="61"/>
      <c r="AF2451" s="29"/>
      <c r="AM2451" s="28"/>
      <c r="AN2451" s="28"/>
      <c r="AO2451" s="28"/>
      <c r="AP2451" s="28"/>
      <c r="AQ2451" s="28"/>
      <c r="AR2451" s="28"/>
      <c r="AS2451" s="28"/>
      <c r="AT2451" s="28"/>
    </row>
    <row r="2452" spans="26:46">
      <c r="Z2452" s="28"/>
      <c r="AA2452" s="28"/>
      <c r="AB2452" s="28"/>
      <c r="AC2452" s="28"/>
      <c r="AD2452" s="28"/>
      <c r="AE2452" s="61"/>
      <c r="AF2452" s="29"/>
      <c r="AM2452" s="28"/>
      <c r="AN2452" s="28"/>
      <c r="AO2452" s="28"/>
      <c r="AP2452" s="28"/>
      <c r="AQ2452" s="28"/>
      <c r="AR2452" s="28"/>
      <c r="AS2452" s="28"/>
      <c r="AT2452" s="28"/>
    </row>
    <row r="2453" spans="26:46">
      <c r="Z2453" s="28"/>
      <c r="AA2453" s="28"/>
      <c r="AB2453" s="28"/>
      <c r="AC2453" s="28"/>
      <c r="AD2453" s="28"/>
      <c r="AE2453" s="61"/>
      <c r="AF2453" s="29"/>
      <c r="AM2453" s="28"/>
      <c r="AN2453" s="28"/>
      <c r="AO2453" s="28"/>
      <c r="AP2453" s="28"/>
      <c r="AQ2453" s="28"/>
      <c r="AR2453" s="28"/>
      <c r="AS2453" s="28"/>
      <c r="AT2453" s="28"/>
    </row>
    <row r="2454" spans="26:46">
      <c r="Z2454" s="28"/>
      <c r="AA2454" s="28"/>
      <c r="AB2454" s="28"/>
      <c r="AC2454" s="28"/>
      <c r="AD2454" s="28"/>
      <c r="AE2454" s="61"/>
      <c r="AF2454" s="29"/>
      <c r="AM2454" s="28"/>
      <c r="AN2454" s="28"/>
      <c r="AO2454" s="28"/>
      <c r="AP2454" s="28"/>
      <c r="AQ2454" s="28"/>
      <c r="AR2454" s="28"/>
      <c r="AS2454" s="28"/>
      <c r="AT2454" s="28"/>
    </row>
    <row r="2455" spans="26:46">
      <c r="Z2455" s="28"/>
      <c r="AA2455" s="28"/>
      <c r="AB2455" s="28"/>
      <c r="AC2455" s="28"/>
      <c r="AD2455" s="28"/>
      <c r="AE2455" s="61"/>
      <c r="AF2455" s="29"/>
      <c r="AM2455" s="28"/>
      <c r="AN2455" s="28"/>
      <c r="AO2455" s="28"/>
      <c r="AP2455" s="28"/>
      <c r="AQ2455" s="28"/>
      <c r="AR2455" s="28"/>
      <c r="AS2455" s="28"/>
      <c r="AT2455" s="28"/>
    </row>
    <row r="2456" spans="26:46">
      <c r="Z2456" s="28"/>
      <c r="AA2456" s="28"/>
      <c r="AB2456" s="28"/>
      <c r="AC2456" s="28"/>
      <c r="AD2456" s="28"/>
      <c r="AE2456" s="61"/>
      <c r="AF2456" s="29"/>
      <c r="AM2456" s="28"/>
      <c r="AN2456" s="28"/>
      <c r="AO2456" s="28"/>
      <c r="AP2456" s="28"/>
      <c r="AQ2456" s="28"/>
      <c r="AR2456" s="28"/>
      <c r="AS2456" s="28"/>
      <c r="AT2456" s="28"/>
    </row>
    <row r="2457" spans="26:46">
      <c r="Z2457" s="28"/>
      <c r="AA2457" s="28"/>
      <c r="AB2457" s="28"/>
      <c r="AC2457" s="28"/>
      <c r="AD2457" s="28"/>
      <c r="AE2457" s="61"/>
      <c r="AF2457" s="29"/>
      <c r="AM2457" s="28"/>
      <c r="AN2457" s="28"/>
      <c r="AO2457" s="28"/>
      <c r="AP2457" s="28"/>
      <c r="AQ2457" s="28"/>
      <c r="AR2457" s="28"/>
      <c r="AS2457" s="28"/>
      <c r="AT2457" s="28"/>
    </row>
    <row r="2458" spans="26:46">
      <c r="Z2458" s="28"/>
      <c r="AA2458" s="28"/>
      <c r="AB2458" s="28"/>
      <c r="AC2458" s="28"/>
      <c r="AD2458" s="28"/>
      <c r="AE2458" s="61"/>
      <c r="AF2458" s="29"/>
      <c r="AM2458" s="28"/>
      <c r="AN2458" s="28"/>
      <c r="AO2458" s="28"/>
      <c r="AP2458" s="28"/>
      <c r="AQ2458" s="28"/>
      <c r="AR2458" s="28"/>
      <c r="AS2458" s="28"/>
      <c r="AT2458" s="28"/>
    </row>
    <row r="2459" spans="26:46">
      <c r="Z2459" s="28"/>
      <c r="AA2459" s="28"/>
      <c r="AB2459" s="28"/>
      <c r="AC2459" s="28"/>
      <c r="AD2459" s="28"/>
      <c r="AE2459" s="61"/>
      <c r="AF2459" s="29"/>
      <c r="AM2459" s="28"/>
      <c r="AN2459" s="28"/>
      <c r="AO2459" s="28"/>
      <c r="AP2459" s="28"/>
      <c r="AQ2459" s="28"/>
      <c r="AR2459" s="28"/>
      <c r="AS2459" s="28"/>
      <c r="AT2459" s="28"/>
    </row>
    <row r="2460" spans="26:46">
      <c r="Z2460" s="28"/>
      <c r="AA2460" s="28"/>
      <c r="AB2460" s="28"/>
      <c r="AC2460" s="28"/>
      <c r="AD2460" s="28"/>
      <c r="AE2460" s="61"/>
      <c r="AF2460" s="29"/>
      <c r="AM2460" s="28"/>
      <c r="AN2460" s="28"/>
      <c r="AO2460" s="28"/>
      <c r="AP2460" s="28"/>
      <c r="AQ2460" s="28"/>
      <c r="AR2460" s="28"/>
      <c r="AS2460" s="28"/>
      <c r="AT2460" s="28"/>
    </row>
    <row r="2461" spans="26:46">
      <c r="Z2461" s="28"/>
      <c r="AA2461" s="28"/>
      <c r="AB2461" s="28"/>
      <c r="AC2461" s="28"/>
      <c r="AD2461" s="28"/>
      <c r="AE2461" s="61"/>
      <c r="AF2461" s="29"/>
      <c r="AM2461" s="28"/>
      <c r="AN2461" s="28"/>
      <c r="AO2461" s="28"/>
      <c r="AP2461" s="28"/>
      <c r="AQ2461" s="28"/>
      <c r="AR2461" s="28"/>
      <c r="AS2461" s="28"/>
      <c r="AT2461" s="28"/>
    </row>
    <row r="2462" spans="26:46">
      <c r="Z2462" s="28"/>
      <c r="AA2462" s="28"/>
      <c r="AB2462" s="28"/>
      <c r="AC2462" s="28"/>
      <c r="AD2462" s="28"/>
      <c r="AE2462" s="61"/>
      <c r="AF2462" s="29"/>
      <c r="AM2462" s="28"/>
      <c r="AN2462" s="28"/>
      <c r="AO2462" s="28"/>
      <c r="AP2462" s="28"/>
      <c r="AQ2462" s="28"/>
      <c r="AR2462" s="28"/>
      <c r="AS2462" s="28"/>
      <c r="AT2462" s="28"/>
    </row>
    <row r="2463" spans="26:46">
      <c r="Z2463" s="28"/>
      <c r="AA2463" s="28"/>
      <c r="AB2463" s="28"/>
      <c r="AC2463" s="28"/>
      <c r="AD2463" s="28"/>
      <c r="AE2463" s="61"/>
      <c r="AF2463" s="29"/>
      <c r="AM2463" s="28"/>
      <c r="AN2463" s="28"/>
      <c r="AO2463" s="28"/>
      <c r="AP2463" s="28"/>
      <c r="AQ2463" s="28"/>
      <c r="AR2463" s="28"/>
      <c r="AS2463" s="28"/>
      <c r="AT2463" s="28"/>
    </row>
    <row r="2464" spans="26:46">
      <c r="Z2464" s="28"/>
      <c r="AA2464" s="28"/>
      <c r="AB2464" s="28"/>
      <c r="AC2464" s="28"/>
      <c r="AD2464" s="28"/>
      <c r="AE2464" s="61"/>
      <c r="AF2464" s="29"/>
      <c r="AM2464" s="28"/>
      <c r="AN2464" s="28"/>
      <c r="AO2464" s="28"/>
      <c r="AP2464" s="28"/>
      <c r="AQ2464" s="28"/>
      <c r="AR2464" s="28"/>
      <c r="AS2464" s="28"/>
      <c r="AT2464" s="28"/>
    </row>
    <row r="2465" spans="26:46">
      <c r="Z2465" s="28"/>
      <c r="AA2465" s="28"/>
      <c r="AB2465" s="28"/>
      <c r="AC2465" s="28"/>
      <c r="AD2465" s="28"/>
      <c r="AE2465" s="61"/>
      <c r="AF2465" s="29"/>
      <c r="AM2465" s="28"/>
      <c r="AN2465" s="28"/>
      <c r="AO2465" s="28"/>
      <c r="AP2465" s="28"/>
      <c r="AQ2465" s="28"/>
      <c r="AR2465" s="28"/>
      <c r="AS2465" s="28"/>
      <c r="AT2465" s="28"/>
    </row>
    <row r="2466" spans="26:46">
      <c r="Z2466" s="28"/>
      <c r="AA2466" s="28"/>
      <c r="AB2466" s="28"/>
      <c r="AC2466" s="28"/>
      <c r="AD2466" s="28"/>
      <c r="AE2466" s="61"/>
      <c r="AF2466" s="29"/>
      <c r="AM2466" s="28"/>
      <c r="AN2466" s="28"/>
      <c r="AO2466" s="28"/>
      <c r="AP2466" s="28"/>
      <c r="AQ2466" s="28"/>
      <c r="AR2466" s="28"/>
      <c r="AS2466" s="28"/>
      <c r="AT2466" s="28"/>
    </row>
    <row r="2467" spans="26:46">
      <c r="Z2467" s="28"/>
      <c r="AA2467" s="28"/>
      <c r="AB2467" s="28"/>
      <c r="AC2467" s="28"/>
      <c r="AD2467" s="28"/>
      <c r="AE2467" s="61"/>
      <c r="AF2467" s="29"/>
      <c r="AM2467" s="28"/>
      <c r="AN2467" s="28"/>
      <c r="AO2467" s="28"/>
      <c r="AP2467" s="28"/>
      <c r="AQ2467" s="28"/>
      <c r="AR2467" s="28"/>
      <c r="AS2467" s="28"/>
      <c r="AT2467" s="28"/>
    </row>
    <row r="2468" spans="26:46">
      <c r="Z2468" s="28"/>
      <c r="AA2468" s="28"/>
      <c r="AB2468" s="28"/>
      <c r="AC2468" s="28"/>
      <c r="AD2468" s="28"/>
      <c r="AE2468" s="61"/>
      <c r="AF2468" s="29"/>
      <c r="AM2468" s="28"/>
      <c r="AN2468" s="28"/>
      <c r="AO2468" s="28"/>
      <c r="AP2468" s="28"/>
      <c r="AQ2468" s="28"/>
      <c r="AR2468" s="28"/>
      <c r="AS2468" s="28"/>
      <c r="AT2468" s="28"/>
    </row>
    <row r="2469" spans="26:46">
      <c r="Z2469" s="28"/>
      <c r="AA2469" s="28"/>
      <c r="AB2469" s="28"/>
      <c r="AC2469" s="28"/>
      <c r="AD2469" s="28"/>
      <c r="AE2469" s="61"/>
      <c r="AF2469" s="29"/>
      <c r="AM2469" s="28"/>
      <c r="AN2469" s="28"/>
      <c r="AO2469" s="28"/>
      <c r="AP2469" s="28"/>
      <c r="AQ2469" s="28"/>
      <c r="AR2469" s="28"/>
      <c r="AS2469" s="28"/>
      <c r="AT2469" s="28"/>
    </row>
    <row r="2470" spans="26:46">
      <c r="Z2470" s="28"/>
      <c r="AA2470" s="28"/>
      <c r="AB2470" s="28"/>
      <c r="AC2470" s="28"/>
      <c r="AD2470" s="28"/>
      <c r="AE2470" s="61"/>
      <c r="AF2470" s="29"/>
      <c r="AM2470" s="28"/>
      <c r="AN2470" s="28"/>
      <c r="AO2470" s="28"/>
      <c r="AP2470" s="28"/>
      <c r="AQ2470" s="28"/>
      <c r="AR2470" s="28"/>
      <c r="AS2470" s="28"/>
      <c r="AT2470" s="28"/>
    </row>
    <row r="2471" spans="26:46">
      <c r="Z2471" s="28"/>
      <c r="AA2471" s="28"/>
      <c r="AB2471" s="28"/>
      <c r="AC2471" s="28"/>
      <c r="AD2471" s="28"/>
      <c r="AE2471" s="61"/>
      <c r="AF2471" s="29"/>
      <c r="AM2471" s="28"/>
      <c r="AN2471" s="28"/>
      <c r="AO2471" s="28"/>
      <c r="AP2471" s="28"/>
      <c r="AQ2471" s="28"/>
      <c r="AR2471" s="28"/>
      <c r="AS2471" s="28"/>
      <c r="AT2471" s="28"/>
    </row>
    <row r="2472" spans="26:46">
      <c r="Z2472" s="28"/>
      <c r="AA2472" s="28"/>
      <c r="AB2472" s="28"/>
      <c r="AC2472" s="28"/>
      <c r="AD2472" s="28"/>
      <c r="AE2472" s="61"/>
      <c r="AF2472" s="29"/>
      <c r="AM2472" s="28"/>
      <c r="AN2472" s="28"/>
      <c r="AO2472" s="28"/>
      <c r="AP2472" s="28"/>
      <c r="AQ2472" s="28"/>
      <c r="AR2472" s="28"/>
      <c r="AS2472" s="28"/>
      <c r="AT2472" s="28"/>
    </row>
    <row r="2473" spans="26:46">
      <c r="Z2473" s="28"/>
      <c r="AA2473" s="28"/>
      <c r="AB2473" s="28"/>
      <c r="AC2473" s="28"/>
      <c r="AD2473" s="28"/>
      <c r="AE2473" s="61"/>
      <c r="AF2473" s="29"/>
      <c r="AM2473" s="28"/>
      <c r="AN2473" s="28"/>
      <c r="AO2473" s="28"/>
      <c r="AP2473" s="28"/>
      <c r="AQ2473" s="28"/>
      <c r="AR2473" s="28"/>
      <c r="AS2473" s="28"/>
      <c r="AT2473" s="28"/>
    </row>
    <row r="2474" spans="26:46">
      <c r="Z2474" s="28"/>
      <c r="AA2474" s="28"/>
      <c r="AB2474" s="28"/>
      <c r="AC2474" s="28"/>
      <c r="AD2474" s="28"/>
      <c r="AE2474" s="61"/>
      <c r="AF2474" s="29"/>
      <c r="AM2474" s="28"/>
      <c r="AN2474" s="28"/>
      <c r="AO2474" s="28"/>
      <c r="AP2474" s="28"/>
      <c r="AQ2474" s="28"/>
      <c r="AR2474" s="28"/>
      <c r="AS2474" s="28"/>
      <c r="AT2474" s="28"/>
    </row>
    <row r="2475" spans="26:46">
      <c r="Z2475" s="28"/>
      <c r="AA2475" s="28"/>
      <c r="AB2475" s="28"/>
      <c r="AC2475" s="28"/>
      <c r="AD2475" s="28"/>
      <c r="AE2475" s="61"/>
      <c r="AF2475" s="29"/>
      <c r="AM2475" s="28"/>
      <c r="AN2475" s="28"/>
      <c r="AO2475" s="28"/>
      <c r="AP2475" s="28"/>
      <c r="AQ2475" s="28"/>
      <c r="AR2475" s="28"/>
      <c r="AS2475" s="28"/>
      <c r="AT2475" s="28"/>
    </row>
    <row r="2476" spans="26:46">
      <c r="Z2476" s="28"/>
      <c r="AA2476" s="28"/>
      <c r="AB2476" s="28"/>
      <c r="AC2476" s="28"/>
      <c r="AD2476" s="28"/>
      <c r="AE2476" s="61"/>
      <c r="AF2476" s="29"/>
      <c r="AM2476" s="28"/>
      <c r="AN2476" s="28"/>
      <c r="AO2476" s="28"/>
      <c r="AP2476" s="28"/>
      <c r="AQ2476" s="28"/>
      <c r="AR2476" s="28"/>
      <c r="AS2476" s="28"/>
      <c r="AT2476" s="28"/>
    </row>
    <row r="2477" spans="26:46">
      <c r="Z2477" s="28"/>
      <c r="AA2477" s="28"/>
      <c r="AB2477" s="28"/>
      <c r="AC2477" s="28"/>
      <c r="AD2477" s="28"/>
      <c r="AE2477" s="61"/>
      <c r="AF2477" s="29"/>
      <c r="AM2477" s="28"/>
      <c r="AN2477" s="28"/>
      <c r="AO2477" s="28"/>
      <c r="AP2477" s="28"/>
      <c r="AQ2477" s="28"/>
      <c r="AR2477" s="28"/>
      <c r="AS2477" s="28"/>
      <c r="AT2477" s="28"/>
    </row>
    <row r="2478" spans="26:46">
      <c r="Z2478" s="28"/>
      <c r="AA2478" s="28"/>
      <c r="AB2478" s="28"/>
      <c r="AC2478" s="28"/>
      <c r="AD2478" s="28"/>
      <c r="AE2478" s="61"/>
      <c r="AF2478" s="29"/>
      <c r="AM2478" s="28"/>
      <c r="AN2478" s="28"/>
      <c r="AO2478" s="28"/>
      <c r="AP2478" s="28"/>
      <c r="AQ2478" s="28"/>
      <c r="AR2478" s="28"/>
      <c r="AS2478" s="28"/>
      <c r="AT2478" s="28"/>
    </row>
    <row r="2479" spans="26:46">
      <c r="Z2479" s="28"/>
      <c r="AA2479" s="28"/>
      <c r="AB2479" s="28"/>
      <c r="AC2479" s="28"/>
      <c r="AD2479" s="28"/>
      <c r="AE2479" s="61"/>
      <c r="AF2479" s="29"/>
      <c r="AM2479" s="28"/>
      <c r="AN2479" s="28"/>
      <c r="AO2479" s="28"/>
      <c r="AP2479" s="28"/>
      <c r="AQ2479" s="28"/>
      <c r="AR2479" s="28"/>
      <c r="AS2479" s="28"/>
      <c r="AT2479" s="28"/>
    </row>
    <row r="2480" spans="26:46">
      <c r="Z2480" s="28"/>
      <c r="AA2480" s="28"/>
      <c r="AB2480" s="28"/>
      <c r="AC2480" s="28"/>
      <c r="AD2480" s="28"/>
      <c r="AE2480" s="61"/>
      <c r="AF2480" s="29"/>
      <c r="AM2480" s="28"/>
      <c r="AN2480" s="28"/>
      <c r="AO2480" s="28"/>
      <c r="AP2480" s="28"/>
      <c r="AQ2480" s="28"/>
      <c r="AR2480" s="28"/>
      <c r="AS2480" s="28"/>
      <c r="AT2480" s="28"/>
    </row>
    <row r="2481" spans="26:46">
      <c r="Z2481" s="28"/>
      <c r="AA2481" s="28"/>
      <c r="AB2481" s="28"/>
      <c r="AC2481" s="28"/>
      <c r="AD2481" s="28"/>
      <c r="AE2481" s="61"/>
      <c r="AF2481" s="29"/>
      <c r="AM2481" s="28"/>
      <c r="AN2481" s="28"/>
      <c r="AO2481" s="28"/>
      <c r="AP2481" s="28"/>
      <c r="AQ2481" s="28"/>
      <c r="AR2481" s="28"/>
      <c r="AS2481" s="28"/>
      <c r="AT2481" s="28"/>
    </row>
    <row r="2482" spans="26:46">
      <c r="Z2482" s="28"/>
      <c r="AA2482" s="28"/>
      <c r="AB2482" s="28"/>
      <c r="AC2482" s="28"/>
      <c r="AD2482" s="28"/>
      <c r="AE2482" s="61"/>
      <c r="AF2482" s="29"/>
      <c r="AM2482" s="28"/>
      <c r="AN2482" s="28"/>
      <c r="AO2482" s="28"/>
      <c r="AP2482" s="28"/>
      <c r="AQ2482" s="28"/>
      <c r="AR2482" s="28"/>
      <c r="AS2482" s="28"/>
      <c r="AT2482" s="28"/>
    </row>
    <row r="2483" spans="26:46">
      <c r="Z2483" s="28"/>
      <c r="AA2483" s="28"/>
      <c r="AB2483" s="28"/>
      <c r="AC2483" s="28"/>
      <c r="AD2483" s="28"/>
      <c r="AE2483" s="61"/>
      <c r="AF2483" s="29"/>
      <c r="AM2483" s="28"/>
      <c r="AN2483" s="28"/>
      <c r="AO2483" s="28"/>
      <c r="AP2483" s="28"/>
      <c r="AQ2483" s="28"/>
      <c r="AR2483" s="28"/>
      <c r="AS2483" s="28"/>
      <c r="AT2483" s="28"/>
    </row>
    <row r="2484" spans="26:46">
      <c r="Z2484" s="28"/>
      <c r="AA2484" s="28"/>
      <c r="AB2484" s="28"/>
      <c r="AC2484" s="28"/>
      <c r="AD2484" s="28"/>
      <c r="AE2484" s="61"/>
      <c r="AF2484" s="29"/>
      <c r="AM2484" s="28"/>
      <c r="AN2484" s="28"/>
      <c r="AO2484" s="28"/>
      <c r="AP2484" s="28"/>
      <c r="AQ2484" s="28"/>
      <c r="AR2484" s="28"/>
      <c r="AS2484" s="28"/>
      <c r="AT2484" s="28"/>
    </row>
    <row r="2485" spans="26:46">
      <c r="Z2485" s="28"/>
      <c r="AA2485" s="28"/>
      <c r="AB2485" s="28"/>
      <c r="AC2485" s="28"/>
      <c r="AD2485" s="28"/>
      <c r="AE2485" s="61"/>
      <c r="AF2485" s="29"/>
      <c r="AM2485" s="28"/>
      <c r="AN2485" s="28"/>
      <c r="AO2485" s="28"/>
      <c r="AP2485" s="28"/>
      <c r="AQ2485" s="28"/>
      <c r="AR2485" s="28"/>
      <c r="AS2485" s="28"/>
      <c r="AT2485" s="28"/>
    </row>
    <row r="2486" spans="26:46">
      <c r="Z2486" s="28"/>
      <c r="AA2486" s="28"/>
      <c r="AB2486" s="28"/>
      <c r="AC2486" s="28"/>
      <c r="AD2486" s="28"/>
      <c r="AE2486" s="61"/>
      <c r="AF2486" s="29"/>
      <c r="AM2486" s="28"/>
      <c r="AN2486" s="28"/>
      <c r="AO2486" s="28"/>
      <c r="AP2486" s="28"/>
      <c r="AQ2486" s="28"/>
      <c r="AR2486" s="28"/>
      <c r="AS2486" s="28"/>
      <c r="AT2486" s="28"/>
    </row>
    <row r="2487" spans="26:46">
      <c r="Z2487" s="28"/>
      <c r="AA2487" s="28"/>
      <c r="AB2487" s="28"/>
      <c r="AC2487" s="28"/>
      <c r="AD2487" s="28"/>
      <c r="AE2487" s="61"/>
      <c r="AF2487" s="29"/>
      <c r="AM2487" s="28"/>
      <c r="AN2487" s="28"/>
      <c r="AO2487" s="28"/>
      <c r="AP2487" s="28"/>
      <c r="AQ2487" s="28"/>
      <c r="AR2487" s="28"/>
      <c r="AS2487" s="28"/>
      <c r="AT2487" s="28"/>
    </row>
    <row r="2488" spans="26:46">
      <c r="Z2488" s="28"/>
      <c r="AA2488" s="28"/>
      <c r="AB2488" s="28"/>
      <c r="AC2488" s="28"/>
      <c r="AD2488" s="28"/>
      <c r="AE2488" s="61"/>
      <c r="AF2488" s="29"/>
      <c r="AM2488" s="28"/>
      <c r="AN2488" s="28"/>
      <c r="AO2488" s="28"/>
      <c r="AP2488" s="28"/>
      <c r="AQ2488" s="28"/>
      <c r="AR2488" s="28"/>
      <c r="AS2488" s="28"/>
      <c r="AT2488" s="28"/>
    </row>
    <row r="2489" spans="26:46">
      <c r="Z2489" s="28"/>
      <c r="AA2489" s="28"/>
      <c r="AB2489" s="28"/>
      <c r="AC2489" s="28"/>
      <c r="AD2489" s="28"/>
      <c r="AE2489" s="61"/>
      <c r="AF2489" s="29"/>
      <c r="AM2489" s="28"/>
      <c r="AN2489" s="28"/>
      <c r="AO2489" s="28"/>
      <c r="AP2489" s="28"/>
      <c r="AQ2489" s="28"/>
      <c r="AR2489" s="28"/>
      <c r="AS2489" s="28"/>
      <c r="AT2489" s="28"/>
    </row>
    <row r="2490" spans="26:46">
      <c r="Z2490" s="28"/>
      <c r="AA2490" s="28"/>
      <c r="AB2490" s="28"/>
      <c r="AC2490" s="28"/>
      <c r="AD2490" s="28"/>
      <c r="AE2490" s="61"/>
      <c r="AF2490" s="29"/>
      <c r="AM2490" s="28"/>
      <c r="AN2490" s="28"/>
      <c r="AO2490" s="28"/>
      <c r="AP2490" s="28"/>
      <c r="AQ2490" s="28"/>
      <c r="AR2490" s="28"/>
      <c r="AS2490" s="28"/>
      <c r="AT2490" s="28"/>
    </row>
    <row r="2491" spans="26:46">
      <c r="Z2491" s="28"/>
      <c r="AA2491" s="28"/>
      <c r="AB2491" s="28"/>
      <c r="AC2491" s="28"/>
      <c r="AD2491" s="28"/>
      <c r="AE2491" s="61"/>
      <c r="AF2491" s="29"/>
      <c r="AM2491" s="28"/>
      <c r="AN2491" s="28"/>
      <c r="AO2491" s="28"/>
      <c r="AP2491" s="28"/>
      <c r="AQ2491" s="28"/>
      <c r="AR2491" s="28"/>
      <c r="AS2491" s="28"/>
      <c r="AT2491" s="28"/>
    </row>
    <row r="2492" spans="26:46">
      <c r="Z2492" s="28"/>
      <c r="AA2492" s="28"/>
      <c r="AB2492" s="28"/>
      <c r="AC2492" s="28"/>
      <c r="AD2492" s="28"/>
      <c r="AE2492" s="61"/>
      <c r="AF2492" s="29"/>
      <c r="AM2492" s="28"/>
      <c r="AN2492" s="28"/>
      <c r="AO2492" s="28"/>
      <c r="AP2492" s="28"/>
      <c r="AQ2492" s="28"/>
      <c r="AR2492" s="28"/>
      <c r="AS2492" s="28"/>
      <c r="AT2492" s="28"/>
    </row>
    <row r="2493" spans="26:46">
      <c r="Z2493" s="28"/>
      <c r="AA2493" s="28"/>
      <c r="AB2493" s="28"/>
      <c r="AC2493" s="28"/>
      <c r="AD2493" s="28"/>
      <c r="AE2493" s="61"/>
      <c r="AF2493" s="29"/>
      <c r="AM2493" s="28"/>
      <c r="AN2493" s="28"/>
      <c r="AO2493" s="28"/>
      <c r="AP2493" s="28"/>
      <c r="AQ2493" s="28"/>
      <c r="AR2493" s="28"/>
      <c r="AS2493" s="28"/>
      <c r="AT2493" s="28"/>
    </row>
    <row r="2494" spans="26:46">
      <c r="Z2494" s="28"/>
      <c r="AA2494" s="28"/>
      <c r="AB2494" s="28"/>
      <c r="AC2494" s="28"/>
      <c r="AD2494" s="28"/>
      <c r="AE2494" s="61"/>
      <c r="AF2494" s="29"/>
      <c r="AM2494" s="28"/>
      <c r="AN2494" s="28"/>
      <c r="AO2494" s="28"/>
      <c r="AP2494" s="28"/>
      <c r="AQ2494" s="28"/>
      <c r="AR2494" s="28"/>
      <c r="AS2494" s="28"/>
      <c r="AT2494" s="28"/>
    </row>
    <row r="2495" spans="26:46">
      <c r="Z2495" s="28"/>
      <c r="AA2495" s="28"/>
      <c r="AB2495" s="28"/>
      <c r="AC2495" s="28"/>
      <c r="AD2495" s="28"/>
      <c r="AE2495" s="61"/>
      <c r="AF2495" s="29"/>
      <c r="AM2495" s="28"/>
      <c r="AN2495" s="28"/>
      <c r="AO2495" s="28"/>
      <c r="AP2495" s="28"/>
      <c r="AQ2495" s="28"/>
      <c r="AR2495" s="28"/>
      <c r="AS2495" s="28"/>
      <c r="AT2495" s="28"/>
    </row>
    <row r="2496" spans="26:46">
      <c r="Z2496" s="28"/>
      <c r="AA2496" s="28"/>
      <c r="AB2496" s="28"/>
      <c r="AC2496" s="28"/>
      <c r="AD2496" s="28"/>
      <c r="AE2496" s="61"/>
      <c r="AF2496" s="29"/>
      <c r="AM2496" s="28"/>
      <c r="AN2496" s="28"/>
      <c r="AO2496" s="28"/>
      <c r="AP2496" s="28"/>
      <c r="AQ2496" s="28"/>
      <c r="AR2496" s="28"/>
      <c r="AS2496" s="28"/>
      <c r="AT2496" s="28"/>
    </row>
    <row r="2497" spans="26:46">
      <c r="Z2497" s="28"/>
      <c r="AA2497" s="28"/>
      <c r="AB2497" s="28"/>
      <c r="AC2497" s="28"/>
      <c r="AD2497" s="28"/>
      <c r="AE2497" s="61"/>
      <c r="AF2497" s="29"/>
      <c r="AM2497" s="28"/>
      <c r="AN2497" s="28"/>
      <c r="AO2497" s="28"/>
      <c r="AP2497" s="28"/>
      <c r="AQ2497" s="28"/>
      <c r="AR2497" s="28"/>
      <c r="AS2497" s="28"/>
      <c r="AT2497" s="28"/>
    </row>
    <row r="2498" spans="26:46">
      <c r="Z2498" s="28"/>
      <c r="AA2498" s="28"/>
      <c r="AB2498" s="28"/>
      <c r="AC2498" s="28"/>
      <c r="AD2498" s="28"/>
      <c r="AE2498" s="61"/>
      <c r="AF2498" s="29"/>
      <c r="AM2498" s="28"/>
      <c r="AN2498" s="28"/>
      <c r="AO2498" s="28"/>
      <c r="AP2498" s="28"/>
      <c r="AQ2498" s="28"/>
      <c r="AR2498" s="28"/>
      <c r="AS2498" s="28"/>
      <c r="AT2498" s="28"/>
    </row>
    <row r="2499" spans="26:46">
      <c r="Z2499" s="28"/>
      <c r="AA2499" s="28"/>
      <c r="AB2499" s="28"/>
      <c r="AC2499" s="28"/>
      <c r="AD2499" s="28"/>
      <c r="AE2499" s="61"/>
      <c r="AF2499" s="29"/>
      <c r="AM2499" s="28"/>
      <c r="AN2499" s="28"/>
      <c r="AO2499" s="28"/>
      <c r="AP2499" s="28"/>
      <c r="AQ2499" s="28"/>
      <c r="AR2499" s="28"/>
      <c r="AS2499" s="28"/>
      <c r="AT2499" s="28"/>
    </row>
    <row r="2500" spans="26:46">
      <c r="Z2500" s="28"/>
      <c r="AA2500" s="28"/>
      <c r="AB2500" s="28"/>
      <c r="AC2500" s="28"/>
      <c r="AD2500" s="28"/>
      <c r="AE2500" s="61"/>
      <c r="AF2500" s="29"/>
      <c r="AM2500" s="28"/>
      <c r="AN2500" s="28"/>
      <c r="AO2500" s="28"/>
      <c r="AP2500" s="28"/>
      <c r="AQ2500" s="28"/>
      <c r="AR2500" s="28"/>
      <c r="AS2500" s="28"/>
      <c r="AT2500" s="28"/>
    </row>
    <row r="2501" spans="26:46">
      <c r="Z2501" s="28"/>
      <c r="AA2501" s="28"/>
      <c r="AB2501" s="28"/>
      <c r="AC2501" s="28"/>
      <c r="AD2501" s="28"/>
      <c r="AE2501" s="61"/>
      <c r="AF2501" s="29"/>
      <c r="AM2501" s="28"/>
      <c r="AN2501" s="28"/>
      <c r="AO2501" s="28"/>
      <c r="AP2501" s="28"/>
      <c r="AQ2501" s="28"/>
      <c r="AR2501" s="28"/>
      <c r="AS2501" s="28"/>
      <c r="AT2501" s="28"/>
    </row>
    <row r="2502" spans="26:46">
      <c r="Z2502" s="28"/>
      <c r="AA2502" s="28"/>
      <c r="AB2502" s="28"/>
      <c r="AC2502" s="28"/>
      <c r="AD2502" s="28"/>
      <c r="AE2502" s="61"/>
      <c r="AF2502" s="29"/>
      <c r="AM2502" s="28"/>
      <c r="AN2502" s="28"/>
      <c r="AO2502" s="28"/>
      <c r="AP2502" s="28"/>
      <c r="AQ2502" s="28"/>
      <c r="AR2502" s="28"/>
      <c r="AS2502" s="28"/>
      <c r="AT2502" s="28"/>
    </row>
    <row r="2503" spans="26:46">
      <c r="Z2503" s="28"/>
      <c r="AA2503" s="28"/>
      <c r="AB2503" s="28"/>
      <c r="AC2503" s="28"/>
      <c r="AD2503" s="28"/>
      <c r="AE2503" s="61"/>
      <c r="AF2503" s="29"/>
      <c r="AM2503" s="28"/>
      <c r="AN2503" s="28"/>
      <c r="AO2503" s="28"/>
      <c r="AP2503" s="28"/>
      <c r="AQ2503" s="28"/>
      <c r="AR2503" s="28"/>
      <c r="AS2503" s="28"/>
      <c r="AT2503" s="28"/>
    </row>
    <row r="2504" spans="26:46">
      <c r="Z2504" s="28"/>
      <c r="AA2504" s="28"/>
      <c r="AB2504" s="28"/>
      <c r="AC2504" s="28"/>
      <c r="AD2504" s="28"/>
      <c r="AE2504" s="61"/>
      <c r="AF2504" s="29"/>
      <c r="AM2504" s="28"/>
      <c r="AN2504" s="28"/>
      <c r="AO2504" s="28"/>
      <c r="AP2504" s="28"/>
      <c r="AQ2504" s="28"/>
      <c r="AR2504" s="28"/>
      <c r="AS2504" s="28"/>
      <c r="AT2504" s="28"/>
    </row>
    <row r="2505" spans="26:46">
      <c r="Z2505" s="28"/>
      <c r="AA2505" s="28"/>
      <c r="AB2505" s="28"/>
      <c r="AC2505" s="28"/>
      <c r="AD2505" s="28"/>
      <c r="AE2505" s="61"/>
      <c r="AF2505" s="29"/>
      <c r="AM2505" s="28"/>
      <c r="AN2505" s="28"/>
      <c r="AO2505" s="28"/>
      <c r="AP2505" s="28"/>
      <c r="AQ2505" s="28"/>
      <c r="AR2505" s="28"/>
      <c r="AS2505" s="28"/>
      <c r="AT2505" s="28"/>
    </row>
    <row r="2506" spans="26:46">
      <c r="Z2506" s="28"/>
      <c r="AA2506" s="28"/>
      <c r="AB2506" s="28"/>
      <c r="AC2506" s="28"/>
      <c r="AD2506" s="28"/>
      <c r="AE2506" s="61"/>
      <c r="AF2506" s="29"/>
      <c r="AM2506" s="28"/>
      <c r="AN2506" s="28"/>
      <c r="AO2506" s="28"/>
      <c r="AP2506" s="28"/>
      <c r="AQ2506" s="28"/>
      <c r="AR2506" s="28"/>
      <c r="AS2506" s="28"/>
      <c r="AT2506" s="28"/>
    </row>
    <row r="2507" spans="26:46">
      <c r="Z2507" s="28"/>
      <c r="AA2507" s="28"/>
      <c r="AB2507" s="28"/>
      <c r="AC2507" s="28"/>
      <c r="AD2507" s="28"/>
      <c r="AE2507" s="61"/>
      <c r="AF2507" s="29"/>
      <c r="AM2507" s="28"/>
      <c r="AN2507" s="28"/>
      <c r="AO2507" s="28"/>
      <c r="AP2507" s="28"/>
      <c r="AQ2507" s="28"/>
      <c r="AR2507" s="28"/>
      <c r="AS2507" s="28"/>
      <c r="AT2507" s="28"/>
    </row>
    <row r="2508" spans="26:46">
      <c r="Z2508" s="28"/>
      <c r="AA2508" s="28"/>
      <c r="AB2508" s="28"/>
      <c r="AC2508" s="28"/>
      <c r="AD2508" s="28"/>
      <c r="AE2508" s="61"/>
      <c r="AF2508" s="29"/>
      <c r="AM2508" s="28"/>
      <c r="AN2508" s="28"/>
      <c r="AO2508" s="28"/>
      <c r="AP2508" s="28"/>
      <c r="AQ2508" s="28"/>
      <c r="AR2508" s="28"/>
      <c r="AS2508" s="28"/>
      <c r="AT2508" s="28"/>
    </row>
    <row r="2509" spans="26:46">
      <c r="Z2509" s="28"/>
      <c r="AA2509" s="28"/>
      <c r="AB2509" s="28"/>
      <c r="AC2509" s="28"/>
      <c r="AD2509" s="28"/>
      <c r="AE2509" s="61"/>
      <c r="AF2509" s="29"/>
      <c r="AM2509" s="28"/>
      <c r="AN2509" s="28"/>
      <c r="AO2509" s="28"/>
      <c r="AP2509" s="28"/>
      <c r="AQ2509" s="28"/>
      <c r="AR2509" s="28"/>
      <c r="AS2509" s="28"/>
      <c r="AT2509" s="28"/>
    </row>
    <row r="2510" spans="26:46">
      <c r="Z2510" s="28"/>
      <c r="AA2510" s="28"/>
      <c r="AB2510" s="28"/>
      <c r="AC2510" s="28"/>
      <c r="AD2510" s="28"/>
      <c r="AE2510" s="61"/>
      <c r="AF2510" s="29"/>
      <c r="AM2510" s="28"/>
      <c r="AN2510" s="28"/>
      <c r="AO2510" s="28"/>
      <c r="AP2510" s="28"/>
      <c r="AQ2510" s="28"/>
      <c r="AR2510" s="28"/>
      <c r="AS2510" s="28"/>
      <c r="AT2510" s="28"/>
    </row>
    <row r="2511" spans="26:46">
      <c r="Z2511" s="28"/>
      <c r="AA2511" s="28"/>
      <c r="AB2511" s="28"/>
      <c r="AC2511" s="28"/>
      <c r="AD2511" s="28"/>
      <c r="AE2511" s="61"/>
      <c r="AF2511" s="29"/>
      <c r="AM2511" s="28"/>
      <c r="AN2511" s="28"/>
      <c r="AO2511" s="28"/>
      <c r="AP2511" s="28"/>
      <c r="AQ2511" s="28"/>
      <c r="AR2511" s="28"/>
      <c r="AS2511" s="28"/>
      <c r="AT2511" s="28"/>
    </row>
    <row r="2512" spans="26:46">
      <c r="Z2512" s="28"/>
      <c r="AA2512" s="28"/>
      <c r="AB2512" s="28"/>
      <c r="AC2512" s="28"/>
      <c r="AD2512" s="28"/>
      <c r="AE2512" s="61"/>
      <c r="AF2512" s="29"/>
      <c r="AM2512" s="28"/>
      <c r="AN2512" s="28"/>
      <c r="AO2512" s="28"/>
      <c r="AP2512" s="28"/>
      <c r="AQ2512" s="28"/>
      <c r="AR2512" s="28"/>
      <c r="AS2512" s="28"/>
      <c r="AT2512" s="28"/>
    </row>
    <row r="2513" spans="26:46">
      <c r="Z2513" s="28"/>
      <c r="AA2513" s="28"/>
      <c r="AB2513" s="28"/>
      <c r="AC2513" s="28"/>
      <c r="AD2513" s="28"/>
      <c r="AE2513" s="61"/>
      <c r="AF2513" s="29"/>
      <c r="AM2513" s="28"/>
      <c r="AN2513" s="28"/>
      <c r="AO2513" s="28"/>
      <c r="AP2513" s="28"/>
      <c r="AQ2513" s="28"/>
      <c r="AR2513" s="28"/>
      <c r="AS2513" s="28"/>
      <c r="AT2513" s="28"/>
    </row>
    <row r="2514" spans="26:46">
      <c r="Z2514" s="28"/>
      <c r="AA2514" s="28"/>
      <c r="AB2514" s="28"/>
      <c r="AC2514" s="28"/>
      <c r="AD2514" s="28"/>
      <c r="AE2514" s="61"/>
      <c r="AF2514" s="29"/>
      <c r="AM2514" s="28"/>
      <c r="AN2514" s="28"/>
      <c r="AO2514" s="28"/>
      <c r="AP2514" s="28"/>
      <c r="AQ2514" s="28"/>
      <c r="AR2514" s="28"/>
      <c r="AS2514" s="28"/>
      <c r="AT2514" s="28"/>
    </row>
    <row r="2515" spans="26:46">
      <c r="Z2515" s="28"/>
      <c r="AA2515" s="28"/>
      <c r="AB2515" s="28"/>
      <c r="AC2515" s="28"/>
      <c r="AD2515" s="28"/>
      <c r="AE2515" s="61"/>
      <c r="AF2515" s="29"/>
      <c r="AM2515" s="28"/>
      <c r="AN2515" s="28"/>
      <c r="AO2515" s="28"/>
      <c r="AP2515" s="28"/>
      <c r="AQ2515" s="28"/>
      <c r="AR2515" s="28"/>
      <c r="AS2515" s="28"/>
      <c r="AT2515" s="28"/>
    </row>
    <row r="2516" spans="26:46">
      <c r="Z2516" s="28"/>
      <c r="AA2516" s="28"/>
      <c r="AB2516" s="28"/>
      <c r="AC2516" s="28"/>
      <c r="AD2516" s="28"/>
      <c r="AE2516" s="61"/>
      <c r="AF2516" s="29"/>
      <c r="AM2516" s="28"/>
      <c r="AN2516" s="28"/>
      <c r="AO2516" s="28"/>
      <c r="AP2516" s="28"/>
      <c r="AQ2516" s="28"/>
      <c r="AR2516" s="28"/>
      <c r="AS2516" s="28"/>
      <c r="AT2516" s="28"/>
    </row>
    <row r="2517" spans="26:46">
      <c r="Z2517" s="28"/>
      <c r="AA2517" s="28"/>
      <c r="AB2517" s="28"/>
      <c r="AC2517" s="28"/>
      <c r="AD2517" s="28"/>
      <c r="AE2517" s="61"/>
      <c r="AF2517" s="29"/>
      <c r="AM2517" s="28"/>
      <c r="AN2517" s="28"/>
      <c r="AO2517" s="28"/>
      <c r="AP2517" s="28"/>
      <c r="AQ2517" s="28"/>
      <c r="AR2517" s="28"/>
      <c r="AS2517" s="28"/>
      <c r="AT2517" s="28"/>
    </row>
    <row r="2518" spans="26:46">
      <c r="Z2518" s="28"/>
      <c r="AA2518" s="28"/>
      <c r="AB2518" s="28"/>
      <c r="AC2518" s="28"/>
      <c r="AD2518" s="28"/>
      <c r="AE2518" s="61"/>
      <c r="AF2518" s="29"/>
      <c r="AM2518" s="28"/>
      <c r="AN2518" s="28"/>
      <c r="AO2518" s="28"/>
      <c r="AP2518" s="28"/>
      <c r="AQ2518" s="28"/>
      <c r="AR2518" s="28"/>
      <c r="AS2518" s="28"/>
      <c r="AT2518" s="28"/>
    </row>
    <row r="2519" spans="26:46">
      <c r="Z2519" s="28"/>
      <c r="AA2519" s="28"/>
      <c r="AB2519" s="28"/>
      <c r="AC2519" s="28"/>
      <c r="AD2519" s="28"/>
      <c r="AE2519" s="61"/>
      <c r="AF2519" s="29"/>
      <c r="AM2519" s="28"/>
      <c r="AN2519" s="28"/>
      <c r="AO2519" s="28"/>
      <c r="AP2519" s="28"/>
      <c r="AQ2519" s="28"/>
      <c r="AR2519" s="28"/>
      <c r="AS2519" s="28"/>
      <c r="AT2519" s="28"/>
    </row>
    <row r="2520" spans="26:46">
      <c r="Z2520" s="28"/>
      <c r="AA2520" s="28"/>
      <c r="AB2520" s="28"/>
      <c r="AC2520" s="28"/>
      <c r="AD2520" s="28"/>
      <c r="AE2520" s="61"/>
      <c r="AF2520" s="29"/>
      <c r="AM2520" s="28"/>
      <c r="AN2520" s="28"/>
      <c r="AO2520" s="28"/>
      <c r="AP2520" s="28"/>
      <c r="AQ2520" s="28"/>
      <c r="AR2520" s="28"/>
      <c r="AS2520" s="28"/>
      <c r="AT2520" s="28"/>
    </row>
    <row r="2521" spans="26:46">
      <c r="Z2521" s="28"/>
      <c r="AA2521" s="28"/>
      <c r="AB2521" s="28"/>
      <c r="AC2521" s="28"/>
      <c r="AD2521" s="28"/>
      <c r="AE2521" s="61"/>
      <c r="AF2521" s="29"/>
      <c r="AM2521" s="28"/>
      <c r="AN2521" s="28"/>
      <c r="AO2521" s="28"/>
      <c r="AP2521" s="28"/>
      <c r="AQ2521" s="28"/>
      <c r="AR2521" s="28"/>
      <c r="AS2521" s="28"/>
      <c r="AT2521" s="28"/>
    </row>
    <row r="2522" spans="26:46">
      <c r="Z2522" s="28"/>
      <c r="AA2522" s="28"/>
      <c r="AB2522" s="28"/>
      <c r="AC2522" s="28"/>
      <c r="AD2522" s="28"/>
      <c r="AE2522" s="61"/>
      <c r="AF2522" s="29"/>
      <c r="AM2522" s="28"/>
      <c r="AN2522" s="28"/>
      <c r="AO2522" s="28"/>
      <c r="AP2522" s="28"/>
      <c r="AQ2522" s="28"/>
      <c r="AR2522" s="28"/>
      <c r="AS2522" s="28"/>
      <c r="AT2522" s="28"/>
    </row>
    <row r="2523" spans="26:46">
      <c r="Z2523" s="28"/>
      <c r="AA2523" s="28"/>
      <c r="AB2523" s="28"/>
      <c r="AC2523" s="28"/>
      <c r="AD2523" s="28"/>
      <c r="AE2523" s="61"/>
      <c r="AF2523" s="29"/>
      <c r="AM2523" s="28"/>
      <c r="AN2523" s="28"/>
      <c r="AO2523" s="28"/>
      <c r="AP2523" s="28"/>
      <c r="AQ2523" s="28"/>
      <c r="AR2523" s="28"/>
      <c r="AS2523" s="28"/>
      <c r="AT2523" s="28"/>
    </row>
    <row r="2524" spans="26:46">
      <c r="Z2524" s="28"/>
      <c r="AA2524" s="28"/>
      <c r="AB2524" s="28"/>
      <c r="AC2524" s="28"/>
      <c r="AD2524" s="28"/>
      <c r="AE2524" s="61"/>
      <c r="AF2524" s="29"/>
      <c r="AM2524" s="28"/>
      <c r="AN2524" s="28"/>
      <c r="AO2524" s="28"/>
      <c r="AP2524" s="28"/>
      <c r="AQ2524" s="28"/>
      <c r="AR2524" s="28"/>
      <c r="AS2524" s="28"/>
      <c r="AT2524" s="28"/>
    </row>
    <row r="2525" spans="26:46">
      <c r="Z2525" s="28"/>
      <c r="AA2525" s="28"/>
      <c r="AB2525" s="28"/>
      <c r="AC2525" s="28"/>
      <c r="AD2525" s="28"/>
      <c r="AE2525" s="61"/>
      <c r="AF2525" s="29"/>
      <c r="AM2525" s="28"/>
      <c r="AN2525" s="28"/>
      <c r="AO2525" s="28"/>
      <c r="AP2525" s="28"/>
      <c r="AQ2525" s="28"/>
      <c r="AR2525" s="28"/>
      <c r="AS2525" s="28"/>
      <c r="AT2525" s="28"/>
    </row>
    <row r="2526" spans="26:46">
      <c r="Z2526" s="28"/>
      <c r="AA2526" s="28"/>
      <c r="AB2526" s="28"/>
      <c r="AC2526" s="28"/>
      <c r="AD2526" s="28"/>
      <c r="AE2526" s="61"/>
      <c r="AF2526" s="29"/>
      <c r="AM2526" s="28"/>
      <c r="AN2526" s="28"/>
      <c r="AO2526" s="28"/>
      <c r="AP2526" s="28"/>
      <c r="AQ2526" s="28"/>
      <c r="AR2526" s="28"/>
      <c r="AS2526" s="28"/>
      <c r="AT2526" s="28"/>
    </row>
    <row r="2527" spans="26:46">
      <c r="Z2527" s="28"/>
      <c r="AA2527" s="28"/>
      <c r="AB2527" s="28"/>
      <c r="AC2527" s="28"/>
      <c r="AD2527" s="28"/>
      <c r="AE2527" s="61"/>
      <c r="AF2527" s="29"/>
      <c r="AM2527" s="28"/>
      <c r="AN2527" s="28"/>
      <c r="AO2527" s="28"/>
      <c r="AP2527" s="28"/>
      <c r="AQ2527" s="28"/>
      <c r="AR2527" s="28"/>
      <c r="AS2527" s="28"/>
      <c r="AT2527" s="28"/>
    </row>
    <row r="2528" spans="26:46">
      <c r="Z2528" s="28"/>
      <c r="AA2528" s="28"/>
      <c r="AB2528" s="28"/>
      <c r="AC2528" s="28"/>
      <c r="AD2528" s="28"/>
      <c r="AE2528" s="61"/>
      <c r="AF2528" s="29"/>
      <c r="AM2528" s="28"/>
      <c r="AN2528" s="28"/>
      <c r="AO2528" s="28"/>
      <c r="AP2528" s="28"/>
      <c r="AQ2528" s="28"/>
      <c r="AR2528" s="28"/>
      <c r="AS2528" s="28"/>
      <c r="AT2528" s="28"/>
    </row>
    <row r="2529" spans="26:46">
      <c r="Z2529" s="28"/>
      <c r="AA2529" s="28"/>
      <c r="AB2529" s="28"/>
      <c r="AC2529" s="28"/>
      <c r="AD2529" s="28"/>
      <c r="AE2529" s="61"/>
      <c r="AF2529" s="29"/>
      <c r="AM2529" s="28"/>
      <c r="AN2529" s="28"/>
      <c r="AO2529" s="28"/>
      <c r="AP2529" s="28"/>
      <c r="AQ2529" s="28"/>
      <c r="AR2529" s="28"/>
      <c r="AS2529" s="28"/>
      <c r="AT2529" s="28"/>
    </row>
    <row r="2530" spans="26:46">
      <c r="Z2530" s="28"/>
      <c r="AA2530" s="28"/>
      <c r="AB2530" s="28"/>
      <c r="AC2530" s="28"/>
      <c r="AD2530" s="28"/>
      <c r="AE2530" s="61"/>
      <c r="AF2530" s="29"/>
      <c r="AM2530" s="28"/>
      <c r="AN2530" s="28"/>
      <c r="AO2530" s="28"/>
      <c r="AP2530" s="28"/>
      <c r="AQ2530" s="28"/>
      <c r="AR2530" s="28"/>
      <c r="AS2530" s="28"/>
      <c r="AT2530" s="28"/>
    </row>
    <row r="2531" spans="26:46">
      <c r="Z2531" s="28"/>
      <c r="AA2531" s="28"/>
      <c r="AB2531" s="28"/>
      <c r="AC2531" s="28"/>
      <c r="AD2531" s="28"/>
      <c r="AE2531" s="61"/>
      <c r="AF2531" s="29"/>
      <c r="AM2531" s="28"/>
      <c r="AN2531" s="28"/>
      <c r="AO2531" s="28"/>
      <c r="AP2531" s="28"/>
      <c r="AQ2531" s="28"/>
      <c r="AR2531" s="28"/>
      <c r="AS2531" s="28"/>
      <c r="AT2531" s="28"/>
    </row>
    <row r="2532" spans="26:46">
      <c r="Z2532" s="28"/>
      <c r="AA2532" s="28"/>
      <c r="AB2532" s="28"/>
      <c r="AC2532" s="28"/>
      <c r="AD2532" s="28"/>
      <c r="AE2532" s="61"/>
      <c r="AF2532" s="29"/>
      <c r="AM2532" s="28"/>
      <c r="AN2532" s="28"/>
      <c r="AO2532" s="28"/>
      <c r="AP2532" s="28"/>
      <c r="AQ2532" s="28"/>
      <c r="AR2532" s="28"/>
      <c r="AS2532" s="28"/>
      <c r="AT2532" s="28"/>
    </row>
    <row r="2533" spans="26:46">
      <c r="Z2533" s="28"/>
      <c r="AA2533" s="28"/>
      <c r="AB2533" s="28"/>
      <c r="AC2533" s="28"/>
      <c r="AD2533" s="28"/>
      <c r="AE2533" s="61"/>
      <c r="AF2533" s="29"/>
      <c r="AM2533" s="28"/>
      <c r="AN2533" s="28"/>
      <c r="AO2533" s="28"/>
      <c r="AP2533" s="28"/>
      <c r="AQ2533" s="28"/>
      <c r="AR2533" s="28"/>
      <c r="AS2533" s="28"/>
      <c r="AT2533" s="28"/>
    </row>
    <row r="2534" spans="26:46">
      <c r="Z2534" s="28"/>
      <c r="AA2534" s="28"/>
      <c r="AB2534" s="28"/>
      <c r="AC2534" s="28"/>
      <c r="AD2534" s="28"/>
      <c r="AE2534" s="61"/>
      <c r="AF2534" s="29"/>
      <c r="AM2534" s="28"/>
      <c r="AN2534" s="28"/>
      <c r="AO2534" s="28"/>
      <c r="AP2534" s="28"/>
      <c r="AQ2534" s="28"/>
      <c r="AR2534" s="28"/>
      <c r="AS2534" s="28"/>
      <c r="AT2534" s="28"/>
    </row>
    <row r="2535" spans="26:46">
      <c r="Z2535" s="28"/>
      <c r="AA2535" s="28"/>
      <c r="AB2535" s="28"/>
      <c r="AC2535" s="28"/>
      <c r="AD2535" s="28"/>
      <c r="AE2535" s="61"/>
      <c r="AF2535" s="29"/>
      <c r="AM2535" s="28"/>
      <c r="AN2535" s="28"/>
      <c r="AO2535" s="28"/>
      <c r="AP2535" s="28"/>
      <c r="AQ2535" s="28"/>
      <c r="AR2535" s="28"/>
      <c r="AS2535" s="28"/>
      <c r="AT2535" s="28"/>
    </row>
    <row r="2536" spans="26:46">
      <c r="Z2536" s="28"/>
      <c r="AA2536" s="28"/>
      <c r="AB2536" s="28"/>
      <c r="AC2536" s="28"/>
      <c r="AD2536" s="28"/>
      <c r="AE2536" s="61"/>
      <c r="AF2536" s="29"/>
      <c r="AM2536" s="28"/>
      <c r="AN2536" s="28"/>
      <c r="AO2536" s="28"/>
      <c r="AP2536" s="28"/>
      <c r="AQ2536" s="28"/>
      <c r="AR2536" s="28"/>
      <c r="AS2536" s="28"/>
      <c r="AT2536" s="28"/>
    </row>
    <row r="2537" spans="26:46">
      <c r="Z2537" s="28"/>
      <c r="AA2537" s="28"/>
      <c r="AB2537" s="28"/>
      <c r="AC2537" s="28"/>
      <c r="AD2537" s="28"/>
      <c r="AE2537" s="61"/>
      <c r="AF2537" s="29"/>
      <c r="AM2537" s="28"/>
      <c r="AN2537" s="28"/>
      <c r="AO2537" s="28"/>
      <c r="AP2537" s="28"/>
      <c r="AQ2537" s="28"/>
      <c r="AR2537" s="28"/>
      <c r="AS2537" s="28"/>
      <c r="AT2537" s="28"/>
    </row>
    <row r="2538" spans="26:46">
      <c r="Z2538" s="28"/>
      <c r="AA2538" s="28"/>
      <c r="AB2538" s="28"/>
      <c r="AC2538" s="28"/>
      <c r="AD2538" s="28"/>
      <c r="AE2538" s="61"/>
      <c r="AF2538" s="29"/>
      <c r="AM2538" s="28"/>
      <c r="AN2538" s="28"/>
      <c r="AO2538" s="28"/>
      <c r="AP2538" s="28"/>
      <c r="AQ2538" s="28"/>
      <c r="AR2538" s="28"/>
      <c r="AS2538" s="28"/>
      <c r="AT2538" s="28"/>
    </row>
    <row r="2539" spans="26:46">
      <c r="Z2539" s="28"/>
      <c r="AA2539" s="28"/>
      <c r="AB2539" s="28"/>
      <c r="AC2539" s="28"/>
      <c r="AD2539" s="28"/>
      <c r="AE2539" s="61"/>
      <c r="AF2539" s="29"/>
      <c r="AM2539" s="28"/>
      <c r="AN2539" s="28"/>
      <c r="AO2539" s="28"/>
      <c r="AP2539" s="28"/>
      <c r="AQ2539" s="28"/>
      <c r="AR2539" s="28"/>
      <c r="AS2539" s="28"/>
      <c r="AT2539" s="28"/>
    </row>
  </sheetData>
  <sheetProtection sheet="1"/>
  <phoneticPr fontId="8" type="noConversion"/>
  <hyperlinks>
    <hyperlink ref="A54" r:id="rId1" display="http://www.bav-astro.de/sfs/BAVM_link.php?BAVMnr=34" xr:uid="{00000000-0004-0000-0100-000000000000}"/>
    <hyperlink ref="A55" r:id="rId2" display="http://www.bav-astro.de/sfs/BAVM_link.php?BAVMnr=34" xr:uid="{00000000-0004-0000-0100-000001000000}"/>
    <hyperlink ref="A56" r:id="rId3" display="http://www.bav-astro.de/sfs/BAVM_link.php?BAVMnr=34" xr:uid="{00000000-0004-0000-0100-000002000000}"/>
    <hyperlink ref="A57" r:id="rId4" display="http://www.bav-astro.de/sfs/BAVM_link.php?BAVMnr=34" xr:uid="{00000000-0004-0000-0100-000003000000}"/>
    <hyperlink ref="A64" r:id="rId5" display="http://www.bav-astro.de/sfs/BAVM_link.php?BAVMnr=38" xr:uid="{00000000-0004-0000-0100-000004000000}"/>
    <hyperlink ref="A69" r:id="rId6" display="http://www.bav-astro.de/sfs/BAVM_link.php?BAVMnr=39" xr:uid="{00000000-0004-0000-0100-000005000000}"/>
    <hyperlink ref="A71" r:id="rId7" display="http://www.bav-astro.de/sfs/BAVM_link.php?BAVMnr=39" xr:uid="{00000000-0004-0000-0100-000006000000}"/>
    <hyperlink ref="A73" r:id="rId8" display="http://vsolj.cetus-net.org/no47.pdf" xr:uid="{00000000-0004-0000-0100-000007000000}"/>
    <hyperlink ref="A75" r:id="rId9" display="http://www.bav-astro.de/sfs/BAVM_link.php?BAVMnr=46" xr:uid="{00000000-0004-0000-0100-000008000000}"/>
    <hyperlink ref="A79" r:id="rId10" display="http://www.bav-astro.de/sfs/BAVM_link.php?BAVMnr=50" xr:uid="{00000000-0004-0000-0100-000009000000}"/>
    <hyperlink ref="A85" r:id="rId11" display="http://www.bav-astro.de/sfs/BAVM_link.php?BAVMnr=60" xr:uid="{00000000-0004-0000-0100-00000A000000}"/>
    <hyperlink ref="A87" r:id="rId12" display="http://www.bav-astro.de/sfs/BAVM_link.php?BAVMnr=60" xr:uid="{00000000-0004-0000-0100-00000B000000}"/>
    <hyperlink ref="A89" r:id="rId13" display="http://www.bav-astro.de/sfs/BAVM_link.php?BAVMnr=60" xr:uid="{00000000-0004-0000-0100-00000C000000}"/>
    <hyperlink ref="A113" r:id="rId14" display="http://www.bav-astro.de/sfs/BAVM_link.php?BAVMnr=132" xr:uid="{00000000-0004-0000-0100-00000D000000}"/>
    <hyperlink ref="A115" r:id="rId15" display="http://www.bav-astro.de/sfs/BAVM_link.php?BAVMnr=132" xr:uid="{00000000-0004-0000-0100-00000E000000}"/>
    <hyperlink ref="A124" r:id="rId16" display="http://vsolj.cetus-net.org/no40.pdf" xr:uid="{00000000-0004-0000-0100-00000F000000}"/>
    <hyperlink ref="A131" r:id="rId17" display="http://vsolj.cetus-net.org/no43.pdf" xr:uid="{00000000-0004-0000-0100-000010000000}"/>
    <hyperlink ref="A133" r:id="rId18" display="http://vsolj.cetus-net.org/no44.pdf" xr:uid="{00000000-0004-0000-0100-000011000000}"/>
    <hyperlink ref="A134" r:id="rId19" display="http://vsolj.cetus-net.org/no44.pdf" xr:uid="{00000000-0004-0000-0100-000012000000}"/>
    <hyperlink ref="A135" r:id="rId20" display="http://vsolj.cetus-net.org/no44.pdf" xr:uid="{00000000-0004-0000-0100-000013000000}"/>
    <hyperlink ref="A140" r:id="rId21" display="http://vsolj.cetus-net.org/no45.pdf" xr:uid="{00000000-0004-0000-0100-000014000000}"/>
    <hyperlink ref="A141" r:id="rId22" display="http://vsolj.cetus-net.org/no45.pdf" xr:uid="{00000000-0004-0000-0100-000015000000}"/>
    <hyperlink ref="A143" r:id="rId23" display="http://www.konkoly.hu/cgi-bin/IBVS?5801" xr:uid="{00000000-0004-0000-0100-000016000000}"/>
    <hyperlink ref="A144" r:id="rId24" display="http://www.konkoly.hu/cgi-bin/IBVS?5801" xr:uid="{00000000-0004-0000-0100-000017000000}"/>
    <hyperlink ref="A146" r:id="rId25" display="http://vsolj.cetus-net.org/no46.pdf" xr:uid="{00000000-0004-0000-0100-000018000000}"/>
    <hyperlink ref="A147" r:id="rId26" display="http://www.bav-astro.de/sfs/BAVM_link.php?BAVMnr=193" xr:uid="{00000000-0004-0000-0100-000019000000}"/>
    <hyperlink ref="A148" r:id="rId27" display="http://www.bav-astro.de/sfs/BAVM_link.php?BAVMnr=193" xr:uid="{00000000-0004-0000-0100-00001A000000}"/>
    <hyperlink ref="A149" r:id="rId28" display="http://vsolj.cetus-net.org/no48.pdf" xr:uid="{00000000-0004-0000-0100-00001B000000}"/>
    <hyperlink ref="A150" r:id="rId29" display="http://www.bav-astro.de/sfs/BAVM_link.php?BAVMnr=203" xr:uid="{00000000-0004-0000-0100-00001C000000}"/>
    <hyperlink ref="A151" r:id="rId30" display="http://www.bav-astro.de/sfs/BAVM_link.php?BAVMnr=203" xr:uid="{00000000-0004-0000-0100-00001D000000}"/>
    <hyperlink ref="A152" r:id="rId31" display="http://vsolj.cetus-net.org/vsoljno50.pdf" xr:uid="{00000000-0004-0000-0100-00001E000000}"/>
    <hyperlink ref="A158" r:id="rId32" display="http://www.bav-astro.de/sfs/BAVM_link.php?BAVMnr=225" xr:uid="{00000000-0004-0000-0100-00001F000000}"/>
    <hyperlink ref="H3547" r:id="rId33" display="http://vsolj.cetus-net.org/bulletin.html" xr:uid="{00000000-0004-0000-0100-000020000000}"/>
    <hyperlink ref="H64963" r:id="rId34" display="http://vsolj.cetus-net.org/bulletin.html" xr:uid="{00000000-0004-0000-0100-000021000000}"/>
    <hyperlink ref="H64956" r:id="rId35" display="http://vsolj.cetus-net.org/bulletin.html" xr:uid="{00000000-0004-0000-0100-000022000000}"/>
    <hyperlink ref="AP2453" r:id="rId36" display="http://cdsbib.u-strasbg.fr/cgi-bin/cdsbib?1990RMxAA..21..381G" xr:uid="{00000000-0004-0000-0100-000023000000}"/>
    <hyperlink ref="AP2456" r:id="rId37" display="http://cdsbib.u-strasbg.fr/cgi-bin/cdsbib?1990RMxAA..21..381G" xr:uid="{00000000-0004-0000-0100-000024000000}"/>
    <hyperlink ref="AP2454" r:id="rId38" display="http://cdsbib.u-strasbg.fr/cgi-bin/cdsbib?1990RMxAA..21..381G" xr:uid="{00000000-0004-0000-0100-000025000000}"/>
    <hyperlink ref="AP2432" r:id="rId39" display="http://cdsbib.u-strasbg.fr/cgi-bin/cdsbib?1990RMxAA..21..381G" xr:uid="{00000000-0004-0000-0100-000026000000}"/>
    <hyperlink ref="I64963" r:id="rId40" display="http://vsolj.cetus-net.org/bulletin.html" xr:uid="{00000000-0004-0000-0100-000027000000}"/>
    <hyperlink ref="AQ2566" r:id="rId41" display="http://cdsbib.u-strasbg.fr/cgi-bin/cdsbib?1990RMxAA..21..381G" xr:uid="{00000000-0004-0000-0100-000028000000}"/>
    <hyperlink ref="AQ835" r:id="rId42" display="http://cdsbib.u-strasbg.fr/cgi-bin/cdsbib?1990RMxAA..21..381G" xr:uid="{00000000-0004-0000-0100-000029000000}"/>
    <hyperlink ref="AQ2567" r:id="rId43" display="http://cdsbib.u-strasbg.fr/cgi-bin/cdsbib?1990RMxAA..21..381G" xr:uid="{00000000-0004-0000-0100-00002A000000}"/>
    <hyperlink ref="H64960" r:id="rId44" display="https://www.aavso.org/ejaavso" xr:uid="{00000000-0004-0000-0100-00002B000000}"/>
    <hyperlink ref="H64980" r:id="rId45" display="http://vsolj.cetus-net.org/bulletin.html" xr:uid="{00000000-0004-0000-0100-00002C000000}"/>
    <hyperlink ref="H64973" r:id="rId46" display="https://www.aavso.org/ejaavso" xr:uid="{00000000-0004-0000-0100-00002D000000}"/>
    <hyperlink ref="AP1831" r:id="rId47" display="http://cdsbib.u-strasbg.fr/cgi-bin/cdsbib?1990RMxAA..21..381G" xr:uid="{00000000-0004-0000-0100-00002E000000}"/>
    <hyperlink ref="AP1828" r:id="rId48" display="http://cdsbib.u-strasbg.fr/cgi-bin/cdsbib?1990RMxAA..21..381G" xr:uid="{00000000-0004-0000-0100-00002F000000}"/>
    <hyperlink ref="AP1830" r:id="rId49" display="http://cdsbib.u-strasbg.fr/cgi-bin/cdsbib?1990RMxAA..21..381G" xr:uid="{00000000-0004-0000-0100-000030000000}"/>
    <hyperlink ref="AP1806" r:id="rId50" display="http://cdsbib.u-strasbg.fr/cgi-bin/cdsbib?1990RMxAA..21..381G" xr:uid="{00000000-0004-0000-0100-000031000000}"/>
    <hyperlink ref="I64980" r:id="rId51" display="http://vsolj.cetus-net.org/bulletin.html" xr:uid="{00000000-0004-0000-0100-000032000000}"/>
    <hyperlink ref="AQ1967" r:id="rId52" display="http://cdsbib.u-strasbg.fr/cgi-bin/cdsbib?1990RMxAA..21..381G" xr:uid="{00000000-0004-0000-0100-000033000000}"/>
    <hyperlink ref="AQ3611" r:id="rId53" display="http://cdsbib.u-strasbg.fr/cgi-bin/cdsbib?1990RMxAA..21..381G" xr:uid="{00000000-0004-0000-0100-000034000000}"/>
    <hyperlink ref="AQ1968" r:id="rId54" display="http://cdsbib.u-strasbg.fr/cgi-bin/cdsbib?1990RMxAA..21..381G" xr:uid="{00000000-0004-0000-0100-000035000000}"/>
    <hyperlink ref="H64977" r:id="rId55" display="https://www.aavso.org/ejaavso" xr:uid="{00000000-0004-0000-0100-000036000000}"/>
    <hyperlink ref="H2818" r:id="rId56" display="http://vsolj.cetus-net.org/bulletin.html" xr:uid="{00000000-0004-0000-0100-000037000000}"/>
    <hyperlink ref="AP6056" r:id="rId57" display="http://cdsbib.u-strasbg.fr/cgi-bin/cdsbib?1990RMxAA..21..381G" xr:uid="{00000000-0004-0000-0100-000038000000}"/>
    <hyperlink ref="AP6059" r:id="rId58" display="http://cdsbib.u-strasbg.fr/cgi-bin/cdsbib?1990RMxAA..21..381G" xr:uid="{00000000-0004-0000-0100-000039000000}"/>
    <hyperlink ref="AP6057" r:id="rId59" display="http://cdsbib.u-strasbg.fr/cgi-bin/cdsbib?1990RMxAA..21..381G" xr:uid="{00000000-0004-0000-0100-00003A000000}"/>
    <hyperlink ref="AP6035" r:id="rId60" display="http://cdsbib.u-strasbg.fr/cgi-bin/cdsbib?1990RMxAA..21..381G" xr:uid="{00000000-0004-0000-0100-00003B000000}"/>
    <hyperlink ref="I2818" r:id="rId61" display="http://vsolj.cetus-net.org/bulletin.html" xr:uid="{00000000-0004-0000-0100-00003C000000}"/>
    <hyperlink ref="AQ6169" r:id="rId62" display="http://cdsbib.u-strasbg.fr/cgi-bin/cdsbib?1990RMxAA..21..381G" xr:uid="{00000000-0004-0000-0100-00003D000000}"/>
    <hyperlink ref="AQ721" r:id="rId63" display="http://cdsbib.u-strasbg.fr/cgi-bin/cdsbib?1990RMxAA..21..381G" xr:uid="{00000000-0004-0000-0100-00003E000000}"/>
    <hyperlink ref="AQ6170" r:id="rId64" display="http://cdsbib.u-strasbg.fr/cgi-bin/cdsbib?1990RMxAA..21..381G" xr:uid="{00000000-0004-0000-0100-00003F000000}"/>
    <hyperlink ref="H65128" r:id="rId65" display="http://vsolj.cetus-net.org/bulletin.html" xr:uid="{00000000-0004-0000-0100-000040000000}"/>
    <hyperlink ref="H65121" r:id="rId66" display="https://www.aavso.org/ejaavso" xr:uid="{00000000-0004-0000-0100-000041000000}"/>
    <hyperlink ref="I65128" r:id="rId67" display="http://vsolj.cetus-net.org/bulletin.html" xr:uid="{00000000-0004-0000-0100-000042000000}"/>
    <hyperlink ref="AQ58779" r:id="rId68" display="http://cdsbib.u-strasbg.fr/cgi-bin/cdsbib?1990RMxAA..21..381G" xr:uid="{00000000-0004-0000-0100-000043000000}"/>
    <hyperlink ref="H65125" r:id="rId69" display="https://www.aavso.org/ejaavso" xr:uid="{00000000-0004-0000-0100-000044000000}"/>
    <hyperlink ref="AP6143" r:id="rId70" display="http://cdsbib.u-strasbg.fr/cgi-bin/cdsbib?1990RMxAA..21..381G" xr:uid="{00000000-0004-0000-0100-000045000000}"/>
    <hyperlink ref="AP6146" r:id="rId71" display="http://cdsbib.u-strasbg.fr/cgi-bin/cdsbib?1990RMxAA..21..381G" xr:uid="{00000000-0004-0000-0100-000046000000}"/>
    <hyperlink ref="AP6144" r:id="rId72" display="http://cdsbib.u-strasbg.fr/cgi-bin/cdsbib?1990RMxAA..21..381G" xr:uid="{00000000-0004-0000-0100-000047000000}"/>
    <hyperlink ref="AP6128" r:id="rId73" display="http://cdsbib.u-strasbg.fr/cgi-bin/cdsbib?1990RMxAA..21..381G" xr:uid="{00000000-0004-0000-0100-000048000000}"/>
    <hyperlink ref="AQ6357" r:id="rId74" display="http://cdsbib.u-strasbg.fr/cgi-bin/cdsbib?1990RMxAA..21..381G" xr:uid="{00000000-0004-0000-0100-000049000000}"/>
    <hyperlink ref="AQ6361" r:id="rId75" display="http://cdsbib.u-strasbg.fr/cgi-bin/cdsbib?1990RMxAA..21..381G" xr:uid="{00000000-0004-0000-0100-00004A000000}"/>
    <hyperlink ref="AQ505" r:id="rId76" display="http://cdsbib.u-strasbg.fr/cgi-bin/cdsbib?1990RMxAA..21..381G" xr:uid="{00000000-0004-0000-0100-00004B000000}"/>
    <hyperlink ref="I3249" r:id="rId77" display="http://vsolj.cetus-net.org/bulletin.html" xr:uid="{00000000-0004-0000-0100-00004C000000}"/>
    <hyperlink ref="H3249" r:id="rId78" display="http://vsolj.cetus-net.org/bulletin.html" xr:uid="{00000000-0004-0000-0100-00004D000000}"/>
    <hyperlink ref="AQ1166" r:id="rId79" display="http://cdsbib.u-strasbg.fr/cgi-bin/cdsbib?1990RMxAA..21..381G" xr:uid="{00000000-0004-0000-0100-00004E000000}"/>
    <hyperlink ref="AQ1165" r:id="rId80" display="http://cdsbib.u-strasbg.fr/cgi-bin/cdsbib?1990RMxAA..21..381G" xr:uid="{00000000-0004-0000-0100-00004F000000}"/>
    <hyperlink ref="AP4419" r:id="rId81" display="http://cdsbib.u-strasbg.fr/cgi-bin/cdsbib?1990RMxAA..21..381G" xr:uid="{00000000-0004-0000-0100-000050000000}"/>
    <hyperlink ref="AP4437" r:id="rId82" display="http://cdsbib.u-strasbg.fr/cgi-bin/cdsbib?1990RMxAA..21..381G" xr:uid="{00000000-0004-0000-0100-000051000000}"/>
    <hyperlink ref="AP4438" r:id="rId83" display="http://cdsbib.u-strasbg.fr/cgi-bin/cdsbib?1990RMxAA..21..381G" xr:uid="{00000000-0004-0000-0100-000052000000}"/>
    <hyperlink ref="AP4434" r:id="rId84" display="http://cdsbib.u-strasbg.fr/cgi-bin/cdsbib?1990RMxAA..21..381G" xr:uid="{00000000-0004-0000-0100-000053000000}"/>
  </hyperlinks>
  <pageMargins left="0.75" right="0.75" top="1" bottom="1" header="0.5" footer="0.5"/>
  <pageSetup orientation="portrait" horizontalDpi="300" verticalDpi="300" r:id="rId85"/>
  <headerFooter alignWithMargins="0"/>
  <drawing r:id="rId8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1188"/>
  <sheetViews>
    <sheetView workbookViewId="0">
      <pane ySplit="20" topLeftCell="A33" activePane="bottomLeft" state="frozen"/>
      <selection pane="bottomLeft" activeCell="AA1" sqref="AA1:AA65536"/>
    </sheetView>
  </sheetViews>
  <sheetFormatPr defaultColWidth="10.28515625" defaultRowHeight="12.75"/>
  <cols>
    <col min="1" max="1" width="14.42578125" customWidth="1"/>
    <col min="2" max="2" width="5.5703125" customWidth="1"/>
    <col min="3" max="3" width="13.7109375" customWidth="1"/>
    <col min="4" max="4" width="10.28515625" customWidth="1"/>
    <col min="5" max="5" width="13.28515625" customWidth="1"/>
    <col min="6" max="6" width="16.5703125" customWidth="1"/>
    <col min="7" max="7" width="12" customWidth="1"/>
    <col min="8" max="9" width="11.140625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23" width="10.28515625" customWidth="1"/>
    <col min="24" max="24" width="12.42578125" customWidth="1"/>
    <col min="25" max="25" width="4.85546875" customWidth="1"/>
    <col min="26" max="27" width="12.42578125" customWidth="1"/>
  </cols>
  <sheetData>
    <row r="1" spans="1:35" ht="21" thickBot="1">
      <c r="A1" s="1" t="s">
        <v>246</v>
      </c>
      <c r="S1" s="6" t="s">
        <v>71</v>
      </c>
      <c r="T1" s="9" t="s">
        <v>83</v>
      </c>
      <c r="AA1" s="6" t="s">
        <v>71</v>
      </c>
      <c r="AB1" s="8" t="s">
        <v>300</v>
      </c>
      <c r="AH1" s="6" t="s">
        <v>310</v>
      </c>
      <c r="AI1" s="6" t="s">
        <v>311</v>
      </c>
    </row>
    <row r="2" spans="1:35">
      <c r="A2" t="s">
        <v>86</v>
      </c>
      <c r="B2" s="27" t="s">
        <v>133</v>
      </c>
      <c r="S2" s="28">
        <v>-40000</v>
      </c>
      <c r="T2" s="28">
        <f t="shared" ref="T2:T17" si="0">+$D$11+$D$12*S2+$D$13*S2^2</f>
        <v>-7.2484308452433949E-2</v>
      </c>
      <c r="AA2" s="28">
        <v>-60000</v>
      </c>
      <c r="AB2">
        <f t="shared" ref="AB2:AB34" si="1">AE$2+AE$3*SIN(RADIANS(AE$4*AA2+AE$5))</f>
        <v>1.5666810842208057E-2</v>
      </c>
      <c r="AD2" t="s">
        <v>301</v>
      </c>
      <c r="AE2">
        <f>AF2*AG2</f>
        <v>3.0000000000000001E-3</v>
      </c>
      <c r="AF2" s="146">
        <v>0.3</v>
      </c>
      <c r="AG2">
        <v>0.01</v>
      </c>
      <c r="AH2">
        <v>0.3</v>
      </c>
      <c r="AI2">
        <v>1</v>
      </c>
    </row>
    <row r="3" spans="1:35" ht="13.5" thickBot="1">
      <c r="S3" s="28">
        <v>-35000</v>
      </c>
      <c r="T3" s="28">
        <f t="shared" si="0"/>
        <v>-5.8464475430709546E-2</v>
      </c>
      <c r="AA3" s="28">
        <v>-57500</v>
      </c>
      <c r="AB3">
        <f t="shared" si="1"/>
        <v>1.3713640452086204E-2</v>
      </c>
      <c r="AD3" t="s">
        <v>302</v>
      </c>
      <c r="AE3">
        <f>AF3*AG3</f>
        <v>1.3000000000000001E-2</v>
      </c>
      <c r="AF3" s="147">
        <v>1.3</v>
      </c>
      <c r="AG3">
        <v>0.01</v>
      </c>
      <c r="AH3">
        <v>1.3</v>
      </c>
      <c r="AI3">
        <v>2</v>
      </c>
    </row>
    <row r="4" spans="1:35" ht="14.25" thickTop="1" thickBot="1">
      <c r="A4" s="7" t="s">
        <v>61</v>
      </c>
      <c r="C4" s="2">
        <v>43016.404000000002</v>
      </c>
      <c r="D4" s="3">
        <v>0.37012879999999998</v>
      </c>
      <c r="S4" s="28">
        <v>-30000</v>
      </c>
      <c r="T4" s="28">
        <f t="shared" si="0"/>
        <v>-4.5623228221846279E-2</v>
      </c>
      <c r="AA4" s="28">
        <v>-55000</v>
      </c>
      <c r="AB4">
        <f t="shared" si="1"/>
        <v>1.0269507745119708E-2</v>
      </c>
      <c r="AD4" t="s">
        <v>303</v>
      </c>
      <c r="AE4">
        <f>AF4*AG4</f>
        <v>8.6E-3</v>
      </c>
      <c r="AF4" s="147">
        <v>8.6</v>
      </c>
      <c r="AG4">
        <v>1E-3</v>
      </c>
      <c r="AH4">
        <v>8.6</v>
      </c>
      <c r="AI4">
        <v>6</v>
      </c>
    </row>
    <row r="5" spans="1:35" ht="14.25" thickTop="1" thickBot="1">
      <c r="A5" s="45" t="s">
        <v>136</v>
      </c>
      <c r="B5" s="46"/>
      <c r="C5" s="47">
        <v>8</v>
      </c>
      <c r="D5" s="46" t="s">
        <v>137</v>
      </c>
      <c r="S5" s="28">
        <v>-25000</v>
      </c>
      <c r="T5" s="28">
        <f t="shared" si="0"/>
        <v>-3.3960566825844155E-2</v>
      </c>
      <c r="AA5" s="28">
        <v>-52500</v>
      </c>
      <c r="AB5">
        <f t="shared" si="1"/>
        <v>5.8137149811953379E-3</v>
      </c>
      <c r="AD5" t="s">
        <v>304</v>
      </c>
      <c r="AE5">
        <f>AF5*AG5</f>
        <v>259</v>
      </c>
      <c r="AF5" s="148">
        <v>2.59</v>
      </c>
      <c r="AG5">
        <v>100</v>
      </c>
      <c r="AH5">
        <v>2.59</v>
      </c>
      <c r="AI5">
        <v>2.5</v>
      </c>
    </row>
    <row r="6" spans="1:35">
      <c r="A6" s="7" t="s">
        <v>62</v>
      </c>
      <c r="S6" s="28">
        <v>-20000</v>
      </c>
      <c r="T6" s="28">
        <f t="shared" si="0"/>
        <v>-2.3476491242703172E-2</v>
      </c>
      <c r="AA6" s="28">
        <v>-50000</v>
      </c>
      <c r="AB6">
        <f t="shared" si="1"/>
        <v>9.6635195447699728E-4</v>
      </c>
      <c r="AF6">
        <f>SUM(Z21:Z180)</f>
        <v>4.2698130456036362E-2</v>
      </c>
    </row>
    <row r="7" spans="1:35">
      <c r="A7" t="s">
        <v>63</v>
      </c>
      <c r="C7">
        <v>49546.498299999999</v>
      </c>
      <c r="D7" s="10" t="s">
        <v>248</v>
      </c>
      <c r="S7" s="28">
        <v>-15000</v>
      </c>
      <c r="T7" s="28">
        <f t="shared" si="0"/>
        <v>-1.4171001472423325E-2</v>
      </c>
      <c r="AA7" s="28">
        <v>-47500</v>
      </c>
      <c r="AB7">
        <f t="shared" si="1"/>
        <v>-3.5979987184891534E-3</v>
      </c>
    </row>
    <row r="8" spans="1:35">
      <c r="A8" t="s">
        <v>64</v>
      </c>
      <c r="C8">
        <v>0.37031177999999998</v>
      </c>
      <c r="D8" s="10" t="s">
        <v>248</v>
      </c>
      <c r="S8" s="28">
        <v>-10000</v>
      </c>
      <c r="T8" s="28">
        <f t="shared" si="0"/>
        <v>-6.0440975150046214E-3</v>
      </c>
      <c r="AA8" s="28">
        <v>-45000</v>
      </c>
      <c r="AB8">
        <f t="shared" si="1"/>
        <v>-7.2441397968873869E-3</v>
      </c>
      <c r="AD8" t="s">
        <v>306</v>
      </c>
      <c r="AE8">
        <f>360/AE4</f>
        <v>41860.465116279069</v>
      </c>
      <c r="AF8" t="s">
        <v>307</v>
      </c>
    </row>
    <row r="9" spans="1:35">
      <c r="A9" s="54" t="s">
        <v>143</v>
      </c>
      <c r="C9" s="55">
        <v>21</v>
      </c>
      <c r="D9" s="48" t="str">
        <f>"F"&amp;C9</f>
        <v>F21</v>
      </c>
      <c r="E9" s="10" t="str">
        <f>"G"&amp;C9</f>
        <v>G21</v>
      </c>
      <c r="S9" s="28">
        <v>-5000</v>
      </c>
      <c r="T9" s="28">
        <f t="shared" si="0"/>
        <v>9.042206295529437E-4</v>
      </c>
      <c r="AA9" s="28">
        <v>-42500</v>
      </c>
      <c r="AB9">
        <f t="shared" si="1"/>
        <v>-9.4646565532865122E-3</v>
      </c>
      <c r="AE9">
        <f>AE8*C8</f>
        <v>15501.423348837208</v>
      </c>
      <c r="AF9" t="s">
        <v>308</v>
      </c>
    </row>
    <row r="10" spans="1:35" ht="13.5" thickBot="1">
      <c r="A10" s="46"/>
      <c r="B10" s="46"/>
      <c r="C10" s="6" t="s">
        <v>81</v>
      </c>
      <c r="D10" s="6" t="s">
        <v>82</v>
      </c>
      <c r="E10" s="46"/>
      <c r="S10" s="28">
        <v>0</v>
      </c>
      <c r="T10" s="28">
        <f t="shared" si="0"/>
        <v>6.6739529612493687E-3</v>
      </c>
      <c r="AA10" s="28">
        <v>-40000</v>
      </c>
      <c r="AB10">
        <f t="shared" si="1"/>
        <v>-9.9505310751926944E-3</v>
      </c>
      <c r="AE10">
        <f>AE9/365.24</f>
        <v>42.441746108961802</v>
      </c>
      <c r="AF10" t="s">
        <v>309</v>
      </c>
    </row>
    <row r="11" spans="1:35" ht="13.5" thickTop="1">
      <c r="A11" s="46" t="s">
        <v>77</v>
      </c>
      <c r="B11" s="46"/>
      <c r="C11" s="23">
        <f ca="1">INTERCEPT(INDIRECT($E$9):G925,INDIRECT($D$9):F925)</f>
        <v>2.1792808303208559E-3</v>
      </c>
      <c r="D11" s="21">
        <f>E11*F11</f>
        <v>6.6739529612493687E-3</v>
      </c>
      <c r="E11" s="66">
        <v>6.6739529612493687E-3</v>
      </c>
      <c r="F11" s="67">
        <v>1</v>
      </c>
      <c r="S11" s="28">
        <v>5000</v>
      </c>
      <c r="T11" s="28">
        <f t="shared" si="0"/>
        <v>1.1265099480084655E-2</v>
      </c>
      <c r="AA11" s="28">
        <v>-37500</v>
      </c>
      <c r="AB11">
        <f t="shared" si="1"/>
        <v>-8.6341467008263263E-3</v>
      </c>
    </row>
    <row r="12" spans="1:35">
      <c r="A12" s="46" t="s">
        <v>78</v>
      </c>
      <c r="B12" s="46"/>
      <c r="C12" s="23">
        <f ca="1">SLOPE(INDIRECT($E$9):G925,INDIRECT($D$9):F925)</f>
        <v>2.00301609698246E-6</v>
      </c>
      <c r="D12" s="21">
        <f>E12*F12</f>
        <v>1.0360878850531709E-6</v>
      </c>
      <c r="E12" s="68">
        <v>1.0360878850531708E-2</v>
      </c>
      <c r="F12" s="67">
        <v>1E-4</v>
      </c>
      <c r="S12" s="28">
        <v>10000</v>
      </c>
      <c r="T12" s="28">
        <f t="shared" si="0"/>
        <v>1.4677660186058799E-2</v>
      </c>
      <c r="AA12" s="28">
        <v>-35000</v>
      </c>
      <c r="AB12">
        <f t="shared" si="1"/>
        <v>-5.6986978826651579E-3</v>
      </c>
    </row>
    <row r="13" spans="1:35" ht="13.5" thickBot="1">
      <c r="A13" s="46" t="s">
        <v>80</v>
      </c>
      <c r="B13" s="46"/>
      <c r="C13" s="5" t="s">
        <v>75</v>
      </c>
      <c r="D13" s="21">
        <f>E13*F13</f>
        <v>-2.3571716257222805E-11</v>
      </c>
      <c r="E13" s="69">
        <v>-2.3571716257222803E-3</v>
      </c>
      <c r="F13" s="67">
        <v>1E-8</v>
      </c>
      <c r="S13" s="28">
        <v>15000</v>
      </c>
      <c r="T13" s="28">
        <f t="shared" si="0"/>
        <v>1.6911635079171802E-2</v>
      </c>
      <c r="AA13" s="28">
        <v>-32500</v>
      </c>
      <c r="AB13">
        <f t="shared" si="1"/>
        <v>-1.5526959563730769E-3</v>
      </c>
    </row>
    <row r="14" spans="1:35" ht="13.5" thickTop="1">
      <c r="A14" s="46"/>
      <c r="B14" s="46"/>
      <c r="C14" s="46"/>
      <c r="D14" s="21"/>
      <c r="E14">
        <f>SUM(U21:U932)</f>
        <v>7.3391384450072266E-3</v>
      </c>
      <c r="S14" s="28">
        <v>20000</v>
      </c>
      <c r="T14" s="28">
        <f t="shared" si="0"/>
        <v>1.7967024159423667E-2</v>
      </c>
      <c r="AA14" s="28">
        <v>-30000</v>
      </c>
      <c r="AB14">
        <f t="shared" si="1"/>
        <v>3.2268812836846856E-3</v>
      </c>
    </row>
    <row r="15" spans="1:35">
      <c r="A15" s="49" t="s">
        <v>79</v>
      </c>
      <c r="B15" s="46"/>
      <c r="C15" s="18">
        <f ca="1">(C7+C11)+(C8+C12)*INT(MAX(F21:F3466))</f>
        <v>56525.434034002195</v>
      </c>
      <c r="D15" s="70">
        <f>+C7+INT(MAX(F21:F1532))*C8+D11+D12*INT(MAX(F21:F3967))+D13*INT(MAX(F21:F3994)^2)</f>
        <v>56525.411933938332</v>
      </c>
      <c r="E15" s="50" t="s">
        <v>147</v>
      </c>
      <c r="F15" s="47">
        <v>1</v>
      </c>
      <c r="S15" s="28">
        <v>25000</v>
      </c>
      <c r="T15" s="28">
        <f t="shared" si="0"/>
        <v>1.7843827426814382E-2</v>
      </c>
      <c r="AA15" s="28">
        <v>-27500</v>
      </c>
      <c r="AB15">
        <f t="shared" si="1"/>
        <v>7.9748846207461678E-3</v>
      </c>
    </row>
    <row r="16" spans="1:35">
      <c r="A16" s="52" t="s">
        <v>65</v>
      </c>
      <c r="B16" s="46"/>
      <c r="C16" s="19">
        <f ca="1">+C8+C12</f>
        <v>0.37031378301609696</v>
      </c>
      <c r="D16" s="70">
        <f>+C8+D12+2*D13*MAX(F21:F100)</f>
        <v>0.37031276854373335</v>
      </c>
      <c r="E16" s="50" t="s">
        <v>138</v>
      </c>
      <c r="F16" s="51">
        <f ca="1">NOW()+15018.5+$C$5/24</f>
        <v>60369.375816435189</v>
      </c>
      <c r="S16" s="28">
        <v>30000</v>
      </c>
      <c r="T16" s="28">
        <f t="shared" si="0"/>
        <v>1.6542044881343972E-2</v>
      </c>
      <c r="AA16" s="28">
        <v>-25000</v>
      </c>
      <c r="AB16">
        <f t="shared" si="1"/>
        <v>1.2030558815966964E-2</v>
      </c>
    </row>
    <row r="17" spans="1:34" ht="13.5" thickBot="1">
      <c r="A17" s="50" t="s">
        <v>131</v>
      </c>
      <c r="B17" s="46"/>
      <c r="C17" s="46">
        <f>COUNT(C21:C2124)</f>
        <v>138</v>
      </c>
      <c r="E17" s="50" t="s">
        <v>148</v>
      </c>
      <c r="F17" s="51">
        <f ca="1">ROUND(2*(F16-$C$7)/$C$8,0)/2+F15</f>
        <v>29227.5</v>
      </c>
      <c r="S17" s="28">
        <v>35000</v>
      </c>
      <c r="T17" s="28">
        <f t="shared" si="0"/>
        <v>1.4061676523012413E-2</v>
      </c>
      <c r="AA17" s="28">
        <v>-22500</v>
      </c>
      <c r="AB17">
        <f t="shared" si="1"/>
        <v>1.4829496521395064E-2</v>
      </c>
    </row>
    <row r="18" spans="1:34" ht="14.25" thickTop="1" thickBot="1">
      <c r="A18" s="7" t="s">
        <v>151</v>
      </c>
      <c r="C18" s="71">
        <f ca="1">+C15</f>
        <v>56525.434034002195</v>
      </c>
      <c r="D18" s="72">
        <f ca="1">C16</f>
        <v>0.37031378301609696</v>
      </c>
      <c r="E18" s="50" t="s">
        <v>139</v>
      </c>
      <c r="F18" s="10">
        <f ca="1">ROUND(2*(F16-$C$15)/$C$16,0)/2+F15</f>
        <v>10381</v>
      </c>
      <c r="AA18" s="28">
        <v>-20000</v>
      </c>
      <c r="AB18">
        <f t="shared" si="1"/>
        <v>1.5982183951809462E-2</v>
      </c>
    </row>
    <row r="19" spans="1:34" ht="13.5" thickBot="1">
      <c r="A19" s="7" t="s">
        <v>152</v>
      </c>
      <c r="C19" s="73">
        <f>+D15</f>
        <v>56525.411933938332</v>
      </c>
      <c r="D19" s="74">
        <f>+D16</f>
        <v>0.37031276854373335</v>
      </c>
      <c r="E19" s="50" t="s">
        <v>140</v>
      </c>
      <c r="F19" s="53">
        <f ca="1">+$C$15+$C$16*F18-15018.5-$C$5/24</f>
        <v>45350.828082158965</v>
      </c>
      <c r="AA19" s="28">
        <v>-17500</v>
      </c>
      <c r="AB19">
        <f t="shared" si="1"/>
        <v>1.5328207517680593E-2</v>
      </c>
    </row>
    <row r="20" spans="1:34" ht="15" thickBot="1">
      <c r="A20" s="6" t="s">
        <v>67</v>
      </c>
      <c r="B20" s="6" t="s">
        <v>68</v>
      </c>
      <c r="C20" s="6" t="s">
        <v>69</v>
      </c>
      <c r="D20" s="6" t="s">
        <v>74</v>
      </c>
      <c r="E20" s="6" t="s">
        <v>70</v>
      </c>
      <c r="F20" s="6" t="s">
        <v>71</v>
      </c>
      <c r="G20" s="6" t="s">
        <v>72</v>
      </c>
      <c r="H20" s="9" t="s">
        <v>313</v>
      </c>
      <c r="I20" s="9" t="s">
        <v>314</v>
      </c>
      <c r="J20" s="9" t="s">
        <v>315</v>
      </c>
      <c r="K20" s="9" t="s">
        <v>117</v>
      </c>
      <c r="L20" s="9" t="s">
        <v>87</v>
      </c>
      <c r="M20" s="9" t="s">
        <v>88</v>
      </c>
      <c r="N20" s="9" t="s">
        <v>89</v>
      </c>
      <c r="O20" s="9" t="s">
        <v>84</v>
      </c>
      <c r="P20" s="8" t="s">
        <v>83</v>
      </c>
      <c r="Q20" s="6" t="s">
        <v>76</v>
      </c>
      <c r="R20" s="56" t="s">
        <v>146</v>
      </c>
      <c r="S20" s="110" t="s">
        <v>153</v>
      </c>
      <c r="T20" s="8" t="s">
        <v>237</v>
      </c>
      <c r="U20" s="6" t="s">
        <v>224</v>
      </c>
      <c r="V20" s="6" t="s">
        <v>247</v>
      </c>
      <c r="W20" s="5" t="s">
        <v>300</v>
      </c>
      <c r="X20" s="6" t="s">
        <v>305</v>
      </c>
      <c r="Y20" s="5" t="s">
        <v>237</v>
      </c>
      <c r="Z20" s="6" t="s">
        <v>312</v>
      </c>
      <c r="AA20" s="28">
        <v>-15000</v>
      </c>
      <c r="AB20">
        <f t="shared" si="1"/>
        <v>1.2958577760546715E-2</v>
      </c>
    </row>
    <row r="21" spans="1:34" s="34" customFormat="1" ht="13.7" customHeight="1">
      <c r="A21" s="123" t="s">
        <v>253</v>
      </c>
      <c r="B21" s="121" t="s">
        <v>122</v>
      </c>
      <c r="C21" s="123">
        <v>28427.127</v>
      </c>
      <c r="D21" s="124" t="s">
        <v>299</v>
      </c>
      <c r="E21" s="34">
        <f t="shared" ref="E21:E52" si="2">+(C21-C$7)/C$8</f>
        <v>-57031.32452335165</v>
      </c>
      <c r="F21" s="145">
        <f t="shared" ref="F21:F43" si="3">ROUND(2*E21,0)/2+0.5</f>
        <v>-57031</v>
      </c>
      <c r="G21" s="34">
        <f t="shared" ref="G21:G52" si="4">+C21-(C$7+F21*C$8)</f>
        <v>-0.12017482000010205</v>
      </c>
      <c r="H21">
        <f t="shared" ref="H21:H44" si="5">G21</f>
        <v>-0.12017482000010205</v>
      </c>
      <c r="I21"/>
      <c r="J21"/>
      <c r="K21"/>
      <c r="L21"/>
      <c r="M21"/>
      <c r="O21" s="34">
        <f t="shared" ref="O21:O52" ca="1" si="6">+C$11+C$12*F21</f>
        <v>-0.11205473019668583</v>
      </c>
      <c r="P21" s="28">
        <f t="shared" ref="P21:P52" si="7">+D$11+D$12*F21+D$13*F21^2</f>
        <v>-0.12908300642860726</v>
      </c>
      <c r="Q21" s="37">
        <f t="shared" ref="Q21:Q52" si="8">+C21-15018.5</f>
        <v>13408.627</v>
      </c>
      <c r="R21"/>
      <c r="S21" s="34">
        <f t="shared" ref="S21:S52" si="9">(P21-G21)^2</f>
        <v>7.9355785445004516E-5</v>
      </c>
      <c r="T21">
        <v>1</v>
      </c>
      <c r="U21" s="34">
        <f t="shared" ref="U21:U52" si="10">S21*T21</f>
        <v>7.9355785445004516E-5</v>
      </c>
      <c r="V21" s="34">
        <f t="shared" ref="V21:V52" si="11">+G21-P21</f>
        <v>8.9081864285052159E-3</v>
      </c>
      <c r="W21" s="34">
        <f t="shared" ref="W21:W52" si="12">AE$2+AE$3*SIN(RADIANS(AE$4*F21+AE$5))</f>
        <v>1.3169186758077066E-2</v>
      </c>
      <c r="X21">
        <f t="shared" ref="X21:X52" si="13">+(G21-W21)^2</f>
        <v>1.7780624138325318E-2</v>
      </c>
      <c r="Y21">
        <v>0.1</v>
      </c>
      <c r="Z21">
        <f t="shared" ref="Z21:Z52" si="14">Y21*X21</f>
        <v>1.778062413832532E-3</v>
      </c>
      <c r="AA21" s="28">
        <v>-12500</v>
      </c>
      <c r="AB21">
        <f t="shared" si="1"/>
        <v>9.2030638833749123E-3</v>
      </c>
      <c r="AC21"/>
      <c r="AD21"/>
      <c r="AE21"/>
      <c r="AF21"/>
      <c r="AG21"/>
      <c r="AH21"/>
    </row>
    <row r="22" spans="1:34" s="34" customFormat="1" ht="13.7" customHeight="1">
      <c r="A22" s="123" t="s">
        <v>256</v>
      </c>
      <c r="B22" s="121" t="s">
        <v>122</v>
      </c>
      <c r="C22" s="25">
        <v>28427.132000000001</v>
      </c>
      <c r="D22" s="25"/>
      <c r="E22" s="34">
        <f t="shared" si="2"/>
        <v>-57031.31102121569</v>
      </c>
      <c r="F22" s="145">
        <f t="shared" si="3"/>
        <v>-57031</v>
      </c>
      <c r="G22" s="34">
        <f t="shared" si="4"/>
        <v>-0.11517481999908341</v>
      </c>
      <c r="H22" s="34">
        <f t="shared" si="5"/>
        <v>-0.11517481999908341</v>
      </c>
      <c r="O22" s="34">
        <f t="shared" ca="1" si="6"/>
        <v>-0.11205473019668583</v>
      </c>
      <c r="P22" s="28">
        <f t="shared" si="7"/>
        <v>-0.12908300642860726</v>
      </c>
      <c r="Q22" s="37">
        <f t="shared" si="8"/>
        <v>13408.632000000001</v>
      </c>
      <c r="S22" s="34">
        <f t="shared" si="9"/>
        <v>1.9343764975839138E-4</v>
      </c>
      <c r="T22" s="34">
        <v>1</v>
      </c>
      <c r="U22" s="34">
        <f t="shared" si="10"/>
        <v>1.9343764975839138E-4</v>
      </c>
      <c r="V22" s="34">
        <f t="shared" si="11"/>
        <v>1.390818642952385E-2</v>
      </c>
      <c r="W22" s="34">
        <f t="shared" si="12"/>
        <v>1.3169186758077066E-2</v>
      </c>
      <c r="X22">
        <f t="shared" si="13"/>
        <v>1.6472184070482055E-2</v>
      </c>
      <c r="Y22">
        <v>0.1</v>
      </c>
      <c r="Z22">
        <f t="shared" si="14"/>
        <v>1.6472184070482057E-3</v>
      </c>
      <c r="AA22" s="28">
        <v>-10000</v>
      </c>
      <c r="AB22">
        <f t="shared" si="1"/>
        <v>4.5843014642669181E-3</v>
      </c>
      <c r="AC22"/>
      <c r="AD22"/>
      <c r="AE22"/>
      <c r="AF22"/>
      <c r="AG22"/>
      <c r="AH22"/>
    </row>
    <row r="23" spans="1:34" s="34" customFormat="1" ht="13.7" customHeight="1">
      <c r="A23" s="123" t="s">
        <v>258</v>
      </c>
      <c r="B23" s="121" t="s">
        <v>111</v>
      </c>
      <c r="C23" s="123">
        <v>28428.241000000002</v>
      </c>
      <c r="D23" s="124" t="s">
        <v>299</v>
      </c>
      <c r="E23" s="34">
        <f t="shared" si="2"/>
        <v>-57028.316247460447</v>
      </c>
      <c r="F23" s="145">
        <f t="shared" si="3"/>
        <v>-57028</v>
      </c>
      <c r="G23" s="34">
        <f t="shared" si="4"/>
        <v>-0.11711015999753727</v>
      </c>
      <c r="H23">
        <f t="shared" si="5"/>
        <v>-0.11711015999753727</v>
      </c>
      <c r="I23"/>
      <c r="J23"/>
      <c r="K23"/>
      <c r="L23"/>
      <c r="M23"/>
      <c r="O23" s="34">
        <f t="shared" ca="1" si="6"/>
        <v>-0.11204872114839487</v>
      </c>
      <c r="P23" s="28">
        <f t="shared" si="7"/>
        <v>-0.12907183246579837</v>
      </c>
      <c r="Q23" s="37">
        <f t="shared" si="8"/>
        <v>13409.741000000002</v>
      </c>
      <c r="R23"/>
      <c r="S23" s="34">
        <f t="shared" si="9"/>
        <v>1.4308160823795567E-4</v>
      </c>
      <c r="T23">
        <v>1</v>
      </c>
      <c r="U23" s="34">
        <f t="shared" si="10"/>
        <v>1.4308160823795567E-4</v>
      </c>
      <c r="V23" s="34">
        <f t="shared" si="11"/>
        <v>1.1961672468261103E-2</v>
      </c>
      <c r="W23" s="34">
        <f t="shared" si="12"/>
        <v>1.3165538959701469E-2</v>
      </c>
      <c r="X23">
        <f t="shared" si="13"/>
        <v>1.6971757738797093E-2</v>
      </c>
      <c r="Y23">
        <v>0.1</v>
      </c>
      <c r="Z23">
        <f t="shared" si="14"/>
        <v>1.6971757738797094E-3</v>
      </c>
      <c r="AA23" s="28">
        <v>-7500</v>
      </c>
      <c r="AB23">
        <f t="shared" si="1"/>
        <v>-2.5494005270774046E-4</v>
      </c>
      <c r="AC23"/>
      <c r="AD23"/>
      <c r="AE23"/>
      <c r="AF23"/>
      <c r="AG23"/>
      <c r="AH23"/>
    </row>
    <row r="24" spans="1:34" s="34" customFormat="1" ht="13.7" customHeight="1">
      <c r="A24" s="123" t="s">
        <v>249</v>
      </c>
      <c r="B24" s="121" t="s">
        <v>122</v>
      </c>
      <c r="C24" s="25">
        <v>28429.165000000001</v>
      </c>
      <c r="D24" s="25"/>
      <c r="E24" s="34">
        <f t="shared" si="2"/>
        <v>-57025.821052735613</v>
      </c>
      <c r="F24" s="145">
        <f t="shared" si="3"/>
        <v>-57025.5</v>
      </c>
      <c r="G24" s="34">
        <f t="shared" si="4"/>
        <v>-0.11888960999931442</v>
      </c>
      <c r="H24" s="34">
        <f t="shared" si="5"/>
        <v>-0.11888960999931442</v>
      </c>
      <c r="O24" s="34">
        <f t="shared" ca="1" si="6"/>
        <v>-0.11204371360815242</v>
      </c>
      <c r="P24" s="28">
        <f t="shared" si="7"/>
        <v>-0.12906252115423536</v>
      </c>
      <c r="Q24" s="37">
        <f t="shared" si="8"/>
        <v>13410.665000000001</v>
      </c>
      <c r="S24" s="34">
        <f t="shared" si="9"/>
        <v>1.0348812136591497E-4</v>
      </c>
      <c r="T24" s="34">
        <v>1</v>
      </c>
      <c r="U24" s="34">
        <f t="shared" si="10"/>
        <v>1.0348812136591497E-4</v>
      </c>
      <c r="V24" s="34">
        <f t="shared" si="11"/>
        <v>1.0172911154920944E-2</v>
      </c>
      <c r="W24" s="34">
        <f t="shared" si="12"/>
        <v>1.3162497553146624E-2</v>
      </c>
      <c r="X24">
        <f t="shared" si="13"/>
        <v>1.7437759109046741E-2</v>
      </c>
      <c r="Y24">
        <v>0.1</v>
      </c>
      <c r="Z24">
        <f t="shared" si="14"/>
        <v>1.7437759109046741E-3</v>
      </c>
      <c r="AA24" s="28">
        <v>-5000</v>
      </c>
      <c r="AB24">
        <f t="shared" si="1"/>
        <v>-4.6412082798021502E-3</v>
      </c>
      <c r="AC24"/>
      <c r="AD24"/>
      <c r="AE24"/>
      <c r="AF24"/>
      <c r="AG24"/>
      <c r="AH24"/>
    </row>
    <row r="25" spans="1:34" s="34" customFormat="1" ht="13.7" customHeight="1">
      <c r="A25" s="123" t="s">
        <v>249</v>
      </c>
      <c r="B25" s="121" t="s">
        <v>122</v>
      </c>
      <c r="C25" s="123">
        <v>28429.344000000001</v>
      </c>
      <c r="D25" s="124" t="s">
        <v>299</v>
      </c>
      <c r="E25" s="34">
        <f t="shared" si="2"/>
        <v>-57025.337676268355</v>
      </c>
      <c r="F25" s="145">
        <f t="shared" si="3"/>
        <v>-57025</v>
      </c>
      <c r="G25" s="34">
        <f t="shared" si="4"/>
        <v>-0.12504550000085146</v>
      </c>
      <c r="H25">
        <f t="shared" si="5"/>
        <v>-0.12504550000085146</v>
      </c>
      <c r="I25"/>
      <c r="J25"/>
      <c r="K25"/>
      <c r="L25"/>
      <c r="M25"/>
      <c r="O25" s="34">
        <f t="shared" ca="1" si="6"/>
        <v>-0.11204271210010393</v>
      </c>
      <c r="P25" s="28">
        <f t="shared" si="7"/>
        <v>-0.12906065892728036</v>
      </c>
      <c r="Q25" s="37">
        <f t="shared" si="8"/>
        <v>13410.844000000001</v>
      </c>
      <c r="R25"/>
      <c r="S25" s="34">
        <f t="shared" si="9"/>
        <v>1.6121501204481652E-5</v>
      </c>
      <c r="T25">
        <v>1</v>
      </c>
      <c r="U25" s="34">
        <f t="shared" si="10"/>
        <v>1.6121501204481652E-5</v>
      </c>
      <c r="V25" s="34">
        <f t="shared" si="11"/>
        <v>4.0151589264288967E-3</v>
      </c>
      <c r="W25" s="34">
        <f t="shared" si="12"/>
        <v>1.3161889100104924E-2</v>
      </c>
      <c r="X25">
        <f t="shared" si="13"/>
        <v>1.910128240210316E-2</v>
      </c>
      <c r="Y25">
        <v>0.1</v>
      </c>
      <c r="Z25">
        <f t="shared" si="14"/>
        <v>1.9101282402103161E-3</v>
      </c>
      <c r="AA25" s="28">
        <v>-2500</v>
      </c>
      <c r="AB25">
        <f t="shared" si="1"/>
        <v>-7.9640887955675123E-3</v>
      </c>
      <c r="AC25"/>
      <c r="AD25"/>
      <c r="AE25"/>
      <c r="AF25"/>
      <c r="AG25"/>
      <c r="AH25"/>
    </row>
    <row r="26" spans="1:34" s="34" customFormat="1" ht="13.7" customHeight="1">
      <c r="A26" s="123" t="s">
        <v>249</v>
      </c>
      <c r="B26" s="121" t="s">
        <v>122</v>
      </c>
      <c r="C26" s="25">
        <v>28430.266</v>
      </c>
      <c r="D26" s="25"/>
      <c r="E26" s="34">
        <f t="shared" si="2"/>
        <v>-57022.847882397909</v>
      </c>
      <c r="F26" s="145">
        <f t="shared" si="3"/>
        <v>-57022.5</v>
      </c>
      <c r="G26" s="34">
        <f t="shared" si="4"/>
        <v>-0.12882494999939809</v>
      </c>
      <c r="H26" s="34">
        <f t="shared" si="5"/>
        <v>-0.12882494999939809</v>
      </c>
      <c r="O26" s="34">
        <f t="shared" ca="1" si="6"/>
        <v>-0.11203770455986146</v>
      </c>
      <c r="P26" s="28">
        <f t="shared" si="7"/>
        <v>-0.1290513479692931</v>
      </c>
      <c r="Q26" s="37">
        <f t="shared" si="8"/>
        <v>13411.766</v>
      </c>
      <c r="S26" s="34">
        <f t="shared" si="9"/>
        <v>5.1256040772583984E-8</v>
      </c>
      <c r="T26" s="34">
        <v>1</v>
      </c>
      <c r="U26" s="34">
        <f t="shared" si="10"/>
        <v>5.1256040772583984E-8</v>
      </c>
      <c r="V26" s="34">
        <f t="shared" si="11"/>
        <v>2.2639796989501471E-4</v>
      </c>
      <c r="W26" s="34">
        <f t="shared" si="12"/>
        <v>1.3158845976431254E-2</v>
      </c>
      <c r="X26">
        <f t="shared" si="13"/>
        <v>2.015939831970593E-2</v>
      </c>
      <c r="Y26">
        <v>0.1</v>
      </c>
      <c r="Z26">
        <f t="shared" si="14"/>
        <v>2.0159398319705931E-3</v>
      </c>
      <c r="AA26" s="28">
        <v>0</v>
      </c>
      <c r="AB26">
        <f t="shared" si="1"/>
        <v>-9.7611533848196326E-3</v>
      </c>
      <c r="AC26"/>
      <c r="AD26"/>
      <c r="AE26"/>
      <c r="AF26"/>
      <c r="AG26"/>
      <c r="AH26"/>
    </row>
    <row r="27" spans="1:34" s="34" customFormat="1" ht="13.7" customHeight="1">
      <c r="A27" s="123" t="s">
        <v>249</v>
      </c>
      <c r="B27" s="121" t="s">
        <v>122</v>
      </c>
      <c r="C27" s="123">
        <v>28431.196</v>
      </c>
      <c r="D27" s="124" t="s">
        <v>299</v>
      </c>
      <c r="E27" s="34">
        <f t="shared" si="2"/>
        <v>-57020.336485109925</v>
      </c>
      <c r="F27" s="145">
        <f t="shared" si="3"/>
        <v>-57020</v>
      </c>
      <c r="G27" s="34">
        <f t="shared" si="4"/>
        <v>-0.12460439999995288</v>
      </c>
      <c r="H27">
        <f t="shared" si="5"/>
        <v>-0.12460439999995288</v>
      </c>
      <c r="I27"/>
      <c r="J27"/>
      <c r="K27"/>
      <c r="L27"/>
      <c r="M27"/>
      <c r="O27" s="34">
        <f t="shared" ca="1" si="6"/>
        <v>-0.11203269701961902</v>
      </c>
      <c r="P27" s="28">
        <f t="shared" si="7"/>
        <v>-0.12904203730595229</v>
      </c>
      <c r="Q27" s="37">
        <f t="shared" si="8"/>
        <v>13412.696</v>
      </c>
      <c r="R27"/>
      <c r="S27" s="34">
        <f t="shared" si="9"/>
        <v>1.969262485959774E-5</v>
      </c>
      <c r="T27">
        <v>1</v>
      </c>
      <c r="U27" s="34">
        <f t="shared" si="10"/>
        <v>1.969262485959774E-5</v>
      </c>
      <c r="V27" s="34">
        <f t="shared" si="11"/>
        <v>4.4376373059994145E-3</v>
      </c>
      <c r="W27" s="34">
        <f t="shared" si="12"/>
        <v>1.3155801422296581E-2</v>
      </c>
      <c r="X27">
        <f t="shared" si="13"/>
        <v>1.897787309589874E-2</v>
      </c>
      <c r="Y27">
        <v>0.1</v>
      </c>
      <c r="Z27">
        <f t="shared" si="14"/>
        <v>1.8977873095898741E-3</v>
      </c>
      <c r="AA27" s="28">
        <v>2500</v>
      </c>
      <c r="AB27">
        <f t="shared" si="1"/>
        <v>-9.7823137983314122E-3</v>
      </c>
      <c r="AC27"/>
      <c r="AD27"/>
      <c r="AE27"/>
      <c r="AF27"/>
      <c r="AG27"/>
      <c r="AH27"/>
    </row>
    <row r="28" spans="1:34" s="34" customFormat="1" ht="13.7" customHeight="1">
      <c r="A28" s="123" t="s">
        <v>251</v>
      </c>
      <c r="B28" s="121" t="s">
        <v>111</v>
      </c>
      <c r="C28" s="25">
        <v>28460.253000000001</v>
      </c>
      <c r="D28" s="25"/>
      <c r="E28" s="34">
        <f t="shared" si="2"/>
        <v>-56941.870172210023</v>
      </c>
      <c r="F28" s="145">
        <f t="shared" si="3"/>
        <v>-56941.5</v>
      </c>
      <c r="G28" s="34">
        <f t="shared" si="4"/>
        <v>-0.13707912999961991</v>
      </c>
      <c r="H28" s="34">
        <f t="shared" si="5"/>
        <v>-0.13707912999961991</v>
      </c>
      <c r="O28" s="34">
        <f t="shared" ca="1" si="6"/>
        <v>-0.11187546025600589</v>
      </c>
      <c r="P28" s="28">
        <f t="shared" si="7"/>
        <v>-0.12874983235780921</v>
      </c>
      <c r="Q28" s="37">
        <f t="shared" si="8"/>
        <v>13441.753000000001</v>
      </c>
      <c r="S28" s="34">
        <f t="shared" si="9"/>
        <v>6.937719920587331E-5</v>
      </c>
      <c r="T28" s="34">
        <v>1</v>
      </c>
      <c r="U28" s="34">
        <f t="shared" si="10"/>
        <v>6.937719920587331E-5</v>
      </c>
      <c r="V28" s="34">
        <f t="shared" si="11"/>
        <v>-8.3292976418107012E-3</v>
      </c>
      <c r="W28" s="34">
        <f t="shared" si="12"/>
        <v>1.3059477212079871E-2</v>
      </c>
      <c r="X28">
        <f t="shared" si="13"/>
        <v>2.2541601375469067E-2</v>
      </c>
      <c r="Y28">
        <v>0.1</v>
      </c>
      <c r="Z28">
        <f t="shared" si="14"/>
        <v>2.2541601375469069E-3</v>
      </c>
      <c r="AA28" s="28">
        <v>5000</v>
      </c>
      <c r="AB28">
        <f t="shared" si="1"/>
        <v>-8.0246252500335395E-3</v>
      </c>
      <c r="AC28"/>
      <c r="AD28"/>
      <c r="AE28"/>
      <c r="AF28"/>
      <c r="AG28"/>
      <c r="AH28"/>
    </row>
    <row r="29" spans="1:34" s="34" customFormat="1" ht="13.7" customHeight="1">
      <c r="A29" s="123" t="s">
        <v>251</v>
      </c>
      <c r="B29" s="121" t="s">
        <v>122</v>
      </c>
      <c r="C29" s="123">
        <v>28775.223000000002</v>
      </c>
      <c r="D29" s="124" t="s">
        <v>299</v>
      </c>
      <c r="E29" s="34">
        <f t="shared" si="2"/>
        <v>-56091.316619741337</v>
      </c>
      <c r="F29" s="145">
        <f t="shared" si="3"/>
        <v>-56091</v>
      </c>
      <c r="G29" s="34">
        <f t="shared" si="4"/>
        <v>-0.11724802000026102</v>
      </c>
      <c r="H29">
        <f t="shared" si="5"/>
        <v>-0.11724802000026102</v>
      </c>
      <c r="I29"/>
      <c r="J29"/>
      <c r="K29"/>
      <c r="L29"/>
      <c r="M29"/>
      <c r="O29" s="34">
        <f t="shared" ca="1" si="6"/>
        <v>-0.1101718950655223</v>
      </c>
      <c r="P29" s="28">
        <f t="shared" si="7"/>
        <v>-0.12560259291139469</v>
      </c>
      <c r="Q29" s="37">
        <f t="shared" si="8"/>
        <v>13756.723000000002</v>
      </c>
      <c r="R29"/>
      <c r="S29" s="34">
        <f t="shared" si="9"/>
        <v>6.9798888527448582E-5</v>
      </c>
      <c r="T29">
        <v>1</v>
      </c>
      <c r="U29" s="34">
        <f t="shared" si="10"/>
        <v>6.9798888527448582E-5</v>
      </c>
      <c r="V29" s="34">
        <f t="shared" si="11"/>
        <v>8.3545729111336731E-3</v>
      </c>
      <c r="W29" s="34">
        <f t="shared" si="12"/>
        <v>1.1929268759208984E-2</v>
      </c>
      <c r="X29">
        <f t="shared" si="13"/>
        <v>1.6686771931247499E-2</v>
      </c>
      <c r="Y29">
        <v>0.1</v>
      </c>
      <c r="Z29">
        <f t="shared" si="14"/>
        <v>1.6686771931247501E-3</v>
      </c>
      <c r="AA29" s="28">
        <v>7500</v>
      </c>
      <c r="AB29">
        <f t="shared" si="1"/>
        <v>-4.732696227767434E-3</v>
      </c>
      <c r="AC29"/>
      <c r="AD29"/>
      <c r="AE29"/>
      <c r="AF29"/>
      <c r="AG29"/>
      <c r="AH29"/>
    </row>
    <row r="30" spans="1:34" s="34" customFormat="1" ht="13.7" customHeight="1">
      <c r="A30" s="123" t="s">
        <v>251</v>
      </c>
      <c r="B30" s="121" t="s">
        <v>111</v>
      </c>
      <c r="C30" s="123">
        <v>28776.146000000001</v>
      </c>
      <c r="D30" s="124" t="s">
        <v>299</v>
      </c>
      <c r="E30" s="34">
        <f t="shared" si="2"/>
        <v>-56088.824125443702</v>
      </c>
      <c r="F30" s="145">
        <f t="shared" si="3"/>
        <v>-56088.5</v>
      </c>
      <c r="G30" s="34">
        <f t="shared" si="4"/>
        <v>-0.12002746999860392</v>
      </c>
      <c r="H30">
        <f t="shared" si="5"/>
        <v>-0.12002746999860392</v>
      </c>
      <c r="I30"/>
      <c r="J30"/>
      <c r="K30"/>
      <c r="L30"/>
      <c r="M30"/>
      <c r="O30" s="34">
        <f t="shared" ca="1" si="6"/>
        <v>-0.11016688752527985</v>
      </c>
      <c r="P30" s="28">
        <f t="shared" si="7"/>
        <v>-0.12559339203332237</v>
      </c>
      <c r="Q30" s="37">
        <f t="shared" si="8"/>
        <v>13757.646000000001</v>
      </c>
      <c r="R30"/>
      <c r="S30" s="34">
        <f t="shared" si="9"/>
        <v>3.0979488096564383E-5</v>
      </c>
      <c r="T30">
        <v>1</v>
      </c>
      <c r="U30" s="34">
        <f t="shared" si="10"/>
        <v>3.0979488096564383E-5</v>
      </c>
      <c r="V30" s="34">
        <f t="shared" si="11"/>
        <v>5.5659220347184513E-3</v>
      </c>
      <c r="W30" s="34">
        <f t="shared" si="12"/>
        <v>1.1925722739794704E-2</v>
      </c>
      <c r="X30">
        <f t="shared" si="13"/>
        <v>1.7411645073856973E-2</v>
      </c>
      <c r="Y30">
        <v>0.1</v>
      </c>
      <c r="Z30">
        <f t="shared" si="14"/>
        <v>1.7411645073856974E-3</v>
      </c>
      <c r="AA30" s="28">
        <v>10000</v>
      </c>
      <c r="AB30">
        <f t="shared" si="1"/>
        <v>-3.6464758633276929E-4</v>
      </c>
      <c r="AC30"/>
      <c r="AD30"/>
      <c r="AE30"/>
      <c r="AF30"/>
      <c r="AG30"/>
      <c r="AH30"/>
    </row>
    <row r="31" spans="1:34" s="34" customFormat="1" ht="13.7" customHeight="1">
      <c r="A31" s="123" t="s">
        <v>251</v>
      </c>
      <c r="B31" s="121" t="s">
        <v>122</v>
      </c>
      <c r="C31" s="123">
        <v>30583.266</v>
      </c>
      <c r="D31" s="124" t="s">
        <v>299</v>
      </c>
      <c r="E31" s="34">
        <f t="shared" si="2"/>
        <v>-51208.82813935868</v>
      </c>
      <c r="F31" s="145">
        <f t="shared" si="3"/>
        <v>-51208.5</v>
      </c>
      <c r="G31" s="34">
        <f t="shared" si="4"/>
        <v>-0.1215138699990348</v>
      </c>
      <c r="H31">
        <f t="shared" si="5"/>
        <v>-0.1215138699990348</v>
      </c>
      <c r="I31"/>
      <c r="J31"/>
      <c r="K31"/>
      <c r="L31"/>
      <c r="M31"/>
      <c r="O31" s="34">
        <f t="shared" ca="1" si="6"/>
        <v>-0.10039216897200545</v>
      </c>
      <c r="P31" s="28">
        <f t="shared" si="7"/>
        <v>-0.10819491189071687</v>
      </c>
      <c r="Q31" s="37">
        <f t="shared" si="8"/>
        <v>15564.766</v>
      </c>
      <c r="R31"/>
      <c r="S31" s="34">
        <f t="shared" si="9"/>
        <v>1.7739464509112794E-4</v>
      </c>
      <c r="T31">
        <v>1</v>
      </c>
      <c r="U31" s="34">
        <f t="shared" si="10"/>
        <v>1.7739464509112794E-4</v>
      </c>
      <c r="V31" s="34">
        <f t="shared" si="11"/>
        <v>-1.331895810831793E-2</v>
      </c>
      <c r="W31" s="34">
        <f t="shared" si="12"/>
        <v>3.3160532206818116E-3</v>
      </c>
      <c r="X31">
        <f t="shared" si="13"/>
        <v>1.5582509731040342E-2</v>
      </c>
      <c r="Y31">
        <v>0.1</v>
      </c>
      <c r="Z31">
        <f t="shared" si="14"/>
        <v>1.5582509731040344E-3</v>
      </c>
      <c r="AA31" s="28">
        <v>12500</v>
      </c>
      <c r="AB31">
        <f t="shared" si="1"/>
        <v>4.4716417789827847E-3</v>
      </c>
      <c r="AC31"/>
      <c r="AD31"/>
      <c r="AE31"/>
      <c r="AF31"/>
      <c r="AG31"/>
      <c r="AH31"/>
    </row>
    <row r="32" spans="1:34" s="34" customFormat="1" ht="13.7" customHeight="1">
      <c r="A32" s="123" t="s">
        <v>251</v>
      </c>
      <c r="B32" s="121" t="s">
        <v>111</v>
      </c>
      <c r="C32" s="123">
        <v>30583.46</v>
      </c>
      <c r="D32" s="124" t="s">
        <v>299</v>
      </c>
      <c r="E32" s="34">
        <f t="shared" si="2"/>
        <v>-51208.304256483556</v>
      </c>
      <c r="F32" s="145">
        <f t="shared" si="3"/>
        <v>-51208</v>
      </c>
      <c r="G32" s="34">
        <f t="shared" si="4"/>
        <v>-0.11266976000115392</v>
      </c>
      <c r="H32">
        <f t="shared" si="5"/>
        <v>-0.11266976000115392</v>
      </c>
      <c r="I32"/>
      <c r="J32"/>
      <c r="K32"/>
      <c r="L32"/>
      <c r="M32"/>
      <c r="O32" s="34">
        <f t="shared" ca="1" si="6"/>
        <v>-0.10039116746395696</v>
      </c>
      <c r="P32" s="28">
        <f t="shared" si="7"/>
        <v>-0.10819318678043532</v>
      </c>
      <c r="Q32" s="37">
        <f t="shared" si="8"/>
        <v>15564.96</v>
      </c>
      <c r="R32"/>
      <c r="S32" s="34">
        <f t="shared" si="9"/>
        <v>2.0039707800454842E-5</v>
      </c>
      <c r="T32">
        <v>1</v>
      </c>
      <c r="U32" s="34">
        <f t="shared" si="10"/>
        <v>2.0039707800454842E-5</v>
      </c>
      <c r="V32" s="34">
        <f t="shared" si="11"/>
        <v>-4.4765732207185938E-3</v>
      </c>
      <c r="W32" s="34">
        <f t="shared" si="12"/>
        <v>3.3150778691154615E-3</v>
      </c>
      <c r="X32">
        <f t="shared" si="13"/>
        <v>1.3452482615792674E-2</v>
      </c>
      <c r="Y32">
        <v>0.1</v>
      </c>
      <c r="Z32">
        <f t="shared" si="14"/>
        <v>1.3452482615792674E-3</v>
      </c>
      <c r="AA32" s="28">
        <v>15000</v>
      </c>
      <c r="AB32">
        <f t="shared" si="1"/>
        <v>9.1031303162165747E-3</v>
      </c>
      <c r="AC32"/>
      <c r="AD32"/>
      <c r="AE32"/>
      <c r="AF32"/>
      <c r="AG32"/>
      <c r="AH32"/>
    </row>
    <row r="33" spans="1:34" s="34" customFormat="1" ht="13.7" customHeight="1">
      <c r="A33" s="123" t="s">
        <v>251</v>
      </c>
      <c r="B33" s="121" t="s">
        <v>122</v>
      </c>
      <c r="C33" s="123">
        <v>31328.351999999999</v>
      </c>
      <c r="D33" s="124" t="s">
        <v>299</v>
      </c>
      <c r="E33" s="34">
        <f t="shared" si="2"/>
        <v>-49196.777645042785</v>
      </c>
      <c r="F33" s="145">
        <f t="shared" si="3"/>
        <v>-49196.5</v>
      </c>
      <c r="G33" s="34">
        <f t="shared" si="4"/>
        <v>-0.10281523000230663</v>
      </c>
      <c r="H33">
        <f t="shared" si="5"/>
        <v>-0.10281523000230663</v>
      </c>
      <c r="I33"/>
      <c r="J33"/>
      <c r="K33"/>
      <c r="L33"/>
      <c r="M33"/>
      <c r="O33" s="34">
        <f t="shared" ca="1" si="6"/>
        <v>-9.6362100584876736E-2</v>
      </c>
      <c r="P33" s="28">
        <f t="shared" si="7"/>
        <v>-0.10134846610632731</v>
      </c>
      <c r="Q33" s="37">
        <f t="shared" si="8"/>
        <v>16309.851999999999</v>
      </c>
      <c r="R33"/>
      <c r="S33" s="34">
        <f t="shared" si="9"/>
        <v>2.1513963265484579E-6</v>
      </c>
      <c r="T33">
        <v>1</v>
      </c>
      <c r="U33" s="34">
        <f t="shared" si="10"/>
        <v>2.1513963265484579E-6</v>
      </c>
      <c r="V33" s="34">
        <f t="shared" si="11"/>
        <v>-1.4667638959793283E-3</v>
      </c>
      <c r="W33" s="34">
        <f t="shared" si="12"/>
        <v>-5.6367373068626518E-4</v>
      </c>
      <c r="X33">
        <f t="shared" si="13"/>
        <v>1.0455380759968347E-2</v>
      </c>
      <c r="Y33">
        <v>0.1</v>
      </c>
      <c r="Z33">
        <f t="shared" si="14"/>
        <v>1.0455380759968348E-3</v>
      </c>
      <c r="AA33" s="28">
        <v>17500</v>
      </c>
      <c r="AB33">
        <f t="shared" si="1"/>
        <v>1.2885277552800403E-2</v>
      </c>
      <c r="AC33"/>
      <c r="AD33"/>
      <c r="AE33"/>
      <c r="AF33"/>
      <c r="AG33"/>
      <c r="AH33"/>
    </row>
    <row r="34" spans="1:34" s="34" customFormat="1" ht="13.7" customHeight="1">
      <c r="A34" s="123" t="s">
        <v>251</v>
      </c>
      <c r="B34" s="121" t="s">
        <v>122</v>
      </c>
      <c r="C34" s="123">
        <v>31329.27</v>
      </c>
      <c r="D34" s="124" t="s">
        <v>299</v>
      </c>
      <c r="E34" s="34">
        <f t="shared" si="2"/>
        <v>-49194.298652881094</v>
      </c>
      <c r="F34" s="145">
        <f t="shared" si="3"/>
        <v>-49194</v>
      </c>
      <c r="G34" s="34">
        <f t="shared" si="4"/>
        <v>-0.11059468000166817</v>
      </c>
      <c r="H34">
        <f t="shared" si="5"/>
        <v>-0.11059468000166817</v>
      </c>
      <c r="I34"/>
      <c r="J34"/>
      <c r="K34"/>
      <c r="L34"/>
      <c r="M34"/>
      <c r="O34" s="34">
        <f t="shared" ca="1" si="6"/>
        <v>-9.6357093044634273E-2</v>
      </c>
      <c r="P34" s="28">
        <f t="shared" si="7"/>
        <v>-0.10134007780424364</v>
      </c>
      <c r="Q34" s="37">
        <f t="shared" si="8"/>
        <v>16310.77</v>
      </c>
      <c r="R34"/>
      <c r="S34" s="34">
        <f t="shared" si="9"/>
        <v>8.5647661832574789E-5</v>
      </c>
      <c r="T34">
        <v>1</v>
      </c>
      <c r="U34" s="34">
        <f t="shared" si="10"/>
        <v>8.5647661832574789E-5</v>
      </c>
      <c r="V34" s="34">
        <f t="shared" si="11"/>
        <v>-9.2546021974245218E-3</v>
      </c>
      <c r="W34" s="34">
        <f t="shared" si="12"/>
        <v>-5.6836480591789321E-4</v>
      </c>
      <c r="X34">
        <f t="shared" si="13"/>
        <v>1.2105790035554589E-2</v>
      </c>
      <c r="Y34">
        <v>0.1</v>
      </c>
      <c r="Z34">
        <f t="shared" si="14"/>
        <v>1.2105790035554589E-3</v>
      </c>
      <c r="AA34" s="28">
        <v>20000</v>
      </c>
      <c r="AB34">
        <f t="shared" si="1"/>
        <v>1.5291741482791117E-2</v>
      </c>
      <c r="AC34"/>
      <c r="AD34"/>
      <c r="AE34"/>
      <c r="AF34"/>
      <c r="AG34"/>
      <c r="AH34"/>
    </row>
    <row r="35" spans="1:34" s="34" customFormat="1" ht="13.7" customHeight="1">
      <c r="A35" s="123" t="s">
        <v>251</v>
      </c>
      <c r="B35" s="121" t="s">
        <v>111</v>
      </c>
      <c r="C35" s="123">
        <v>31340.2</v>
      </c>
      <c r="D35" s="124" t="s">
        <v>299</v>
      </c>
      <c r="E35" s="34">
        <f t="shared" si="2"/>
        <v>-49164.782983679317</v>
      </c>
      <c r="F35" s="145">
        <f t="shared" si="3"/>
        <v>-49164.5</v>
      </c>
      <c r="G35" s="34">
        <f t="shared" si="4"/>
        <v>-0.10479218999898876</v>
      </c>
      <c r="H35">
        <f t="shared" si="5"/>
        <v>-0.10479218999898876</v>
      </c>
      <c r="I35"/>
      <c r="J35"/>
      <c r="K35"/>
      <c r="L35"/>
      <c r="M35"/>
      <c r="O35" s="34">
        <f t="shared" ca="1" si="6"/>
        <v>-9.6298004069773291E-2</v>
      </c>
      <c r="P35" s="28">
        <f t="shared" si="7"/>
        <v>-0.10124111809135675</v>
      </c>
      <c r="Q35" s="37">
        <f t="shared" si="8"/>
        <v>16321.7</v>
      </c>
      <c r="R35"/>
      <c r="S35" s="34">
        <f t="shared" si="9"/>
        <v>1.2610111693173271E-5</v>
      </c>
      <c r="T35">
        <v>1</v>
      </c>
      <c r="U35" s="34">
        <f t="shared" si="10"/>
        <v>1.2610111693173271E-5</v>
      </c>
      <c r="V35" s="34">
        <f t="shared" si="11"/>
        <v>-3.5510719076320141E-3</v>
      </c>
      <c r="W35" s="34">
        <f t="shared" si="12"/>
        <v>-6.2368136840620144E-4</v>
      </c>
      <c r="X35">
        <f t="shared" si="13"/>
        <v>1.0851078190319755E-2</v>
      </c>
      <c r="Y35">
        <v>0.1</v>
      </c>
      <c r="Z35">
        <f t="shared" si="14"/>
        <v>1.0851078190319756E-3</v>
      </c>
      <c r="AA35"/>
      <c r="AB35"/>
      <c r="AC35"/>
      <c r="AD35"/>
      <c r="AE35"/>
      <c r="AF35"/>
      <c r="AG35"/>
      <c r="AH35"/>
    </row>
    <row r="36" spans="1:34" s="34" customFormat="1">
      <c r="A36" s="123" t="s">
        <v>252</v>
      </c>
      <c r="B36" s="121" t="s">
        <v>111</v>
      </c>
      <c r="C36" s="123">
        <v>31342.228999999999</v>
      </c>
      <c r="D36" s="124" t="s">
        <v>299</v>
      </c>
      <c r="E36" s="34">
        <f t="shared" si="2"/>
        <v>-49159.303816908017</v>
      </c>
      <c r="F36" s="145">
        <f t="shared" si="3"/>
        <v>-49159</v>
      </c>
      <c r="G36" s="34">
        <f t="shared" si="4"/>
        <v>-0.11250698000003467</v>
      </c>
      <c r="H36">
        <f t="shared" si="5"/>
        <v>-0.11250698000003467</v>
      </c>
      <c r="I36"/>
      <c r="J36"/>
      <c r="K36"/>
      <c r="L36"/>
      <c r="M36"/>
      <c r="O36" s="34">
        <f t="shared" ca="1" si="6"/>
        <v>-9.62869874812399E-2</v>
      </c>
      <c r="P36" s="28">
        <f t="shared" si="7"/>
        <v>-0.10122267251295017</v>
      </c>
      <c r="Q36" s="37">
        <f t="shared" si="8"/>
        <v>16323.728999999999</v>
      </c>
      <c r="R36"/>
      <c r="S36" s="34">
        <f t="shared" si="9"/>
        <v>1.2733559546307142E-4</v>
      </c>
      <c r="T36">
        <v>1</v>
      </c>
      <c r="U36" s="34">
        <f t="shared" si="10"/>
        <v>1.2733559546307142E-4</v>
      </c>
      <c r="V36" s="34">
        <f t="shared" si="11"/>
        <v>-1.1284307487084505E-2</v>
      </c>
      <c r="W36" s="34">
        <f t="shared" si="12"/>
        <v>-6.3398680051323687E-4</v>
      </c>
      <c r="X36">
        <f t="shared" si="13"/>
        <v>1.2515566607420169E-2</v>
      </c>
      <c r="Y36">
        <v>0.1</v>
      </c>
      <c r="Z36">
        <f t="shared" si="14"/>
        <v>1.2515566607420169E-3</v>
      </c>
      <c r="AA36"/>
      <c r="AB36"/>
      <c r="AC36"/>
      <c r="AD36"/>
      <c r="AE36"/>
      <c r="AF36"/>
      <c r="AG36"/>
      <c r="AH36"/>
    </row>
    <row r="37" spans="1:34" s="34" customFormat="1" ht="13.7" customHeight="1">
      <c r="A37" s="123" t="s">
        <v>252</v>
      </c>
      <c r="B37" s="121" t="s">
        <v>111</v>
      </c>
      <c r="C37" s="123">
        <v>31344.271000000001</v>
      </c>
      <c r="D37" s="124" t="s">
        <v>299</v>
      </c>
      <c r="E37" s="34">
        <f t="shared" si="2"/>
        <v>-49153.789544583218</v>
      </c>
      <c r="F37" s="145">
        <f t="shared" si="3"/>
        <v>-49153.5</v>
      </c>
      <c r="G37" s="34">
        <f t="shared" si="4"/>
        <v>-0.10722176999843214</v>
      </c>
      <c r="H37">
        <f t="shared" si="5"/>
        <v>-0.10722176999843214</v>
      </c>
      <c r="I37"/>
      <c r="J37"/>
      <c r="K37"/>
      <c r="L37"/>
      <c r="M37"/>
      <c r="O37" s="34">
        <f t="shared" ca="1" si="6"/>
        <v>-9.6275970892706494E-2</v>
      </c>
      <c r="P37" s="28">
        <f t="shared" si="7"/>
        <v>-0.10120422836063241</v>
      </c>
      <c r="Q37" s="37">
        <f t="shared" si="8"/>
        <v>16325.771000000001</v>
      </c>
      <c r="R37"/>
      <c r="S37" s="34">
        <f t="shared" si="9"/>
        <v>3.6210807362653472E-5</v>
      </c>
      <c r="T37">
        <v>1</v>
      </c>
      <c r="U37" s="34">
        <f t="shared" si="10"/>
        <v>3.6210807362653472E-5</v>
      </c>
      <c r="V37" s="34">
        <f t="shared" si="11"/>
        <v>-6.0175416377997309E-3</v>
      </c>
      <c r="W37" s="34">
        <f t="shared" si="12"/>
        <v>-6.4428975599478732E-4</v>
      </c>
      <c r="X37">
        <f t="shared" si="13"/>
        <v>1.1358759294827124E-2</v>
      </c>
      <c r="Y37">
        <v>0.1</v>
      </c>
      <c r="Z37">
        <f t="shared" si="14"/>
        <v>1.1358759294827125E-3</v>
      </c>
      <c r="AA37"/>
      <c r="AB37"/>
      <c r="AC37"/>
      <c r="AD37"/>
      <c r="AE37"/>
      <c r="AF37"/>
      <c r="AG37"/>
      <c r="AH37"/>
    </row>
    <row r="38" spans="1:34" s="34" customFormat="1" ht="13.7" customHeight="1">
      <c r="A38" s="123" t="s">
        <v>252</v>
      </c>
      <c r="B38" s="121" t="s">
        <v>111</v>
      </c>
      <c r="C38" s="123">
        <v>31345.200000000001</v>
      </c>
      <c r="D38" s="124" t="s">
        <v>299</v>
      </c>
      <c r="E38" s="34">
        <f t="shared" si="2"/>
        <v>-49151.280847722424</v>
      </c>
      <c r="F38" s="145">
        <f t="shared" si="3"/>
        <v>-49151</v>
      </c>
      <c r="G38" s="34">
        <f t="shared" si="4"/>
        <v>-0.10400121999919065</v>
      </c>
      <c r="H38">
        <f t="shared" si="5"/>
        <v>-0.10400121999919065</v>
      </c>
      <c r="I38"/>
      <c r="J38"/>
      <c r="K38"/>
      <c r="L38"/>
      <c r="M38"/>
      <c r="O38" s="34">
        <f t="shared" ca="1" si="6"/>
        <v>-9.6270963352464031E-2</v>
      </c>
      <c r="P38" s="28">
        <f t="shared" si="7"/>
        <v>-0.10119584512646776</v>
      </c>
      <c r="Q38" s="37">
        <f t="shared" si="8"/>
        <v>16326.7</v>
      </c>
      <c r="R38"/>
      <c r="S38" s="34">
        <f t="shared" si="9"/>
        <v>7.8701281765049892E-6</v>
      </c>
      <c r="T38">
        <v>1</v>
      </c>
      <c r="U38" s="34">
        <f t="shared" si="10"/>
        <v>7.8701281765049892E-6</v>
      </c>
      <c r="V38" s="34">
        <f t="shared" si="11"/>
        <v>-2.8053748727228933E-3</v>
      </c>
      <c r="W38" s="34">
        <f t="shared" si="12"/>
        <v>-6.4897209695891122E-4</v>
      </c>
      <c r="X38">
        <f t="shared" si="13"/>
        <v>1.0681687146444366E-2</v>
      </c>
      <c r="Y38">
        <v>0.1</v>
      </c>
      <c r="Z38">
        <f t="shared" si="14"/>
        <v>1.0681687146444367E-3</v>
      </c>
      <c r="AA38"/>
      <c r="AB38"/>
      <c r="AC38"/>
      <c r="AD38"/>
      <c r="AE38"/>
      <c r="AF38"/>
      <c r="AG38"/>
      <c r="AH38"/>
    </row>
    <row r="39" spans="1:34" s="34" customFormat="1" ht="13.7" customHeight="1">
      <c r="A39" s="123" t="s">
        <v>250</v>
      </c>
      <c r="B39" s="121" t="s">
        <v>111</v>
      </c>
      <c r="C39" s="123">
        <v>31346.306</v>
      </c>
      <c r="D39" s="124" t="s">
        <v>299</v>
      </c>
      <c r="E39" s="34">
        <f t="shared" si="2"/>
        <v>-49148.29417524876</v>
      </c>
      <c r="F39" s="145">
        <f t="shared" si="3"/>
        <v>-49148</v>
      </c>
      <c r="G39" s="34">
        <f t="shared" si="4"/>
        <v>-0.10893655999825569</v>
      </c>
      <c r="H39">
        <f t="shared" si="5"/>
        <v>-0.10893655999825569</v>
      </c>
      <c r="I39"/>
      <c r="J39"/>
      <c r="K39"/>
      <c r="L39"/>
      <c r="M39"/>
      <c r="O39" s="34">
        <f t="shared" ca="1" si="6"/>
        <v>-9.6264954304173089E-2</v>
      </c>
      <c r="P39" s="28">
        <f t="shared" si="7"/>
        <v>-0.10118578563440349</v>
      </c>
      <c r="Q39" s="37">
        <f t="shared" si="8"/>
        <v>16327.806</v>
      </c>
      <c r="R39"/>
      <c r="S39" s="34">
        <f t="shared" si="9"/>
        <v>6.0074503239348482E-5</v>
      </c>
      <c r="T39">
        <v>1</v>
      </c>
      <c r="U39" s="34">
        <f t="shared" si="10"/>
        <v>6.0074503239348482E-5</v>
      </c>
      <c r="V39" s="34">
        <f t="shared" si="11"/>
        <v>-7.7507743638522003E-3</v>
      </c>
      <c r="W39" s="34">
        <f t="shared" si="12"/>
        <v>-6.5459022782920952E-4</v>
      </c>
      <c r="X39">
        <f t="shared" si="13"/>
        <v>1.1724984977363554E-2</v>
      </c>
      <c r="Y39">
        <v>0.1</v>
      </c>
      <c r="Z39">
        <f t="shared" si="14"/>
        <v>1.1724984977363555E-3</v>
      </c>
      <c r="AA39"/>
      <c r="AB39"/>
      <c r="AC39"/>
      <c r="AD39"/>
      <c r="AE39"/>
      <c r="AF39"/>
      <c r="AG39"/>
      <c r="AH39"/>
    </row>
    <row r="40" spans="1:34" s="34" customFormat="1" ht="13.7" customHeight="1">
      <c r="A40" s="123" t="s">
        <v>250</v>
      </c>
      <c r="B40" s="121" t="s">
        <v>122</v>
      </c>
      <c r="C40" s="123">
        <v>31347.232</v>
      </c>
      <c r="D40" s="124" t="s">
        <v>299</v>
      </c>
      <c r="E40" s="34">
        <f t="shared" si="2"/>
        <v>-49145.793579669546</v>
      </c>
      <c r="F40" s="145">
        <f t="shared" si="3"/>
        <v>-49145.5</v>
      </c>
      <c r="G40" s="34">
        <f t="shared" si="4"/>
        <v>-0.10871600999962538</v>
      </c>
      <c r="H40">
        <f t="shared" si="5"/>
        <v>-0.10871600999962538</v>
      </c>
      <c r="I40"/>
      <c r="J40"/>
      <c r="K40"/>
      <c r="L40"/>
      <c r="M40"/>
      <c r="O40" s="34">
        <f t="shared" ca="1" si="6"/>
        <v>-9.6259946763930626E-2</v>
      </c>
      <c r="P40" s="28">
        <f t="shared" si="7"/>
        <v>-0.10117740304846104</v>
      </c>
      <c r="Q40" s="37">
        <f t="shared" si="8"/>
        <v>16328.732</v>
      </c>
      <c r="R40"/>
      <c r="S40" s="34">
        <f t="shared" si="9"/>
        <v>5.6830594764143382E-5</v>
      </c>
      <c r="T40">
        <v>1</v>
      </c>
      <c r="U40" s="34">
        <f t="shared" si="10"/>
        <v>5.6830594764143382E-5</v>
      </c>
      <c r="V40" s="34">
        <f t="shared" si="11"/>
        <v>-7.538606951164345E-3</v>
      </c>
      <c r="W40" s="34">
        <f t="shared" si="12"/>
        <v>-6.5927143754207366E-4</v>
      </c>
      <c r="X40">
        <f t="shared" si="13"/>
        <v>1.1676258748674423E-2</v>
      </c>
      <c r="Y40">
        <v>0.1</v>
      </c>
      <c r="Z40">
        <f t="shared" si="14"/>
        <v>1.1676258748674424E-3</v>
      </c>
      <c r="AA40"/>
      <c r="AB40"/>
      <c r="AC40"/>
      <c r="AD40"/>
      <c r="AE40"/>
      <c r="AF40"/>
      <c r="AG40"/>
      <c r="AH40"/>
    </row>
    <row r="41" spans="1:34" s="34" customFormat="1" ht="13.7" customHeight="1">
      <c r="A41" s="123" t="s">
        <v>250</v>
      </c>
      <c r="B41" s="121" t="s">
        <v>111</v>
      </c>
      <c r="C41" s="123">
        <v>32385.409</v>
      </c>
      <c r="D41" s="124" t="s">
        <v>299</v>
      </c>
      <c r="E41" s="34">
        <f t="shared" si="2"/>
        <v>-46342.272179405154</v>
      </c>
      <c r="F41" s="145">
        <f t="shared" si="3"/>
        <v>-46342</v>
      </c>
      <c r="G41" s="34">
        <f t="shared" si="4"/>
        <v>-0.10079124000185402</v>
      </c>
      <c r="H41">
        <f t="shared" si="5"/>
        <v>-0.10079124000185402</v>
      </c>
      <c r="I41"/>
      <c r="J41"/>
      <c r="K41"/>
      <c r="L41"/>
      <c r="M41"/>
      <c r="O41" s="34">
        <f t="shared" ca="1" si="6"/>
        <v>-9.0644491136040298E-2</v>
      </c>
      <c r="P41" s="28">
        <f t="shared" si="7"/>
        <v>-9.1962600930705712E-2</v>
      </c>
      <c r="Q41" s="37">
        <f t="shared" si="8"/>
        <v>17366.909</v>
      </c>
      <c r="R41"/>
      <c r="S41" s="34">
        <f t="shared" si="9"/>
        <v>7.7944867848606466E-5</v>
      </c>
      <c r="T41">
        <v>1</v>
      </c>
      <c r="U41" s="34">
        <f t="shared" si="10"/>
        <v>7.7944867848606466E-5</v>
      </c>
      <c r="V41" s="34">
        <f t="shared" si="11"/>
        <v>-8.8286390711483087E-3</v>
      </c>
      <c r="W41" s="34">
        <f t="shared" si="12"/>
        <v>-5.4357141837405509E-3</v>
      </c>
      <c r="X41">
        <f t="shared" si="13"/>
        <v>9.092676304048905E-3</v>
      </c>
      <c r="Y41">
        <v>0.1</v>
      </c>
      <c r="Z41">
        <f t="shared" si="14"/>
        <v>9.0926763040489057E-4</v>
      </c>
      <c r="AA41"/>
      <c r="AB41"/>
      <c r="AC41"/>
      <c r="AD41"/>
      <c r="AE41"/>
      <c r="AF41"/>
      <c r="AG41"/>
      <c r="AH41"/>
    </row>
    <row r="42" spans="1:34" s="34" customFormat="1" ht="13.7" customHeight="1">
      <c r="A42" s="123" t="s">
        <v>250</v>
      </c>
      <c r="B42" s="121" t="s">
        <v>122</v>
      </c>
      <c r="C42" s="123">
        <v>32392.440999999999</v>
      </c>
      <c r="D42" s="124" t="s">
        <v>299</v>
      </c>
      <c r="E42" s="34">
        <f t="shared" si="2"/>
        <v>-46323.282775395375</v>
      </c>
      <c r="F42" s="145">
        <f t="shared" si="3"/>
        <v>-46323</v>
      </c>
      <c r="G42" s="34">
        <f t="shared" si="4"/>
        <v>-0.10471506000249065</v>
      </c>
      <c r="H42">
        <f t="shared" si="5"/>
        <v>-0.10471506000249065</v>
      </c>
      <c r="I42"/>
      <c r="J42"/>
      <c r="K42"/>
      <c r="L42"/>
      <c r="M42"/>
      <c r="O42" s="34">
        <f t="shared" ca="1" si="6"/>
        <v>-9.0606433830197633E-2</v>
      </c>
      <c r="P42" s="28">
        <f t="shared" si="7"/>
        <v>-9.1901414072237148E-2</v>
      </c>
      <c r="Q42" s="37">
        <f t="shared" si="8"/>
        <v>17373.940999999999</v>
      </c>
      <c r="R42"/>
      <c r="S42" s="34">
        <f t="shared" si="9"/>
        <v>1.6418952202590202E-4</v>
      </c>
      <c r="T42">
        <v>1</v>
      </c>
      <c r="U42" s="34">
        <f t="shared" si="10"/>
        <v>1.6418952202590202E-4</v>
      </c>
      <c r="V42" s="34">
        <f t="shared" si="11"/>
        <v>-1.2813645930253498E-2</v>
      </c>
      <c r="W42" s="34">
        <f t="shared" si="12"/>
        <v>-5.4638886542440245E-3</v>
      </c>
      <c r="X42">
        <f t="shared" si="13"/>
        <v>9.850795013999011E-3</v>
      </c>
      <c r="Y42">
        <v>0.1</v>
      </c>
      <c r="Z42">
        <f t="shared" si="14"/>
        <v>9.8507950139990123E-4</v>
      </c>
      <c r="AA42"/>
      <c r="AB42"/>
      <c r="AC42"/>
      <c r="AD42"/>
      <c r="AE42"/>
      <c r="AF42"/>
      <c r="AG42"/>
      <c r="AH42"/>
    </row>
    <row r="43" spans="1:34" s="34" customFormat="1" ht="13.7" customHeight="1">
      <c r="A43" s="119" t="s">
        <v>269</v>
      </c>
      <c r="B43" s="121" t="s">
        <v>111</v>
      </c>
      <c r="C43" s="123">
        <v>32415.399000000001</v>
      </c>
      <c r="D43" s="124" t="s">
        <v>299</v>
      </c>
      <c r="E43" s="34">
        <f t="shared" si="2"/>
        <v>-46261.286367935689</v>
      </c>
      <c r="F43" s="145">
        <f t="shared" si="3"/>
        <v>-46261</v>
      </c>
      <c r="G43" s="34">
        <f t="shared" si="4"/>
        <v>-0.10604541999782668</v>
      </c>
      <c r="H43">
        <f t="shared" si="5"/>
        <v>-0.10604541999782668</v>
      </c>
      <c r="I43"/>
      <c r="J43"/>
      <c r="K43"/>
      <c r="L43"/>
      <c r="M43"/>
      <c r="O43" s="34">
        <f t="shared" ca="1" si="6"/>
        <v>-9.0482246832184726E-2</v>
      </c>
      <c r="P43" s="28">
        <f t="shared" si="7"/>
        <v>-9.1701870069130414E-2</v>
      </c>
      <c r="Q43" s="37">
        <f t="shared" si="8"/>
        <v>17396.899000000001</v>
      </c>
      <c r="R43"/>
      <c r="S43" s="34">
        <f t="shared" si="9"/>
        <v>2.0573742455700275E-4</v>
      </c>
      <c r="T43">
        <v>1</v>
      </c>
      <c r="U43" s="34">
        <f t="shared" si="10"/>
        <v>2.0573742455700275E-4</v>
      </c>
      <c r="V43" s="34">
        <f t="shared" si="11"/>
        <v>-1.434354992869627E-2</v>
      </c>
      <c r="W43" s="34">
        <f t="shared" si="12"/>
        <v>-5.5553463862946266E-3</v>
      </c>
      <c r="X43">
        <f t="shared" si="13"/>
        <v>1.0098254894451132E-2</v>
      </c>
      <c r="Y43">
        <v>0.1</v>
      </c>
      <c r="Z43">
        <f t="shared" si="14"/>
        <v>1.0098254894451133E-3</v>
      </c>
      <c r="AA43"/>
      <c r="AB43"/>
      <c r="AC43"/>
      <c r="AD43"/>
      <c r="AE43"/>
      <c r="AF43"/>
      <c r="AG43"/>
      <c r="AH43"/>
    </row>
    <row r="44" spans="1:34" s="34" customFormat="1" ht="13.7" customHeight="1">
      <c r="A44" s="119" t="s">
        <v>269</v>
      </c>
      <c r="B44" s="121" t="s">
        <v>111</v>
      </c>
      <c r="C44" s="123">
        <v>34922.819000000003</v>
      </c>
      <c r="D44" s="124" t="s">
        <v>299</v>
      </c>
      <c r="E44" s="34">
        <f t="shared" si="2"/>
        <v>-39490.181219727863</v>
      </c>
      <c r="F44" s="34">
        <f t="shared" ref="F44:F75" si="15">ROUND(2*E44,0)/2</f>
        <v>-39490</v>
      </c>
      <c r="G44" s="34">
        <f t="shared" si="4"/>
        <v>-6.7107800001394935E-2</v>
      </c>
      <c r="H44">
        <f t="shared" si="5"/>
        <v>-6.7107800001394935E-2</v>
      </c>
      <c r="I44"/>
      <c r="J44"/>
      <c r="K44"/>
      <c r="L44"/>
      <c r="M44"/>
      <c r="O44" s="34">
        <f t="shared" ca="1" si="6"/>
        <v>-7.6919824839516482E-2</v>
      </c>
      <c r="P44" s="28">
        <f t="shared" si="7"/>
        <v>-7.1000308611160648E-2</v>
      </c>
      <c r="Q44" s="37">
        <f t="shared" si="8"/>
        <v>19904.319000000003</v>
      </c>
      <c r="R44"/>
      <c r="S44" s="34">
        <f t="shared" si="9"/>
        <v>1.5151623277100204E-5</v>
      </c>
      <c r="T44">
        <v>1</v>
      </c>
      <c r="U44" s="34">
        <f t="shared" si="10"/>
        <v>1.5151623277100204E-5</v>
      </c>
      <c r="V44" s="34">
        <f t="shared" si="11"/>
        <v>3.892508609765713E-3</v>
      </c>
      <c r="W44" s="34">
        <f t="shared" si="12"/>
        <v>-9.8259565228086682E-3</v>
      </c>
      <c r="X44">
        <f t="shared" si="13"/>
        <v>3.2812095923052558E-3</v>
      </c>
      <c r="Y44">
        <v>0.1</v>
      </c>
      <c r="Z44">
        <f t="shared" si="14"/>
        <v>3.2812095923052563E-4</v>
      </c>
      <c r="AA44"/>
      <c r="AB44"/>
      <c r="AC44"/>
      <c r="AD44"/>
      <c r="AE44"/>
      <c r="AF44"/>
      <c r="AG44"/>
      <c r="AH44"/>
    </row>
    <row r="45" spans="1:34" s="34" customFormat="1" ht="13.7" customHeight="1">
      <c r="A45" s="119" t="s">
        <v>289</v>
      </c>
      <c r="B45" s="121" t="s">
        <v>111</v>
      </c>
      <c r="C45" s="25">
        <v>41135.404999999999</v>
      </c>
      <c r="D45" s="25"/>
      <c r="E45" s="34">
        <f t="shared" si="2"/>
        <v>-22713.545056546678</v>
      </c>
      <c r="F45" s="34">
        <f t="shared" si="15"/>
        <v>-22713.5</v>
      </c>
      <c r="G45" s="34">
        <f t="shared" si="4"/>
        <v>-1.6684970003552735E-2</v>
      </c>
      <c r="I45">
        <f>G45</f>
        <v>-1.6684970003552735E-2</v>
      </c>
      <c r="O45" s="34">
        <f t="shared" ca="1" si="6"/>
        <v>-4.3316225288490245E-2</v>
      </c>
      <c r="P45" s="28">
        <f t="shared" si="7"/>
        <v>-2.9019950286929507E-2</v>
      </c>
      <c r="Q45" s="37">
        <f t="shared" si="8"/>
        <v>26116.904999999999</v>
      </c>
      <c r="S45" s="34">
        <f t="shared" si="9"/>
        <v>1.5215173859129373E-4</v>
      </c>
      <c r="T45" s="34">
        <v>0.1</v>
      </c>
      <c r="U45" s="34">
        <f t="shared" si="10"/>
        <v>1.5215173859129373E-5</v>
      </c>
      <c r="V45" s="34">
        <f t="shared" si="11"/>
        <v>1.2334980283376772E-2</v>
      </c>
      <c r="W45" s="34">
        <f t="shared" si="12"/>
        <v>1.4650692161073987E-2</v>
      </c>
      <c r="X45">
        <f t="shared" si="13"/>
        <v>9.8192372329561871E-4</v>
      </c>
      <c r="Y45">
        <v>0.1</v>
      </c>
      <c r="Z45">
        <f t="shared" si="14"/>
        <v>9.8192372329561874E-5</v>
      </c>
      <c r="AA45"/>
      <c r="AB45"/>
      <c r="AC45"/>
      <c r="AD45"/>
      <c r="AE45"/>
      <c r="AF45"/>
      <c r="AG45"/>
      <c r="AH45"/>
    </row>
    <row r="46" spans="1:34" s="34" customFormat="1" ht="13.7" customHeight="1">
      <c r="A46" s="119" t="s">
        <v>289</v>
      </c>
      <c r="B46" s="121" t="s">
        <v>122</v>
      </c>
      <c r="C46" s="25">
        <v>41135.404999999999</v>
      </c>
      <c r="D46" s="25"/>
      <c r="E46" s="34">
        <f t="shared" si="2"/>
        <v>-22713.545056546678</v>
      </c>
      <c r="F46" s="34">
        <f t="shared" si="15"/>
        <v>-22713.5</v>
      </c>
      <c r="G46" s="34">
        <f t="shared" si="4"/>
        <v>-1.6684970003552735E-2</v>
      </c>
      <c r="I46">
        <f>G46</f>
        <v>-1.6684970003552735E-2</v>
      </c>
      <c r="O46" s="34">
        <f t="shared" ca="1" si="6"/>
        <v>-4.3316225288490245E-2</v>
      </c>
      <c r="P46" s="28">
        <f t="shared" si="7"/>
        <v>-2.9019950286929507E-2</v>
      </c>
      <c r="Q46" s="37">
        <f t="shared" si="8"/>
        <v>26116.904999999999</v>
      </c>
      <c r="S46" s="34">
        <f t="shared" si="9"/>
        <v>1.5215173859129373E-4</v>
      </c>
      <c r="T46" s="34">
        <v>0.1</v>
      </c>
      <c r="U46" s="34">
        <f t="shared" si="10"/>
        <v>1.5215173859129373E-5</v>
      </c>
      <c r="V46" s="34">
        <f t="shared" si="11"/>
        <v>1.2334980283376772E-2</v>
      </c>
      <c r="W46" s="34">
        <f t="shared" si="12"/>
        <v>1.4650692161073987E-2</v>
      </c>
      <c r="X46">
        <f t="shared" si="13"/>
        <v>9.8192372329561871E-4</v>
      </c>
      <c r="Y46">
        <v>0.1</v>
      </c>
      <c r="Z46">
        <f t="shared" si="14"/>
        <v>9.8192372329561874E-5</v>
      </c>
      <c r="AA46"/>
      <c r="AB46"/>
      <c r="AC46"/>
      <c r="AD46"/>
      <c r="AE46"/>
      <c r="AF46"/>
      <c r="AG46"/>
      <c r="AH46"/>
    </row>
    <row r="47" spans="1:34" s="34" customFormat="1" ht="13.7" customHeight="1">
      <c r="A47" s="119" t="s">
        <v>292</v>
      </c>
      <c r="B47" s="121" t="s">
        <v>122</v>
      </c>
      <c r="C47" s="25">
        <v>42990.498</v>
      </c>
      <c r="D47" s="25"/>
      <c r="E47" s="34">
        <f t="shared" si="2"/>
        <v>-17704.001476809623</v>
      </c>
      <c r="F47" s="34">
        <f t="shared" si="15"/>
        <v>-17704</v>
      </c>
      <c r="G47" s="34">
        <f t="shared" si="4"/>
        <v>-5.4688000091118738E-4</v>
      </c>
      <c r="I47">
        <f>G47</f>
        <v>-5.4688000091118738E-4</v>
      </c>
      <c r="O47" s="34">
        <f t="shared" ca="1" si="6"/>
        <v>-3.3282116150656613E-2</v>
      </c>
      <c r="P47" s="28">
        <f t="shared" si="7"/>
        <v>-1.9057068074126784E-2</v>
      </c>
      <c r="Q47" s="37">
        <f t="shared" si="8"/>
        <v>27971.998</v>
      </c>
      <c r="S47" s="34">
        <f t="shared" si="9"/>
        <v>3.4262706250581294E-4</v>
      </c>
      <c r="T47" s="34">
        <v>0.1</v>
      </c>
      <c r="U47" s="34">
        <f t="shared" si="10"/>
        <v>3.4262706250581297E-5</v>
      </c>
      <c r="V47" s="34">
        <f t="shared" si="11"/>
        <v>1.8510188073215597E-2</v>
      </c>
      <c r="W47" s="34">
        <f t="shared" si="12"/>
        <v>1.5448715368255365E-2</v>
      </c>
      <c r="X47">
        <f t="shared" si="13"/>
        <v>2.5585907121410248E-4</v>
      </c>
      <c r="Y47">
        <v>0.1</v>
      </c>
      <c r="Z47">
        <f t="shared" si="14"/>
        <v>2.5585907121410248E-5</v>
      </c>
      <c r="AA47"/>
      <c r="AB47"/>
      <c r="AC47"/>
      <c r="AD47"/>
      <c r="AE47"/>
      <c r="AF47"/>
      <c r="AG47"/>
      <c r="AH47"/>
    </row>
    <row r="48" spans="1:34" s="34" customFormat="1" ht="13.7" customHeight="1">
      <c r="A48" s="119" t="s">
        <v>292</v>
      </c>
      <c r="B48" s="121" t="s">
        <v>111</v>
      </c>
      <c r="C48" s="25">
        <v>43016.404000000002</v>
      </c>
      <c r="D48" s="25" t="s">
        <v>75</v>
      </c>
      <c r="E48" s="34">
        <f t="shared" si="2"/>
        <v>-17634.044209989748</v>
      </c>
      <c r="F48" s="34">
        <f t="shared" si="15"/>
        <v>-17634</v>
      </c>
      <c r="G48" s="34">
        <f t="shared" si="4"/>
        <v>-1.6371480000088923E-2</v>
      </c>
      <c r="H48" s="34">
        <f>G48</f>
        <v>-1.6371480000088923E-2</v>
      </c>
      <c r="O48" s="34">
        <f t="shared" ca="1" si="6"/>
        <v>-3.3141905023867838E-2</v>
      </c>
      <c r="P48" s="28">
        <f t="shared" si="7"/>
        <v>-1.8926233510536222E-2</v>
      </c>
      <c r="Q48" s="37">
        <f t="shared" si="8"/>
        <v>27997.904000000002</v>
      </c>
      <c r="S48" s="34">
        <f t="shared" si="9"/>
        <v>6.5267654991427973E-6</v>
      </c>
      <c r="T48" s="34">
        <v>0.2</v>
      </c>
      <c r="U48" s="34">
        <f t="shared" si="10"/>
        <v>1.3053530998285596E-6</v>
      </c>
      <c r="V48" s="34">
        <f t="shared" si="11"/>
        <v>2.5547535104472989E-3</v>
      </c>
      <c r="W48" s="34">
        <f t="shared" si="12"/>
        <v>1.5408674433017234E-2</v>
      </c>
      <c r="X48">
        <f t="shared" si="13"/>
        <v>1.0099782157920766E-3</v>
      </c>
      <c r="Y48">
        <v>0.1</v>
      </c>
      <c r="Z48">
        <f t="shared" si="14"/>
        <v>1.0099782157920767E-4</v>
      </c>
      <c r="AA48"/>
      <c r="AB48"/>
      <c r="AC48"/>
      <c r="AD48"/>
      <c r="AE48"/>
      <c r="AF48"/>
      <c r="AG48"/>
      <c r="AH48"/>
    </row>
    <row r="49" spans="1:34" s="34" customFormat="1" ht="13.7" customHeight="1">
      <c r="A49" s="119" t="s">
        <v>296</v>
      </c>
      <c r="B49" s="121" t="s">
        <v>111</v>
      </c>
      <c r="C49" s="25">
        <v>43016.413999999997</v>
      </c>
      <c r="D49" s="25"/>
      <c r="E49" s="34">
        <f t="shared" si="2"/>
        <v>-17634.01720571785</v>
      </c>
      <c r="F49" s="34">
        <f t="shared" si="15"/>
        <v>-17634</v>
      </c>
      <c r="G49" s="34">
        <f t="shared" si="4"/>
        <v>-6.3714800053276122E-3</v>
      </c>
      <c r="I49">
        <f t="shared" ref="I49:I57" si="16">G49</f>
        <v>-6.3714800053276122E-3</v>
      </c>
      <c r="O49" s="34">
        <f t="shared" ca="1" si="6"/>
        <v>-3.3141905023867838E-2</v>
      </c>
      <c r="P49" s="28">
        <f t="shared" si="7"/>
        <v>-1.8926233510536222E-2</v>
      </c>
      <c r="Q49" s="37">
        <f t="shared" si="8"/>
        <v>27997.913999999997</v>
      </c>
      <c r="S49" s="34">
        <f t="shared" si="9"/>
        <v>1.5762183557654785E-4</v>
      </c>
      <c r="T49" s="34">
        <v>0.1</v>
      </c>
      <c r="U49" s="34">
        <f t="shared" si="10"/>
        <v>1.5762183557654786E-5</v>
      </c>
      <c r="V49" s="34">
        <f t="shared" si="11"/>
        <v>1.2554753505208609E-2</v>
      </c>
      <c r="W49" s="34">
        <f t="shared" si="12"/>
        <v>1.5408674433017234E-2</v>
      </c>
      <c r="X49">
        <f t="shared" si="13"/>
        <v>4.7437512735815269E-4</v>
      </c>
      <c r="Y49">
        <v>0.1</v>
      </c>
      <c r="Z49">
        <f t="shared" si="14"/>
        <v>4.7437512735815272E-5</v>
      </c>
      <c r="AA49"/>
      <c r="AB49"/>
      <c r="AC49"/>
      <c r="AD49"/>
      <c r="AE49"/>
      <c r="AF49"/>
      <c r="AG49"/>
      <c r="AH49"/>
    </row>
    <row r="50" spans="1:34" s="34" customFormat="1" ht="13.7" customHeight="1">
      <c r="A50" s="119" t="s">
        <v>296</v>
      </c>
      <c r="B50" s="121" t="s">
        <v>111</v>
      </c>
      <c r="C50" s="25">
        <v>43765.379000000001</v>
      </c>
      <c r="D50" s="25"/>
      <c r="E50" s="34">
        <f t="shared" si="2"/>
        <v>-15611.49175432658</v>
      </c>
      <c r="F50" s="34">
        <f t="shared" si="15"/>
        <v>-15611.5</v>
      </c>
      <c r="G50" s="34">
        <f t="shared" si="4"/>
        <v>3.0534699981217273E-3</v>
      </c>
      <c r="I50">
        <f t="shared" si="16"/>
        <v>3.0534699981217273E-3</v>
      </c>
      <c r="O50" s="34">
        <f t="shared" ca="1" si="6"/>
        <v>-2.9090804967720822E-2</v>
      </c>
      <c r="P50" s="28">
        <f t="shared" si="7"/>
        <v>-1.5245806573768518E-2</v>
      </c>
      <c r="Q50" s="37">
        <f t="shared" si="8"/>
        <v>28746.879000000001</v>
      </c>
      <c r="S50" s="34">
        <f t="shared" si="9"/>
        <v>3.3486352305453124E-4</v>
      </c>
      <c r="T50" s="34">
        <v>0.1</v>
      </c>
      <c r="U50" s="34">
        <f t="shared" si="10"/>
        <v>3.3486352305453126E-5</v>
      </c>
      <c r="V50" s="34">
        <f t="shared" si="11"/>
        <v>1.8299276571890247E-2</v>
      </c>
      <c r="W50" s="34">
        <f t="shared" si="12"/>
        <v>1.3682561085029944E-2</v>
      </c>
      <c r="X50">
        <f t="shared" si="13"/>
        <v>1.1297757733379171E-4</v>
      </c>
      <c r="Y50">
        <v>0.1</v>
      </c>
      <c r="Z50">
        <f t="shared" si="14"/>
        <v>1.1297757733379172E-5</v>
      </c>
      <c r="AA50"/>
      <c r="AB50"/>
      <c r="AC50"/>
      <c r="AD50"/>
      <c r="AE50"/>
      <c r="AF50"/>
      <c r="AG50"/>
      <c r="AH50"/>
    </row>
    <row r="51" spans="1:34" s="34" customFormat="1" ht="13.7" customHeight="1">
      <c r="A51" s="119" t="s">
        <v>296</v>
      </c>
      <c r="B51" s="121" t="s">
        <v>122</v>
      </c>
      <c r="C51" s="25">
        <v>44476.35</v>
      </c>
      <c r="D51" s="25"/>
      <c r="E51" s="34">
        <f t="shared" si="2"/>
        <v>-13691.566333644587</v>
      </c>
      <c r="F51" s="34">
        <f t="shared" si="15"/>
        <v>-13691.5</v>
      </c>
      <c r="G51" s="34">
        <f t="shared" si="4"/>
        <v>-2.4564129998907447E-2</v>
      </c>
      <c r="I51">
        <f t="shared" si="16"/>
        <v>-2.4564129998907447E-2</v>
      </c>
      <c r="O51" s="34">
        <f t="shared" ca="1" si="6"/>
        <v>-2.5245014061514495E-2</v>
      </c>
      <c r="P51" s="28">
        <f t="shared" si="7"/>
        <v>-1.1930331591614461E-2</v>
      </c>
      <c r="Q51" s="37">
        <f t="shared" si="8"/>
        <v>29457.85</v>
      </c>
      <c r="S51" s="34">
        <f t="shared" si="9"/>
        <v>1.5961286219611878E-4</v>
      </c>
      <c r="T51" s="34">
        <v>0.1</v>
      </c>
      <c r="U51" s="34">
        <f t="shared" si="10"/>
        <v>1.596128621961188E-5</v>
      </c>
      <c r="V51" s="34">
        <f t="shared" si="11"/>
        <v>-1.2633798407292986E-2</v>
      </c>
      <c r="W51" s="34">
        <f t="shared" si="12"/>
        <v>1.1136456580936798E-2</v>
      </c>
      <c r="X51">
        <f t="shared" si="13"/>
        <v>1.2745318821449551E-3</v>
      </c>
      <c r="Y51">
        <v>0.1</v>
      </c>
      <c r="Z51">
        <f t="shared" si="14"/>
        <v>1.2745318821449553E-4</v>
      </c>
      <c r="AA51"/>
      <c r="AB51"/>
      <c r="AC51"/>
      <c r="AD51"/>
      <c r="AE51"/>
      <c r="AF51"/>
      <c r="AG51"/>
      <c r="AH51"/>
    </row>
    <row r="52" spans="1:34" s="34" customFormat="1" ht="13.7" customHeight="1">
      <c r="A52" s="119" t="s">
        <v>297</v>
      </c>
      <c r="B52" s="121" t="s">
        <v>111</v>
      </c>
      <c r="C52" s="25">
        <v>44486.366999999998</v>
      </c>
      <c r="D52" s="25"/>
      <c r="E52" s="34">
        <f t="shared" si="2"/>
        <v>-13664.516154468543</v>
      </c>
      <c r="F52" s="34">
        <f t="shared" si="15"/>
        <v>-13664.5</v>
      </c>
      <c r="G52" s="34">
        <f t="shared" si="4"/>
        <v>-5.9821899994858541E-3</v>
      </c>
      <c r="I52">
        <f t="shared" si="16"/>
        <v>-5.9821899994858541E-3</v>
      </c>
      <c r="O52" s="34">
        <f t="shared" ca="1" si="6"/>
        <v>-2.5190932626895968E-2</v>
      </c>
      <c r="P52" s="28">
        <f t="shared" si="7"/>
        <v>-1.1884946866229845E-2</v>
      </c>
      <c r="Q52" s="37">
        <f t="shared" si="8"/>
        <v>29467.866999999998</v>
      </c>
      <c r="S52" s="34">
        <f t="shared" si="9"/>
        <v>3.4842538627893341E-5</v>
      </c>
      <c r="T52" s="34">
        <v>0.1</v>
      </c>
      <c r="U52" s="34">
        <f t="shared" si="10"/>
        <v>3.4842538627893343E-6</v>
      </c>
      <c r="V52" s="34">
        <f t="shared" si="11"/>
        <v>5.9027568667439911E-3</v>
      </c>
      <c r="W52" s="34">
        <f t="shared" si="12"/>
        <v>1.1095300261835757E-2</v>
      </c>
      <c r="X52">
        <f t="shared" si="13"/>
        <v>2.9164067362553444E-4</v>
      </c>
      <c r="Y52">
        <v>0.1</v>
      </c>
      <c r="Z52">
        <f t="shared" si="14"/>
        <v>2.9164067362553446E-5</v>
      </c>
      <c r="AA52"/>
      <c r="AB52"/>
      <c r="AC52"/>
      <c r="AD52"/>
      <c r="AE52"/>
      <c r="AF52"/>
      <c r="AG52"/>
      <c r="AH52"/>
    </row>
    <row r="53" spans="1:34" s="34" customFormat="1" ht="13.7" customHeight="1">
      <c r="A53" s="119" t="s">
        <v>254</v>
      </c>
      <c r="B53" s="121" t="s">
        <v>111</v>
      </c>
      <c r="C53" s="25">
        <v>44815.396999999997</v>
      </c>
      <c r="D53" s="25"/>
      <c r="E53" s="34">
        <f t="shared" ref="E53:E84" si="17">+(C53-C$7)/C$8</f>
        <v>-12775.994595689077</v>
      </c>
      <c r="F53" s="34">
        <f t="shared" si="15"/>
        <v>-12776</v>
      </c>
      <c r="G53" s="34">
        <f t="shared" ref="G53:G84" si="18">+C53-(C$7+F53*C$8)</f>
        <v>2.0012799941468984E-3</v>
      </c>
      <c r="I53">
        <f t="shared" si="16"/>
        <v>2.0012799941468984E-3</v>
      </c>
      <c r="O53" s="34">
        <f t="shared" ref="O53:O84" ca="1" si="19">+C$11+C$12*F53</f>
        <v>-2.3411252824727054E-2</v>
      </c>
      <c r="P53" s="28">
        <f t="shared" ref="P53:P84" si="20">+D$11+D$12*F53+D$13*F53^2</f>
        <v>-1.0410626964613453E-2</v>
      </c>
      <c r="Q53" s="37">
        <f t="shared" ref="Q53:Q84" si="21">+C53-15018.5</f>
        <v>29796.896999999997</v>
      </c>
      <c r="S53" s="34">
        <f t="shared" ref="S53:S84" si="22">(P53-G53)^2</f>
        <v>1.5405543435292361E-4</v>
      </c>
      <c r="T53" s="34">
        <v>0.1</v>
      </c>
      <c r="U53" s="34">
        <f t="shared" ref="U53:U84" si="23">S53*T53</f>
        <v>1.540554343529236E-5</v>
      </c>
      <c r="V53" s="34">
        <f t="shared" ref="V53:V84" si="24">+G53-P53</f>
        <v>1.2411906958760351E-2</v>
      </c>
      <c r="W53" s="34">
        <f t="shared" ref="W53:W84" si="25">AE$2+AE$3*SIN(RADIANS(AE$4*F53+AE$5))</f>
        <v>9.6708957852190934E-3</v>
      </c>
      <c r="X53">
        <f t="shared" ref="X53:X84" si="26">+(G53-W53)^2</f>
        <v>5.8823006382663972E-5</v>
      </c>
      <c r="Y53">
        <v>0.1</v>
      </c>
      <c r="Z53">
        <f t="shared" ref="Z53:Z84" si="27">Y53*X53</f>
        <v>5.8823006382663973E-6</v>
      </c>
      <c r="AA53"/>
      <c r="AB53"/>
      <c r="AC53"/>
      <c r="AD53"/>
      <c r="AE53"/>
      <c r="AF53"/>
      <c r="AG53"/>
      <c r="AH53"/>
    </row>
    <row r="54" spans="1:34" s="34" customFormat="1" ht="13.7" customHeight="1">
      <c r="A54" s="119" t="s">
        <v>254</v>
      </c>
      <c r="B54" s="121" t="s">
        <v>111</v>
      </c>
      <c r="C54" s="123">
        <v>44852.43</v>
      </c>
      <c r="D54" s="124" t="s">
        <v>299</v>
      </c>
      <c r="E54" s="34">
        <f t="shared" si="17"/>
        <v>-12675.989675510726</v>
      </c>
      <c r="F54" s="34">
        <f t="shared" si="15"/>
        <v>-12676</v>
      </c>
      <c r="G54" s="34">
        <f t="shared" si="18"/>
        <v>3.823279999778606E-3</v>
      </c>
      <c r="H54"/>
      <c r="I54">
        <f t="shared" si="16"/>
        <v>3.823279999778606E-3</v>
      </c>
      <c r="J54"/>
      <c r="K54"/>
      <c r="L54"/>
      <c r="M54"/>
      <c r="O54" s="34">
        <f t="shared" ca="1" si="19"/>
        <v>-2.3210951215028808E-2</v>
      </c>
      <c r="P54" s="28">
        <f t="shared" si="20"/>
        <v>-1.0247023443890254E-2</v>
      </c>
      <c r="Q54" s="37">
        <f t="shared" si="21"/>
        <v>29833.93</v>
      </c>
      <c r="R54"/>
      <c r="S54" s="34">
        <f t="shared" si="22"/>
        <v>1.9797343899691976E-4</v>
      </c>
      <c r="T54">
        <v>1</v>
      </c>
      <c r="U54" s="34">
        <f t="shared" si="23"/>
        <v>1.9797343899691976E-4</v>
      </c>
      <c r="V54" s="34">
        <f t="shared" si="24"/>
        <v>1.407030344366886E-2</v>
      </c>
      <c r="W54" s="34">
        <f t="shared" si="25"/>
        <v>9.5026721479265913E-3</v>
      </c>
      <c r="X54">
        <f t="shared" si="26"/>
        <v>3.2255495172444988E-5</v>
      </c>
      <c r="Y54">
        <v>0.1</v>
      </c>
      <c r="Z54">
        <f t="shared" si="27"/>
        <v>3.2255495172444988E-6</v>
      </c>
      <c r="AA54"/>
      <c r="AB54"/>
      <c r="AC54"/>
      <c r="AD54"/>
      <c r="AE54"/>
      <c r="AF54"/>
      <c r="AG54"/>
      <c r="AH54"/>
    </row>
    <row r="55" spans="1:34" s="34" customFormat="1" ht="13.7" customHeight="1">
      <c r="A55" s="119" t="s">
        <v>254</v>
      </c>
      <c r="B55" s="121" t="s">
        <v>111</v>
      </c>
      <c r="C55" s="123">
        <v>44875.383999999998</v>
      </c>
      <c r="D55" s="124" t="s">
        <v>299</v>
      </c>
      <c r="E55" s="34">
        <f t="shared" si="17"/>
        <v>-12614.004069759816</v>
      </c>
      <c r="F55" s="34">
        <f t="shared" si="15"/>
        <v>-12614</v>
      </c>
      <c r="G55" s="34">
        <f t="shared" si="18"/>
        <v>-1.5070800000103191E-3</v>
      </c>
      <c r="H55"/>
      <c r="I55">
        <f t="shared" si="16"/>
        <v>-1.5070800000103191E-3</v>
      </c>
      <c r="J55"/>
      <c r="K55"/>
      <c r="L55"/>
      <c r="M55"/>
      <c r="O55" s="34">
        <f t="shared" ca="1" si="19"/>
        <v>-2.3086764217015894E-2</v>
      </c>
      <c r="P55" s="28">
        <f t="shared" si="20"/>
        <v>-1.0145826015359957E-2</v>
      </c>
      <c r="Q55" s="37">
        <f t="shared" si="21"/>
        <v>29856.883999999998</v>
      </c>
      <c r="R55"/>
      <c r="S55" s="34">
        <f t="shared" si="22"/>
        <v>7.4627932717719238E-5</v>
      </c>
      <c r="T55">
        <v>1</v>
      </c>
      <c r="U55" s="34">
        <f t="shared" si="23"/>
        <v>7.4627932717719238E-5</v>
      </c>
      <c r="V55" s="34">
        <f t="shared" si="24"/>
        <v>8.6387460153496375E-3</v>
      </c>
      <c r="W55" s="34">
        <f t="shared" si="25"/>
        <v>9.397635348974899E-3</v>
      </c>
      <c r="X55">
        <f t="shared" si="26"/>
        <v>1.189128168423938E-4</v>
      </c>
      <c r="Y55">
        <v>0.1</v>
      </c>
      <c r="Z55">
        <f t="shared" si="27"/>
        <v>1.1891281684239382E-5</v>
      </c>
      <c r="AA55"/>
      <c r="AB55"/>
      <c r="AC55"/>
      <c r="AD55"/>
      <c r="AE55"/>
      <c r="AF55"/>
      <c r="AG55"/>
      <c r="AH55"/>
    </row>
    <row r="56" spans="1:34" s="34" customFormat="1" ht="13.7" customHeight="1">
      <c r="A56" s="119" t="s">
        <v>254</v>
      </c>
      <c r="B56" s="121" t="s">
        <v>111</v>
      </c>
      <c r="C56" s="123">
        <v>44878.347000000002</v>
      </c>
      <c r="D56" s="124" t="s">
        <v>299</v>
      </c>
      <c r="E56" s="34">
        <f t="shared" si="17"/>
        <v>-12606.00270399175</v>
      </c>
      <c r="F56" s="34">
        <f t="shared" si="15"/>
        <v>-12606</v>
      </c>
      <c r="G56" s="34">
        <f t="shared" si="18"/>
        <v>-1.0013200007961132E-3</v>
      </c>
      <c r="H56"/>
      <c r="I56">
        <f t="shared" si="16"/>
        <v>-1.0013200007961132E-3</v>
      </c>
      <c r="J56"/>
      <c r="K56"/>
      <c r="L56"/>
      <c r="M56"/>
      <c r="O56" s="34">
        <f t="shared" ca="1" si="19"/>
        <v>-2.3070740088240036E-2</v>
      </c>
      <c r="P56" s="28">
        <f t="shared" si="20"/>
        <v>-1.0132781482807473E-2</v>
      </c>
      <c r="Q56" s="37">
        <f t="shared" si="21"/>
        <v>29859.847000000002</v>
      </c>
      <c r="R56"/>
      <c r="S56" s="34">
        <f t="shared" si="22"/>
        <v>8.3383588797457104E-5</v>
      </c>
      <c r="T56">
        <v>1</v>
      </c>
      <c r="U56" s="34">
        <f t="shared" si="23"/>
        <v>8.3383588797457104E-5</v>
      </c>
      <c r="V56" s="34">
        <f t="shared" si="24"/>
        <v>9.1314614820113601E-3</v>
      </c>
      <c r="W56" s="34">
        <f t="shared" si="25"/>
        <v>9.3840416630529278E-3</v>
      </c>
      <c r="X56">
        <f t="shared" si="26"/>
        <v>1.0785573688894532E-4</v>
      </c>
      <c r="Y56">
        <v>0.1</v>
      </c>
      <c r="Z56">
        <f t="shared" si="27"/>
        <v>1.0785573688894532E-5</v>
      </c>
      <c r="AA56"/>
      <c r="AB56"/>
      <c r="AC56"/>
      <c r="AD56"/>
      <c r="AE56"/>
      <c r="AF56"/>
      <c r="AG56"/>
      <c r="AH56"/>
    </row>
    <row r="57" spans="1:34" s="34" customFormat="1" ht="13.7" customHeight="1">
      <c r="A57" s="119" t="s">
        <v>257</v>
      </c>
      <c r="B57" s="121" t="s">
        <v>122</v>
      </c>
      <c r="C57" s="123">
        <v>44885.383000000002</v>
      </c>
      <c r="D57" s="124" t="s">
        <v>299</v>
      </c>
      <c r="E57" s="34">
        <f t="shared" si="17"/>
        <v>-12587.002498273207</v>
      </c>
      <c r="F57" s="34">
        <f t="shared" si="15"/>
        <v>-12587</v>
      </c>
      <c r="G57" s="34">
        <f t="shared" si="18"/>
        <v>-9.2513999697985128E-4</v>
      </c>
      <c r="H57"/>
      <c r="I57">
        <f t="shared" si="16"/>
        <v>-9.2513999697985128E-4</v>
      </c>
      <c r="J57"/>
      <c r="K57"/>
      <c r="L57"/>
      <c r="M57"/>
      <c r="O57" s="34">
        <f t="shared" ca="1" si="19"/>
        <v>-2.3032682782397368E-2</v>
      </c>
      <c r="P57" s="28">
        <f t="shared" si="20"/>
        <v>-1.0101812810285767E-2</v>
      </c>
      <c r="Q57" s="37">
        <f t="shared" si="21"/>
        <v>29866.883000000002</v>
      </c>
      <c r="R57"/>
      <c r="S57" s="34">
        <f t="shared" si="22"/>
        <v>8.421132392246792E-5</v>
      </c>
      <c r="T57">
        <v>1</v>
      </c>
      <c r="U57" s="34">
        <f t="shared" si="23"/>
        <v>8.421132392246792E-5</v>
      </c>
      <c r="V57" s="34">
        <f t="shared" si="24"/>
        <v>9.176672813305916E-3</v>
      </c>
      <c r="W57" s="34">
        <f t="shared" si="25"/>
        <v>9.3517198028098547E-3</v>
      </c>
      <c r="X57">
        <f t="shared" si="26"/>
        <v>1.0561384734453371E-4</v>
      </c>
      <c r="Y57">
        <v>0.1</v>
      </c>
      <c r="Z57">
        <f t="shared" si="27"/>
        <v>1.0561384734453371E-5</v>
      </c>
      <c r="AA57"/>
      <c r="AB57"/>
      <c r="AC57"/>
      <c r="AD57"/>
      <c r="AE57"/>
      <c r="AF57"/>
      <c r="AG57"/>
      <c r="AH57"/>
    </row>
    <row r="58" spans="1:34" s="34" customFormat="1">
      <c r="A58" s="119" t="s">
        <v>259</v>
      </c>
      <c r="B58" s="121" t="s">
        <v>122</v>
      </c>
      <c r="C58" s="25">
        <v>45196.447099999998</v>
      </c>
      <c r="D58" s="25"/>
      <c r="E58" s="34">
        <f t="shared" si="17"/>
        <v>-11746.996544371346</v>
      </c>
      <c r="F58" s="34">
        <f t="shared" si="15"/>
        <v>-11747</v>
      </c>
      <c r="G58" s="34">
        <f t="shared" si="18"/>
        <v>1.2796599985449575E-3</v>
      </c>
      <c r="J58">
        <f>G58</f>
        <v>1.2796599985449575E-3</v>
      </c>
      <c r="O58" s="34">
        <f t="shared" ca="1" si="19"/>
        <v>-2.1350149260932101E-2</v>
      </c>
      <c r="P58" s="28">
        <f t="shared" si="20"/>
        <v>-8.7496799063823648E-3</v>
      </c>
      <c r="Q58" s="37">
        <f t="shared" si="21"/>
        <v>30177.947099999998</v>
      </c>
      <c r="S58" s="34">
        <f t="shared" si="22"/>
        <v>1.0058765892856758E-4</v>
      </c>
      <c r="T58" s="34">
        <v>1</v>
      </c>
      <c r="U58" s="34">
        <f t="shared" si="23"/>
        <v>1.0058765892856758E-4</v>
      </c>
      <c r="V58" s="34">
        <f t="shared" si="24"/>
        <v>1.0029339904927322E-2</v>
      </c>
      <c r="W58" s="34">
        <f t="shared" si="25"/>
        <v>7.8749762663822206E-3</v>
      </c>
      <c r="X58">
        <f t="shared" si="26"/>
        <v>4.3498196672798845E-5</v>
      </c>
      <c r="Y58">
        <v>1</v>
      </c>
      <c r="Z58">
        <f t="shared" si="27"/>
        <v>4.3498196672798845E-5</v>
      </c>
      <c r="AA58"/>
      <c r="AB58"/>
      <c r="AC58"/>
      <c r="AD58"/>
      <c r="AE58"/>
      <c r="AF58"/>
      <c r="AG58"/>
      <c r="AH58"/>
    </row>
    <row r="59" spans="1:34" s="34" customFormat="1" ht="13.7" customHeight="1">
      <c r="A59" s="119" t="s">
        <v>259</v>
      </c>
      <c r="B59" s="121" t="s">
        <v>111</v>
      </c>
      <c r="C59" s="123">
        <v>45225.332999999999</v>
      </c>
      <c r="D59" s="124" t="s">
        <v>299</v>
      </c>
      <c r="E59" s="34">
        <f t="shared" si="17"/>
        <v>-11668.992274563885</v>
      </c>
      <c r="F59" s="34">
        <f t="shared" si="15"/>
        <v>-11669</v>
      </c>
      <c r="G59" s="34">
        <f t="shared" si="18"/>
        <v>2.8608200009330176E-3</v>
      </c>
      <c r="H59">
        <f>G59</f>
        <v>2.8608200009330176E-3</v>
      </c>
      <c r="I59"/>
      <c r="J59"/>
      <c r="K59"/>
      <c r="L59"/>
      <c r="M59"/>
      <c r="O59" s="34">
        <f t="shared" ca="1" si="19"/>
        <v>-2.1193914005367472E-2</v>
      </c>
      <c r="P59" s="28">
        <f t="shared" si="20"/>
        <v>-8.6258125373336464E-3</v>
      </c>
      <c r="Q59" s="37">
        <f t="shared" si="21"/>
        <v>30206.832999999999</v>
      </c>
      <c r="R59"/>
      <c r="S59" s="34">
        <f t="shared" si="22"/>
        <v>1.3194272706916647E-4</v>
      </c>
      <c r="T59">
        <v>1</v>
      </c>
      <c r="U59" s="34">
        <f t="shared" si="23"/>
        <v>1.3194272706916647E-4</v>
      </c>
      <c r="V59" s="34">
        <f t="shared" si="24"/>
        <v>1.1486632538266664E-2</v>
      </c>
      <c r="W59" s="34">
        <f t="shared" si="25"/>
        <v>7.7335523849642301E-3</v>
      </c>
      <c r="X59">
        <f t="shared" si="26"/>
        <v>2.3743520886386503E-5</v>
      </c>
      <c r="Y59">
        <v>0.1</v>
      </c>
      <c r="Z59">
        <f t="shared" si="27"/>
        <v>2.3743520886386505E-6</v>
      </c>
      <c r="AA59"/>
      <c r="AB59"/>
      <c r="AC59"/>
      <c r="AD59"/>
      <c r="AE59"/>
      <c r="AF59"/>
      <c r="AG59"/>
      <c r="AH59"/>
    </row>
    <row r="60" spans="1:34" s="34" customFormat="1" ht="13.7" customHeight="1">
      <c r="A60" s="119" t="s">
        <v>263</v>
      </c>
      <c r="B60" s="121" t="s">
        <v>111</v>
      </c>
      <c r="C60" s="25">
        <v>45225.35</v>
      </c>
      <c r="D60" s="25"/>
      <c r="E60" s="34">
        <f t="shared" si="17"/>
        <v>-11668.946367301631</v>
      </c>
      <c r="F60" s="35">
        <f t="shared" si="15"/>
        <v>-11669</v>
      </c>
      <c r="G60" s="34">
        <f t="shared" si="18"/>
        <v>1.9860820000758395E-2</v>
      </c>
      <c r="J60" s="34">
        <f>G60</f>
        <v>1.9860820000758395E-2</v>
      </c>
      <c r="O60" s="34">
        <f t="shared" ca="1" si="19"/>
        <v>-2.1193914005367472E-2</v>
      </c>
      <c r="P60" s="28">
        <f t="shared" si="20"/>
        <v>-8.6258125373336464E-3</v>
      </c>
      <c r="Q60" s="37">
        <f t="shared" si="21"/>
        <v>30206.85</v>
      </c>
      <c r="S60" s="34">
        <f t="shared" si="22"/>
        <v>8.1148823336028419E-4</v>
      </c>
      <c r="T60" s="34">
        <v>1</v>
      </c>
      <c r="U60" s="34">
        <f t="shared" si="23"/>
        <v>8.1148823336028419E-4</v>
      </c>
      <c r="V60" s="34">
        <f t="shared" si="24"/>
        <v>2.8486632538092041E-2</v>
      </c>
      <c r="W60" s="34">
        <f t="shared" si="25"/>
        <v>7.7335523849642301E-3</v>
      </c>
      <c r="X60">
        <f t="shared" si="26"/>
        <v>1.4707061982508987E-4</v>
      </c>
      <c r="Y60">
        <v>1</v>
      </c>
      <c r="Z60">
        <f t="shared" si="27"/>
        <v>1.4707061982508987E-4</v>
      </c>
      <c r="AA60"/>
      <c r="AB60"/>
      <c r="AC60"/>
      <c r="AD60"/>
      <c r="AE60"/>
      <c r="AF60"/>
      <c r="AG60"/>
      <c r="AH60"/>
    </row>
    <row r="61" spans="1:34" s="34" customFormat="1" ht="13.7" customHeight="1">
      <c r="A61" s="119" t="s">
        <v>264</v>
      </c>
      <c r="B61" s="121" t="s">
        <v>111</v>
      </c>
      <c r="C61" s="25">
        <v>45542.689400000003</v>
      </c>
      <c r="D61" s="25"/>
      <c r="E61" s="34">
        <f t="shared" si="17"/>
        <v>-10811.994422645686</v>
      </c>
      <c r="F61" s="34">
        <f t="shared" si="15"/>
        <v>-10812</v>
      </c>
      <c r="G61" s="34">
        <f t="shared" si="18"/>
        <v>2.0653600004152395E-3</v>
      </c>
      <c r="J61" s="34">
        <f>G61</f>
        <v>2.0653600004152395E-3</v>
      </c>
      <c r="O61" s="34">
        <f t="shared" ca="1" si="19"/>
        <v>-1.9477329210253504E-2</v>
      </c>
      <c r="P61" s="28">
        <f t="shared" si="20"/>
        <v>-7.2837474193689963E-3</v>
      </c>
      <c r="Q61" s="37">
        <f t="shared" si="21"/>
        <v>30524.189400000003</v>
      </c>
      <c r="S61" s="34">
        <f t="shared" si="22"/>
        <v>8.7405809546664656E-5</v>
      </c>
      <c r="T61" s="34">
        <v>1</v>
      </c>
      <c r="U61" s="34">
        <f t="shared" si="23"/>
        <v>8.7405809546664656E-5</v>
      </c>
      <c r="V61" s="34">
        <f t="shared" si="24"/>
        <v>9.3491074197842357E-3</v>
      </c>
      <c r="W61" s="34">
        <f t="shared" si="25"/>
        <v>6.1412859352903935E-3</v>
      </c>
      <c r="X61">
        <f t="shared" si="26"/>
        <v>1.6613172226587899E-5</v>
      </c>
      <c r="Y61">
        <v>1</v>
      </c>
      <c r="Z61">
        <f t="shared" si="27"/>
        <v>1.6613172226587899E-5</v>
      </c>
      <c r="AA61"/>
      <c r="AB61"/>
      <c r="AC61"/>
      <c r="AD61"/>
      <c r="AE61"/>
      <c r="AF61"/>
      <c r="AG61"/>
      <c r="AH61"/>
    </row>
    <row r="62" spans="1:34" s="34" customFormat="1" ht="13.7" customHeight="1">
      <c r="A62" s="119" t="s">
        <v>265</v>
      </c>
      <c r="B62" s="121" t="s">
        <v>122</v>
      </c>
      <c r="C62" s="25">
        <v>45550.650800000003</v>
      </c>
      <c r="D62" s="25"/>
      <c r="E62" s="34">
        <f t="shared" si="17"/>
        <v>-10790.495241604242</v>
      </c>
      <c r="F62" s="35">
        <f t="shared" si="15"/>
        <v>-10790.5</v>
      </c>
      <c r="G62" s="34">
        <f t="shared" si="18"/>
        <v>1.7620900034671649E-3</v>
      </c>
      <c r="J62" s="34">
        <f>G62</f>
        <v>1.7620900034671649E-3</v>
      </c>
      <c r="O62" s="34">
        <f t="shared" ca="1" si="19"/>
        <v>-1.9434264364168379E-2</v>
      </c>
      <c r="P62" s="28">
        <f t="shared" si="20"/>
        <v>-7.2505235578307504E-3</v>
      </c>
      <c r="Q62" s="37">
        <f t="shared" si="21"/>
        <v>30532.150800000003</v>
      </c>
      <c r="S62" s="34">
        <f t="shared" si="22"/>
        <v>8.1227203205291095E-5</v>
      </c>
      <c r="T62" s="34">
        <v>1</v>
      </c>
      <c r="U62" s="34">
        <f t="shared" si="23"/>
        <v>8.1227203205291095E-5</v>
      </c>
      <c r="V62" s="34">
        <f t="shared" si="24"/>
        <v>9.0126135612979153E-3</v>
      </c>
      <c r="W62" s="34">
        <f t="shared" si="25"/>
        <v>6.1005603634129964E-3</v>
      </c>
      <c r="X62">
        <f t="shared" si="26"/>
        <v>1.8822325064128511E-5</v>
      </c>
      <c r="Y62">
        <v>1</v>
      </c>
      <c r="Z62">
        <f t="shared" si="27"/>
        <v>1.8822325064128511E-5</v>
      </c>
      <c r="AA62"/>
      <c r="AB62"/>
      <c r="AC62"/>
      <c r="AD62"/>
      <c r="AE62"/>
      <c r="AF62"/>
      <c r="AG62"/>
      <c r="AH62"/>
    </row>
    <row r="63" spans="1:34" s="34" customFormat="1" ht="13.7" customHeight="1">
      <c r="A63" s="119" t="s">
        <v>265</v>
      </c>
      <c r="B63" s="121" t="s">
        <v>111</v>
      </c>
      <c r="C63" s="25">
        <v>45554.723400000003</v>
      </c>
      <c r="D63" s="25"/>
      <c r="E63" s="34">
        <f t="shared" si="17"/>
        <v>-10779.497481824632</v>
      </c>
      <c r="F63" s="34">
        <f t="shared" si="15"/>
        <v>-10779.5</v>
      </c>
      <c r="G63" s="34">
        <f t="shared" si="18"/>
        <v>9.3251000362215564E-4</v>
      </c>
      <c r="J63" s="34">
        <f>G63</f>
        <v>9.3251000362215564E-4</v>
      </c>
      <c r="O63" s="34">
        <f t="shared" ca="1" si="19"/>
        <v>-1.9412231187101572E-2</v>
      </c>
      <c r="P63" s="28">
        <f t="shared" si="20"/>
        <v>-7.2335337299788138E-3</v>
      </c>
      <c r="Q63" s="37">
        <f t="shared" si="21"/>
        <v>30536.223400000003</v>
      </c>
      <c r="S63" s="34">
        <f t="shared" si="22"/>
        <v>6.6684270259083668E-5</v>
      </c>
      <c r="T63" s="34">
        <v>1</v>
      </c>
      <c r="U63" s="34">
        <f t="shared" si="23"/>
        <v>6.6684270259083668E-5</v>
      </c>
      <c r="V63" s="34">
        <f t="shared" si="24"/>
        <v>8.1660437336009695E-3</v>
      </c>
      <c r="W63" s="34">
        <f t="shared" si="25"/>
        <v>6.0797115111932117E-3</v>
      </c>
      <c r="X63">
        <f t="shared" si="26"/>
        <v>2.6493683359541753E-5</v>
      </c>
      <c r="Y63">
        <v>1</v>
      </c>
      <c r="Z63">
        <f t="shared" si="27"/>
        <v>2.6493683359541753E-5</v>
      </c>
      <c r="AA63"/>
      <c r="AB63"/>
      <c r="AC63"/>
      <c r="AD63"/>
      <c r="AE63"/>
      <c r="AF63"/>
      <c r="AG63"/>
      <c r="AH63"/>
    </row>
    <row r="64" spans="1:34" s="34" customFormat="1" ht="13.7" customHeight="1">
      <c r="A64" s="119" t="s">
        <v>265</v>
      </c>
      <c r="B64" s="121" t="s">
        <v>111</v>
      </c>
      <c r="C64" s="123">
        <v>45558.438000000002</v>
      </c>
      <c r="D64" s="124" t="s">
        <v>299</v>
      </c>
      <c r="E64" s="34">
        <f t="shared" si="17"/>
        <v>-10769.466474979536</v>
      </c>
      <c r="F64" s="34">
        <f t="shared" si="15"/>
        <v>-10769.5</v>
      </c>
      <c r="G64" s="34">
        <f t="shared" si="18"/>
        <v>1.241470999957528E-2</v>
      </c>
      <c r="H64"/>
      <c r="I64">
        <f>G64</f>
        <v>1.241470999957528E-2</v>
      </c>
      <c r="J64"/>
      <c r="K64"/>
      <c r="L64"/>
      <c r="M64"/>
      <c r="O64" s="34">
        <f t="shared" ca="1" si="19"/>
        <v>-1.9392201026131747E-2</v>
      </c>
      <c r="P64" s="28">
        <f t="shared" si="20"/>
        <v>-7.2180933819920128E-3</v>
      </c>
      <c r="Q64" s="37">
        <f t="shared" si="21"/>
        <v>30539.938000000002</v>
      </c>
      <c r="R64"/>
      <c r="S64" s="34">
        <f t="shared" si="22"/>
        <v>3.8544696861928012E-4</v>
      </c>
      <c r="T64">
        <v>1</v>
      </c>
      <c r="U64" s="34">
        <f t="shared" si="23"/>
        <v>3.8544696861928012E-4</v>
      </c>
      <c r="V64" s="34">
        <f t="shared" si="24"/>
        <v>1.9632803381567292E-2</v>
      </c>
      <c r="W64" s="34">
        <f t="shared" si="25"/>
        <v>6.0607507223226359E-3</v>
      </c>
      <c r="X64">
        <f t="shared" si="26"/>
        <v>4.0372798496984942E-5</v>
      </c>
      <c r="Y64">
        <v>0.1</v>
      </c>
      <c r="Z64">
        <f t="shared" si="27"/>
        <v>4.0372798496984942E-6</v>
      </c>
      <c r="AA64"/>
      <c r="AB64"/>
      <c r="AC64"/>
      <c r="AD64"/>
      <c r="AE64"/>
      <c r="AF64"/>
      <c r="AG64"/>
      <c r="AH64"/>
    </row>
    <row r="65" spans="1:34" s="34" customFormat="1" ht="13.7" customHeight="1">
      <c r="A65" s="38" t="s">
        <v>91</v>
      </c>
      <c r="B65" s="14" t="s">
        <v>111</v>
      </c>
      <c r="C65" s="25">
        <v>45575.646800000002</v>
      </c>
      <c r="D65" s="25"/>
      <c r="E65" s="34">
        <f t="shared" si="17"/>
        <v>-10722.995363528531</v>
      </c>
      <c r="F65" s="35">
        <f t="shared" si="15"/>
        <v>-10723</v>
      </c>
      <c r="G65" s="34">
        <f t="shared" si="18"/>
        <v>1.7169400016427971E-3</v>
      </c>
      <c r="J65" s="34">
        <f>G65</f>
        <v>1.7169400016427971E-3</v>
      </c>
      <c r="O65" s="34">
        <f t="shared" ca="1" si="19"/>
        <v>-1.9299060777622064E-2</v>
      </c>
      <c r="P65" s="28">
        <f t="shared" si="20"/>
        <v>-7.1463576926449265E-3</v>
      </c>
      <c r="Q65" s="37">
        <f t="shared" si="21"/>
        <v>30557.146800000002</v>
      </c>
      <c r="S65" s="34">
        <f t="shared" si="22"/>
        <v>7.8558046017566076E-5</v>
      </c>
      <c r="T65" s="34">
        <v>1</v>
      </c>
      <c r="U65" s="34">
        <f t="shared" si="23"/>
        <v>7.8558046017566076E-5</v>
      </c>
      <c r="V65" s="34">
        <f t="shared" si="24"/>
        <v>8.8632976942877237E-3</v>
      </c>
      <c r="W65" s="34">
        <f t="shared" si="25"/>
        <v>5.9724931533384016E-3</v>
      </c>
      <c r="X65">
        <f t="shared" si="26"/>
        <v>1.8109732626906392E-5</v>
      </c>
      <c r="Y65">
        <v>1</v>
      </c>
      <c r="Z65">
        <f t="shared" si="27"/>
        <v>1.8109732626906392E-5</v>
      </c>
      <c r="AA65"/>
      <c r="AB65"/>
      <c r="AC65"/>
      <c r="AD65"/>
      <c r="AE65"/>
      <c r="AF65"/>
      <c r="AG65"/>
      <c r="AH65"/>
    </row>
    <row r="66" spans="1:34" s="34" customFormat="1" ht="13.7" customHeight="1">
      <c r="A66" s="38" t="s">
        <v>91</v>
      </c>
      <c r="B66" s="14"/>
      <c r="C66" s="123">
        <v>45583.434000000001</v>
      </c>
      <c r="D66" s="124" t="s">
        <v>299</v>
      </c>
      <c r="E66" s="34">
        <f t="shared" si="17"/>
        <v>-10701.966596903827</v>
      </c>
      <c r="F66" s="34">
        <f t="shared" si="15"/>
        <v>-10702</v>
      </c>
      <c r="G66" s="34">
        <f t="shared" si="18"/>
        <v>1.2369559997750912E-2</v>
      </c>
      <c r="H66">
        <f>G66</f>
        <v>1.2369559997750912E-2</v>
      </c>
      <c r="I66"/>
      <c r="J66"/>
      <c r="K66"/>
      <c r="L66"/>
      <c r="M66"/>
      <c r="O66" s="34">
        <f t="shared" ca="1" si="19"/>
        <v>-1.9256997439585432E-2</v>
      </c>
      <c r="P66" s="28">
        <f t="shared" si="20"/>
        <v>-7.1139943426217801E-3</v>
      </c>
      <c r="Q66" s="37">
        <f t="shared" si="21"/>
        <v>30564.934000000001</v>
      </c>
      <c r="R66"/>
      <c r="S66" s="34">
        <f t="shared" si="22"/>
        <v>3.7960888973425554E-4</v>
      </c>
      <c r="T66">
        <v>1</v>
      </c>
      <c r="U66" s="34">
        <f t="shared" si="23"/>
        <v>3.7960888973425554E-4</v>
      </c>
      <c r="V66" s="34">
        <f t="shared" si="24"/>
        <v>1.9483554340372692E-2</v>
      </c>
      <c r="W66" s="34">
        <f t="shared" si="25"/>
        <v>5.9325871745649038E-3</v>
      </c>
      <c r="X66">
        <f t="shared" si="26"/>
        <v>4.1434619126435249E-5</v>
      </c>
      <c r="Y66">
        <v>0.1</v>
      </c>
      <c r="Z66">
        <f t="shared" si="27"/>
        <v>4.1434619126435249E-6</v>
      </c>
      <c r="AA66"/>
      <c r="AB66"/>
      <c r="AC66"/>
      <c r="AD66"/>
      <c r="AE66"/>
      <c r="AF66"/>
      <c r="AG66"/>
      <c r="AH66"/>
    </row>
    <row r="67" spans="1:34" s="34" customFormat="1" ht="13.7" customHeight="1">
      <c r="A67" s="33" t="s">
        <v>106</v>
      </c>
      <c r="B67" s="14" t="s">
        <v>111</v>
      </c>
      <c r="C67" s="25">
        <v>45605.641600000003</v>
      </c>
      <c r="D67" s="25"/>
      <c r="E67" s="34">
        <f t="shared" si="17"/>
        <v>-10641.996590008552</v>
      </c>
      <c r="F67" s="34">
        <f t="shared" si="15"/>
        <v>-10642</v>
      </c>
      <c r="G67" s="34">
        <f t="shared" si="18"/>
        <v>1.2627600008272566E-3</v>
      </c>
      <c r="J67" s="34">
        <f>G67</f>
        <v>1.2627600008272566E-3</v>
      </c>
      <c r="O67" s="34">
        <f t="shared" ca="1" si="19"/>
        <v>-1.9136816473766485E-2</v>
      </c>
      <c r="P67" s="28">
        <f t="shared" si="20"/>
        <v>-7.0216421868109398E-3</v>
      </c>
      <c r="Q67" s="37">
        <f t="shared" si="21"/>
        <v>30587.141600000003</v>
      </c>
      <c r="S67" s="34">
        <f t="shared" si="22"/>
        <v>6.8631319606544532E-5</v>
      </c>
      <c r="T67" s="34">
        <v>1</v>
      </c>
      <c r="U67" s="34">
        <f t="shared" si="23"/>
        <v>6.8631319606544532E-5</v>
      </c>
      <c r="V67" s="34">
        <f t="shared" si="24"/>
        <v>8.2844021876381964E-3</v>
      </c>
      <c r="W67" s="34">
        <f t="shared" si="25"/>
        <v>5.8184108966716072E-3</v>
      </c>
      <c r="X67">
        <f t="shared" si="26"/>
        <v>2.0753955084807434E-5</v>
      </c>
      <c r="Y67">
        <v>1</v>
      </c>
      <c r="Z67">
        <f t="shared" si="27"/>
        <v>2.0753955084807434E-5</v>
      </c>
      <c r="AA67"/>
      <c r="AB67"/>
      <c r="AC67"/>
      <c r="AD67"/>
      <c r="AE67"/>
      <c r="AF67"/>
      <c r="AG67"/>
      <c r="AH67"/>
    </row>
    <row r="68" spans="1:34" s="34" customFormat="1" ht="13.7" customHeight="1">
      <c r="A68" s="33" t="s">
        <v>107</v>
      </c>
      <c r="B68" s="14" t="s">
        <v>111</v>
      </c>
      <c r="C68" s="25">
        <v>45892.447</v>
      </c>
      <c r="D68" s="25"/>
      <c r="E68" s="34">
        <f t="shared" si="17"/>
        <v>-9867.4994892141949</v>
      </c>
      <c r="F68" s="35">
        <f t="shared" si="15"/>
        <v>-9867.5</v>
      </c>
      <c r="G68" s="34">
        <f t="shared" si="18"/>
        <v>1.8914999964181334E-4</v>
      </c>
      <c r="I68">
        <f>G68</f>
        <v>1.8914999964181334E-4</v>
      </c>
      <c r="O68" s="34">
        <f t="shared" ca="1" si="19"/>
        <v>-1.7585480506653567E-2</v>
      </c>
      <c r="P68" s="28">
        <f t="shared" si="20"/>
        <v>-5.8447646530969764E-3</v>
      </c>
      <c r="Q68" s="37">
        <f t="shared" si="21"/>
        <v>30873.947</v>
      </c>
      <c r="S68" s="34">
        <f t="shared" si="22"/>
        <v>3.6408126036535871E-5</v>
      </c>
      <c r="T68" s="34">
        <v>0.1</v>
      </c>
      <c r="U68" s="34">
        <f t="shared" si="23"/>
        <v>3.6408126036535872E-6</v>
      </c>
      <c r="V68" s="34">
        <f t="shared" si="24"/>
        <v>6.0339146527387897E-3</v>
      </c>
      <c r="W68" s="34">
        <f t="shared" si="25"/>
        <v>4.3273878704333168E-3</v>
      </c>
      <c r="X68">
        <f t="shared" si="26"/>
        <v>1.7125012675252998E-5</v>
      </c>
      <c r="Y68">
        <v>0.1</v>
      </c>
      <c r="Z68">
        <f t="shared" si="27"/>
        <v>1.7125012675252999E-6</v>
      </c>
      <c r="AA68"/>
      <c r="AB68"/>
      <c r="AC68"/>
      <c r="AD68"/>
      <c r="AE68"/>
      <c r="AF68"/>
      <c r="AG68"/>
      <c r="AH68"/>
    </row>
    <row r="69" spans="1:34" s="34" customFormat="1" ht="13.7" customHeight="1">
      <c r="A69" s="33" t="s">
        <v>109</v>
      </c>
      <c r="B69" s="14"/>
      <c r="C69" s="123">
        <v>45911.517999999996</v>
      </c>
      <c r="D69" s="124" t="s">
        <v>299</v>
      </c>
      <c r="E69" s="34">
        <f t="shared" si="17"/>
        <v>-9815.9996422474142</v>
      </c>
      <c r="F69" s="34">
        <f t="shared" si="15"/>
        <v>-9816</v>
      </c>
      <c r="G69" s="34">
        <f t="shared" si="18"/>
        <v>1.3247999595478177E-4</v>
      </c>
      <c r="H69"/>
      <c r="I69">
        <f>G69</f>
        <v>1.3247999595478177E-4</v>
      </c>
      <c r="J69"/>
      <c r="K69"/>
      <c r="L69"/>
      <c r="M69"/>
      <c r="O69" s="34">
        <f t="shared" ca="1" si="19"/>
        <v>-1.7482325177658971E-2</v>
      </c>
      <c r="P69" s="28">
        <f t="shared" si="20"/>
        <v>-5.7675114723538621E-3</v>
      </c>
      <c r="Q69" s="37">
        <f t="shared" si="21"/>
        <v>30893.017999999996</v>
      </c>
      <c r="R69"/>
      <c r="S69" s="34">
        <f t="shared" si="22"/>
        <v>3.480989932611479E-5</v>
      </c>
      <c r="T69">
        <v>1</v>
      </c>
      <c r="U69" s="34">
        <f t="shared" si="23"/>
        <v>3.480989932611479E-5</v>
      </c>
      <c r="V69" s="34">
        <f t="shared" si="24"/>
        <v>5.8999914683086439E-3</v>
      </c>
      <c r="W69" s="34">
        <f t="shared" si="25"/>
        <v>4.227383606221477E-3</v>
      </c>
      <c r="X69">
        <f t="shared" si="26"/>
        <v>1.6768235577375213E-5</v>
      </c>
      <c r="Y69">
        <v>0.1</v>
      </c>
      <c r="Z69">
        <f t="shared" si="27"/>
        <v>1.6768235577375213E-6</v>
      </c>
      <c r="AA69"/>
      <c r="AB69"/>
      <c r="AC69"/>
      <c r="AD69"/>
      <c r="AE69"/>
      <c r="AF69"/>
      <c r="AG69"/>
      <c r="AH69"/>
    </row>
    <row r="70" spans="1:34" s="34" customFormat="1" ht="13.7" customHeight="1">
      <c r="A70" s="33" t="s">
        <v>109</v>
      </c>
      <c r="B70" s="14"/>
      <c r="C70" s="25">
        <v>45935.403599999998</v>
      </c>
      <c r="D70" s="25"/>
      <c r="E70" s="34">
        <f t="shared" si="17"/>
        <v>-9751.4983185250057</v>
      </c>
      <c r="F70" s="34">
        <f t="shared" si="15"/>
        <v>-9751.5</v>
      </c>
      <c r="G70" s="34">
        <f t="shared" si="18"/>
        <v>6.2266999884741381E-4</v>
      </c>
      <c r="J70">
        <f>G70</f>
        <v>6.2266999884741381E-4</v>
      </c>
      <c r="O70" s="34">
        <f t="shared" ca="1" si="19"/>
        <v>-1.7353130639403604E-2</v>
      </c>
      <c r="P70" s="28">
        <f t="shared" si="20"/>
        <v>-5.6709338522857571E-3</v>
      </c>
      <c r="Q70" s="37">
        <f t="shared" si="21"/>
        <v>30916.903599999998</v>
      </c>
      <c r="S70" s="34">
        <f t="shared" si="22"/>
        <v>3.9609449434998278E-5</v>
      </c>
      <c r="T70" s="34">
        <v>1</v>
      </c>
      <c r="U70" s="34">
        <f t="shared" si="23"/>
        <v>3.9609449434998278E-5</v>
      </c>
      <c r="V70" s="34">
        <f t="shared" si="24"/>
        <v>6.2936038511331709E-3</v>
      </c>
      <c r="W70" s="34">
        <f t="shared" si="25"/>
        <v>4.102032809886148E-3</v>
      </c>
      <c r="X70">
        <f t="shared" si="26"/>
        <v>1.2105965570839362E-5</v>
      </c>
      <c r="Y70">
        <v>1</v>
      </c>
      <c r="Z70">
        <f t="shared" si="27"/>
        <v>1.2105965570839362E-5</v>
      </c>
      <c r="AA70"/>
      <c r="AB70"/>
      <c r="AC70"/>
      <c r="AD70"/>
      <c r="AE70"/>
      <c r="AF70"/>
      <c r="AG70"/>
      <c r="AH70"/>
    </row>
    <row r="71" spans="1:34" s="34" customFormat="1" ht="13.7" customHeight="1">
      <c r="A71" s="33" t="s">
        <v>110</v>
      </c>
      <c r="B71" s="14" t="s">
        <v>111</v>
      </c>
      <c r="C71" s="123">
        <v>45945.398999999998</v>
      </c>
      <c r="D71" s="124" t="s">
        <v>299</v>
      </c>
      <c r="E71" s="34">
        <f t="shared" si="17"/>
        <v>-9724.5064685762954</v>
      </c>
      <c r="F71" s="34">
        <f t="shared" si="15"/>
        <v>-9724.5</v>
      </c>
      <c r="G71" s="34">
        <f t="shared" si="18"/>
        <v>-2.395390001765918E-3</v>
      </c>
      <c r="H71"/>
      <c r="I71">
        <f>G71</f>
        <v>-2.395390001765918E-3</v>
      </c>
      <c r="J71"/>
      <c r="K71"/>
      <c r="L71"/>
      <c r="M71"/>
      <c r="O71" s="34">
        <f t="shared" ca="1" si="19"/>
        <v>-1.7299049204785078E-2</v>
      </c>
      <c r="P71" s="28">
        <f t="shared" si="20"/>
        <v>-5.6305642452520281E-3</v>
      </c>
      <c r="Q71" s="37">
        <f t="shared" si="21"/>
        <v>30926.898999999998</v>
      </c>
      <c r="R71"/>
      <c r="S71" s="34">
        <f t="shared" si="22"/>
        <v>1.0466352385715925E-5</v>
      </c>
      <c r="T71">
        <v>1</v>
      </c>
      <c r="U71" s="34">
        <f t="shared" si="23"/>
        <v>1.0466352385715925E-5</v>
      </c>
      <c r="V71" s="34">
        <f t="shared" si="24"/>
        <v>3.2351742434861101E-3</v>
      </c>
      <c r="W71" s="34">
        <f t="shared" si="25"/>
        <v>4.0495290382516541E-3</v>
      </c>
      <c r="X71">
        <f t="shared" si="26"/>
        <v>4.1536981432381019E-5</v>
      </c>
      <c r="Y71">
        <v>0.1</v>
      </c>
      <c r="Z71">
        <f t="shared" si="27"/>
        <v>4.1536981432381021E-6</v>
      </c>
      <c r="AA71"/>
      <c r="AB71"/>
      <c r="AC71"/>
      <c r="AD71"/>
      <c r="AE71"/>
      <c r="AF71"/>
      <c r="AG71"/>
      <c r="AH71"/>
    </row>
    <row r="72" spans="1:34" s="34" customFormat="1" ht="13.7" customHeight="1">
      <c r="A72" s="38" t="s">
        <v>93</v>
      </c>
      <c r="B72" s="14"/>
      <c r="C72" s="25">
        <v>45962.622100000001</v>
      </c>
      <c r="D72" s="25"/>
      <c r="E72" s="34">
        <f t="shared" si="17"/>
        <v>-9677.9967410164463</v>
      </c>
      <c r="F72" s="35">
        <f t="shared" si="15"/>
        <v>-9678</v>
      </c>
      <c r="G72" s="34">
        <f t="shared" si="18"/>
        <v>1.2068400028510951E-3</v>
      </c>
      <c r="J72">
        <f>G72</f>
        <v>1.2068400028510951E-3</v>
      </c>
      <c r="O72" s="34">
        <f t="shared" ca="1" si="19"/>
        <v>-1.7205908956275391E-2</v>
      </c>
      <c r="P72" s="28">
        <f t="shared" si="20"/>
        <v>-5.5611193731493992E-3</v>
      </c>
      <c r="Q72" s="37">
        <f t="shared" si="21"/>
        <v>30944.122100000001</v>
      </c>
      <c r="S72" s="34">
        <f t="shared" si="22"/>
        <v>4.5805274115193E-5</v>
      </c>
      <c r="T72" s="34">
        <v>1</v>
      </c>
      <c r="U72" s="34">
        <f t="shared" si="23"/>
        <v>4.5805274115193E-5</v>
      </c>
      <c r="V72" s="34">
        <f t="shared" si="24"/>
        <v>6.7679593760004942E-3</v>
      </c>
      <c r="W72" s="34">
        <f t="shared" si="25"/>
        <v>3.9590659558494633E-3</v>
      </c>
      <c r="X72">
        <f t="shared" si="26"/>
        <v>7.5747476963577764E-6</v>
      </c>
      <c r="Y72">
        <v>1</v>
      </c>
      <c r="Z72">
        <f t="shared" si="27"/>
        <v>7.5747476963577764E-6</v>
      </c>
      <c r="AA72"/>
      <c r="AB72"/>
      <c r="AC72"/>
      <c r="AD72"/>
      <c r="AE72"/>
      <c r="AF72"/>
      <c r="AG72"/>
      <c r="AH72"/>
    </row>
    <row r="73" spans="1:34" s="34" customFormat="1" ht="13.7" customHeight="1">
      <c r="A73" s="38" t="s">
        <v>93</v>
      </c>
      <c r="B73" s="14"/>
      <c r="C73" s="123">
        <v>46263.13</v>
      </c>
      <c r="D73" s="124"/>
      <c r="E73" s="34">
        <f t="shared" si="17"/>
        <v>-8866.4970366322195</v>
      </c>
      <c r="F73" s="34">
        <f t="shared" si="15"/>
        <v>-8866.5</v>
      </c>
      <c r="G73" s="34">
        <f t="shared" si="18"/>
        <v>1.0973699972964823E-3</v>
      </c>
      <c r="H73"/>
      <c r="I73"/>
      <c r="J73">
        <f>G73</f>
        <v>1.0973699972964823E-3</v>
      </c>
      <c r="K73"/>
      <c r="L73"/>
      <c r="M73"/>
      <c r="O73" s="34">
        <f t="shared" ca="1" si="19"/>
        <v>-1.5580461393574125E-2</v>
      </c>
      <c r="P73" s="28">
        <f t="shared" si="20"/>
        <v>-4.3656065552635766E-3</v>
      </c>
      <c r="Q73" s="37">
        <f t="shared" si="21"/>
        <v>31244.629999999997</v>
      </c>
      <c r="R73"/>
      <c r="S73" s="34">
        <f t="shared" si="22"/>
        <v>2.9844112813820986E-5</v>
      </c>
      <c r="T73">
        <v>1</v>
      </c>
      <c r="U73" s="34">
        <f t="shared" si="23"/>
        <v>2.9844112813820986E-5</v>
      </c>
      <c r="V73" s="34">
        <f t="shared" si="24"/>
        <v>5.4629765525600589E-3</v>
      </c>
      <c r="W73" s="34">
        <f t="shared" si="25"/>
        <v>2.3767149294342798E-3</v>
      </c>
      <c r="X73">
        <f t="shared" si="26"/>
        <v>1.6367234553866657E-6</v>
      </c>
      <c r="Y73">
        <v>1</v>
      </c>
      <c r="Z73">
        <f t="shared" si="27"/>
        <v>1.6367234553866657E-6</v>
      </c>
      <c r="AA73"/>
      <c r="AB73"/>
      <c r="AC73"/>
      <c r="AD73"/>
      <c r="AE73"/>
      <c r="AF73"/>
      <c r="AG73"/>
      <c r="AH73"/>
    </row>
    <row r="74" spans="1:34" s="34" customFormat="1" ht="13.7" customHeight="1">
      <c r="A74" s="38" t="s">
        <v>94</v>
      </c>
      <c r="B74" s="14" t="s">
        <v>111</v>
      </c>
      <c r="C74" s="25">
        <v>46676.379000000001</v>
      </c>
      <c r="D74" s="25"/>
      <c r="E74" s="34">
        <f t="shared" si="17"/>
        <v>-7750.5482002219824</v>
      </c>
      <c r="F74" s="34">
        <f t="shared" si="15"/>
        <v>-7750.5</v>
      </c>
      <c r="G74" s="34">
        <f t="shared" si="18"/>
        <v>-1.7849110001407098E-2</v>
      </c>
      <c r="I74">
        <f>G74</f>
        <v>-1.7849110001407098E-2</v>
      </c>
      <c r="O74" s="34">
        <f t="shared" ca="1" si="19"/>
        <v>-1.3345095429341701E-2</v>
      </c>
      <c r="P74" s="28">
        <f t="shared" si="20"/>
        <v>-2.7722050862486005E-3</v>
      </c>
      <c r="Q74" s="37">
        <f t="shared" si="21"/>
        <v>31657.879000000001</v>
      </c>
      <c r="S74" s="34">
        <f t="shared" si="22"/>
        <v>2.2731306182073048E-4</v>
      </c>
      <c r="T74" s="34">
        <v>0.1</v>
      </c>
      <c r="U74" s="34">
        <f t="shared" si="23"/>
        <v>2.2731306182073049E-5</v>
      </c>
      <c r="V74" s="34">
        <f t="shared" si="24"/>
        <v>-1.5076904915158498E-2</v>
      </c>
      <c r="W74" s="34">
        <f t="shared" si="25"/>
        <v>2.2047487380829267E-4</v>
      </c>
      <c r="X74">
        <f t="shared" si="26"/>
        <v>3.2650989756261278E-4</v>
      </c>
      <c r="Y74">
        <v>0.1</v>
      </c>
      <c r="Z74">
        <f t="shared" si="27"/>
        <v>3.2650989756261278E-5</v>
      </c>
      <c r="AA74"/>
      <c r="AB74"/>
      <c r="AC74"/>
      <c r="AD74"/>
      <c r="AE74"/>
      <c r="AF74"/>
      <c r="AG74"/>
      <c r="AH74"/>
    </row>
    <row r="75" spans="1:34" s="34" customFormat="1" ht="13.7" customHeight="1">
      <c r="A75" s="38" t="s">
        <v>95</v>
      </c>
      <c r="B75" s="14" t="s">
        <v>111</v>
      </c>
      <c r="C75" s="123">
        <v>46679.347000000002</v>
      </c>
      <c r="D75" s="124" t="s">
        <v>299</v>
      </c>
      <c r="E75" s="34">
        <f t="shared" si="17"/>
        <v>-7742.5333323179666</v>
      </c>
      <c r="F75" s="34">
        <f t="shared" si="15"/>
        <v>-7742.5</v>
      </c>
      <c r="G75" s="34">
        <f t="shared" si="18"/>
        <v>-1.2343349997536279E-2</v>
      </c>
      <c r="H75"/>
      <c r="I75">
        <f>G75</f>
        <v>-1.2343349997536279E-2</v>
      </c>
      <c r="J75"/>
      <c r="K75"/>
      <c r="L75"/>
      <c r="M75"/>
      <c r="O75" s="34">
        <f t="shared" ca="1" si="19"/>
        <v>-1.3329071300565841E-2</v>
      </c>
      <c r="P75" s="28">
        <f t="shared" si="20"/>
        <v>-2.7609948103683897E-3</v>
      </c>
      <c r="Q75" s="37">
        <f t="shared" si="21"/>
        <v>31660.847000000002</v>
      </c>
      <c r="R75"/>
      <c r="S75" s="34">
        <f t="shared" si="22"/>
        <v>9.1821530933043353E-5</v>
      </c>
      <c r="T75">
        <v>1</v>
      </c>
      <c r="U75" s="34">
        <f t="shared" si="23"/>
        <v>9.1821530933043353E-5</v>
      </c>
      <c r="V75" s="34">
        <f t="shared" si="24"/>
        <v>-9.5823551871678896E-3</v>
      </c>
      <c r="W75" s="34">
        <f t="shared" si="25"/>
        <v>2.0522763755249484E-4</v>
      </c>
      <c r="X75">
        <f t="shared" si="26"/>
        <v>1.574668006638502E-4</v>
      </c>
      <c r="Y75">
        <v>0.1</v>
      </c>
      <c r="Z75">
        <f t="shared" si="27"/>
        <v>1.574668006638502E-5</v>
      </c>
      <c r="AA75"/>
      <c r="AB75"/>
      <c r="AC75"/>
      <c r="AD75"/>
      <c r="AE75"/>
      <c r="AF75"/>
      <c r="AG75"/>
      <c r="AH75"/>
    </row>
    <row r="76" spans="1:34" s="34" customFormat="1">
      <c r="A76" s="38" t="s">
        <v>96</v>
      </c>
      <c r="B76" s="14" t="s">
        <v>111</v>
      </c>
      <c r="C76" s="25">
        <v>46696.39</v>
      </c>
      <c r="D76" s="25"/>
      <c r="E76" s="34">
        <f t="shared" si="17"/>
        <v>-7696.5099516952987</v>
      </c>
      <c r="F76" s="35">
        <f t="shared" ref="F76:F107" si="28">ROUND(2*E76,0)/2</f>
        <v>-7696.5</v>
      </c>
      <c r="G76" s="34">
        <f t="shared" si="18"/>
        <v>-3.6852299963356927E-3</v>
      </c>
      <c r="I76">
        <f>G76</f>
        <v>-3.6852299963356927E-3</v>
      </c>
      <c r="O76" s="34">
        <f t="shared" ca="1" si="19"/>
        <v>-1.3236932560104648E-2</v>
      </c>
      <c r="P76" s="28">
        <f t="shared" si="20"/>
        <v>-2.6965942762003613E-3</v>
      </c>
      <c r="Q76" s="37">
        <f t="shared" si="21"/>
        <v>31677.89</v>
      </c>
      <c r="S76" s="34">
        <f t="shared" si="22"/>
        <v>9.7740058712750542E-7</v>
      </c>
      <c r="T76" s="34">
        <v>0.1</v>
      </c>
      <c r="U76" s="34">
        <f t="shared" si="23"/>
        <v>9.774005871275055E-8</v>
      </c>
      <c r="V76" s="34">
        <f t="shared" si="24"/>
        <v>-9.8863572013533144E-4</v>
      </c>
      <c r="W76" s="34">
        <f t="shared" si="25"/>
        <v>1.1763490656903526E-4</v>
      </c>
      <c r="X76">
        <f t="shared" si="26"/>
        <v>1.4461781469744587E-5</v>
      </c>
      <c r="Y76">
        <v>0.1</v>
      </c>
      <c r="Z76">
        <f t="shared" si="27"/>
        <v>1.4461781469744588E-6</v>
      </c>
      <c r="AA76"/>
      <c r="AB76"/>
      <c r="AC76"/>
      <c r="AD76"/>
      <c r="AE76"/>
      <c r="AF76"/>
      <c r="AG76"/>
      <c r="AH76"/>
    </row>
    <row r="77" spans="1:34" s="34" customFormat="1" ht="13.7" customHeight="1">
      <c r="A77" s="38" t="s">
        <v>97</v>
      </c>
      <c r="B77" s="14"/>
      <c r="C77" s="25">
        <v>46702.311000000002</v>
      </c>
      <c r="D77" s="25"/>
      <c r="E77" s="34">
        <f t="shared" si="17"/>
        <v>-7680.5207222951376</v>
      </c>
      <c r="F77" s="34">
        <f t="shared" si="28"/>
        <v>-7680.5</v>
      </c>
      <c r="G77" s="34">
        <f t="shared" si="18"/>
        <v>-7.6737099952879362E-3</v>
      </c>
      <c r="I77">
        <f>G77</f>
        <v>-7.6737099952879362E-3</v>
      </c>
      <c r="O77" s="34">
        <f t="shared" ca="1" si="19"/>
        <v>-1.3204884302552929E-2</v>
      </c>
      <c r="P77" s="28">
        <f t="shared" si="20"/>
        <v>-2.6742174735453141E-3</v>
      </c>
      <c r="Q77" s="37">
        <f t="shared" si="21"/>
        <v>31683.811000000002</v>
      </c>
      <c r="S77" s="34">
        <f t="shared" si="22"/>
        <v>2.4994925474960408E-5</v>
      </c>
      <c r="T77" s="34">
        <v>0.1</v>
      </c>
      <c r="U77" s="34">
        <f t="shared" si="23"/>
        <v>2.4994925474960408E-6</v>
      </c>
      <c r="V77" s="34">
        <f t="shared" si="24"/>
        <v>-4.9994925217426225E-3</v>
      </c>
      <c r="W77" s="34">
        <f t="shared" si="25"/>
        <v>8.7199866361282238E-5</v>
      </c>
      <c r="X77">
        <f t="shared" si="26"/>
        <v>6.0231721880644094E-5</v>
      </c>
      <c r="Y77">
        <v>0.1</v>
      </c>
      <c r="Z77">
        <f t="shared" si="27"/>
        <v>6.0231721880644098E-6</v>
      </c>
      <c r="AA77"/>
      <c r="AB77"/>
      <c r="AC77"/>
      <c r="AD77"/>
      <c r="AE77"/>
      <c r="AF77"/>
      <c r="AG77"/>
      <c r="AH77"/>
    </row>
    <row r="78" spans="1:34" s="34" customFormat="1" ht="13.7" customHeight="1">
      <c r="A78" s="38" t="s">
        <v>98</v>
      </c>
      <c r="B78" s="14" t="s">
        <v>111</v>
      </c>
      <c r="C78" s="25">
        <v>46977.454299999998</v>
      </c>
      <c r="D78" s="25"/>
      <c r="E78" s="34">
        <f t="shared" si="17"/>
        <v>-6937.516273449367</v>
      </c>
      <c r="F78" s="34">
        <f t="shared" si="28"/>
        <v>-6937.5</v>
      </c>
      <c r="G78" s="34">
        <f t="shared" si="18"/>
        <v>-6.0262500046519563E-3</v>
      </c>
      <c r="J78">
        <f>G78</f>
        <v>-6.0262500046519563E-3</v>
      </c>
      <c r="O78" s="34">
        <f t="shared" ca="1" si="19"/>
        <v>-1.171664334249496E-2</v>
      </c>
      <c r="P78" s="28">
        <f t="shared" si="20"/>
        <v>-1.6483876632024815E-3</v>
      </c>
      <c r="Q78" s="37">
        <f t="shared" si="21"/>
        <v>31958.954299999998</v>
      </c>
      <c r="S78" s="34">
        <f t="shared" si="22"/>
        <v>1.9165678680681475E-5</v>
      </c>
      <c r="T78" s="34">
        <v>1</v>
      </c>
      <c r="U78" s="34">
        <f t="shared" si="23"/>
        <v>1.9165678680681475E-5</v>
      </c>
      <c r="V78" s="34">
        <f t="shared" si="24"/>
        <v>-4.3778623414494743E-3</v>
      </c>
      <c r="W78" s="34">
        <f t="shared" si="25"/>
        <v>-1.3047164960346335E-3</v>
      </c>
      <c r="X78">
        <f t="shared" si="26"/>
        <v>2.2292878672996206E-5</v>
      </c>
      <c r="Y78">
        <v>1</v>
      </c>
      <c r="Z78">
        <f t="shared" si="27"/>
        <v>2.2292878672996206E-5</v>
      </c>
      <c r="AA78"/>
      <c r="AB78"/>
      <c r="AC78"/>
      <c r="AD78"/>
      <c r="AE78"/>
      <c r="AF78"/>
      <c r="AG78"/>
      <c r="AH78"/>
    </row>
    <row r="79" spans="1:34" s="34" customFormat="1" ht="13.7" customHeight="1">
      <c r="A79" s="38" t="s">
        <v>100</v>
      </c>
      <c r="B79" s="14" t="s">
        <v>111</v>
      </c>
      <c r="C79" s="123">
        <v>46982.4565</v>
      </c>
      <c r="D79" s="124" t="s">
        <v>299</v>
      </c>
      <c r="E79" s="34">
        <f t="shared" si="17"/>
        <v>-6924.0081965526433</v>
      </c>
      <c r="F79" s="34">
        <f t="shared" si="28"/>
        <v>-6924</v>
      </c>
      <c r="G79" s="34">
        <f t="shared" si="18"/>
        <v>-3.0352800022228621E-3</v>
      </c>
      <c r="H79"/>
      <c r="I79">
        <f>G79</f>
        <v>-3.0352800022228621E-3</v>
      </c>
      <c r="J79"/>
      <c r="K79"/>
      <c r="L79"/>
      <c r="M79"/>
      <c r="O79" s="34">
        <f t="shared" ca="1" si="19"/>
        <v>-1.1689602625185697E-2</v>
      </c>
      <c r="P79" s="28">
        <f t="shared" si="20"/>
        <v>-1.6299894955981212E-3</v>
      </c>
      <c r="Q79" s="37">
        <f t="shared" si="21"/>
        <v>31963.9565</v>
      </c>
      <c r="R79"/>
      <c r="S79" s="34">
        <f t="shared" si="22"/>
        <v>1.974841408009621E-6</v>
      </c>
      <c r="T79">
        <v>1</v>
      </c>
      <c r="U79" s="34">
        <f t="shared" si="23"/>
        <v>1.974841408009621E-6</v>
      </c>
      <c r="V79" s="34">
        <f t="shared" si="24"/>
        <v>-1.4052905066247409E-3</v>
      </c>
      <c r="W79" s="34">
        <f t="shared" si="25"/>
        <v>-1.3295637824982795E-3</v>
      </c>
      <c r="X79">
        <f t="shared" si="26"/>
        <v>2.9094678222315206E-6</v>
      </c>
      <c r="Y79">
        <v>0.1</v>
      </c>
      <c r="Z79">
        <f t="shared" si="27"/>
        <v>2.9094678222315207E-7</v>
      </c>
      <c r="AA79"/>
      <c r="AB79"/>
      <c r="AC79"/>
      <c r="AD79"/>
      <c r="AE79"/>
      <c r="AF79"/>
      <c r="AG79"/>
      <c r="AH79"/>
    </row>
    <row r="80" spans="1:34" s="34" customFormat="1" ht="13.7" customHeight="1">
      <c r="A80" s="38" t="s">
        <v>101</v>
      </c>
      <c r="B80" s="14" t="s">
        <v>111</v>
      </c>
      <c r="C80" s="25">
        <v>47407.396999999997</v>
      </c>
      <c r="D80" s="25"/>
      <c r="E80" s="34">
        <f t="shared" si="17"/>
        <v>-5776.4873156344156</v>
      </c>
      <c r="F80" s="34">
        <f t="shared" si="28"/>
        <v>-5776.5</v>
      </c>
      <c r="G80" s="34">
        <f t="shared" si="18"/>
        <v>4.6971699994173832E-3</v>
      </c>
      <c r="I80">
        <f>G80</f>
        <v>4.6971699994173832E-3</v>
      </c>
      <c r="O80" s="34">
        <f t="shared" ca="1" si="19"/>
        <v>-9.3911416538983248E-3</v>
      </c>
      <c r="P80" s="28">
        <f t="shared" si="20"/>
        <v>-9.7548609281832596E-5</v>
      </c>
      <c r="Q80" s="37">
        <f t="shared" si="21"/>
        <v>32388.896999999997</v>
      </c>
      <c r="S80" s="34">
        <f t="shared" si="22"/>
        <v>2.2989326536606544E-5</v>
      </c>
      <c r="T80" s="34">
        <v>0.1</v>
      </c>
      <c r="U80" s="34">
        <f t="shared" si="23"/>
        <v>2.2989326536606547E-6</v>
      </c>
      <c r="V80" s="34">
        <f t="shared" si="24"/>
        <v>4.7947186086992159E-3</v>
      </c>
      <c r="W80" s="34">
        <f t="shared" si="25"/>
        <v>-3.3663442433006698E-3</v>
      </c>
      <c r="X80">
        <f t="shared" si="26"/>
        <v>6.5020261942516896E-5</v>
      </c>
      <c r="Y80">
        <v>0.1</v>
      </c>
      <c r="Z80">
        <f t="shared" si="27"/>
        <v>6.5020261942516896E-6</v>
      </c>
      <c r="AA80"/>
      <c r="AB80"/>
      <c r="AC80"/>
      <c r="AD80"/>
      <c r="AE80"/>
      <c r="AF80"/>
      <c r="AG80"/>
      <c r="AH80"/>
    </row>
    <row r="81" spans="1:34" s="34" customFormat="1">
      <c r="A81" s="38" t="s">
        <v>101</v>
      </c>
      <c r="B81" s="14" t="s">
        <v>111</v>
      </c>
      <c r="C81" s="25">
        <v>47412.396999999997</v>
      </c>
      <c r="D81" s="25"/>
      <c r="E81" s="34">
        <f t="shared" si="17"/>
        <v>-5762.9851796775201</v>
      </c>
      <c r="F81" s="34">
        <f t="shared" si="28"/>
        <v>-5763</v>
      </c>
      <c r="G81" s="34">
        <f t="shared" si="18"/>
        <v>5.4881399992154911E-3</v>
      </c>
      <c r="I81">
        <f>G81</f>
        <v>5.4881399992154911E-3</v>
      </c>
      <c r="O81" s="34">
        <f t="shared" ca="1" si="19"/>
        <v>-9.3641009365890617E-3</v>
      </c>
      <c r="P81" s="28">
        <f t="shared" si="20"/>
        <v>-7.9889344266986535E-5</v>
      </c>
      <c r="Q81" s="37">
        <f t="shared" si="21"/>
        <v>32393.896999999997</v>
      </c>
      <c r="S81" s="34">
        <f t="shared" si="22"/>
        <v>3.1002950769881904E-5</v>
      </c>
      <c r="T81" s="34">
        <v>0.1</v>
      </c>
      <c r="U81" s="34">
        <f t="shared" si="23"/>
        <v>3.1002950769881907E-6</v>
      </c>
      <c r="V81" s="34">
        <f t="shared" si="24"/>
        <v>5.5680293434824772E-3</v>
      </c>
      <c r="W81" s="34">
        <f t="shared" si="25"/>
        <v>-3.3892984539402992E-3</v>
      </c>
      <c r="X81">
        <f t="shared" si="26"/>
        <v>7.8808913489569071E-5</v>
      </c>
      <c r="Y81">
        <v>0.1</v>
      </c>
      <c r="Z81">
        <f t="shared" si="27"/>
        <v>7.8808913489569081E-6</v>
      </c>
      <c r="AA81"/>
      <c r="AB81"/>
      <c r="AC81"/>
      <c r="AD81"/>
      <c r="AE81"/>
      <c r="AF81"/>
      <c r="AG81"/>
      <c r="AH81"/>
    </row>
    <row r="82" spans="1:34" s="34" customFormat="1" ht="13.7" customHeight="1">
      <c r="A82" s="33" t="s">
        <v>102</v>
      </c>
      <c r="B82" s="14" t="s">
        <v>111</v>
      </c>
      <c r="C82" s="25">
        <v>47432.385999999999</v>
      </c>
      <c r="D82" s="25"/>
      <c r="E82" s="34">
        <f t="shared" si="17"/>
        <v>-5709.0063405490391</v>
      </c>
      <c r="F82" s="34">
        <f t="shared" si="28"/>
        <v>-5709</v>
      </c>
      <c r="G82" s="34">
        <f t="shared" si="18"/>
        <v>-2.3479800001950935E-3</v>
      </c>
      <c r="I82">
        <f>G82</f>
        <v>-2.3479800001950935E-3</v>
      </c>
      <c r="O82" s="34">
        <f t="shared" ca="1" si="19"/>
        <v>-9.2559380673520077E-3</v>
      </c>
      <c r="P82" s="28">
        <f t="shared" si="20"/>
        <v>-9.338203113360994E-6</v>
      </c>
      <c r="Q82" s="37">
        <f t="shared" si="21"/>
        <v>32413.885999999999</v>
      </c>
      <c r="S82" s="34">
        <f t="shared" si="22"/>
        <v>5.4692454550576748E-6</v>
      </c>
      <c r="T82" s="34">
        <v>0.1</v>
      </c>
      <c r="U82" s="34">
        <f t="shared" si="23"/>
        <v>5.469245455057675E-7</v>
      </c>
      <c r="V82" s="34">
        <f t="shared" si="24"/>
        <v>-2.3386417970817325E-3</v>
      </c>
      <c r="W82" s="34">
        <f t="shared" si="25"/>
        <v>-3.4808520109733988E-3</v>
      </c>
      <c r="X82">
        <f t="shared" si="26"/>
        <v>1.2833989928048808E-6</v>
      </c>
      <c r="Y82">
        <v>0.1</v>
      </c>
      <c r="Z82">
        <f t="shared" si="27"/>
        <v>1.2833989928048808E-7</v>
      </c>
      <c r="AA82"/>
      <c r="AB82"/>
      <c r="AC82"/>
      <c r="AD82"/>
      <c r="AE82"/>
      <c r="AF82"/>
      <c r="AG82"/>
      <c r="AH82"/>
    </row>
    <row r="83" spans="1:34">
      <c r="A83" s="33" t="s">
        <v>102</v>
      </c>
      <c r="B83" s="14"/>
      <c r="C83" s="25">
        <v>48163.381999999998</v>
      </c>
      <c r="D83" s="25"/>
      <c r="E83" s="34">
        <f t="shared" si="17"/>
        <v>-3735.004865359675</v>
      </c>
      <c r="F83" s="34">
        <f t="shared" si="28"/>
        <v>-3735</v>
      </c>
      <c r="G83" s="34">
        <f t="shared" si="18"/>
        <v>-1.8017000038526021E-3</v>
      </c>
      <c r="H83" s="34"/>
      <c r="I83">
        <f>G83</f>
        <v>-1.8017000038526021E-3</v>
      </c>
      <c r="J83" s="34"/>
      <c r="K83" s="34"/>
      <c r="L83" s="34"/>
      <c r="M83" s="34"/>
      <c r="N83" s="34"/>
      <c r="O83" s="34">
        <f t="shared" ca="1" si="19"/>
        <v>-5.3019842919086327E-3</v>
      </c>
      <c r="P83" s="28">
        <f t="shared" si="20"/>
        <v>2.4753339651513596E-3</v>
      </c>
      <c r="Q83" s="37">
        <f t="shared" si="21"/>
        <v>33144.881999999998</v>
      </c>
      <c r="R83" s="34"/>
      <c r="S83" s="34">
        <f t="shared" si="22"/>
        <v>1.8293019572013782E-5</v>
      </c>
      <c r="T83" s="34">
        <v>0.1</v>
      </c>
      <c r="U83" s="34">
        <f t="shared" si="23"/>
        <v>1.8293019572013783E-6</v>
      </c>
      <c r="V83" s="34">
        <f t="shared" si="24"/>
        <v>-4.2770339690039617E-3</v>
      </c>
      <c r="W83" s="34">
        <f t="shared" si="25"/>
        <v>-6.4888533306425118E-3</v>
      </c>
      <c r="X83">
        <f t="shared" si="26"/>
        <v>2.196940630883772E-5</v>
      </c>
      <c r="Y83">
        <v>0.1</v>
      </c>
      <c r="Z83">
        <f t="shared" si="27"/>
        <v>2.196940630883772E-6</v>
      </c>
    </row>
    <row r="84" spans="1:34" s="34" customFormat="1">
      <c r="A84" s="33" t="s">
        <v>103</v>
      </c>
      <c r="B84" s="14"/>
      <c r="C84" s="25">
        <v>48448.521699999998</v>
      </c>
      <c r="D84" s="25"/>
      <c r="E84" s="34">
        <f t="shared" si="17"/>
        <v>-2965.0058661379926</v>
      </c>
      <c r="F84" s="34">
        <f t="shared" si="28"/>
        <v>-2965</v>
      </c>
      <c r="G84" s="34">
        <f t="shared" si="18"/>
        <v>-2.1723000027122907E-3</v>
      </c>
      <c r="J84">
        <f>G84</f>
        <v>-2.1723000027122907E-3</v>
      </c>
      <c r="O84" s="34">
        <f t="shared" ca="1" si="19"/>
        <v>-3.7596618972321385E-3</v>
      </c>
      <c r="P84" s="28">
        <f t="shared" si="20"/>
        <v>3.3947281208133134E-3</v>
      </c>
      <c r="Q84" s="37">
        <f t="shared" si="21"/>
        <v>33430.021699999998</v>
      </c>
      <c r="S84" s="34">
        <f t="shared" si="22"/>
        <v>3.0991802128125011E-5</v>
      </c>
      <c r="T84" s="34">
        <v>1</v>
      </c>
      <c r="U84" s="34">
        <f t="shared" si="23"/>
        <v>3.0991802128125011E-5</v>
      </c>
      <c r="V84" s="34">
        <f t="shared" si="24"/>
        <v>-5.5670281235256046E-3</v>
      </c>
      <c r="W84" s="34">
        <f t="shared" si="25"/>
        <v>-7.4502741474414035E-3</v>
      </c>
      <c r="X84">
        <f t="shared" si="26"/>
        <v>2.7857011072429009E-5</v>
      </c>
      <c r="Y84">
        <v>1</v>
      </c>
      <c r="Z84">
        <f t="shared" si="27"/>
        <v>2.7857011072429009E-5</v>
      </c>
      <c r="AA84"/>
      <c r="AB84"/>
      <c r="AC84"/>
      <c r="AD84"/>
      <c r="AE84"/>
      <c r="AF84"/>
      <c r="AG84"/>
      <c r="AH84"/>
    </row>
    <row r="85" spans="1:34">
      <c r="A85" s="33" t="s">
        <v>104</v>
      </c>
      <c r="B85" s="14"/>
      <c r="C85" s="123">
        <v>48476.49</v>
      </c>
      <c r="D85" s="124" t="s">
        <v>299</v>
      </c>
      <c r="E85" s="34">
        <f t="shared" ref="E85:E116" si="29">+(C85-C$7)/C$8</f>
        <v>-2889.479508321343</v>
      </c>
      <c r="F85" s="34">
        <f t="shared" si="28"/>
        <v>-2889.5</v>
      </c>
      <c r="G85" s="34">
        <f t="shared" ref="G85:G116" si="30">+C85-(C$7+F85*C$8)</f>
        <v>7.5883099998463877E-3</v>
      </c>
      <c r="I85">
        <f>G85</f>
        <v>7.5883099998463877E-3</v>
      </c>
      <c r="N85" s="34"/>
      <c r="O85" s="34">
        <f t="shared" ref="O85:O116" ca="1" si="31">+C$11+C$12*F85</f>
        <v>-3.6084341819099626E-3</v>
      </c>
      <c r="P85" s="28">
        <f t="shared" ref="P85:P116" si="32">+D$11+D$12*F85+D$13*F85^2</f>
        <v>3.483371802403335E-3</v>
      </c>
      <c r="Q85" s="37">
        <f t="shared" ref="Q85:Q116" si="33">+C85-15018.5</f>
        <v>33457.99</v>
      </c>
      <c r="S85" s="34">
        <f t="shared" ref="S85:S116" si="34">(P85-G85)^2</f>
        <v>1.6850517604827014E-5</v>
      </c>
      <c r="T85">
        <v>1</v>
      </c>
      <c r="U85" s="34">
        <f t="shared" ref="U85:U116" si="35">S85*T85</f>
        <v>1.6850517604827014E-5</v>
      </c>
      <c r="V85" s="34">
        <f t="shared" ref="V85:V116" si="36">+G85-P85</f>
        <v>4.1049381974430522E-3</v>
      </c>
      <c r="W85" s="34">
        <f t="shared" ref="W85:W116" si="37">AE$2+AE$3*SIN(RADIANS(AE$4*F85+AE$5))</f>
        <v>-7.5372293634162054E-3</v>
      </c>
      <c r="X85">
        <f t="shared" ref="X85:X116" si="38">+(G85-W85)^2</f>
        <v>2.2878194102960618E-4</v>
      </c>
      <c r="Y85">
        <v>0.1</v>
      </c>
      <c r="Z85">
        <f t="shared" ref="Z85:Z116" si="39">Y85*X85</f>
        <v>2.287819410296062E-5</v>
      </c>
    </row>
    <row r="86" spans="1:34" s="34" customFormat="1">
      <c r="A86" s="33" t="s">
        <v>105</v>
      </c>
      <c r="B86" s="14"/>
      <c r="C86" s="25">
        <v>48490.364999999998</v>
      </c>
      <c r="D86" s="25"/>
      <c r="E86" s="34">
        <f t="shared" si="29"/>
        <v>-2852.0110810409578</v>
      </c>
      <c r="F86" s="34">
        <f t="shared" si="28"/>
        <v>-2852</v>
      </c>
      <c r="G86" s="34">
        <f t="shared" si="30"/>
        <v>-4.1034399982891046E-3</v>
      </c>
      <c r="I86">
        <f>G86</f>
        <v>-4.1034399982891046E-3</v>
      </c>
      <c r="O86" s="34">
        <f t="shared" ca="1" si="31"/>
        <v>-3.5333210782731205E-3</v>
      </c>
      <c r="P86" s="28">
        <f t="shared" si="32"/>
        <v>3.5273002359262357E-3</v>
      </c>
      <c r="Q86" s="37">
        <f t="shared" si="33"/>
        <v>33471.864999999998</v>
      </c>
      <c r="S86" s="34">
        <f t="shared" si="34"/>
        <v>5.8228196522072784E-5</v>
      </c>
      <c r="T86" s="34">
        <v>0.1</v>
      </c>
      <c r="U86" s="34">
        <f t="shared" si="35"/>
        <v>5.8228196522072784E-6</v>
      </c>
      <c r="V86" s="34">
        <f t="shared" si="36"/>
        <v>-7.6307402342153403E-3</v>
      </c>
      <c r="W86" s="34">
        <f t="shared" si="37"/>
        <v>-7.5799167470382523E-3</v>
      </c>
      <c r="X86">
        <f t="shared" si="38"/>
        <v>1.2085890584593446E-5</v>
      </c>
      <c r="Y86">
        <v>0.1</v>
      </c>
      <c r="Z86">
        <f t="shared" si="39"/>
        <v>1.2085890584593448E-6</v>
      </c>
      <c r="AA86"/>
      <c r="AB86"/>
      <c r="AC86"/>
      <c r="AD86"/>
      <c r="AE86"/>
      <c r="AF86"/>
      <c r="AG86"/>
      <c r="AH86"/>
    </row>
    <row r="87" spans="1:34" s="34" customFormat="1">
      <c r="A87" s="38" t="s">
        <v>73</v>
      </c>
      <c r="B87" s="14"/>
      <c r="C87" s="123">
        <v>48500.365899999997</v>
      </c>
      <c r="D87" s="124" t="s">
        <v>299</v>
      </c>
      <c r="E87" s="34">
        <f t="shared" si="29"/>
        <v>-2825.0043787426971</v>
      </c>
      <c r="F87" s="34">
        <f t="shared" si="28"/>
        <v>-2825</v>
      </c>
      <c r="G87" s="34">
        <f t="shared" si="30"/>
        <v>-1.6214999996009283E-3</v>
      </c>
      <c r="H87"/>
      <c r="I87">
        <f>G87</f>
        <v>-1.6214999996009283E-3</v>
      </c>
      <c r="J87"/>
      <c r="K87"/>
      <c r="L87"/>
      <c r="M87"/>
      <c r="O87" s="34">
        <f t="shared" ca="1" si="31"/>
        <v>-3.4792396436545935E-3</v>
      </c>
      <c r="P87" s="28">
        <f t="shared" si="32"/>
        <v>3.5588876579188619E-3</v>
      </c>
      <c r="Q87" s="37">
        <f t="shared" si="33"/>
        <v>33481.865899999997</v>
      </c>
      <c r="R87"/>
      <c r="S87" s="34">
        <f t="shared" si="34"/>
        <v>2.6836416282183378E-5</v>
      </c>
      <c r="T87">
        <v>1</v>
      </c>
      <c r="U87" s="34">
        <f t="shared" si="35"/>
        <v>2.6836416282183378E-5</v>
      </c>
      <c r="V87" s="34">
        <f t="shared" si="36"/>
        <v>-5.1803876575197902E-3</v>
      </c>
      <c r="W87" s="34">
        <f t="shared" si="37"/>
        <v>-7.6104441893221292E-3</v>
      </c>
      <c r="X87">
        <f t="shared" si="38"/>
        <v>3.5867452507595333E-5</v>
      </c>
      <c r="Y87">
        <v>0.1</v>
      </c>
      <c r="Z87">
        <f t="shared" si="39"/>
        <v>3.5867452507595335E-6</v>
      </c>
      <c r="AA87"/>
      <c r="AB87"/>
      <c r="AC87"/>
      <c r="AD87"/>
      <c r="AE87"/>
      <c r="AF87"/>
      <c r="AG87"/>
      <c r="AH87"/>
    </row>
    <row r="88" spans="1:34" s="34" customFormat="1">
      <c r="A88" s="38" t="s">
        <v>120</v>
      </c>
      <c r="B88" s="14"/>
      <c r="C88" s="25">
        <v>48500.366000000002</v>
      </c>
      <c r="D88" s="25"/>
      <c r="E88" s="34">
        <f t="shared" si="29"/>
        <v>-2825.0041086999649</v>
      </c>
      <c r="F88" s="34">
        <f t="shared" si="28"/>
        <v>-2825</v>
      </c>
      <c r="G88" s="34">
        <f t="shared" si="30"/>
        <v>-1.5214999948511831E-3</v>
      </c>
      <c r="J88">
        <f>G88</f>
        <v>-1.5214999948511831E-3</v>
      </c>
      <c r="O88" s="34">
        <f t="shared" ca="1" si="31"/>
        <v>-3.4792396436545935E-3</v>
      </c>
      <c r="P88" s="28">
        <f t="shared" si="32"/>
        <v>3.5588876579188619E-3</v>
      </c>
      <c r="Q88" s="37">
        <f t="shared" si="33"/>
        <v>33481.866000000002</v>
      </c>
      <c r="S88" s="34">
        <f t="shared" si="34"/>
        <v>2.5810338702418328E-5</v>
      </c>
      <c r="T88" s="34">
        <v>1</v>
      </c>
      <c r="U88" s="34">
        <f t="shared" si="35"/>
        <v>2.5810338702418328E-5</v>
      </c>
      <c r="V88" s="34">
        <f t="shared" si="36"/>
        <v>-5.0803876527700451E-3</v>
      </c>
      <c r="W88" s="34">
        <f t="shared" si="37"/>
        <v>-7.6104441893221292E-3</v>
      </c>
      <c r="X88">
        <f t="shared" si="38"/>
        <v>3.7075241403381436E-5</v>
      </c>
      <c r="Y88">
        <v>1</v>
      </c>
      <c r="Z88">
        <f t="shared" si="39"/>
        <v>3.7075241403381436E-5</v>
      </c>
      <c r="AA88"/>
      <c r="AB88"/>
      <c r="AC88"/>
      <c r="AD88"/>
      <c r="AE88"/>
      <c r="AF88"/>
      <c r="AG88"/>
      <c r="AH88"/>
    </row>
    <row r="89" spans="1:34" s="34" customFormat="1">
      <c r="A89" s="38" t="s">
        <v>121</v>
      </c>
      <c r="B89" s="14" t="s">
        <v>111</v>
      </c>
      <c r="C89" s="123">
        <v>48500.366099999999</v>
      </c>
      <c r="D89" s="124" t="s">
        <v>299</v>
      </c>
      <c r="E89" s="34">
        <f t="shared" si="29"/>
        <v>-2825.0038386572528</v>
      </c>
      <c r="F89" s="34">
        <f t="shared" si="28"/>
        <v>-2825</v>
      </c>
      <c r="G89" s="34">
        <f t="shared" si="30"/>
        <v>-1.4214999973773956E-3</v>
      </c>
      <c r="H89"/>
      <c r="I89">
        <f>G89</f>
        <v>-1.4214999973773956E-3</v>
      </c>
      <c r="J89"/>
      <c r="K89"/>
      <c r="L89"/>
      <c r="M89"/>
      <c r="O89" s="34">
        <f t="shared" ca="1" si="31"/>
        <v>-3.4792396436545935E-3</v>
      </c>
      <c r="P89" s="28">
        <f t="shared" si="32"/>
        <v>3.5588876579188619E-3</v>
      </c>
      <c r="Q89" s="37">
        <f t="shared" si="33"/>
        <v>33481.866099999999</v>
      </c>
      <c r="R89"/>
      <c r="S89" s="34">
        <f t="shared" si="34"/>
        <v>2.4804261197027354E-5</v>
      </c>
      <c r="T89">
        <v>1</v>
      </c>
      <c r="U89" s="34">
        <f t="shared" si="35"/>
        <v>2.4804261197027354E-5</v>
      </c>
      <c r="V89" s="34">
        <f t="shared" si="36"/>
        <v>-4.9803876552962575E-3</v>
      </c>
      <c r="W89" s="34">
        <f t="shared" si="37"/>
        <v>-7.6104441893221292E-3</v>
      </c>
      <c r="X89">
        <f t="shared" si="38"/>
        <v>3.8303030211006449E-5</v>
      </c>
      <c r="Y89">
        <v>0.1</v>
      </c>
      <c r="Z89">
        <f t="shared" si="39"/>
        <v>3.8303030211006447E-6</v>
      </c>
      <c r="AA89"/>
      <c r="AB89"/>
      <c r="AC89"/>
      <c r="AD89"/>
      <c r="AE89"/>
      <c r="AF89"/>
      <c r="AG89"/>
      <c r="AH89"/>
    </row>
    <row r="90" spans="1:34" s="34" customFormat="1">
      <c r="A90" s="38" t="s">
        <v>121</v>
      </c>
      <c r="B90" s="14" t="s">
        <v>122</v>
      </c>
      <c r="C90" s="25">
        <v>48843.46</v>
      </c>
      <c r="D90" s="25"/>
      <c r="E90" s="34">
        <f t="shared" si="29"/>
        <v>-1898.5037419009468</v>
      </c>
      <c r="F90" s="34">
        <f t="shared" si="28"/>
        <v>-1898.5</v>
      </c>
      <c r="G90" s="34">
        <f t="shared" si="30"/>
        <v>-1.385670002491679E-3</v>
      </c>
      <c r="I90">
        <f>G90</f>
        <v>-1.385670002491679E-3</v>
      </c>
      <c r="O90" s="34">
        <f t="shared" ca="1" si="31"/>
        <v>-1.6234452298003444E-3</v>
      </c>
      <c r="P90" s="28">
        <f t="shared" si="32"/>
        <v>4.6219805215336543E-3</v>
      </c>
      <c r="Q90" s="37">
        <f t="shared" si="33"/>
        <v>33824.959999999999</v>
      </c>
      <c r="S90" s="34">
        <f t="shared" si="34"/>
        <v>3.6091864818821865E-5</v>
      </c>
      <c r="T90" s="34">
        <v>0.1</v>
      </c>
      <c r="U90" s="34">
        <f t="shared" si="35"/>
        <v>3.6091864818821866E-6</v>
      </c>
      <c r="V90" s="34">
        <f t="shared" si="36"/>
        <v>-6.0076505240253333E-3</v>
      </c>
      <c r="W90" s="34">
        <f t="shared" si="37"/>
        <v>-8.5492025903776761E-3</v>
      </c>
      <c r="X90">
        <f t="shared" si="38"/>
        <v>5.1316199137704652E-5</v>
      </c>
      <c r="Y90">
        <v>0.1</v>
      </c>
      <c r="Z90">
        <f t="shared" si="39"/>
        <v>5.1316199137704652E-6</v>
      </c>
      <c r="AA90"/>
      <c r="AB90"/>
      <c r="AC90"/>
      <c r="AD90"/>
      <c r="AE90"/>
      <c r="AF90"/>
      <c r="AG90"/>
      <c r="AH90"/>
    </row>
    <row r="91" spans="1:34">
      <c r="A91" s="38" t="s">
        <v>121</v>
      </c>
      <c r="B91" s="14" t="s">
        <v>122</v>
      </c>
      <c r="C91" s="24">
        <v>49546.497499999998</v>
      </c>
      <c r="D91" s="25"/>
      <c r="E91" s="34">
        <f t="shared" si="29"/>
        <v>-2.1603417574730488E-3</v>
      </c>
      <c r="F91" s="34">
        <f t="shared" si="28"/>
        <v>0</v>
      </c>
      <c r="G91" s="34">
        <f t="shared" si="30"/>
        <v>-8.0000000161817297E-4</v>
      </c>
      <c r="H91" s="34"/>
      <c r="I91" s="34"/>
      <c r="J91" s="34">
        <f t="shared" ref="J91:J96" si="40">G91</f>
        <v>-8.0000000161817297E-4</v>
      </c>
      <c r="K91" s="34"/>
      <c r="L91" s="34"/>
      <c r="M91" s="34"/>
      <c r="N91" s="34"/>
      <c r="O91" s="34">
        <f t="shared" ca="1" si="31"/>
        <v>2.1792808303208559E-3</v>
      </c>
      <c r="P91" s="28">
        <f t="shared" si="32"/>
        <v>6.6739529612493687E-3</v>
      </c>
      <c r="Q91" s="37">
        <f t="shared" si="33"/>
        <v>34527.997499999998</v>
      </c>
      <c r="R91" s="34"/>
      <c r="S91" s="34">
        <f t="shared" si="34"/>
        <v>5.5859972891156507E-5</v>
      </c>
      <c r="T91" s="34">
        <v>1</v>
      </c>
      <c r="U91" s="34">
        <f t="shared" si="35"/>
        <v>5.5859972891156507E-5</v>
      </c>
      <c r="V91" s="34">
        <f t="shared" si="36"/>
        <v>-7.4739529628675416E-3</v>
      </c>
      <c r="W91" s="34">
        <f t="shared" si="37"/>
        <v>-9.7611533848196326E-3</v>
      </c>
      <c r="X91">
        <f t="shared" si="38"/>
        <v>8.0302269957262969E-5</v>
      </c>
      <c r="Y91">
        <v>1</v>
      </c>
      <c r="Z91">
        <f t="shared" si="39"/>
        <v>8.0302269957262969E-5</v>
      </c>
    </row>
    <row r="92" spans="1:34">
      <c r="A92" s="38" t="s">
        <v>121</v>
      </c>
      <c r="B92" s="14" t="s">
        <v>111</v>
      </c>
      <c r="C92" s="25">
        <v>49546.497900000002</v>
      </c>
      <c r="D92" s="25"/>
      <c r="E92" s="34">
        <f t="shared" si="29"/>
        <v>-1.0801708689124276E-3</v>
      </c>
      <c r="F92" s="34">
        <f t="shared" si="28"/>
        <v>0</v>
      </c>
      <c r="G92" s="34">
        <f t="shared" si="30"/>
        <v>-3.9999999717110768E-4</v>
      </c>
      <c r="H92" s="34"/>
      <c r="I92" s="34"/>
      <c r="J92">
        <f t="shared" si="40"/>
        <v>-3.9999999717110768E-4</v>
      </c>
      <c r="K92" s="34"/>
      <c r="L92" s="34"/>
      <c r="M92" s="34"/>
      <c r="N92" s="34"/>
      <c r="O92" s="34">
        <f t="shared" ca="1" si="31"/>
        <v>2.1792808303208559E-3</v>
      </c>
      <c r="P92" s="28">
        <f t="shared" si="32"/>
        <v>6.6739529612493687E-3</v>
      </c>
      <c r="Q92" s="37">
        <f t="shared" si="33"/>
        <v>34527.997900000002</v>
      </c>
      <c r="R92" s="34"/>
      <c r="S92" s="34">
        <f t="shared" si="34"/>
        <v>5.0040810457945813E-5</v>
      </c>
      <c r="T92" s="34">
        <v>1</v>
      </c>
      <c r="U92" s="34">
        <f t="shared" si="35"/>
        <v>5.0040810457945813E-5</v>
      </c>
      <c r="V92" s="34">
        <f t="shared" si="36"/>
        <v>-7.0739529584204763E-3</v>
      </c>
      <c r="W92" s="34">
        <f t="shared" si="37"/>
        <v>-9.7611533848196326E-3</v>
      </c>
      <c r="X92">
        <f t="shared" si="38"/>
        <v>8.763119274708346E-5</v>
      </c>
      <c r="Y92">
        <v>1</v>
      </c>
      <c r="Z92">
        <f t="shared" si="39"/>
        <v>8.763119274708346E-5</v>
      </c>
    </row>
    <row r="93" spans="1:34" s="34" customFormat="1">
      <c r="A93" s="38" t="s">
        <v>121</v>
      </c>
      <c r="B93" s="14" t="s">
        <v>111</v>
      </c>
      <c r="C93" s="24">
        <v>49546.498299999999</v>
      </c>
      <c r="D93" s="25">
        <v>5.0000000000000001E-3</v>
      </c>
      <c r="E93" s="34">
        <f t="shared" si="29"/>
        <v>0</v>
      </c>
      <c r="F93" s="34">
        <f t="shared" si="28"/>
        <v>0</v>
      </c>
      <c r="G93" s="34">
        <f t="shared" si="30"/>
        <v>0</v>
      </c>
      <c r="J93" s="34">
        <f t="shared" si="40"/>
        <v>0</v>
      </c>
      <c r="O93" s="34">
        <f t="shared" ca="1" si="31"/>
        <v>2.1792808303208559E-3</v>
      </c>
      <c r="P93" s="28">
        <f t="shared" si="32"/>
        <v>6.6739529612493687E-3</v>
      </c>
      <c r="Q93" s="37">
        <f t="shared" si="33"/>
        <v>34527.998299999999</v>
      </c>
      <c r="S93" s="34">
        <f t="shared" si="34"/>
        <v>4.4541648128969215E-5</v>
      </c>
      <c r="T93" s="34">
        <v>1</v>
      </c>
      <c r="U93" s="34">
        <f t="shared" si="35"/>
        <v>4.4541648128969215E-5</v>
      </c>
      <c r="V93" s="34">
        <f t="shared" si="36"/>
        <v>-6.6739529612493687E-3</v>
      </c>
      <c r="W93" s="34">
        <f t="shared" si="37"/>
        <v>-9.7611533848196326E-3</v>
      </c>
      <c r="X93">
        <f t="shared" si="38"/>
        <v>9.5280115401975772E-5</v>
      </c>
      <c r="Y93">
        <v>1</v>
      </c>
      <c r="Z93">
        <f t="shared" si="39"/>
        <v>9.5280115401975772E-5</v>
      </c>
      <c r="AA93"/>
      <c r="AB93"/>
      <c r="AC93"/>
      <c r="AD93"/>
      <c r="AE93"/>
      <c r="AF93"/>
      <c r="AG93"/>
      <c r="AH93"/>
    </row>
    <row r="94" spans="1:34">
      <c r="A94" s="31" t="s">
        <v>125</v>
      </c>
      <c r="B94" s="14"/>
      <c r="C94" s="24">
        <v>49568.531300000002</v>
      </c>
      <c r="D94" s="25"/>
      <c r="E94" s="34">
        <f t="shared" si="29"/>
        <v>59.498512307664335</v>
      </c>
      <c r="F94" s="34">
        <f t="shared" si="28"/>
        <v>59.5</v>
      </c>
      <c r="G94" s="34">
        <f t="shared" si="30"/>
        <v>-5.5090999376261607E-4</v>
      </c>
      <c r="H94" s="34"/>
      <c r="I94" s="34"/>
      <c r="J94" s="34">
        <f t="shared" si="40"/>
        <v>-5.5090999376261607E-4</v>
      </c>
      <c r="K94" s="34"/>
      <c r="L94" s="34"/>
      <c r="M94" s="34"/>
      <c r="N94" s="34"/>
      <c r="O94" s="34">
        <f t="shared" ca="1" si="31"/>
        <v>2.2984602880913121E-3</v>
      </c>
      <c r="P94" s="28">
        <f t="shared" si="32"/>
        <v>6.735516740641552E-3</v>
      </c>
      <c r="Q94" s="37">
        <f t="shared" si="33"/>
        <v>34550.031300000002</v>
      </c>
      <c r="R94" s="34"/>
      <c r="S94" s="34">
        <f t="shared" si="34"/>
        <v>5.3092014555839789E-5</v>
      </c>
      <c r="T94" s="34">
        <v>1</v>
      </c>
      <c r="U94" s="34">
        <f t="shared" si="35"/>
        <v>5.3092014555839789E-5</v>
      </c>
      <c r="V94" s="34">
        <f t="shared" si="36"/>
        <v>-7.286426734404168E-3</v>
      </c>
      <c r="W94" s="34">
        <f t="shared" si="37"/>
        <v>-9.7827973025936509E-3</v>
      </c>
      <c r="X94">
        <f t="shared" si="38"/>
        <v>8.5227743282955532E-5</v>
      </c>
      <c r="Y94">
        <v>1</v>
      </c>
      <c r="Z94">
        <f t="shared" si="39"/>
        <v>8.5227743282955532E-5</v>
      </c>
    </row>
    <row r="95" spans="1:34">
      <c r="A95" s="31" t="s">
        <v>125</v>
      </c>
      <c r="B95" s="14"/>
      <c r="C95" s="24">
        <v>49568.5314</v>
      </c>
      <c r="D95" s="25"/>
      <c r="E95" s="34">
        <f t="shared" si="29"/>
        <v>59.498782350376651</v>
      </c>
      <c r="F95" s="34">
        <f t="shared" si="28"/>
        <v>59.5</v>
      </c>
      <c r="G95" s="34">
        <f t="shared" si="30"/>
        <v>-4.5090999628882855E-4</v>
      </c>
      <c r="H95" s="34"/>
      <c r="I95" s="34"/>
      <c r="J95" s="34">
        <f t="shared" si="40"/>
        <v>-4.5090999628882855E-4</v>
      </c>
      <c r="K95" s="34"/>
      <c r="L95" s="34"/>
      <c r="M95" s="34"/>
      <c r="N95" s="34"/>
      <c r="O95" s="34">
        <f t="shared" ca="1" si="31"/>
        <v>2.2984602880913121E-3</v>
      </c>
      <c r="P95" s="28">
        <f t="shared" si="32"/>
        <v>6.735516740641552E-3</v>
      </c>
      <c r="Q95" s="37">
        <f t="shared" si="33"/>
        <v>34550.0314</v>
      </c>
      <c r="R95" s="34"/>
      <c r="S95" s="34">
        <f t="shared" si="34"/>
        <v>5.1644729245267839E-5</v>
      </c>
      <c r="T95" s="34">
        <v>1</v>
      </c>
      <c r="U95" s="34">
        <f t="shared" si="35"/>
        <v>5.1644729245267839E-5</v>
      </c>
      <c r="V95" s="34">
        <f t="shared" si="36"/>
        <v>-7.1864267369303805E-3</v>
      </c>
      <c r="W95" s="34">
        <f t="shared" si="37"/>
        <v>-9.7827973025936509E-3</v>
      </c>
      <c r="X95">
        <f t="shared" si="38"/>
        <v>8.7084120697573079E-5</v>
      </c>
      <c r="Y95">
        <v>1</v>
      </c>
      <c r="Z95">
        <f t="shared" si="39"/>
        <v>8.7084120697573079E-5</v>
      </c>
    </row>
    <row r="96" spans="1:34">
      <c r="A96" s="31" t="s">
        <v>125</v>
      </c>
      <c r="B96" s="14"/>
      <c r="C96" s="25">
        <v>49568.5314</v>
      </c>
      <c r="D96" s="25">
        <v>4.0000000000000001E-3</v>
      </c>
      <c r="E96" s="34">
        <f t="shared" si="29"/>
        <v>59.498782350376651</v>
      </c>
      <c r="F96" s="34">
        <f t="shared" si="28"/>
        <v>59.5</v>
      </c>
      <c r="G96" s="34">
        <f t="shared" si="30"/>
        <v>-4.5090999628882855E-4</v>
      </c>
      <c r="H96" s="34"/>
      <c r="I96" s="34"/>
      <c r="J96">
        <f t="shared" si="40"/>
        <v>-4.5090999628882855E-4</v>
      </c>
      <c r="K96" s="34"/>
      <c r="L96" s="34"/>
      <c r="M96" s="34"/>
      <c r="N96" s="34"/>
      <c r="O96" s="34">
        <f t="shared" ca="1" si="31"/>
        <v>2.2984602880913121E-3</v>
      </c>
      <c r="P96" s="28">
        <f t="shared" si="32"/>
        <v>6.735516740641552E-3</v>
      </c>
      <c r="Q96" s="37">
        <f t="shared" si="33"/>
        <v>34550.0314</v>
      </c>
      <c r="R96" s="34"/>
      <c r="S96" s="34">
        <f t="shared" si="34"/>
        <v>5.1644729245267839E-5</v>
      </c>
      <c r="T96" s="34">
        <v>1</v>
      </c>
      <c r="U96" s="34">
        <f t="shared" si="35"/>
        <v>5.1644729245267839E-5</v>
      </c>
      <c r="V96" s="34">
        <f t="shared" si="36"/>
        <v>-7.1864267369303805E-3</v>
      </c>
      <c r="W96" s="34">
        <f t="shared" si="37"/>
        <v>-9.7827973025936509E-3</v>
      </c>
      <c r="X96">
        <f t="shared" si="38"/>
        <v>8.7084120697573079E-5</v>
      </c>
      <c r="Y96">
        <v>1</v>
      </c>
      <c r="Z96">
        <f t="shared" si="39"/>
        <v>8.7084120697573079E-5</v>
      </c>
    </row>
    <row r="97" spans="1:26">
      <c r="A97" s="31" t="s">
        <v>125</v>
      </c>
      <c r="B97" s="14"/>
      <c r="C97" s="25">
        <v>49571.495000000003</v>
      </c>
      <c r="D97" s="25"/>
      <c r="E97" s="34">
        <f t="shared" si="29"/>
        <v>67.501768374755272</v>
      </c>
      <c r="F97" s="34">
        <f t="shared" si="28"/>
        <v>67.5</v>
      </c>
      <c r="G97" s="34">
        <f t="shared" si="30"/>
        <v>6.5485000232001767E-4</v>
      </c>
      <c r="H97" s="34"/>
      <c r="I97">
        <f>G97</f>
        <v>6.5485000232001767E-4</v>
      </c>
      <c r="J97" s="34"/>
      <c r="K97" s="34"/>
      <c r="L97" s="34"/>
      <c r="M97" s="34"/>
      <c r="N97" s="34"/>
      <c r="O97" s="34">
        <f t="shared" ca="1" si="31"/>
        <v>2.3144844168671722E-3</v>
      </c>
      <c r="P97" s="28">
        <f t="shared" si="32"/>
        <v>6.743781494858261E-3</v>
      </c>
      <c r="Q97" s="37">
        <f t="shared" si="33"/>
        <v>34552.995000000003</v>
      </c>
      <c r="R97" s="34"/>
      <c r="S97" s="34">
        <f t="shared" si="34"/>
        <v>3.7075086720824003E-5</v>
      </c>
      <c r="T97" s="34">
        <v>0.1</v>
      </c>
      <c r="U97" s="34">
        <f t="shared" si="35"/>
        <v>3.7075086720824004E-6</v>
      </c>
      <c r="V97" s="34">
        <f t="shared" si="36"/>
        <v>-6.0889314925382434E-3</v>
      </c>
      <c r="W97" s="34">
        <f t="shared" si="37"/>
        <v>-9.7856296894095092E-3</v>
      </c>
      <c r="X97">
        <f t="shared" si="38"/>
        <v>1.0900361619341667E-4</v>
      </c>
      <c r="Y97">
        <v>0.1</v>
      </c>
      <c r="Z97">
        <f t="shared" si="39"/>
        <v>1.0900361619341668E-5</v>
      </c>
    </row>
    <row r="98" spans="1:26">
      <c r="A98" s="31" t="s">
        <v>126</v>
      </c>
      <c r="B98" s="15" t="s">
        <v>111</v>
      </c>
      <c r="C98" s="25">
        <v>49917.919999999998</v>
      </c>
      <c r="D98" s="25">
        <v>7.0000000000000001E-3</v>
      </c>
      <c r="E98" s="34">
        <f t="shared" si="29"/>
        <v>1002.9972581482527</v>
      </c>
      <c r="F98" s="34">
        <f t="shared" si="28"/>
        <v>1003</v>
      </c>
      <c r="G98" s="34">
        <f t="shared" si="30"/>
        <v>-1.0153399998671375E-3</v>
      </c>
      <c r="H98" s="34"/>
      <c r="I98" s="34"/>
      <c r="J98">
        <f t="shared" ref="J98:J105" si="41">G98</f>
        <v>-1.0153399998671375E-3</v>
      </c>
      <c r="K98" s="34"/>
      <c r="L98" s="34"/>
      <c r="M98" s="34"/>
      <c r="N98" s="34"/>
      <c r="O98" s="34">
        <f t="shared" ca="1" si="31"/>
        <v>4.1883059755942632E-3</v>
      </c>
      <c r="P98" s="28">
        <f t="shared" si="32"/>
        <v>7.6894357512574864E-3</v>
      </c>
      <c r="Q98" s="37">
        <f t="shared" si="33"/>
        <v>34899.42</v>
      </c>
      <c r="R98" s="34"/>
      <c r="S98" s="34">
        <f t="shared" si="34"/>
        <v>7.577312087736726E-5</v>
      </c>
      <c r="T98" s="34">
        <v>1</v>
      </c>
      <c r="U98" s="34">
        <f t="shared" si="35"/>
        <v>7.577312087736726E-5</v>
      </c>
      <c r="V98" s="34">
        <f t="shared" si="36"/>
        <v>-8.704775751124624E-3</v>
      </c>
      <c r="W98" s="34">
        <f t="shared" si="37"/>
        <v>-9.9888406075955838E-3</v>
      </c>
      <c r="X98">
        <f t="shared" si="38"/>
        <v>8.0523713156902796E-5</v>
      </c>
      <c r="Y98">
        <v>1</v>
      </c>
      <c r="Z98">
        <f t="shared" si="39"/>
        <v>8.0523713156902796E-5</v>
      </c>
    </row>
    <row r="99" spans="1:26">
      <c r="A99" s="33" t="s">
        <v>119</v>
      </c>
      <c r="B99" s="15"/>
      <c r="C99" s="25">
        <v>49918.845399999998</v>
      </c>
      <c r="D99" s="25"/>
      <c r="E99" s="34">
        <f t="shared" si="29"/>
        <v>1005.4962334711552</v>
      </c>
      <c r="F99" s="34">
        <f t="shared" si="28"/>
        <v>1005.5</v>
      </c>
      <c r="G99" s="34">
        <f t="shared" si="30"/>
        <v>-1.394790000631474E-3</v>
      </c>
      <c r="H99" s="34"/>
      <c r="I99" s="34"/>
      <c r="J99">
        <f t="shared" si="41"/>
        <v>-1.394790000631474E-3</v>
      </c>
      <c r="K99" s="34"/>
      <c r="L99" s="34"/>
      <c r="M99" s="34"/>
      <c r="N99" s="34"/>
      <c r="O99" s="34">
        <f t="shared" ca="1" si="31"/>
        <v>4.1933135158367194E-3</v>
      </c>
      <c r="P99" s="28">
        <f t="shared" si="32"/>
        <v>7.6919076114898626E-3</v>
      </c>
      <c r="Q99" s="37">
        <f t="shared" si="33"/>
        <v>34900.345399999998</v>
      </c>
      <c r="R99" s="34"/>
      <c r="S99" s="34">
        <f t="shared" si="34"/>
        <v>8.2568073494131611E-5</v>
      </c>
      <c r="T99" s="34">
        <v>1</v>
      </c>
      <c r="U99" s="34">
        <f t="shared" si="35"/>
        <v>8.2568073494131611E-5</v>
      </c>
      <c r="V99" s="34">
        <f t="shared" si="36"/>
        <v>-9.0866976121213375E-3</v>
      </c>
      <c r="W99" s="34">
        <f t="shared" si="37"/>
        <v>-9.9890417760104162E-3</v>
      </c>
      <c r="X99">
        <f t="shared" si="38"/>
        <v>7.3861163578604102E-5</v>
      </c>
      <c r="Y99">
        <v>1</v>
      </c>
      <c r="Z99">
        <f t="shared" si="39"/>
        <v>7.3861163578604102E-5</v>
      </c>
    </row>
    <row r="100" spans="1:26">
      <c r="A100" s="33" t="s">
        <v>119</v>
      </c>
      <c r="B100" s="15" t="s">
        <v>111</v>
      </c>
      <c r="C100" s="25">
        <v>49919.956299999998</v>
      </c>
      <c r="D100" s="25"/>
      <c r="E100" s="34">
        <f t="shared" si="29"/>
        <v>1008.4961380380574</v>
      </c>
      <c r="F100" s="34">
        <f t="shared" si="28"/>
        <v>1008.5</v>
      </c>
      <c r="G100" s="34">
        <f t="shared" si="30"/>
        <v>-1.430130003427621E-3</v>
      </c>
      <c r="H100" s="34"/>
      <c r="I100" s="34"/>
      <c r="J100">
        <f t="shared" si="41"/>
        <v>-1.430130003427621E-3</v>
      </c>
      <c r="K100" s="34"/>
      <c r="L100" s="34"/>
      <c r="M100" s="34"/>
      <c r="N100" s="34"/>
      <c r="O100" s="34">
        <f t="shared" ca="1" si="31"/>
        <v>4.1993225641276666E-3</v>
      </c>
      <c r="P100" s="28">
        <f t="shared" si="32"/>
        <v>7.6948734548353964E-3</v>
      </c>
      <c r="Q100" s="37">
        <f t="shared" si="33"/>
        <v>34901.456299999998</v>
      </c>
      <c r="R100" s="34"/>
      <c r="S100" s="34">
        <f t="shared" si="34"/>
        <v>8.3265688113312028E-5</v>
      </c>
      <c r="T100" s="34">
        <v>1</v>
      </c>
      <c r="U100" s="34">
        <f t="shared" si="35"/>
        <v>8.3265688113312028E-5</v>
      </c>
      <c r="V100" s="34">
        <f t="shared" si="36"/>
        <v>-9.1250034582630174E-3</v>
      </c>
      <c r="W100" s="34">
        <f t="shared" si="37"/>
        <v>-9.989280763853213E-3</v>
      </c>
      <c r="X100">
        <f t="shared" si="38"/>
        <v>7.3259061739693989E-5</v>
      </c>
      <c r="Y100">
        <v>1</v>
      </c>
      <c r="Z100">
        <f t="shared" si="39"/>
        <v>7.3259061739693989E-5</v>
      </c>
    </row>
    <row r="101" spans="1:26">
      <c r="A101" s="127" t="s">
        <v>119</v>
      </c>
      <c r="B101" s="136" t="s">
        <v>111</v>
      </c>
      <c r="C101" s="140">
        <v>49920.696400000001</v>
      </c>
      <c r="D101" s="140"/>
      <c r="E101" s="34">
        <f t="shared" si="29"/>
        <v>1010.4947242024044</v>
      </c>
      <c r="F101" s="34">
        <f t="shared" si="28"/>
        <v>1010.5</v>
      </c>
      <c r="G101" s="34">
        <f t="shared" si="30"/>
        <v>-1.9536899999366142E-3</v>
      </c>
      <c r="H101" s="34"/>
      <c r="I101" s="34"/>
      <c r="J101">
        <f t="shared" si="41"/>
        <v>-1.9536899999366142E-3</v>
      </c>
      <c r="K101" s="34"/>
      <c r="L101" s="34"/>
      <c r="M101" s="34"/>
      <c r="N101" s="34"/>
      <c r="O101" s="34">
        <f t="shared" ca="1" si="31"/>
        <v>4.2033285963216319E-3</v>
      </c>
      <c r="P101" s="28">
        <f t="shared" si="32"/>
        <v>7.6968504480152558E-3</v>
      </c>
      <c r="Q101" s="37">
        <f t="shared" si="33"/>
        <v>34902.196400000001</v>
      </c>
      <c r="R101" s="34"/>
      <c r="S101" s="34">
        <f t="shared" si="34"/>
        <v>9.313293093755506E-5</v>
      </c>
      <c r="T101" s="34">
        <v>1</v>
      </c>
      <c r="U101" s="34">
        <f t="shared" si="35"/>
        <v>9.313293093755506E-5</v>
      </c>
      <c r="V101" s="34">
        <f t="shared" si="36"/>
        <v>-9.6505404479518692E-3</v>
      </c>
      <c r="W101" s="34">
        <f t="shared" si="37"/>
        <v>-9.9894386258744527E-3</v>
      </c>
      <c r="X101">
        <f t="shared" si="38"/>
        <v>6.4573255979261855E-5</v>
      </c>
      <c r="Y101">
        <v>1</v>
      </c>
      <c r="Z101">
        <f t="shared" si="39"/>
        <v>6.4573255979261855E-5</v>
      </c>
    </row>
    <row r="102" spans="1:26">
      <c r="A102" s="126" t="s">
        <v>118</v>
      </c>
      <c r="B102" s="134" t="s">
        <v>111</v>
      </c>
      <c r="C102" s="140">
        <v>49920.882599999997</v>
      </c>
      <c r="D102" s="140"/>
      <c r="E102" s="34">
        <f t="shared" si="29"/>
        <v>1010.9975437454297</v>
      </c>
      <c r="F102" s="34">
        <f t="shared" si="28"/>
        <v>1011</v>
      </c>
      <c r="G102" s="34">
        <f t="shared" si="30"/>
        <v>-9.0958000509999692E-4</v>
      </c>
      <c r="H102" s="34"/>
      <c r="I102" s="34"/>
      <c r="J102">
        <f t="shared" si="41"/>
        <v>-9.0958000509999692E-4</v>
      </c>
      <c r="K102" s="34"/>
      <c r="L102" s="34"/>
      <c r="M102" s="34"/>
      <c r="N102" s="34"/>
      <c r="O102" s="34">
        <f t="shared" ca="1" si="31"/>
        <v>4.2043301043701228E-3</v>
      </c>
      <c r="P102" s="28">
        <f t="shared" si="32"/>
        <v>7.6973446668455753E-3</v>
      </c>
      <c r="Q102" s="37">
        <f t="shared" si="33"/>
        <v>34902.382599999997</v>
      </c>
      <c r="R102" s="34"/>
      <c r="S102" s="34">
        <f t="shared" si="34"/>
        <v>7.4079152308545394E-5</v>
      </c>
      <c r="T102" s="34">
        <v>1</v>
      </c>
      <c r="U102" s="34">
        <f t="shared" si="35"/>
        <v>7.4079152308545394E-5</v>
      </c>
      <c r="V102" s="34">
        <f t="shared" si="36"/>
        <v>-8.6069246719455723E-3</v>
      </c>
      <c r="W102" s="34">
        <f t="shared" si="37"/>
        <v>-9.9894779084768077E-3</v>
      </c>
      <c r="X102">
        <f t="shared" si="38"/>
        <v>8.24445459357466E-5</v>
      </c>
      <c r="Y102">
        <v>1</v>
      </c>
      <c r="Z102">
        <f t="shared" si="39"/>
        <v>8.24445459357466E-5</v>
      </c>
    </row>
    <row r="103" spans="1:26">
      <c r="A103" s="127" t="s">
        <v>116</v>
      </c>
      <c r="B103" s="134"/>
      <c r="C103" s="141">
        <v>49921.438499999997</v>
      </c>
      <c r="D103" s="140"/>
      <c r="E103" s="34">
        <f t="shared" si="29"/>
        <v>1012.4987112211156</v>
      </c>
      <c r="F103" s="34">
        <f t="shared" si="28"/>
        <v>1012.5</v>
      </c>
      <c r="G103" s="34">
        <f t="shared" si="30"/>
        <v>-4.7725000331411138E-4</v>
      </c>
      <c r="H103" s="34"/>
      <c r="I103" s="34"/>
      <c r="J103" s="34">
        <f t="shared" si="41"/>
        <v>-4.7725000331411138E-4</v>
      </c>
      <c r="K103" s="34"/>
      <c r="L103" s="34"/>
      <c r="M103" s="34"/>
      <c r="N103" s="34"/>
      <c r="O103" s="34">
        <f t="shared" ca="1" si="31"/>
        <v>4.2073346285155973E-3</v>
      </c>
      <c r="P103" s="28">
        <f t="shared" si="32"/>
        <v>7.6988272526213857E-3</v>
      </c>
      <c r="Q103" s="37">
        <f t="shared" si="33"/>
        <v>34902.938499999997</v>
      </c>
      <c r="R103" s="34"/>
      <c r="S103" s="34">
        <f t="shared" si="34"/>
        <v>6.6848239295025724E-5</v>
      </c>
      <c r="T103" s="34">
        <v>1</v>
      </c>
      <c r="U103" s="34">
        <f t="shared" si="35"/>
        <v>6.6848239295025724E-5</v>
      </c>
      <c r="V103" s="34">
        <f t="shared" si="36"/>
        <v>-8.1760772559354971E-3</v>
      </c>
      <c r="W103" s="34">
        <f t="shared" si="37"/>
        <v>-9.9895953173132386E-3</v>
      </c>
      <c r="X103">
        <f t="shared" si="38"/>
        <v>9.0484713372761155E-5</v>
      </c>
      <c r="Y103">
        <v>1</v>
      </c>
      <c r="Z103">
        <f t="shared" si="39"/>
        <v>9.0484713372761155E-5</v>
      </c>
    </row>
    <row r="104" spans="1:26">
      <c r="A104" s="127" t="s">
        <v>116</v>
      </c>
      <c r="B104" s="136"/>
      <c r="C104" s="140">
        <v>49921.808100000002</v>
      </c>
      <c r="D104" s="140"/>
      <c r="E104" s="34">
        <f t="shared" si="29"/>
        <v>1013.496789111064</v>
      </c>
      <c r="F104" s="34">
        <f t="shared" si="28"/>
        <v>1013.5</v>
      </c>
      <c r="G104" s="34">
        <f t="shared" si="30"/>
        <v>-1.1890299938386306E-3</v>
      </c>
      <c r="H104" s="34"/>
      <c r="I104" s="34"/>
      <c r="J104">
        <f t="shared" si="41"/>
        <v>-1.1890299938386306E-3</v>
      </c>
      <c r="K104" s="34"/>
      <c r="L104" s="34"/>
      <c r="M104" s="34"/>
      <c r="N104" s="34"/>
      <c r="O104" s="34">
        <f t="shared" ca="1" si="31"/>
        <v>4.2093376446125791E-3</v>
      </c>
      <c r="P104" s="28">
        <f t="shared" si="32"/>
        <v>7.6998155842093021E-3</v>
      </c>
      <c r="Q104" s="37">
        <f t="shared" si="33"/>
        <v>34903.308100000002</v>
      </c>
      <c r="R104" s="34"/>
      <c r="S104" s="34">
        <f t="shared" si="34"/>
        <v>7.9011575710382273E-5</v>
      </c>
      <c r="T104" s="34">
        <v>1</v>
      </c>
      <c r="U104" s="34">
        <f t="shared" si="35"/>
        <v>7.9011575710382273E-5</v>
      </c>
      <c r="V104" s="34">
        <f t="shared" si="36"/>
        <v>-8.8888455780479318E-3</v>
      </c>
      <c r="W104" s="34">
        <f t="shared" si="37"/>
        <v>-9.9896732240597995E-3</v>
      </c>
      <c r="X104">
        <f t="shared" si="38"/>
        <v>7.7451321265637683E-5</v>
      </c>
      <c r="Y104">
        <v>1</v>
      </c>
      <c r="Z104">
        <f t="shared" si="39"/>
        <v>7.7451321265637683E-5</v>
      </c>
    </row>
    <row r="105" spans="1:26">
      <c r="A105" s="126" t="s">
        <v>124</v>
      </c>
      <c r="B105" s="133" t="s">
        <v>111</v>
      </c>
      <c r="C105" s="140">
        <v>49922.918299999998</v>
      </c>
      <c r="D105" s="140"/>
      <c r="E105" s="34">
        <f t="shared" si="29"/>
        <v>1016.4948033789211</v>
      </c>
      <c r="F105" s="34">
        <f t="shared" si="28"/>
        <v>1016.5</v>
      </c>
      <c r="G105" s="34">
        <f t="shared" si="30"/>
        <v>-1.9243700007791631E-3</v>
      </c>
      <c r="H105" s="34"/>
      <c r="I105" s="34"/>
      <c r="J105">
        <f t="shared" si="41"/>
        <v>-1.9243700007791631E-3</v>
      </c>
      <c r="K105" s="34"/>
      <c r="L105" s="34"/>
      <c r="M105" s="34"/>
      <c r="N105" s="34"/>
      <c r="O105" s="34">
        <f t="shared" ca="1" si="31"/>
        <v>4.2153466929035262E-3</v>
      </c>
      <c r="P105" s="28">
        <f t="shared" si="32"/>
        <v>7.7027802961124551E-3</v>
      </c>
      <c r="Q105" s="37">
        <f t="shared" si="33"/>
        <v>34904.418299999998</v>
      </c>
      <c r="R105" s="34"/>
      <c r="S105" s="34">
        <f t="shared" si="34"/>
        <v>9.2682022838940366E-5</v>
      </c>
      <c r="T105" s="34">
        <v>1</v>
      </c>
      <c r="U105" s="34">
        <f t="shared" si="35"/>
        <v>9.2682022838940366E-5</v>
      </c>
      <c r="V105" s="34">
        <f t="shared" si="36"/>
        <v>-9.6271502968916182E-3</v>
      </c>
      <c r="W105" s="34">
        <f t="shared" si="37"/>
        <v>-9.9899051883870979E-3</v>
      </c>
      <c r="X105">
        <f t="shared" si="38"/>
        <v>6.5052857862541759E-5</v>
      </c>
      <c r="Y105">
        <v>1</v>
      </c>
      <c r="Z105">
        <f t="shared" si="39"/>
        <v>6.5052857862541759E-5</v>
      </c>
    </row>
    <row r="106" spans="1:26">
      <c r="A106" s="126" t="s">
        <v>145</v>
      </c>
      <c r="B106" s="133" t="s">
        <v>111</v>
      </c>
      <c r="C106" s="140">
        <v>49959.381999999998</v>
      </c>
      <c r="D106" s="140">
        <v>1.4E-2</v>
      </c>
      <c r="E106" s="34">
        <f t="shared" si="29"/>
        <v>1114.9623703572122</v>
      </c>
      <c r="F106" s="34">
        <f t="shared" si="28"/>
        <v>1115</v>
      </c>
      <c r="G106" s="34">
        <f t="shared" si="30"/>
        <v>-1.3934700000390876E-2</v>
      </c>
      <c r="H106" s="34"/>
      <c r="I106">
        <f>G106</f>
        <v>-1.3934700000390876E-2</v>
      </c>
      <c r="J106" s="34"/>
      <c r="K106" s="34"/>
      <c r="L106" s="34"/>
      <c r="M106" s="34"/>
      <c r="N106" s="34"/>
      <c r="O106" s="34">
        <f t="shared" ca="1" si="31"/>
        <v>4.4126437784562985E-3</v>
      </c>
      <c r="P106" s="28">
        <f t="shared" si="32"/>
        <v>7.7998860061397673E-3</v>
      </c>
      <c r="Q106" s="37">
        <f t="shared" si="33"/>
        <v>34940.881999999998</v>
      </c>
      <c r="R106" s="34"/>
      <c r="S106" s="34">
        <f t="shared" si="34"/>
        <v>4.723922288752777E-4</v>
      </c>
      <c r="T106" s="34">
        <v>0.05</v>
      </c>
      <c r="U106" s="34">
        <f t="shared" si="35"/>
        <v>2.3619611443763885E-5</v>
      </c>
      <c r="V106" s="34">
        <f t="shared" si="36"/>
        <v>-2.1734586006530644E-2</v>
      </c>
      <c r="W106" s="34">
        <f t="shared" si="37"/>
        <v>-9.9960581493065102E-3</v>
      </c>
      <c r="X106">
        <f t="shared" si="38"/>
        <v>1.5512899631113281E-5</v>
      </c>
      <c r="Y106">
        <v>0.1</v>
      </c>
      <c r="Z106">
        <f t="shared" si="39"/>
        <v>1.5512899631113281E-6</v>
      </c>
    </row>
    <row r="107" spans="1:26">
      <c r="A107" s="126" t="s">
        <v>145</v>
      </c>
      <c r="B107" s="133" t="s">
        <v>111</v>
      </c>
      <c r="C107" s="140">
        <v>49962.360999999997</v>
      </c>
      <c r="D107" s="140">
        <v>5.0000000000000001E-3</v>
      </c>
      <c r="E107" s="34">
        <f t="shared" si="29"/>
        <v>1123.0069429603288</v>
      </c>
      <c r="F107" s="34">
        <f t="shared" si="28"/>
        <v>1123</v>
      </c>
      <c r="G107" s="34">
        <f t="shared" si="30"/>
        <v>2.5710599948070012E-3</v>
      </c>
      <c r="H107" s="34"/>
      <c r="I107">
        <f>G107</f>
        <v>2.5710599948070012E-3</v>
      </c>
      <c r="J107" s="34"/>
      <c r="K107" s="34"/>
      <c r="L107" s="34"/>
      <c r="M107" s="34"/>
      <c r="N107" s="34"/>
      <c r="O107" s="34">
        <f t="shared" ca="1" si="31"/>
        <v>4.4286679072321582E-3</v>
      </c>
      <c r="P107" s="28">
        <f t="shared" si="32"/>
        <v>7.8077526812123238E-3</v>
      </c>
      <c r="Q107" s="37">
        <f t="shared" si="33"/>
        <v>34943.860999999997</v>
      </c>
      <c r="R107" s="34"/>
      <c r="S107" s="34">
        <f t="shared" si="34"/>
        <v>2.7422950291850994E-5</v>
      </c>
      <c r="T107" s="34">
        <v>0.1</v>
      </c>
      <c r="U107" s="34">
        <f t="shared" si="35"/>
        <v>2.7422950291850996E-6</v>
      </c>
      <c r="V107" s="34">
        <f t="shared" si="36"/>
        <v>-5.2366926864053226E-3</v>
      </c>
      <c r="W107" s="34">
        <f t="shared" si="37"/>
        <v>-9.9964331676237021E-3</v>
      </c>
      <c r="X107">
        <f t="shared" si="38"/>
        <v>1.5794188438774249E-4</v>
      </c>
      <c r="Y107">
        <v>0.1</v>
      </c>
      <c r="Z107">
        <f t="shared" si="39"/>
        <v>1.579418843877425E-5</v>
      </c>
    </row>
    <row r="108" spans="1:26">
      <c r="A108" s="127" t="s">
        <v>134</v>
      </c>
      <c r="B108" s="133" t="s">
        <v>111</v>
      </c>
      <c r="C108" s="141">
        <v>50303.415500000003</v>
      </c>
      <c r="D108" s="140"/>
      <c r="E108" s="34">
        <f t="shared" si="29"/>
        <v>2043.9997885025518</v>
      </c>
      <c r="F108" s="35">
        <f t="shared" ref="F108:F139" si="42">ROUND(2*E108,0)/2</f>
        <v>2044</v>
      </c>
      <c r="G108" s="34">
        <f t="shared" si="30"/>
        <v>-7.8319993917830288E-5</v>
      </c>
      <c r="H108" s="36"/>
      <c r="I108" s="36"/>
      <c r="J108" s="34">
        <f>G108</f>
        <v>-7.8319993917830288E-5</v>
      </c>
      <c r="K108" s="34"/>
      <c r="L108" s="36"/>
      <c r="M108" s="36"/>
      <c r="N108" s="34"/>
      <c r="O108" s="34">
        <f t="shared" ca="1" si="31"/>
        <v>6.2734457325530043E-3</v>
      </c>
      <c r="P108" s="28">
        <f t="shared" si="32"/>
        <v>8.6932354763652134E-3</v>
      </c>
      <c r="Q108" s="37">
        <f t="shared" si="33"/>
        <v>35284.915500000003</v>
      </c>
      <c r="R108" s="34"/>
      <c r="S108" s="34">
        <f t="shared" si="34"/>
        <v>7.6940185368252383E-5</v>
      </c>
      <c r="T108" s="34">
        <v>1</v>
      </c>
      <c r="U108" s="34">
        <f t="shared" si="35"/>
        <v>7.6940185368252383E-5</v>
      </c>
      <c r="V108" s="34">
        <f t="shared" si="36"/>
        <v>-8.7715554702830437E-3</v>
      </c>
      <c r="W108" s="34">
        <f t="shared" si="37"/>
        <v>-9.9144083288229337E-3</v>
      </c>
      <c r="X108">
        <f t="shared" si="38"/>
        <v>9.6748633732056255E-5</v>
      </c>
      <c r="Y108">
        <v>1</v>
      </c>
      <c r="Z108">
        <f t="shared" si="39"/>
        <v>9.6748633732056255E-5</v>
      </c>
    </row>
    <row r="109" spans="1:26">
      <c r="A109" s="126" t="s">
        <v>127</v>
      </c>
      <c r="B109" s="135" t="s">
        <v>122</v>
      </c>
      <c r="C109" s="140">
        <v>50312.487999999998</v>
      </c>
      <c r="D109" s="140">
        <v>5.0000000000000001E-3</v>
      </c>
      <c r="E109" s="34">
        <f t="shared" si="29"/>
        <v>2068.4994141963248</v>
      </c>
      <c r="F109" s="34">
        <f t="shared" si="42"/>
        <v>2068.5</v>
      </c>
      <c r="G109" s="34">
        <f t="shared" si="30"/>
        <v>-2.1692999871447682E-4</v>
      </c>
      <c r="H109" s="34"/>
      <c r="I109">
        <f>G109</f>
        <v>-2.1692999871447682E-4</v>
      </c>
      <c r="J109" s="34"/>
      <c r="K109" s="34"/>
      <c r="L109" s="34"/>
      <c r="M109" s="34"/>
      <c r="N109" s="34"/>
      <c r="O109" s="34">
        <f t="shared" ca="1" si="31"/>
        <v>6.3225196269290742E-3</v>
      </c>
      <c r="P109" s="28">
        <f t="shared" si="32"/>
        <v>8.7162446318128761E-3</v>
      </c>
      <c r="Q109" s="37">
        <f t="shared" si="33"/>
        <v>35293.987999999998</v>
      </c>
      <c r="R109" s="34"/>
      <c r="S109" s="34">
        <f t="shared" si="34"/>
        <v>7.9801608979497503E-5</v>
      </c>
      <c r="T109">
        <v>0.1</v>
      </c>
      <c r="U109" s="34">
        <f t="shared" si="35"/>
        <v>7.9801608979497503E-6</v>
      </c>
      <c r="V109" s="34">
        <f t="shared" si="36"/>
        <v>-8.9331746305273529E-3</v>
      </c>
      <c r="W109" s="34">
        <f t="shared" si="37"/>
        <v>-9.9088442003823496E-3</v>
      </c>
      <c r="X109">
        <f t="shared" si="38"/>
        <v>9.39332008924914E-5</v>
      </c>
      <c r="Y109">
        <v>0.1</v>
      </c>
      <c r="Z109">
        <f t="shared" si="39"/>
        <v>9.393320089249141E-6</v>
      </c>
    </row>
    <row r="110" spans="1:26">
      <c r="A110" s="126" t="s">
        <v>127</v>
      </c>
      <c r="B110" s="135" t="s">
        <v>111</v>
      </c>
      <c r="C110" s="141">
        <v>50315.451099999998</v>
      </c>
      <c r="D110" s="141">
        <v>2.9999999999999997E-4</v>
      </c>
      <c r="E110" s="34">
        <f t="shared" si="29"/>
        <v>2076.5010500071025</v>
      </c>
      <c r="F110" s="35">
        <f t="shared" si="42"/>
        <v>2076.5</v>
      </c>
      <c r="G110" s="34">
        <f t="shared" si="30"/>
        <v>3.8882999797351658E-4</v>
      </c>
      <c r="H110" s="36"/>
      <c r="I110" s="36"/>
      <c r="J110" s="34">
        <f>G110</f>
        <v>3.8882999797351658E-4</v>
      </c>
      <c r="K110" s="34"/>
      <c r="L110" s="36"/>
      <c r="M110" s="36"/>
      <c r="N110" s="34"/>
      <c r="O110" s="34">
        <f t="shared" ca="1" si="31"/>
        <v>6.3385437557049338E-3</v>
      </c>
      <c r="P110" s="28">
        <f t="shared" si="32"/>
        <v>8.7237516967822101E-3</v>
      </c>
      <c r="Q110" s="37">
        <f t="shared" si="33"/>
        <v>35296.951099999998</v>
      </c>
      <c r="R110" s="34"/>
      <c r="S110" s="34">
        <f t="shared" si="34"/>
        <v>6.9470919725272E-5</v>
      </c>
      <c r="T110">
        <v>1</v>
      </c>
      <c r="U110" s="34">
        <f t="shared" si="35"/>
        <v>6.9470919725272E-5</v>
      </c>
      <c r="V110" s="34">
        <f t="shared" si="36"/>
        <v>-8.3349216988086935E-3</v>
      </c>
      <c r="W110" s="34">
        <f t="shared" si="37"/>
        <v>-9.9069895305514653E-3</v>
      </c>
      <c r="X110">
        <f t="shared" si="38"/>
        <v>1.0600389976395638E-4</v>
      </c>
      <c r="Y110">
        <v>1</v>
      </c>
      <c r="Z110">
        <f t="shared" si="39"/>
        <v>1.0600389976395638E-4</v>
      </c>
    </row>
    <row r="111" spans="1:26">
      <c r="A111" s="117" t="s">
        <v>271</v>
      </c>
      <c r="B111" s="116" t="s">
        <v>122</v>
      </c>
      <c r="C111" s="141">
        <v>50315.451699999998</v>
      </c>
      <c r="D111" s="141">
        <v>5.0000000000000001E-4</v>
      </c>
      <c r="E111" s="34">
        <f t="shared" si="29"/>
        <v>2076.5026702634159</v>
      </c>
      <c r="F111" s="35">
        <f t="shared" si="42"/>
        <v>2076.5</v>
      </c>
      <c r="G111" s="34">
        <f t="shared" si="30"/>
        <v>9.8882999736815691E-4</v>
      </c>
      <c r="H111" s="36"/>
      <c r="I111" s="36"/>
      <c r="J111" s="34">
        <f>G111</f>
        <v>9.8882999736815691E-4</v>
      </c>
      <c r="K111" s="34"/>
      <c r="L111" s="36"/>
      <c r="M111" s="36"/>
      <c r="N111" s="34"/>
      <c r="O111" s="34">
        <f t="shared" ca="1" si="31"/>
        <v>6.3385437557049338E-3</v>
      </c>
      <c r="P111" s="28">
        <f t="shared" si="32"/>
        <v>8.7237516967822101E-3</v>
      </c>
      <c r="Q111" s="37">
        <f t="shared" si="33"/>
        <v>35296.951699999998</v>
      </c>
      <c r="R111" s="34"/>
      <c r="S111" s="34">
        <f t="shared" si="34"/>
        <v>5.9829013696066382E-5</v>
      </c>
      <c r="T111">
        <v>1</v>
      </c>
      <c r="U111" s="34">
        <f t="shared" si="35"/>
        <v>5.9829013696066382E-5</v>
      </c>
      <c r="V111" s="34">
        <f t="shared" si="36"/>
        <v>-7.7349216994140532E-3</v>
      </c>
      <c r="W111" s="34">
        <f t="shared" si="37"/>
        <v>-9.9069895305514653E-3</v>
      </c>
      <c r="X111">
        <f t="shared" si="38"/>
        <v>1.1871888318499458E-4</v>
      </c>
      <c r="Y111">
        <v>1</v>
      </c>
      <c r="Z111">
        <f t="shared" si="39"/>
        <v>1.1871888318499458E-4</v>
      </c>
    </row>
    <row r="112" spans="1:26">
      <c r="A112" s="126" t="s">
        <v>128</v>
      </c>
      <c r="B112" s="135" t="s">
        <v>122</v>
      </c>
      <c r="C112" s="140">
        <v>51016.453399999999</v>
      </c>
      <c r="D112" s="140">
        <v>2.9999999999999997E-4</v>
      </c>
      <c r="E112" s="34">
        <f t="shared" si="29"/>
        <v>3969.5067221464014</v>
      </c>
      <c r="F112" s="35">
        <f t="shared" si="42"/>
        <v>3969.5</v>
      </c>
      <c r="G112" s="34">
        <f t="shared" si="30"/>
        <v>2.4892899964470416E-3</v>
      </c>
      <c r="H112" s="34"/>
      <c r="I112" s="34"/>
      <c r="J112" s="34">
        <f>G112</f>
        <v>2.4892899964470416E-3</v>
      </c>
      <c r="K112" s="34"/>
      <c r="L112" s="34"/>
      <c r="M112" s="34"/>
      <c r="N112" s="34"/>
      <c r="O112" s="34">
        <f t="shared" ca="1" si="31"/>
        <v>1.013025322729273E-2</v>
      </c>
      <c r="P112" s="28">
        <f t="shared" si="32"/>
        <v>1.041528593203008E-2</v>
      </c>
      <c r="Q112" s="37">
        <f t="shared" si="33"/>
        <v>35997.953399999999</v>
      </c>
      <c r="R112" s="34"/>
      <c r="S112" s="34">
        <f t="shared" si="34"/>
        <v>6.2821411570878832E-5</v>
      </c>
      <c r="T112">
        <v>1</v>
      </c>
      <c r="U112" s="34">
        <f t="shared" si="35"/>
        <v>6.2821411570878832E-5</v>
      </c>
      <c r="V112" s="34">
        <f t="shared" si="36"/>
        <v>-7.925995935583038E-3</v>
      </c>
      <c r="W112" s="34">
        <f t="shared" si="37"/>
        <v>-8.9543208806439449E-3</v>
      </c>
      <c r="X112">
        <f t="shared" si="38"/>
        <v>1.3095622990627514E-4</v>
      </c>
      <c r="Y112">
        <v>1</v>
      </c>
      <c r="Z112">
        <f t="shared" si="39"/>
        <v>1.3095622990627514E-4</v>
      </c>
    </row>
    <row r="113" spans="1:26">
      <c r="A113" s="127" t="s">
        <v>129</v>
      </c>
      <c r="B113" s="135" t="s">
        <v>111</v>
      </c>
      <c r="C113" s="115">
        <v>51378.435400000002</v>
      </c>
      <c r="D113" s="113" t="s">
        <v>299</v>
      </c>
      <c r="E113" s="34">
        <f t="shared" si="29"/>
        <v>4947.0127577362055</v>
      </c>
      <c r="F113" s="35">
        <f t="shared" si="42"/>
        <v>4947</v>
      </c>
      <c r="G113" s="34">
        <f t="shared" si="30"/>
        <v>4.7243400040315464E-3</v>
      </c>
      <c r="I113">
        <f>G113</f>
        <v>4.7243400040315464E-3</v>
      </c>
      <c r="N113" s="34"/>
      <c r="O113" s="34">
        <f t="shared" ca="1" si="31"/>
        <v>1.2088201462093086E-2</v>
      </c>
      <c r="P113" s="28">
        <f t="shared" si="32"/>
        <v>1.1222613618842197E-2</v>
      </c>
      <c r="Q113" s="37">
        <f t="shared" si="33"/>
        <v>36359.935400000002</v>
      </c>
      <c r="S113" s="34">
        <f t="shared" si="34"/>
        <v>4.2227559972944283E-5</v>
      </c>
      <c r="T113">
        <v>1</v>
      </c>
      <c r="U113" s="34">
        <f t="shared" si="35"/>
        <v>4.2227559972944283E-5</v>
      </c>
      <c r="V113" s="34">
        <f t="shared" si="36"/>
        <v>-6.4982736148106509E-3</v>
      </c>
      <c r="W113" s="34">
        <f t="shared" si="37"/>
        <v>-8.0790788774728894E-3</v>
      </c>
      <c r="X113">
        <f t="shared" si="38"/>
        <v>1.639275350552643E-4</v>
      </c>
      <c r="Y113">
        <v>0.1</v>
      </c>
      <c r="Z113">
        <f t="shared" si="39"/>
        <v>1.6392753505526432E-5</v>
      </c>
    </row>
    <row r="114" spans="1:26">
      <c r="A114" s="127" t="s">
        <v>129</v>
      </c>
      <c r="B114" s="135" t="s">
        <v>122</v>
      </c>
      <c r="C114" s="140">
        <v>51378.435700000002</v>
      </c>
      <c r="D114" s="140">
        <v>4.0000000000000002E-4</v>
      </c>
      <c r="E114" s="34">
        <f t="shared" si="29"/>
        <v>4947.0135678643619</v>
      </c>
      <c r="F114" s="35">
        <f t="shared" si="42"/>
        <v>4947</v>
      </c>
      <c r="G114" s="34">
        <f t="shared" si="30"/>
        <v>5.0243400037288666E-3</v>
      </c>
      <c r="H114" s="40"/>
      <c r="I114" s="41"/>
      <c r="J114" s="34">
        <f>G114</f>
        <v>5.0243400037288666E-3</v>
      </c>
      <c r="K114" s="34"/>
      <c r="L114" s="34"/>
      <c r="M114" s="34"/>
      <c r="N114" s="34"/>
      <c r="O114" s="34">
        <f t="shared" ca="1" si="31"/>
        <v>1.2088201462093086E-2</v>
      </c>
      <c r="P114" s="28">
        <f t="shared" si="32"/>
        <v>1.1222613618842197E-2</v>
      </c>
      <c r="Q114" s="37">
        <f t="shared" si="33"/>
        <v>36359.935700000002</v>
      </c>
      <c r="R114" s="34"/>
      <c r="S114" s="34">
        <f t="shared" si="34"/>
        <v>3.8418595807810075E-5</v>
      </c>
      <c r="T114">
        <v>1</v>
      </c>
      <c r="U114" s="34">
        <f t="shared" si="35"/>
        <v>3.8418595807810075E-5</v>
      </c>
      <c r="V114" s="34">
        <f t="shared" si="36"/>
        <v>-6.1982736151133307E-3</v>
      </c>
      <c r="W114" s="34">
        <f t="shared" si="37"/>
        <v>-8.0790788774728894E-3</v>
      </c>
      <c r="X114">
        <f t="shared" si="38"/>
        <v>1.7169958637623469E-4</v>
      </c>
      <c r="Y114">
        <v>1</v>
      </c>
      <c r="Z114">
        <f t="shared" si="39"/>
        <v>1.7169958637623469E-4</v>
      </c>
    </row>
    <row r="115" spans="1:26">
      <c r="A115" s="127" t="s">
        <v>132</v>
      </c>
      <c r="B115" s="133" t="s">
        <v>111</v>
      </c>
      <c r="C115" s="115">
        <v>51378.435899999997</v>
      </c>
      <c r="D115" s="113" t="s">
        <v>299</v>
      </c>
      <c r="E115" s="34">
        <f t="shared" si="29"/>
        <v>4947.0141079497862</v>
      </c>
      <c r="F115" s="35">
        <f t="shared" si="42"/>
        <v>4947</v>
      </c>
      <c r="G115" s="34">
        <f t="shared" si="30"/>
        <v>5.2243399986764416E-3</v>
      </c>
      <c r="I115">
        <f>G115</f>
        <v>5.2243399986764416E-3</v>
      </c>
      <c r="N115" s="34"/>
      <c r="O115" s="34">
        <f t="shared" ca="1" si="31"/>
        <v>1.2088201462093086E-2</v>
      </c>
      <c r="P115" s="28">
        <f t="shared" si="32"/>
        <v>1.1222613618842197E-2</v>
      </c>
      <c r="Q115" s="37">
        <f t="shared" si="33"/>
        <v>36359.935899999997</v>
      </c>
      <c r="S115" s="34">
        <f t="shared" si="34"/>
        <v>3.5979286422376399E-5</v>
      </c>
      <c r="T115">
        <v>1</v>
      </c>
      <c r="U115" s="34">
        <f t="shared" si="35"/>
        <v>3.5979286422376399E-5</v>
      </c>
      <c r="V115" s="34">
        <f t="shared" si="36"/>
        <v>-5.9982736201657557E-3</v>
      </c>
      <c r="W115" s="34">
        <f t="shared" si="37"/>
        <v>-8.0790788774728894E-3</v>
      </c>
      <c r="X115">
        <f t="shared" si="38"/>
        <v>1.7698095379428634E-4</v>
      </c>
      <c r="Y115">
        <v>0.1</v>
      </c>
      <c r="Z115">
        <f t="shared" si="39"/>
        <v>1.7698095379428635E-5</v>
      </c>
    </row>
    <row r="116" spans="1:26">
      <c r="A116" s="127" t="s">
        <v>135</v>
      </c>
      <c r="B116" s="135" t="s">
        <v>122</v>
      </c>
      <c r="C116" s="140">
        <v>51388.434800000003</v>
      </c>
      <c r="D116" s="140">
        <v>2.9999999999999997E-4</v>
      </c>
      <c r="E116" s="34">
        <f t="shared" si="29"/>
        <v>4974.0154093936835</v>
      </c>
      <c r="F116" s="35">
        <f t="shared" si="42"/>
        <v>4974</v>
      </c>
      <c r="G116" s="34">
        <f t="shared" si="30"/>
        <v>5.7062800042331219E-3</v>
      </c>
      <c r="H116" s="40"/>
      <c r="I116" s="41"/>
      <c r="J116" s="34">
        <f t="shared" ref="J116:J125" si="43">G116</f>
        <v>5.7062800042331219E-3</v>
      </c>
      <c r="K116" s="34"/>
      <c r="L116" s="34"/>
      <c r="M116" s="34"/>
      <c r="N116" s="34"/>
      <c r="O116" s="34">
        <f t="shared" ca="1" si="31"/>
        <v>1.2142282896711612E-2</v>
      </c>
      <c r="P116" s="28">
        <f t="shared" si="32"/>
        <v>1.1244273906819958E-2</v>
      </c>
      <c r="Q116" s="37">
        <f t="shared" si="33"/>
        <v>36369.934800000003</v>
      </c>
      <c r="R116" s="34"/>
      <c r="S116" s="34">
        <f t="shared" si="34"/>
        <v>3.0669376465088982E-5</v>
      </c>
      <c r="T116">
        <v>1</v>
      </c>
      <c r="U116" s="34">
        <f t="shared" si="35"/>
        <v>3.0669376465088982E-5</v>
      </c>
      <c r="V116" s="34">
        <f t="shared" si="36"/>
        <v>-5.5379939025868366E-3</v>
      </c>
      <c r="W116" s="34">
        <f t="shared" si="37"/>
        <v>-8.0514257459637951E-3</v>
      </c>
      <c r="X116">
        <f t="shared" si="38"/>
        <v>1.8927446750900131E-4</v>
      </c>
      <c r="Y116">
        <v>1</v>
      </c>
      <c r="Z116">
        <f t="shared" si="39"/>
        <v>1.8927446750900131E-4</v>
      </c>
    </row>
    <row r="117" spans="1:26">
      <c r="A117" s="127" t="s">
        <v>141</v>
      </c>
      <c r="B117" s="133" t="s">
        <v>111</v>
      </c>
      <c r="C117" s="126">
        <v>51747.452599999997</v>
      </c>
      <c r="D117" s="126">
        <v>5.9999999999999995E-4</v>
      </c>
      <c r="E117" s="34">
        <f t="shared" ref="E117:E148" si="44">+(C117-C$7)/C$8</f>
        <v>5943.5168387027752</v>
      </c>
      <c r="F117" s="35">
        <f t="shared" si="42"/>
        <v>5943.5</v>
      </c>
      <c r="G117" s="34">
        <f t="shared" ref="G117:G125" si="45">+C117-(C$7+F117*C$8)</f>
        <v>6.2355699992622249E-3</v>
      </c>
      <c r="H117" s="40"/>
      <c r="I117" s="41"/>
      <c r="J117" s="34">
        <f t="shared" si="43"/>
        <v>6.2355699992622249E-3</v>
      </c>
      <c r="K117" s="34"/>
      <c r="L117" s="34"/>
      <c r="M117" s="34"/>
      <c r="N117" s="34"/>
      <c r="O117" s="34">
        <f t="shared" ref="O117:O138" ca="1" si="46">+C$11+C$12*F117</f>
        <v>1.4084207002736108E-2</v>
      </c>
      <c r="P117" s="28">
        <f t="shared" ref="P117:P138" si="47">+D$11+D$12*F117+D$13*F117^2</f>
        <v>1.1999265897614044E-2</v>
      </c>
      <c r="Q117" s="37">
        <f t="shared" ref="Q117:Q138" si="48">+C117-15018.5</f>
        <v>36728.952599999997</v>
      </c>
      <c r="R117" s="34"/>
      <c r="S117" s="34">
        <f t="shared" ref="S117:S125" si="49">(P117-G117)^2</f>
        <v>3.3220190408677585E-5</v>
      </c>
      <c r="T117">
        <v>1</v>
      </c>
      <c r="U117" s="34">
        <f t="shared" ref="U117:U138" si="50">S117*T117</f>
        <v>3.3220190408677585E-5</v>
      </c>
      <c r="V117" s="34">
        <f t="shared" ref="V117:V125" si="51">+G117-P117</f>
        <v>-5.7636958983518193E-3</v>
      </c>
      <c r="W117" s="34">
        <f t="shared" ref="W117:W125" si="52">AE$2+AE$3*SIN(RADIANS(AE$4*F117+AE$5))</f>
        <v>-6.941917237930746E-3</v>
      </c>
      <c r="X117">
        <f t="shared" ref="X117:X125" si="53">+(G117-W117)^2</f>
        <v>1.7364616988638367E-4</v>
      </c>
      <c r="Y117">
        <v>1</v>
      </c>
      <c r="Z117">
        <f t="shared" ref="Z117:Z125" si="54">Y117*X117</f>
        <v>1.7364616988638367E-4</v>
      </c>
    </row>
    <row r="118" spans="1:26">
      <c r="A118" s="129" t="s">
        <v>141</v>
      </c>
      <c r="B118" s="139" t="s">
        <v>122</v>
      </c>
      <c r="C118" s="128">
        <v>52448.456700000002</v>
      </c>
      <c r="D118" s="128">
        <v>6.9999999999999999E-4</v>
      </c>
      <c r="E118" s="34">
        <f t="shared" si="44"/>
        <v>7836.5273716110332</v>
      </c>
      <c r="F118" s="35">
        <f t="shared" si="42"/>
        <v>7836.5</v>
      </c>
      <c r="G118" s="34">
        <f t="shared" si="45"/>
        <v>1.0136030003195629E-2</v>
      </c>
      <c r="H118" s="40"/>
      <c r="I118" s="41"/>
      <c r="J118" s="34">
        <f t="shared" si="43"/>
        <v>1.0136030003195629E-2</v>
      </c>
      <c r="K118" s="34"/>
      <c r="L118" s="34"/>
      <c r="M118" s="34"/>
      <c r="N118" s="34"/>
      <c r="O118" s="34">
        <f t="shared" ca="1" si="46"/>
        <v>1.7875916474323905E-2</v>
      </c>
      <c r="P118" s="28">
        <f t="shared" si="47"/>
        <v>1.3345699316723261E-2</v>
      </c>
      <c r="Q118" s="37">
        <f t="shared" si="48"/>
        <v>37429.956700000002</v>
      </c>
      <c r="R118" s="34"/>
      <c r="S118" s="34">
        <f t="shared" si="49"/>
        <v>1.0301977102200945E-5</v>
      </c>
      <c r="T118">
        <v>1</v>
      </c>
      <c r="U118" s="34">
        <f t="shared" si="50"/>
        <v>1.0301977102200945E-5</v>
      </c>
      <c r="V118" s="34">
        <f t="shared" si="51"/>
        <v>-3.2096693135276327E-3</v>
      </c>
      <c r="W118" s="34">
        <f t="shared" si="52"/>
        <v>-4.1952429007816238E-3</v>
      </c>
      <c r="X118">
        <f t="shared" si="53"/>
        <v>2.0538538304827261E-4</v>
      </c>
      <c r="Y118">
        <v>1</v>
      </c>
      <c r="Z118">
        <f t="shared" si="54"/>
        <v>2.0538538304827261E-4</v>
      </c>
    </row>
    <row r="119" spans="1:26">
      <c r="A119" s="117" t="s">
        <v>286</v>
      </c>
      <c r="B119" s="116" t="s">
        <v>111</v>
      </c>
      <c r="C119" s="128">
        <v>52489.375780000002</v>
      </c>
      <c r="D119" s="128">
        <v>5.0000000000000002E-5</v>
      </c>
      <c r="E119" s="34">
        <f t="shared" si="44"/>
        <v>7947.0263678892497</v>
      </c>
      <c r="F119" s="35">
        <f t="shared" si="42"/>
        <v>7947</v>
      </c>
      <c r="G119" s="34">
        <f t="shared" si="45"/>
        <v>9.7643400004017167E-3</v>
      </c>
      <c r="H119" s="40"/>
      <c r="I119" s="41"/>
      <c r="J119" s="34">
        <f t="shared" si="43"/>
        <v>9.7643400004017167E-3</v>
      </c>
      <c r="K119" s="34"/>
      <c r="L119" s="34"/>
      <c r="M119" s="34"/>
      <c r="N119" s="34"/>
      <c r="O119" s="34">
        <f t="shared" ca="1" si="46"/>
        <v>1.8097249753040466E-2</v>
      </c>
      <c r="P119" s="28">
        <f t="shared" si="47"/>
        <v>1.3419076145739818E-2</v>
      </c>
      <c r="Q119" s="37">
        <f t="shared" si="48"/>
        <v>37470.875780000002</v>
      </c>
      <c r="R119" s="34"/>
      <c r="S119" s="34">
        <f t="shared" si="49"/>
        <v>1.3357096292040804E-5</v>
      </c>
      <c r="T119">
        <v>1</v>
      </c>
      <c r="U119" s="34">
        <f t="shared" si="50"/>
        <v>1.3357096292040804E-5</v>
      </c>
      <c r="V119" s="34">
        <f t="shared" si="51"/>
        <v>-3.6547361453381014E-3</v>
      </c>
      <c r="W119" s="34">
        <f t="shared" si="52"/>
        <v>-4.0146828501690553E-3</v>
      </c>
      <c r="X119">
        <f t="shared" si="53"/>
        <v>1.8986147071655148E-4</v>
      </c>
      <c r="Y119">
        <v>1</v>
      </c>
      <c r="Z119">
        <f t="shared" si="54"/>
        <v>1.8986147071655148E-4</v>
      </c>
    </row>
    <row r="120" spans="1:26">
      <c r="A120" s="117" t="s">
        <v>286</v>
      </c>
      <c r="B120" s="116" t="s">
        <v>111</v>
      </c>
      <c r="C120" s="115">
        <v>52489.375800000002</v>
      </c>
      <c r="D120" s="113" t="s">
        <v>299</v>
      </c>
      <c r="E120" s="34">
        <f t="shared" si="44"/>
        <v>7947.0264218977927</v>
      </c>
      <c r="F120" s="35">
        <f t="shared" si="42"/>
        <v>7947</v>
      </c>
      <c r="G120" s="34">
        <f t="shared" si="45"/>
        <v>9.7843399998964742E-3</v>
      </c>
      <c r="J120" s="34">
        <f t="shared" si="43"/>
        <v>9.7843399998964742E-3</v>
      </c>
      <c r="N120" s="34"/>
      <c r="O120" s="34">
        <f t="shared" ca="1" si="46"/>
        <v>1.8097249753040466E-2</v>
      </c>
      <c r="P120" s="28">
        <f t="shared" si="47"/>
        <v>1.3419076145739818E-2</v>
      </c>
      <c r="Q120" s="37">
        <f t="shared" si="48"/>
        <v>37470.875800000002</v>
      </c>
      <c r="S120" s="34">
        <f t="shared" si="49"/>
        <v>1.3211306849900126E-5</v>
      </c>
      <c r="T120">
        <v>1</v>
      </c>
      <c r="U120" s="34">
        <f t="shared" si="50"/>
        <v>1.3211306849900126E-5</v>
      </c>
      <c r="V120" s="34">
        <f t="shared" si="51"/>
        <v>-3.6347361458433439E-3</v>
      </c>
      <c r="W120" s="34">
        <f t="shared" si="52"/>
        <v>-4.0146828501690553E-3</v>
      </c>
      <c r="X120">
        <f t="shared" si="53"/>
        <v>1.904130316166306E-4</v>
      </c>
      <c r="Y120">
        <v>1</v>
      </c>
      <c r="Z120">
        <f t="shared" si="54"/>
        <v>1.904130316166306E-4</v>
      </c>
    </row>
    <row r="121" spans="1:26">
      <c r="A121" s="131" t="s">
        <v>142</v>
      </c>
      <c r="B121" s="137" t="s">
        <v>111</v>
      </c>
      <c r="C121" s="115">
        <v>52498.077899999997</v>
      </c>
      <c r="D121" s="113" t="s">
        <v>299</v>
      </c>
      <c r="E121" s="34">
        <f t="shared" si="44"/>
        <v>7970.5258093598786</v>
      </c>
      <c r="F121" s="35">
        <f t="shared" si="42"/>
        <v>7970.5</v>
      </c>
      <c r="G121" s="34">
        <f t="shared" si="45"/>
        <v>9.5575099985580891E-3</v>
      </c>
      <c r="J121">
        <f t="shared" si="43"/>
        <v>9.5575099985580891E-3</v>
      </c>
      <c r="N121" s="34"/>
      <c r="O121" s="34">
        <f t="shared" ca="1" si="46"/>
        <v>1.8144320631319554E-2</v>
      </c>
      <c r="P121" s="28">
        <f t="shared" si="47"/>
        <v>1.3434606945390745E-2</v>
      </c>
      <c r="Q121" s="37">
        <f t="shared" si="48"/>
        <v>37479.577899999997</v>
      </c>
      <c r="S121" s="34">
        <f t="shared" si="49"/>
        <v>1.50318807351391E-5</v>
      </c>
      <c r="T121">
        <v>1</v>
      </c>
      <c r="U121" s="34">
        <f t="shared" si="50"/>
        <v>1.50318807351391E-5</v>
      </c>
      <c r="V121" s="34">
        <f t="shared" si="51"/>
        <v>-3.8770969468326557E-3</v>
      </c>
      <c r="W121" s="34">
        <f t="shared" si="52"/>
        <v>-3.9760326863993367E-3</v>
      </c>
      <c r="X121">
        <f t="shared" si="53"/>
        <v>1.8315677760556468E-4</v>
      </c>
      <c r="Y121">
        <v>1</v>
      </c>
      <c r="Z121">
        <f t="shared" si="54"/>
        <v>1.8315677760556468E-4</v>
      </c>
    </row>
    <row r="122" spans="1:26">
      <c r="A122" s="126" t="s">
        <v>142</v>
      </c>
      <c r="B122" s="133" t="s">
        <v>111</v>
      </c>
      <c r="C122" s="126">
        <v>52498.448600000003</v>
      </c>
      <c r="D122" s="126">
        <v>1.6000000000000001E-3</v>
      </c>
      <c r="E122" s="34">
        <f t="shared" si="44"/>
        <v>7971.5268577197412</v>
      </c>
      <c r="F122" s="35">
        <f t="shared" si="42"/>
        <v>7971.5</v>
      </c>
      <c r="G122" s="34">
        <f t="shared" si="45"/>
        <v>9.9457300020731054E-3</v>
      </c>
      <c r="H122" s="40"/>
      <c r="I122" s="41"/>
      <c r="J122" s="34">
        <f t="shared" si="43"/>
        <v>9.9457300020731054E-3</v>
      </c>
      <c r="K122" s="34"/>
      <c r="L122" s="34"/>
      <c r="M122" s="34"/>
      <c r="N122" s="34"/>
      <c r="O122" s="34">
        <f t="shared" ca="1" si="46"/>
        <v>1.8146323647416536E-2</v>
      </c>
      <c r="P122" s="28">
        <f t="shared" si="47"/>
        <v>1.3435267252975225E-2</v>
      </c>
      <c r="Q122" s="37">
        <f t="shared" si="48"/>
        <v>37479.948600000003</v>
      </c>
      <c r="S122" s="34">
        <f t="shared" si="49"/>
        <v>1.2176870225433521E-5</v>
      </c>
      <c r="T122">
        <v>1</v>
      </c>
      <c r="U122" s="34">
        <f t="shared" si="50"/>
        <v>1.2176870225433521E-5</v>
      </c>
      <c r="V122" s="34">
        <f t="shared" si="51"/>
        <v>-3.4895372509021194E-3</v>
      </c>
      <c r="W122" s="34">
        <f t="shared" si="52"/>
        <v>-3.9743860698827514E-3</v>
      </c>
      <c r="X122">
        <f t="shared" si="53"/>
        <v>1.9376963145672376E-4</v>
      </c>
      <c r="Y122">
        <v>1</v>
      </c>
      <c r="Z122">
        <f t="shared" si="54"/>
        <v>1.9376963145672376E-4</v>
      </c>
    </row>
    <row r="123" spans="1:26">
      <c r="A123" s="126" t="s">
        <v>149</v>
      </c>
      <c r="B123" s="133" t="s">
        <v>111</v>
      </c>
      <c r="C123" s="126">
        <v>52504.377999999997</v>
      </c>
      <c r="D123" s="126">
        <v>2.9999999999999997E-4</v>
      </c>
      <c r="E123" s="34">
        <f t="shared" si="44"/>
        <v>7987.5387707082873</v>
      </c>
      <c r="F123" s="35">
        <f t="shared" si="42"/>
        <v>7987.5</v>
      </c>
      <c r="G123" s="34">
        <f t="shared" si="45"/>
        <v>1.4357249994645827E-2</v>
      </c>
      <c r="H123" s="40"/>
      <c r="I123" s="41"/>
      <c r="J123" s="34">
        <f t="shared" si="43"/>
        <v>1.4357249994645827E-2</v>
      </c>
      <c r="K123" s="34"/>
      <c r="L123" s="34"/>
      <c r="M123" s="34"/>
      <c r="N123" s="34"/>
      <c r="O123" s="34">
        <f t="shared" ca="1" si="46"/>
        <v>1.8178371904968255E-2</v>
      </c>
      <c r="P123" s="28">
        <f t="shared" si="47"/>
        <v>1.344582576282009E-2</v>
      </c>
      <c r="Q123" s="37">
        <f t="shared" si="48"/>
        <v>37485.877999999997</v>
      </c>
      <c r="R123" s="34"/>
      <c r="S123" s="34">
        <f t="shared" si="49"/>
        <v>8.3069413035913417E-7</v>
      </c>
      <c r="T123" s="34">
        <v>1</v>
      </c>
      <c r="U123" s="34">
        <f t="shared" si="50"/>
        <v>8.3069413035913417E-7</v>
      </c>
      <c r="V123" s="34">
        <f t="shared" si="51"/>
        <v>9.1142423182573665E-4</v>
      </c>
      <c r="W123" s="34">
        <f t="shared" si="52"/>
        <v>-3.9480188612477894E-3</v>
      </c>
      <c r="X123">
        <f t="shared" si="53"/>
        <v>3.3508286788654876E-4</v>
      </c>
      <c r="Y123">
        <v>1</v>
      </c>
      <c r="Z123">
        <f t="shared" si="54"/>
        <v>3.3508286788654876E-4</v>
      </c>
    </row>
    <row r="124" spans="1:26">
      <c r="A124" s="130" t="s">
        <v>245</v>
      </c>
      <c r="B124" s="138" t="s">
        <v>122</v>
      </c>
      <c r="C124" s="126">
        <v>52511.410300000003</v>
      </c>
      <c r="D124" s="126">
        <v>2.0000000000000001E-4</v>
      </c>
      <c r="E124" s="34">
        <f t="shared" si="44"/>
        <v>8006.5289848462398</v>
      </c>
      <c r="F124" s="35">
        <f t="shared" si="42"/>
        <v>8006.5</v>
      </c>
      <c r="G124" s="34">
        <f t="shared" si="45"/>
        <v>1.0733430004620459E-2</v>
      </c>
      <c r="H124" s="40"/>
      <c r="I124" s="41"/>
      <c r="J124" s="34">
        <f t="shared" si="43"/>
        <v>1.0733430004620459E-2</v>
      </c>
      <c r="K124" s="34"/>
      <c r="L124" s="34"/>
      <c r="M124" s="34"/>
      <c r="N124" s="34"/>
      <c r="O124" s="34">
        <f t="shared" ca="1" si="46"/>
        <v>1.8216429210810924E-2</v>
      </c>
      <c r="P124" s="28">
        <f t="shared" si="47"/>
        <v>1.3458348318069559E-2</v>
      </c>
      <c r="Q124" s="37">
        <f t="shared" si="48"/>
        <v>37492.910300000003</v>
      </c>
      <c r="S124" s="34">
        <f t="shared" si="49"/>
        <v>7.4251798149702867E-6</v>
      </c>
      <c r="T124">
        <v>1</v>
      </c>
      <c r="U124" s="34">
        <f t="shared" si="50"/>
        <v>7.4251798149702867E-6</v>
      </c>
      <c r="V124" s="34">
        <f t="shared" si="51"/>
        <v>-2.7249183134490998E-3</v>
      </c>
      <c r="W124" s="34">
        <f t="shared" si="52"/>
        <v>-3.9166557653510566E-3</v>
      </c>
      <c r="X124">
        <f t="shared" si="53"/>
        <v>2.1462501306752189E-4</v>
      </c>
      <c r="Y124">
        <v>1</v>
      </c>
      <c r="Z124">
        <f t="shared" si="54"/>
        <v>2.1462501306752189E-4</v>
      </c>
    </row>
    <row r="125" spans="1:26">
      <c r="A125" s="130" t="s">
        <v>245</v>
      </c>
      <c r="B125" s="138" t="s">
        <v>122</v>
      </c>
      <c r="C125" s="128">
        <v>52847.4692</v>
      </c>
      <c r="D125" s="128">
        <v>1E-4</v>
      </c>
      <c r="E125" s="34">
        <f t="shared" si="44"/>
        <v>8914.0315763111848</v>
      </c>
      <c r="F125" s="35">
        <f t="shared" si="42"/>
        <v>8914</v>
      </c>
      <c r="G125" s="34">
        <f t="shared" si="45"/>
        <v>1.1693079999531619E-2</v>
      </c>
      <c r="H125" s="36"/>
      <c r="I125" s="36"/>
      <c r="J125" s="34">
        <f t="shared" si="43"/>
        <v>1.1693079999531619E-2</v>
      </c>
      <c r="K125" s="34"/>
      <c r="L125" s="36"/>
      <c r="M125" s="36"/>
      <c r="N125" s="34"/>
      <c r="O125" s="34">
        <f t="shared" ca="1" si="46"/>
        <v>2.0034166318822506E-2</v>
      </c>
      <c r="P125" s="28">
        <f t="shared" si="47"/>
        <v>1.4036646032131029E-2</v>
      </c>
      <c r="Q125" s="37">
        <f t="shared" si="48"/>
        <v>37828.9692</v>
      </c>
      <c r="R125" s="34"/>
      <c r="S125" s="34">
        <f t="shared" si="49"/>
        <v>5.4923017491537359E-6</v>
      </c>
      <c r="T125" s="34">
        <v>1</v>
      </c>
      <c r="U125" s="34">
        <f t="shared" si="50"/>
        <v>5.4923017491537359E-6</v>
      </c>
      <c r="V125" s="34">
        <f t="shared" si="51"/>
        <v>-2.3435660325994093E-3</v>
      </c>
      <c r="W125" s="34">
        <f t="shared" si="52"/>
        <v>-2.3578743008893076E-3</v>
      </c>
      <c r="X125">
        <f t="shared" si="53"/>
        <v>1.9742931675251733E-4</v>
      </c>
      <c r="Y125">
        <v>1</v>
      </c>
      <c r="Z125">
        <f t="shared" si="54"/>
        <v>1.9742931675251733E-4</v>
      </c>
    </row>
    <row r="126" spans="1:26">
      <c r="A126" s="129" t="s">
        <v>150</v>
      </c>
      <c r="B126" s="137" t="s">
        <v>122</v>
      </c>
      <c r="C126" s="128">
        <v>52950.230900000002</v>
      </c>
      <c r="D126" s="128">
        <v>1E-4</v>
      </c>
      <c r="E126" s="34">
        <f t="shared" si="44"/>
        <v>9191.532065223535</v>
      </c>
      <c r="F126" s="35">
        <f t="shared" si="42"/>
        <v>9191.5</v>
      </c>
      <c r="G126" s="34"/>
      <c r="H126" s="36"/>
      <c r="I126" s="36"/>
      <c r="J126" s="34"/>
      <c r="K126" s="34"/>
      <c r="L126" s="36"/>
      <c r="M126" s="36"/>
      <c r="N126" s="34"/>
      <c r="O126" s="34">
        <f t="shared" ca="1" si="46"/>
        <v>2.0590003285735136E-2</v>
      </c>
      <c r="P126" s="28">
        <f t="shared" si="47"/>
        <v>1.4205729606070383E-2</v>
      </c>
      <c r="Q126" s="37">
        <f t="shared" si="48"/>
        <v>37931.730900000002</v>
      </c>
      <c r="R126" s="39">
        <v>-0.24502760000177659</v>
      </c>
      <c r="S126" s="34"/>
      <c r="U126" s="34">
        <f t="shared" si="50"/>
        <v>0</v>
      </c>
      <c r="V126" s="34"/>
      <c r="W126" s="34"/>
    </row>
    <row r="127" spans="1:26">
      <c r="A127" s="126" t="s">
        <v>144</v>
      </c>
      <c r="B127" s="133" t="s">
        <v>111</v>
      </c>
      <c r="C127" s="128">
        <v>53099.837599999999</v>
      </c>
      <c r="D127" s="128">
        <v>5.0000000000000002E-5</v>
      </c>
      <c r="E127" s="34">
        <f t="shared" si="44"/>
        <v>9595.5340659160229</v>
      </c>
      <c r="F127" s="35">
        <f t="shared" si="42"/>
        <v>9595.5</v>
      </c>
      <c r="G127" s="34"/>
      <c r="H127" s="40"/>
      <c r="I127" s="41"/>
      <c r="J127" s="34"/>
      <c r="K127" s="34"/>
      <c r="L127" s="34"/>
      <c r="M127" s="34"/>
      <c r="N127" s="34"/>
      <c r="O127" s="34">
        <f t="shared" ca="1" si="46"/>
        <v>2.139922178891605E-2</v>
      </c>
      <c r="P127" s="28">
        <f t="shared" si="47"/>
        <v>1.4445401010968785E-2</v>
      </c>
      <c r="Q127" s="37">
        <f t="shared" si="48"/>
        <v>38081.337599999999</v>
      </c>
      <c r="R127" s="39">
        <v>-0.17036280000320403</v>
      </c>
      <c r="S127" s="34"/>
      <c r="T127" s="34"/>
      <c r="U127" s="34">
        <f t="shared" si="50"/>
        <v>0</v>
      </c>
      <c r="V127" s="34"/>
      <c r="W127" s="34"/>
    </row>
    <row r="128" spans="1:26">
      <c r="A128" s="132" t="s">
        <v>244</v>
      </c>
      <c r="B128" s="138" t="s">
        <v>122</v>
      </c>
      <c r="C128" s="115">
        <v>53194.082699999999</v>
      </c>
      <c r="D128" s="113" t="s">
        <v>299</v>
      </c>
      <c r="E128" s="34">
        <f t="shared" si="44"/>
        <v>9850.0360966102671</v>
      </c>
      <c r="F128" s="35">
        <f t="shared" si="42"/>
        <v>9850</v>
      </c>
      <c r="G128" s="34">
        <f>+C128-(C$7+F128*C$8)</f>
        <v>1.3366999999561813E-2</v>
      </c>
      <c r="J128">
        <f>G128</f>
        <v>1.3366999999561813E-2</v>
      </c>
      <c r="N128" s="34"/>
      <c r="O128" s="34">
        <f t="shared" ca="1" si="46"/>
        <v>2.1908989385598088E-2</v>
      </c>
      <c r="P128" s="28">
        <f t="shared" si="47"/>
        <v>1.4592431788456706E-2</v>
      </c>
      <c r="Q128" s="37">
        <f t="shared" si="48"/>
        <v>38175.582699999999</v>
      </c>
      <c r="S128" s="34">
        <f>(P128-G128)^2</f>
        <v>1.5016830692341373E-6</v>
      </c>
      <c r="T128">
        <v>1</v>
      </c>
      <c r="U128" s="34">
        <f t="shared" si="50"/>
        <v>1.5016830692341373E-6</v>
      </c>
      <c r="V128" s="34">
        <f>+G128-P128</f>
        <v>-1.2254317888948929E-3</v>
      </c>
      <c r="W128" s="34">
        <f>AE$2+AE$3*SIN(RADIANS(AE$4*F128+AE$5))</f>
        <v>-6.4648943128092773E-4</v>
      </c>
      <c r="X128">
        <f>+(G128-W128)^2</f>
        <v>1.9637788602834118E-4</v>
      </c>
      <c r="Y128">
        <v>1</v>
      </c>
      <c r="Z128">
        <f>Y128*X128</f>
        <v>1.9637788602834118E-4</v>
      </c>
    </row>
    <row r="129" spans="1:26">
      <c r="A129" s="149" t="s">
        <v>113</v>
      </c>
      <c r="B129" s="134"/>
      <c r="C129" s="128">
        <v>53222.412100000001</v>
      </c>
      <c r="D129" s="128">
        <v>5.0000000000000002E-5</v>
      </c>
      <c r="E129" s="34">
        <f t="shared" si="44"/>
        <v>9926.5375786857294</v>
      </c>
      <c r="F129" s="35">
        <f t="shared" si="42"/>
        <v>9926.5</v>
      </c>
      <c r="G129" s="34">
        <f>+C129-(C$7+F129*C$8)</f>
        <v>1.3915830000769347E-2</v>
      </c>
      <c r="H129" s="40"/>
      <c r="I129" s="41"/>
      <c r="J129" s="34">
        <f>G129</f>
        <v>1.3915830000769347E-2</v>
      </c>
      <c r="K129" s="34"/>
      <c r="L129" s="34"/>
      <c r="M129" s="34"/>
      <c r="N129" s="34"/>
      <c r="O129" s="34">
        <f t="shared" ca="1" si="46"/>
        <v>2.2062220117017247E-2</v>
      </c>
      <c r="P129" s="28">
        <f t="shared" si="47"/>
        <v>1.4636030809101357E-2</v>
      </c>
      <c r="Q129" s="37">
        <f t="shared" si="48"/>
        <v>38203.912100000001</v>
      </c>
      <c r="R129" s="34"/>
      <c r="S129" s="34">
        <f>(P129-G129)^2</f>
        <v>5.1868920432208017E-7</v>
      </c>
      <c r="T129">
        <v>1</v>
      </c>
      <c r="U129" s="34">
        <f t="shared" si="50"/>
        <v>5.1868920432208017E-7</v>
      </c>
      <c r="V129" s="34">
        <f>+G129-P129</f>
        <v>-7.2020080833200967E-4</v>
      </c>
      <c r="W129" s="34">
        <f>AE$2+AE$3*SIN(RADIANS(AE$4*F129+AE$5))</f>
        <v>-5.0297208137724952E-4</v>
      </c>
      <c r="X129">
        <f>+(G129-W129)^2</f>
        <v>2.0790185348411503E-4</v>
      </c>
      <c r="Y129">
        <v>1</v>
      </c>
      <c r="Z129">
        <f>Y129*X129</f>
        <v>2.0790185348411503E-4</v>
      </c>
    </row>
    <row r="130" spans="1:26">
      <c r="A130" s="149" t="s">
        <v>113</v>
      </c>
      <c r="B130" s="134"/>
      <c r="C130" s="115">
        <v>53547.174400000004</v>
      </c>
      <c r="D130" s="113" t="s">
        <v>299</v>
      </c>
      <c r="E130" s="34">
        <f t="shared" si="44"/>
        <v>10803.534524340555</v>
      </c>
      <c r="F130" s="35">
        <f t="shared" si="42"/>
        <v>10803.5</v>
      </c>
      <c r="G130" s="34">
        <f>+C130-(C$7+F130*C$8)</f>
        <v>1.2784770005964674E-2</v>
      </c>
      <c r="J130">
        <f>G130</f>
        <v>1.2784770005964674E-2</v>
      </c>
      <c r="N130" s="34"/>
      <c r="O130" s="34">
        <f t="shared" ca="1" si="46"/>
        <v>2.3818865234070861E-2</v>
      </c>
      <c r="P130" s="28">
        <f t="shared" si="47"/>
        <v>1.5116141132676264E-2</v>
      </c>
      <c r="Q130" s="37">
        <f t="shared" si="48"/>
        <v>38528.674400000004</v>
      </c>
      <c r="S130" s="34">
        <f>(P130-G130)^2</f>
        <v>5.4352913304644671E-6</v>
      </c>
      <c r="T130">
        <v>1</v>
      </c>
      <c r="U130" s="34">
        <f t="shared" si="50"/>
        <v>5.4352913304644671E-6</v>
      </c>
      <c r="V130" s="34">
        <f>+G130-P130</f>
        <v>-2.3313711267115896E-3</v>
      </c>
      <c r="W130" s="34">
        <f>AE$2+AE$3*SIN(RADIANS(AE$4*F130+AE$5))</f>
        <v>1.1705527686082836E-3</v>
      </c>
      <c r="X130">
        <f>+(G130-W130)^2</f>
        <v>1.3489004203650633E-4</v>
      </c>
      <c r="Y130">
        <v>1</v>
      </c>
      <c r="Z130">
        <f>Y130*X130</f>
        <v>1.3489004203650633E-4</v>
      </c>
    </row>
    <row r="131" spans="1:26">
      <c r="A131" s="149" t="s">
        <v>113</v>
      </c>
      <c r="B131" s="134"/>
      <c r="C131" s="115">
        <v>53584.021999999997</v>
      </c>
      <c r="D131" s="113" t="s">
        <v>299</v>
      </c>
      <c r="E131" s="34">
        <f t="shared" si="44"/>
        <v>10903.0387853176</v>
      </c>
      <c r="F131" s="35">
        <f t="shared" si="42"/>
        <v>10903</v>
      </c>
      <c r="G131" s="34">
        <f>+C131-(C$7+F131*C$8)</f>
        <v>1.4362659996550065E-2</v>
      </c>
      <c r="J131">
        <f>G131</f>
        <v>1.4362659996550065E-2</v>
      </c>
      <c r="N131" s="34"/>
      <c r="O131" s="34">
        <f t="shared" ca="1" si="46"/>
        <v>2.4018165335720619E-2</v>
      </c>
      <c r="P131" s="28">
        <f t="shared" si="47"/>
        <v>1.5168321761074782E-2</v>
      </c>
      <c r="Q131" s="37">
        <f t="shared" si="48"/>
        <v>38565.521999999997</v>
      </c>
      <c r="S131" s="34">
        <f>(P131-G131)^2</f>
        <v>6.490908788170806E-7</v>
      </c>
      <c r="T131">
        <v>1</v>
      </c>
      <c r="U131" s="34">
        <f t="shared" si="50"/>
        <v>6.490908788170806E-7</v>
      </c>
      <c r="V131" s="34">
        <f>+G131-P131</f>
        <v>-8.0566176452471702E-4</v>
      </c>
      <c r="W131" s="34">
        <f>AE$2+AE$3*SIN(RADIANS(AE$4*F131+AE$5))</f>
        <v>1.3629697083455605E-3</v>
      </c>
      <c r="X131">
        <f>+(G131-W131)^2</f>
        <v>1.6899194758923848E-4</v>
      </c>
      <c r="Y131">
        <v>1</v>
      </c>
      <c r="Z131">
        <f>Y131*X131</f>
        <v>1.6899194758923848E-4</v>
      </c>
    </row>
    <row r="132" spans="1:26">
      <c r="A132" s="149" t="s">
        <v>113</v>
      </c>
      <c r="B132" s="134"/>
      <c r="C132" s="115">
        <v>53601.056900000003</v>
      </c>
      <c r="D132" s="113" t="s">
        <v>299</v>
      </c>
      <c r="E132" s="34">
        <f t="shared" si="44"/>
        <v>10949.04029248004</v>
      </c>
      <c r="F132" s="35">
        <f t="shared" si="42"/>
        <v>10949</v>
      </c>
      <c r="G132" s="34">
        <f>+C132-(C$7+F132*C$8)</f>
        <v>1.4920780005923007E-2</v>
      </c>
      <c r="J132">
        <f>G132</f>
        <v>1.4920780005923007E-2</v>
      </c>
      <c r="N132" s="34"/>
      <c r="O132" s="34">
        <f t="shared" ca="1" si="46"/>
        <v>2.411030407618181E-2</v>
      </c>
      <c r="P132" s="28">
        <f t="shared" si="47"/>
        <v>1.5192287703179198E-2</v>
      </c>
      <c r="Q132" s="37">
        <f t="shared" si="48"/>
        <v>38582.556900000003</v>
      </c>
      <c r="S132" s="34">
        <f>(P132-G132)^2</f>
        <v>7.3716429669359453E-8</v>
      </c>
      <c r="T132">
        <v>1</v>
      </c>
      <c r="U132" s="34">
        <f t="shared" si="50"/>
        <v>7.3716429669359453E-8</v>
      </c>
      <c r="V132" s="34">
        <f>+G132-P132</f>
        <v>-2.7150769725619098E-4</v>
      </c>
      <c r="W132" s="34">
        <f>AE$2+AE$3*SIN(RADIANS(AE$4*F132+AE$5))</f>
        <v>1.4520523083126021E-3</v>
      </c>
      <c r="X132">
        <f>+(G132-W132)^2</f>
        <v>1.8140662579237769E-4</v>
      </c>
      <c r="Y132">
        <v>1</v>
      </c>
      <c r="Z132">
        <f>Y132*X132</f>
        <v>1.8140662579237769E-4</v>
      </c>
    </row>
    <row r="133" spans="1:26">
      <c r="A133" s="149" t="s">
        <v>113</v>
      </c>
      <c r="B133" s="134"/>
      <c r="C133" s="126">
        <v>53648.272299999997</v>
      </c>
      <c r="D133" s="128">
        <v>5.0000000000000002E-5</v>
      </c>
      <c r="E133" s="34">
        <f t="shared" si="44"/>
        <v>11076.542042491865</v>
      </c>
      <c r="F133" s="35">
        <f t="shared" si="42"/>
        <v>11076.5</v>
      </c>
      <c r="G133" s="34"/>
      <c r="H133" s="40"/>
      <c r="I133" s="41"/>
      <c r="J133" s="34"/>
      <c r="K133" s="34"/>
      <c r="L133" s="34"/>
      <c r="M133" s="34"/>
      <c r="N133" s="34"/>
      <c r="O133" s="34">
        <f t="shared" ca="1" si="46"/>
        <v>2.4365688628547075E-2</v>
      </c>
      <c r="P133" s="28">
        <f t="shared" si="47"/>
        <v>1.5258193606879484E-2</v>
      </c>
      <c r="Q133" s="37">
        <f t="shared" si="48"/>
        <v>38629.772299999997</v>
      </c>
      <c r="R133" s="39">
        <v>-0.26654440000129398</v>
      </c>
      <c r="S133" s="34"/>
      <c r="T133" s="34"/>
      <c r="U133" s="34">
        <f t="shared" si="50"/>
        <v>0</v>
      </c>
      <c r="V133" s="34"/>
      <c r="W133" s="34"/>
    </row>
    <row r="134" spans="1:26">
      <c r="A134" s="149" t="s">
        <v>113</v>
      </c>
      <c r="B134" s="134"/>
      <c r="C134" s="131">
        <v>53910.452299999997</v>
      </c>
      <c r="D134" s="131">
        <v>1E-4</v>
      </c>
      <c r="E134" s="34">
        <f t="shared" si="44"/>
        <v>11784.540043527641</v>
      </c>
      <c r="F134" s="35">
        <f t="shared" si="42"/>
        <v>11784.5</v>
      </c>
      <c r="G134" s="34">
        <f>+C134-(C$7+F134*C$8)</f>
        <v>1.4828589999524411E-2</v>
      </c>
      <c r="H134" s="40"/>
      <c r="I134" s="41"/>
      <c r="J134" s="34">
        <f>G134</f>
        <v>1.4828589999524411E-2</v>
      </c>
      <c r="K134" s="34"/>
      <c r="L134" s="34"/>
      <c r="M134" s="34"/>
      <c r="N134" s="34"/>
      <c r="O134" s="34">
        <f t="shared" ca="1" si="46"/>
        <v>2.5783824025210657E-2</v>
      </c>
      <c r="P134" s="28">
        <f t="shared" si="47"/>
        <v>1.561022174170482E-2</v>
      </c>
      <c r="Q134" s="37">
        <f t="shared" si="48"/>
        <v>38891.952299999997</v>
      </c>
      <c r="S134" s="34">
        <f>(P134-G134)^2</f>
        <v>6.1094818038398102E-7</v>
      </c>
      <c r="T134">
        <v>1</v>
      </c>
      <c r="U134" s="34">
        <f t="shared" si="50"/>
        <v>6.1094818038398102E-7</v>
      </c>
      <c r="V134" s="34">
        <f>+G134-P134</f>
        <v>-7.8163174218040879E-4</v>
      </c>
      <c r="W134" s="34">
        <f>AE$2+AE$3*SIN(RADIANS(AE$4*F134+AE$5))</f>
        <v>3.0786632546683369E-3</v>
      </c>
      <c r="X134">
        <f>+(G134-W134)^2</f>
        <v>1.3806077850948405E-4</v>
      </c>
      <c r="Y134">
        <v>1</v>
      </c>
      <c r="Z134">
        <f>Y134*X134</f>
        <v>1.3806077850948405E-4</v>
      </c>
    </row>
    <row r="135" spans="1:26">
      <c r="A135" s="149" t="s">
        <v>113</v>
      </c>
      <c r="B135" s="134"/>
      <c r="C135" s="126">
        <v>53910.452299999997</v>
      </c>
      <c r="D135" s="126">
        <v>1E-4</v>
      </c>
      <c r="E135" s="34">
        <f t="shared" si="44"/>
        <v>11784.540043527641</v>
      </c>
      <c r="F135" s="35">
        <f t="shared" si="42"/>
        <v>11784.5</v>
      </c>
      <c r="G135" s="34">
        <f>+C135-(C$7+F135*C$8)</f>
        <v>1.4828589999524411E-2</v>
      </c>
      <c r="H135" s="40"/>
      <c r="I135" s="41"/>
      <c r="J135" s="34">
        <f>G135</f>
        <v>1.4828589999524411E-2</v>
      </c>
      <c r="K135" s="34"/>
      <c r="L135" s="34"/>
      <c r="M135" s="34"/>
      <c r="N135" s="34"/>
      <c r="O135" s="34">
        <f t="shared" ca="1" si="46"/>
        <v>2.5783824025210657E-2</v>
      </c>
      <c r="P135" s="28">
        <f t="shared" si="47"/>
        <v>1.561022174170482E-2</v>
      </c>
      <c r="Q135" s="37">
        <f t="shared" si="48"/>
        <v>38891.952299999997</v>
      </c>
      <c r="S135" s="34">
        <f>(P135-G135)^2</f>
        <v>6.1094818038398102E-7</v>
      </c>
      <c r="T135" s="34">
        <v>1</v>
      </c>
      <c r="U135" s="34">
        <f t="shared" si="50"/>
        <v>6.1094818038398102E-7</v>
      </c>
      <c r="V135" s="34">
        <f>+G135-P135</f>
        <v>-7.8163174218040879E-4</v>
      </c>
      <c r="W135" s="34">
        <f>AE$2+AE$3*SIN(RADIANS(AE$4*F135+AE$5))</f>
        <v>3.0786632546683369E-3</v>
      </c>
      <c r="X135">
        <f>+(G135-W135)^2</f>
        <v>1.3806077850948405E-4</v>
      </c>
      <c r="Y135">
        <v>1</v>
      </c>
      <c r="Z135">
        <f>Y135*X135</f>
        <v>1.3806077850948405E-4</v>
      </c>
    </row>
    <row r="136" spans="1:26">
      <c r="A136" s="149" t="s">
        <v>113</v>
      </c>
      <c r="B136" s="134"/>
      <c r="C136" s="126">
        <v>53933.413500000002</v>
      </c>
      <c r="D136" s="126">
        <v>1.2999999999999999E-3</v>
      </c>
      <c r="E136" s="34">
        <f t="shared" si="44"/>
        <v>11846.545092354349</v>
      </c>
      <c r="F136" s="35">
        <f t="shared" si="42"/>
        <v>11846.5</v>
      </c>
      <c r="G136" s="34">
        <f>+C136-(C$7+F136*C$8)</f>
        <v>1.6698230007023085E-2</v>
      </c>
      <c r="H136" s="40"/>
      <c r="I136" s="41"/>
      <c r="J136" s="34">
        <f>G136</f>
        <v>1.6698230007023085E-2</v>
      </c>
      <c r="K136" s="34"/>
      <c r="L136" s="34"/>
      <c r="M136" s="34"/>
      <c r="N136" s="34"/>
      <c r="O136" s="34">
        <f t="shared" ca="1" si="46"/>
        <v>2.5908011023223571E-2</v>
      </c>
      <c r="P136" s="28">
        <f t="shared" si="47"/>
        <v>1.5639923750511899E-2</v>
      </c>
      <c r="Q136" s="37">
        <f t="shared" si="48"/>
        <v>38914.913500000002</v>
      </c>
      <c r="R136" s="34"/>
      <c r="S136" s="34">
        <f>(P136-G136)^2</f>
        <v>1.1200121325707196E-6</v>
      </c>
      <c r="T136">
        <v>1</v>
      </c>
      <c r="U136" s="34">
        <f t="shared" si="50"/>
        <v>1.1200121325707196E-6</v>
      </c>
      <c r="V136" s="34">
        <f>+G136-P136</f>
        <v>1.0583062565111857E-3</v>
      </c>
      <c r="W136" s="34">
        <f>AE$2+AE$3*SIN(RADIANS(AE$4*F136+AE$5))</f>
        <v>3.1996351298699062E-3</v>
      </c>
      <c r="X136">
        <f>+(G136-W136)^2</f>
        <v>1.8221206365750606E-4</v>
      </c>
      <c r="Y136">
        <v>1</v>
      </c>
      <c r="Z136">
        <f>Y136*X136</f>
        <v>1.8221206365750606E-4</v>
      </c>
    </row>
    <row r="137" spans="1:26">
      <c r="A137" s="127" t="s">
        <v>113</v>
      </c>
      <c r="B137" s="134"/>
      <c r="C137" s="115">
        <v>53971.001400000001</v>
      </c>
      <c r="D137" s="113" t="s">
        <v>299</v>
      </c>
      <c r="E137" s="34">
        <f t="shared" si="44"/>
        <v>11948.048479581184</v>
      </c>
      <c r="F137" s="35">
        <f t="shared" si="42"/>
        <v>11948</v>
      </c>
      <c r="G137" s="34">
        <f>+C137-(C$7+F137*C$8)</f>
        <v>1.7952560003323015E-2</v>
      </c>
      <c r="J137">
        <f>G137</f>
        <v>1.7952560003323015E-2</v>
      </c>
      <c r="N137" s="34"/>
      <c r="O137" s="34">
        <f t="shared" ca="1" si="46"/>
        <v>2.6111317157067288E-2</v>
      </c>
      <c r="P137" s="28">
        <f t="shared" si="47"/>
        <v>1.5688157634792827E-2</v>
      </c>
      <c r="Q137" s="37">
        <f t="shared" si="48"/>
        <v>38952.501400000001</v>
      </c>
      <c r="S137" s="34">
        <f>(P137-G137)^2</f>
        <v>5.1275180866051239E-6</v>
      </c>
      <c r="T137">
        <v>1</v>
      </c>
      <c r="U137" s="34">
        <f t="shared" si="50"/>
        <v>5.1275180866051239E-6</v>
      </c>
      <c r="V137" s="34">
        <f>+G137-P137</f>
        <v>2.2644023685301877E-3</v>
      </c>
      <c r="W137" s="34">
        <f>AE$2+AE$3*SIN(RADIANS(AE$4*F137+AE$5))</f>
        <v>3.3976356747914289E-3</v>
      </c>
      <c r="X137">
        <f>+(G137-W137)^2</f>
        <v>2.1184582220928064E-4</v>
      </c>
      <c r="Y137">
        <v>1</v>
      </c>
      <c r="Z137">
        <f>Y137*X137</f>
        <v>2.1184582220928064E-4</v>
      </c>
    </row>
    <row r="138" spans="1:26">
      <c r="A138" s="127" t="s">
        <v>113</v>
      </c>
      <c r="B138" s="134"/>
      <c r="C138" s="115">
        <v>53973.036699999997</v>
      </c>
      <c r="D138" s="113" t="s">
        <v>299</v>
      </c>
      <c r="E138" s="34">
        <f t="shared" si="44"/>
        <v>11953.544659043788</v>
      </c>
      <c r="F138" s="35">
        <f t="shared" si="42"/>
        <v>11953.5</v>
      </c>
      <c r="G138" s="34">
        <f>+C138-(C$7+F138*C$8)</f>
        <v>1.6537769995920826E-2</v>
      </c>
      <c r="J138">
        <f>G138</f>
        <v>1.6537769995920826E-2</v>
      </c>
      <c r="N138" s="34"/>
      <c r="O138" s="34">
        <f t="shared" ca="1" si="46"/>
        <v>2.6122333745600693E-2</v>
      </c>
      <c r="P138" s="28">
        <f t="shared" si="47"/>
        <v>1.5690757421591945E-2</v>
      </c>
      <c r="Q138" s="37">
        <f t="shared" si="48"/>
        <v>38954.536699999997</v>
      </c>
      <c r="S138" s="34">
        <f>(P138-G138)^2</f>
        <v>7.1743030107123771E-7</v>
      </c>
      <c r="T138">
        <v>1</v>
      </c>
      <c r="U138" s="34">
        <f t="shared" si="50"/>
        <v>7.1743030107123771E-7</v>
      </c>
      <c r="V138" s="34">
        <f>+G138-P138</f>
        <v>8.4701257432888075E-4</v>
      </c>
      <c r="W138" s="34">
        <f>AE$2+AE$3*SIN(RADIANS(AE$4*F138+AE$5))</f>
        <v>3.4083625460995235E-3</v>
      </c>
      <c r="X138">
        <f>+(G138-W138)^2</f>
        <v>1.7238133998342313E-4</v>
      </c>
      <c r="Y138">
        <v>1</v>
      </c>
      <c r="Z138">
        <f>Y138*X138</f>
        <v>1.7238133998342313E-4</v>
      </c>
    </row>
    <row r="139" spans="1:26">
      <c r="A139" s="127" t="s">
        <v>113</v>
      </c>
      <c r="B139" s="134"/>
      <c r="C139" s="131">
        <v>54023.355799999998</v>
      </c>
      <c r="D139" s="131">
        <v>1.1999999999999999E-3</v>
      </c>
      <c r="E139" s="34">
        <f t="shared" si="44"/>
        <v>12089.427724929514</v>
      </c>
      <c r="F139" s="35">
        <f t="shared" si="42"/>
        <v>12089.5</v>
      </c>
      <c r="H139" s="40"/>
      <c r="I139" s="41"/>
      <c r="J139" s="34"/>
      <c r="K139" s="34"/>
      <c r="L139" s="34"/>
      <c r="M139" s="34"/>
      <c r="N139" s="34"/>
      <c r="O139" s="34"/>
      <c r="P139" s="28"/>
      <c r="Q139" s="37"/>
      <c r="R139" s="39">
        <f>+C139-(C$7+F139*C$8)</f>
        <v>-2.676431000145385E-2</v>
      </c>
      <c r="S139" s="34"/>
      <c r="T139" s="34"/>
      <c r="U139" s="34"/>
      <c r="V139" s="34"/>
      <c r="W139" s="34"/>
    </row>
    <row r="140" spans="1:26">
      <c r="A140" s="127" t="s">
        <v>113</v>
      </c>
      <c r="B140" s="134"/>
      <c r="C140" s="115">
        <v>54297.431199999999</v>
      </c>
      <c r="D140" s="113" t="s">
        <v>299</v>
      </c>
      <c r="E140" s="34">
        <f t="shared" si="44"/>
        <v>12829.548387577624</v>
      </c>
      <c r="F140" s="35">
        <f t="shared" ref="F140:F158" si="55">ROUND(2*E140,0)/2</f>
        <v>12829.5</v>
      </c>
      <c r="G140" s="34">
        <f t="shared" ref="G140:G158" si="56">+C140-(C$7+F140*C$8)</f>
        <v>1.7918489997100551E-2</v>
      </c>
      <c r="J140" s="34">
        <f>G140</f>
        <v>1.7918489997100551E-2</v>
      </c>
      <c r="N140" s="34"/>
      <c r="O140" s="34">
        <f t="shared" ref="O140:O158" ca="1" si="57">+C$11+C$12*F140</f>
        <v>2.7876975846557326E-2</v>
      </c>
      <c r="P140" s="28">
        <f t="shared" ref="P140:P158" si="58">+D$11+D$12*F140+D$13*F140^2</f>
        <v>1.6086630617552111E-2</v>
      </c>
      <c r="Q140" s="37">
        <f t="shared" ref="Q140:Q158" si="59">+C140-15018.5</f>
        <v>39278.931199999999</v>
      </c>
      <c r="S140" s="34">
        <f t="shared" ref="S140:S158" si="60">(P140-G140)^2</f>
        <v>3.3557087864395938E-6</v>
      </c>
      <c r="T140">
        <v>1</v>
      </c>
      <c r="U140" s="34">
        <f t="shared" ref="U140:U158" si="61">S140*T140</f>
        <v>3.3557087864395938E-6</v>
      </c>
      <c r="V140" s="34">
        <f t="shared" ref="V140:V158" si="62">+G140-P140</f>
        <v>1.8318593795484395E-3</v>
      </c>
      <c r="W140" s="34">
        <f t="shared" ref="W140:W158" si="63">AE$2+AE$3*SIN(RADIANS(AE$4*F140+AE$5))</f>
        <v>5.1083950929954281E-3</v>
      </c>
      <c r="X140">
        <f t="shared" ref="X140:X158" si="64">+(G140-W140)^2</f>
        <v>1.6409853145218001E-4</v>
      </c>
      <c r="Y140">
        <v>1</v>
      </c>
      <c r="Z140">
        <f t="shared" ref="Z140:Z158" si="65">Y140*X140</f>
        <v>1.6409853145218001E-4</v>
      </c>
    </row>
    <row r="141" spans="1:26">
      <c r="A141" s="127" t="s">
        <v>113</v>
      </c>
      <c r="B141" s="134"/>
      <c r="C141" s="115">
        <v>54299.467100000002</v>
      </c>
      <c r="D141" s="113" t="s">
        <v>299</v>
      </c>
      <c r="E141" s="34">
        <f t="shared" si="44"/>
        <v>12835.046187296561</v>
      </c>
      <c r="F141" s="35">
        <f t="shared" si="55"/>
        <v>12835</v>
      </c>
      <c r="G141" s="34">
        <f t="shared" si="56"/>
        <v>1.7103700003644917E-2</v>
      </c>
      <c r="J141" s="34">
        <f>G141</f>
        <v>1.7103700003644917E-2</v>
      </c>
      <c r="N141" s="34"/>
      <c r="O141" s="34">
        <f t="shared" ca="1" si="57"/>
        <v>2.7887992435090731E-2</v>
      </c>
      <c r="P141" s="28">
        <f t="shared" si="58"/>
        <v>1.6089001841204549E-2</v>
      </c>
      <c r="Q141" s="37">
        <f t="shared" si="59"/>
        <v>39280.967100000002</v>
      </c>
      <c r="S141" s="34">
        <f t="shared" si="60"/>
        <v>1.0296123608598596E-6</v>
      </c>
      <c r="T141">
        <v>1</v>
      </c>
      <c r="U141" s="34">
        <f t="shared" si="61"/>
        <v>1.0296123608598596E-6</v>
      </c>
      <c r="V141" s="34">
        <f t="shared" si="62"/>
        <v>1.0146981624403681E-3</v>
      </c>
      <c r="W141" s="34">
        <f t="shared" si="63"/>
        <v>5.1189843161415626E-3</v>
      </c>
      <c r="X141">
        <f t="shared" si="64"/>
        <v>1.4363341011028902E-4</v>
      </c>
      <c r="Y141">
        <v>1</v>
      </c>
      <c r="Z141">
        <f t="shared" si="65"/>
        <v>1.4363341011028902E-4</v>
      </c>
    </row>
    <row r="142" spans="1:26">
      <c r="A142" s="127" t="s">
        <v>113</v>
      </c>
      <c r="B142" s="134"/>
      <c r="C142" s="126">
        <v>54307.431799999998</v>
      </c>
      <c r="D142" s="126">
        <v>2.0000000000000001E-4</v>
      </c>
      <c r="E142" s="34">
        <f t="shared" si="44"/>
        <v>12856.554279747728</v>
      </c>
      <c r="F142" s="35">
        <f t="shared" si="55"/>
        <v>12856.5</v>
      </c>
      <c r="G142" s="34">
        <f t="shared" si="56"/>
        <v>2.0100429996091407E-2</v>
      </c>
      <c r="H142" s="40"/>
      <c r="I142" s="41"/>
      <c r="J142" s="34">
        <f>G142</f>
        <v>2.0100429996091407E-2</v>
      </c>
      <c r="K142" s="34"/>
      <c r="L142" s="34"/>
      <c r="M142" s="34"/>
      <c r="O142" s="34">
        <f t="shared" ca="1" si="57"/>
        <v>2.7931057281175852E-2</v>
      </c>
      <c r="P142" s="28">
        <f t="shared" si="58"/>
        <v>1.6098257486646405E-2</v>
      </c>
      <c r="Q142" s="37">
        <f t="shared" si="59"/>
        <v>39288.931799999998</v>
      </c>
      <c r="S142" s="34">
        <f t="shared" si="60"/>
        <v>1.6017384795357303E-5</v>
      </c>
      <c r="T142">
        <v>1</v>
      </c>
      <c r="U142" s="34">
        <f t="shared" si="61"/>
        <v>1.6017384795357303E-5</v>
      </c>
      <c r="V142" s="34">
        <f t="shared" si="62"/>
        <v>4.0021725094450018E-3</v>
      </c>
      <c r="W142" s="34">
        <f t="shared" si="63"/>
        <v>5.1603646285061158E-3</v>
      </c>
      <c r="X142">
        <f t="shared" si="64"/>
        <v>2.2320555318772141E-4</v>
      </c>
      <c r="Y142">
        <v>1</v>
      </c>
      <c r="Z142">
        <f t="shared" si="65"/>
        <v>2.2320555318772141E-4</v>
      </c>
    </row>
    <row r="143" spans="1:26">
      <c r="A143" s="127" t="s">
        <v>113</v>
      </c>
      <c r="B143" s="134"/>
      <c r="C143" s="115">
        <v>54317.061699999998</v>
      </c>
      <c r="D143" s="113" t="s">
        <v>299</v>
      </c>
      <c r="E143" s="34">
        <f t="shared" si="44"/>
        <v>12882.55912355799</v>
      </c>
      <c r="F143" s="35">
        <f t="shared" si="55"/>
        <v>12882.5</v>
      </c>
      <c r="G143" s="34">
        <f t="shared" si="56"/>
        <v>2.1894149998843204E-2</v>
      </c>
      <c r="J143">
        <f>G143</f>
        <v>2.1894149998843204E-2</v>
      </c>
      <c r="N143" s="34"/>
      <c r="O143" s="34">
        <f t="shared" ca="1" si="57"/>
        <v>2.7983135699697397E-2</v>
      </c>
      <c r="P143" s="28">
        <f t="shared" si="58"/>
        <v>1.6109421249134427E-2</v>
      </c>
      <c r="Q143" s="37">
        <f t="shared" si="59"/>
        <v>39298.561699999998</v>
      </c>
      <c r="S143" s="34">
        <f t="shared" si="60"/>
        <v>3.3463086707707273E-5</v>
      </c>
      <c r="T143">
        <v>1</v>
      </c>
      <c r="U143" s="34">
        <f t="shared" si="61"/>
        <v>3.3463086707707273E-5</v>
      </c>
      <c r="V143" s="34">
        <f t="shared" si="62"/>
        <v>5.7847287497087771E-3</v>
      </c>
      <c r="W143" s="34">
        <f t="shared" si="63"/>
        <v>5.2103758414359658E-3</v>
      </c>
      <c r="X143">
        <f t="shared" si="64"/>
        <v>2.7834832013536959E-4</v>
      </c>
      <c r="Y143">
        <v>1</v>
      </c>
      <c r="Z143">
        <f t="shared" si="65"/>
        <v>2.7834832013536959E-4</v>
      </c>
    </row>
    <row r="144" spans="1:26">
      <c r="A144" s="127" t="s">
        <v>113</v>
      </c>
      <c r="B144" s="134"/>
      <c r="C144" s="115">
        <v>54326.504399999998</v>
      </c>
      <c r="D144" s="113" t="s">
        <v>299</v>
      </c>
      <c r="E144" s="34">
        <f t="shared" si="44"/>
        <v>12908.058447398025</v>
      </c>
      <c r="F144" s="35">
        <f t="shared" si="55"/>
        <v>12908</v>
      </c>
      <c r="G144" s="34">
        <f t="shared" si="56"/>
        <v>2.1643759995640721E-2</v>
      </c>
      <c r="I144">
        <f>G144</f>
        <v>2.1643759995640721E-2</v>
      </c>
      <c r="N144" s="34"/>
      <c r="O144" s="34">
        <f t="shared" ca="1" si="57"/>
        <v>2.8034212610170452E-2</v>
      </c>
      <c r="P144" s="28">
        <f t="shared" si="58"/>
        <v>1.6120339368325919E-2</v>
      </c>
      <c r="Q144" s="37">
        <f t="shared" si="59"/>
        <v>39308.004399999998</v>
      </c>
      <c r="S144" s="34">
        <f t="shared" si="60"/>
        <v>3.0508175426246639E-5</v>
      </c>
      <c r="T144">
        <v>1</v>
      </c>
      <c r="U144" s="34">
        <f t="shared" si="61"/>
        <v>3.0508175426246639E-5</v>
      </c>
      <c r="V144" s="34">
        <f t="shared" si="62"/>
        <v>5.5234206273148019E-3</v>
      </c>
      <c r="W144" s="34">
        <f t="shared" si="63"/>
        <v>5.2593926059995933E-3</v>
      </c>
      <c r="X144">
        <f t="shared" si="64"/>
        <v>2.6844749475873566E-4</v>
      </c>
      <c r="Y144">
        <v>0.1</v>
      </c>
      <c r="Z144">
        <f t="shared" si="65"/>
        <v>2.6844749475873567E-5</v>
      </c>
    </row>
    <row r="145" spans="1:26">
      <c r="A145" s="127" t="s">
        <v>113</v>
      </c>
      <c r="B145" s="134"/>
      <c r="C145" s="115">
        <v>54327.427199999998</v>
      </c>
      <c r="D145" s="113" t="s">
        <v>299</v>
      </c>
      <c r="E145" s="34">
        <f t="shared" si="44"/>
        <v>12910.55040161023</v>
      </c>
      <c r="F145" s="35">
        <f t="shared" si="55"/>
        <v>12910.5</v>
      </c>
      <c r="G145" s="34">
        <f t="shared" si="56"/>
        <v>1.8664310002350248E-2</v>
      </c>
      <c r="I145">
        <f>G145</f>
        <v>1.8664310002350248E-2</v>
      </c>
      <c r="N145" s="34"/>
      <c r="O145" s="34">
        <f t="shared" ca="1" si="57"/>
        <v>2.8039220150412908E-2</v>
      </c>
      <c r="P145" s="28">
        <f t="shared" si="58"/>
        <v>1.6121408122148087E-2</v>
      </c>
      <c r="Q145" s="37">
        <f t="shared" si="59"/>
        <v>39308.927199999998</v>
      </c>
      <c r="S145" s="34">
        <f t="shared" si="60"/>
        <v>6.4663499723356875E-6</v>
      </c>
      <c r="T145">
        <v>1</v>
      </c>
      <c r="U145" s="34">
        <f t="shared" si="61"/>
        <v>6.4663499723356875E-6</v>
      </c>
      <c r="V145" s="34">
        <f t="shared" si="62"/>
        <v>2.5429018802021613E-3</v>
      </c>
      <c r="W145" s="34">
        <f t="shared" si="63"/>
        <v>5.2641964011667748E-3</v>
      </c>
      <c r="X145">
        <f t="shared" si="64"/>
        <v>1.7956304452462229E-4</v>
      </c>
      <c r="Y145">
        <v>0.1</v>
      </c>
      <c r="Z145">
        <f t="shared" si="65"/>
        <v>1.7956304452462229E-5</v>
      </c>
    </row>
    <row r="146" spans="1:26">
      <c r="A146" s="127" t="s">
        <v>113</v>
      </c>
      <c r="B146" s="134"/>
      <c r="C146" s="115">
        <v>54607.201000000001</v>
      </c>
      <c r="D146" s="113" t="s">
        <v>299</v>
      </c>
      <c r="E146" s="34">
        <f t="shared" si="44"/>
        <v>13666.0591785657</v>
      </c>
      <c r="F146" s="35">
        <f t="shared" si="55"/>
        <v>13666</v>
      </c>
      <c r="G146" s="34">
        <f t="shared" si="56"/>
        <v>2.1914520002610516E-2</v>
      </c>
      <c r="J146">
        <f>G146</f>
        <v>2.1914520002610516E-2</v>
      </c>
      <c r="N146" s="34"/>
      <c r="O146" s="34">
        <f t="shared" ca="1" si="57"/>
        <v>2.9552498811683155E-2</v>
      </c>
      <c r="P146" s="28">
        <f t="shared" si="58"/>
        <v>1.6430886736029091E-2</v>
      </c>
      <c r="Q146" s="37">
        <f t="shared" si="59"/>
        <v>39588.701000000001</v>
      </c>
      <c r="S146" s="34">
        <f t="shared" si="60"/>
        <v>3.0070233802358474E-5</v>
      </c>
      <c r="T146">
        <v>1</v>
      </c>
      <c r="U146" s="34">
        <f t="shared" si="61"/>
        <v>3.0070233802358474E-5</v>
      </c>
      <c r="V146" s="34">
        <f t="shared" si="62"/>
        <v>5.4836332665814252E-3</v>
      </c>
      <c r="W146" s="34">
        <f t="shared" si="63"/>
        <v>6.6982034131366896E-3</v>
      </c>
      <c r="X146">
        <f t="shared" si="64"/>
        <v>2.3153629055109638E-4</v>
      </c>
      <c r="Y146">
        <v>1</v>
      </c>
      <c r="Z146">
        <f t="shared" si="65"/>
        <v>2.3153629055109638E-4</v>
      </c>
    </row>
    <row r="147" spans="1:26">
      <c r="A147" s="127" t="s">
        <v>113</v>
      </c>
      <c r="B147" s="134"/>
      <c r="C147" s="115">
        <v>54706.444600000003</v>
      </c>
      <c r="D147" s="113" t="s">
        <v>299</v>
      </c>
      <c r="E147" s="34">
        <f t="shared" si="44"/>
        <v>13934.059294576056</v>
      </c>
      <c r="F147" s="35">
        <f t="shared" si="55"/>
        <v>13934</v>
      </c>
      <c r="G147" s="34">
        <f t="shared" si="56"/>
        <v>2.1957480006676633E-2</v>
      </c>
      <c r="I147">
        <f>G147</f>
        <v>2.1957480006676633E-2</v>
      </c>
      <c r="N147" s="34"/>
      <c r="O147" s="34">
        <f t="shared" ca="1" si="57"/>
        <v>3.0089307125674453E-2</v>
      </c>
      <c r="P147" s="28">
        <f t="shared" si="58"/>
        <v>1.6534203018411915E-2</v>
      </c>
      <c r="Q147" s="37">
        <f t="shared" si="59"/>
        <v>39687.944600000003</v>
      </c>
      <c r="S147" s="34">
        <f t="shared" si="60"/>
        <v>2.9411933291441627E-5</v>
      </c>
      <c r="T147">
        <v>1</v>
      </c>
      <c r="U147" s="34">
        <f t="shared" si="61"/>
        <v>2.9411933291441627E-5</v>
      </c>
      <c r="V147" s="34">
        <f t="shared" si="62"/>
        <v>5.4232769882647178E-3</v>
      </c>
      <c r="W147" s="34">
        <f t="shared" si="63"/>
        <v>7.1964124958690439E-3</v>
      </c>
      <c r="X147">
        <f t="shared" si="64"/>
        <v>2.1788911405861937E-4</v>
      </c>
      <c r="Y147">
        <v>0.1</v>
      </c>
      <c r="Z147">
        <f t="shared" si="65"/>
        <v>2.178891140586194E-5</v>
      </c>
    </row>
    <row r="148" spans="1:26">
      <c r="A148" s="117" t="s">
        <v>273</v>
      </c>
      <c r="B148" s="116" t="s">
        <v>111</v>
      </c>
      <c r="C148" s="115">
        <v>54707.3698</v>
      </c>
      <c r="D148" s="113" t="s">
        <v>299</v>
      </c>
      <c r="E148" s="34">
        <f t="shared" si="44"/>
        <v>13936.557729813514</v>
      </c>
      <c r="F148" s="35">
        <f t="shared" si="55"/>
        <v>13936.5</v>
      </c>
      <c r="G148" s="34">
        <f t="shared" si="56"/>
        <v>2.1378030003688764E-2</v>
      </c>
      <c r="I148">
        <f>G148</f>
        <v>2.1378030003688764E-2</v>
      </c>
      <c r="N148" s="34"/>
      <c r="O148" s="34">
        <f t="shared" ca="1" si="57"/>
        <v>3.0094314665916909E-2</v>
      </c>
      <c r="P148" s="28">
        <f t="shared" si="58"/>
        <v>1.6535150849329681E-2</v>
      </c>
      <c r="Q148" s="37">
        <f t="shared" si="59"/>
        <v>39688.8698</v>
      </c>
      <c r="S148" s="34">
        <f t="shared" si="60"/>
        <v>2.3453478503725742E-5</v>
      </c>
      <c r="T148">
        <v>1</v>
      </c>
      <c r="U148" s="34">
        <f t="shared" si="61"/>
        <v>2.3453478503725742E-5</v>
      </c>
      <c r="V148" s="34">
        <f t="shared" si="62"/>
        <v>4.8428791543590824E-3</v>
      </c>
      <c r="W148" s="34">
        <f t="shared" si="63"/>
        <v>7.2010292505206939E-3</v>
      </c>
      <c r="X148">
        <f t="shared" si="64"/>
        <v>2.0098735035532802E-4</v>
      </c>
      <c r="Y148">
        <v>0.1</v>
      </c>
      <c r="Z148">
        <f t="shared" si="65"/>
        <v>2.0098735035532802E-5</v>
      </c>
    </row>
    <row r="149" spans="1:26">
      <c r="A149" s="117" t="s">
        <v>278</v>
      </c>
      <c r="B149" s="116" t="s">
        <v>122</v>
      </c>
      <c r="C149" s="115">
        <v>55028.059699999998</v>
      </c>
      <c r="D149" s="113" t="s">
        <v>299</v>
      </c>
      <c r="E149" s="34">
        <f t="shared" ref="E149:E158" si="66">+(C149-C$7)/C$8</f>
        <v>14802.557455774157</v>
      </c>
      <c r="F149" s="35">
        <f t="shared" si="55"/>
        <v>14802.5</v>
      </c>
      <c r="G149" s="34">
        <f t="shared" si="56"/>
        <v>2.1276549996400718E-2</v>
      </c>
      <c r="J149">
        <f>G149</f>
        <v>2.1276549996400718E-2</v>
      </c>
      <c r="N149" s="34"/>
      <c r="O149" s="34">
        <f t="shared" ca="1" si="57"/>
        <v>3.1828926605903723E-2</v>
      </c>
      <c r="P149" s="28">
        <f t="shared" si="58"/>
        <v>1.6845750696440585E-2</v>
      </c>
      <c r="Q149" s="37">
        <f t="shared" si="59"/>
        <v>40009.559699999998</v>
      </c>
      <c r="S149" s="34">
        <f t="shared" si="60"/>
        <v>1.96319824365272E-5</v>
      </c>
      <c r="T149">
        <v>1</v>
      </c>
      <c r="U149" s="34">
        <f t="shared" si="61"/>
        <v>1.96319824365272E-5</v>
      </c>
      <c r="V149" s="34">
        <f t="shared" si="62"/>
        <v>4.4307992999601323E-3</v>
      </c>
      <c r="W149" s="34">
        <f t="shared" si="63"/>
        <v>8.7602305882186447E-3</v>
      </c>
      <c r="X149">
        <f t="shared" si="64"/>
        <v>1.5665825152763523E-4</v>
      </c>
      <c r="Y149">
        <v>1</v>
      </c>
      <c r="Z149">
        <f t="shared" si="65"/>
        <v>1.5665825152763523E-4</v>
      </c>
    </row>
    <row r="150" spans="1:26" ht="12.75" customHeight="1">
      <c r="A150" s="117" t="s">
        <v>280</v>
      </c>
      <c r="B150" s="116" t="s">
        <v>122</v>
      </c>
      <c r="C150" s="126">
        <v>55041.392399999997</v>
      </c>
      <c r="D150" s="126">
        <v>1E-4</v>
      </c>
      <c r="E150" s="34">
        <f t="shared" si="66"/>
        <v>14838.561441388654</v>
      </c>
      <c r="F150" s="35">
        <f t="shared" si="55"/>
        <v>14838.5</v>
      </c>
      <c r="G150" s="34">
        <f t="shared" si="56"/>
        <v>2.275246999488445E-2</v>
      </c>
      <c r="H150" s="40"/>
      <c r="I150" s="41"/>
      <c r="J150" s="34">
        <f>G150</f>
        <v>2.275246999488445E-2</v>
      </c>
      <c r="K150" s="34"/>
      <c r="L150" s="34"/>
      <c r="M150" s="34"/>
      <c r="N150" s="34"/>
      <c r="O150" s="34">
        <f t="shared" ca="1" si="57"/>
        <v>3.1901035185395089E-2</v>
      </c>
      <c r="P150" s="28">
        <f t="shared" si="58"/>
        <v>1.6857897047605607E-2</v>
      </c>
      <c r="Q150" s="37">
        <f t="shared" si="59"/>
        <v>40022.892399999997</v>
      </c>
      <c r="S150" s="34">
        <f t="shared" si="60"/>
        <v>3.4745990230791584E-5</v>
      </c>
      <c r="T150" s="34">
        <v>1</v>
      </c>
      <c r="U150" s="34">
        <f t="shared" si="61"/>
        <v>3.4745990230791584E-5</v>
      </c>
      <c r="V150" s="34">
        <f t="shared" si="62"/>
        <v>5.8945729472788429E-3</v>
      </c>
      <c r="W150" s="34">
        <f t="shared" si="63"/>
        <v>8.8231199691417017E-3</v>
      </c>
      <c r="X150">
        <f t="shared" si="64"/>
        <v>1.9402679213965951E-4</v>
      </c>
      <c r="Y150">
        <v>1</v>
      </c>
      <c r="Z150">
        <f t="shared" si="65"/>
        <v>1.9402679213965951E-4</v>
      </c>
    </row>
    <row r="151" spans="1:26">
      <c r="A151" s="117" t="s">
        <v>280</v>
      </c>
      <c r="B151" s="116" t="s">
        <v>111</v>
      </c>
      <c r="C151" s="131">
        <v>55056.389300000003</v>
      </c>
      <c r="D151" s="131">
        <v>1E-4</v>
      </c>
      <c r="E151" s="34">
        <f t="shared" si="66"/>
        <v>14879.059477935061</v>
      </c>
      <c r="F151" s="35">
        <f t="shared" si="55"/>
        <v>14879</v>
      </c>
      <c r="G151" s="34">
        <f t="shared" si="56"/>
        <v>2.2025379999831785E-2</v>
      </c>
      <c r="H151" s="40"/>
      <c r="I151" s="41"/>
      <c r="J151" s="34">
        <f>G151</f>
        <v>2.2025379999831785E-2</v>
      </c>
      <c r="K151" s="34"/>
      <c r="L151" s="34"/>
      <c r="M151" s="34"/>
      <c r="N151" s="34"/>
      <c r="O151" s="34">
        <f t="shared" ca="1" si="57"/>
        <v>3.1982157337322875E-2</v>
      </c>
      <c r="P151" s="28">
        <f t="shared" si="58"/>
        <v>1.6871488661596365E-2</v>
      </c>
      <c r="Q151" s="37">
        <f t="shared" si="59"/>
        <v>40037.889300000003</v>
      </c>
      <c r="S151" s="34">
        <f t="shared" si="60"/>
        <v>2.6562595926338082E-5</v>
      </c>
      <c r="T151">
        <v>1</v>
      </c>
      <c r="U151" s="34">
        <f t="shared" si="61"/>
        <v>2.6562595926338082E-5</v>
      </c>
      <c r="V151" s="34">
        <f t="shared" si="62"/>
        <v>5.1538913382354196E-3</v>
      </c>
      <c r="W151" s="34">
        <f t="shared" si="63"/>
        <v>8.8936671990958657E-3</v>
      </c>
      <c r="X151">
        <f t="shared" si="64"/>
        <v>1.724418810810116E-4</v>
      </c>
      <c r="Y151">
        <v>1</v>
      </c>
      <c r="Z151">
        <f t="shared" si="65"/>
        <v>1.724418810810116E-4</v>
      </c>
    </row>
    <row r="152" spans="1:26" ht="12.75" customHeight="1">
      <c r="A152" s="117" t="s">
        <v>280</v>
      </c>
      <c r="B152" s="116" t="s">
        <v>111</v>
      </c>
      <c r="C152" s="115">
        <v>55385.414100000002</v>
      </c>
      <c r="D152" s="113" t="s">
        <v>299</v>
      </c>
      <c r="E152" s="34">
        <f t="shared" si="66"/>
        <v>15767.566994493134</v>
      </c>
      <c r="F152" s="35">
        <f t="shared" si="55"/>
        <v>15767.5</v>
      </c>
      <c r="G152" s="34">
        <f t="shared" si="56"/>
        <v>2.4808850001136307E-2</v>
      </c>
      <c r="I152">
        <f>G152</f>
        <v>2.4808850001136307E-2</v>
      </c>
      <c r="N152" s="34"/>
      <c r="O152" s="34">
        <f t="shared" ca="1" si="57"/>
        <v>3.3761837139491796E-2</v>
      </c>
      <c r="P152" s="28">
        <f t="shared" si="58"/>
        <v>1.7150208697343013E-2</v>
      </c>
      <c r="Q152" s="37">
        <f t="shared" si="59"/>
        <v>40366.914100000002</v>
      </c>
      <c r="S152" s="34">
        <f t="shared" si="60"/>
        <v>5.8654786620168638E-5</v>
      </c>
      <c r="T152">
        <v>1</v>
      </c>
      <c r="U152" s="34">
        <f t="shared" si="61"/>
        <v>5.8654786620168638E-5</v>
      </c>
      <c r="V152" s="34">
        <f t="shared" si="62"/>
        <v>7.6586413037932934E-3</v>
      </c>
      <c r="W152" s="34">
        <f t="shared" si="63"/>
        <v>1.0382062067268088E-2</v>
      </c>
      <c r="X152">
        <f t="shared" si="64"/>
        <v>2.0813221008880562E-4</v>
      </c>
      <c r="Y152">
        <v>0.1</v>
      </c>
      <c r="Z152">
        <f t="shared" si="65"/>
        <v>2.0813221008880564E-5</v>
      </c>
    </row>
    <row r="153" spans="1:26">
      <c r="A153" s="117" t="s">
        <v>284</v>
      </c>
      <c r="B153" s="116" t="s">
        <v>111</v>
      </c>
      <c r="C153" s="115">
        <v>55418.371299999999</v>
      </c>
      <c r="D153" s="113" t="s">
        <v>299</v>
      </c>
      <c r="E153" s="34">
        <f t="shared" si="66"/>
        <v>15856.565513524847</v>
      </c>
      <c r="F153" s="35">
        <f t="shared" si="55"/>
        <v>15856.5</v>
      </c>
      <c r="G153" s="34">
        <f t="shared" si="56"/>
        <v>2.4260430000140332E-2</v>
      </c>
      <c r="I153">
        <f>G153</f>
        <v>2.4260430000140332E-2</v>
      </c>
      <c r="N153" s="34"/>
      <c r="O153" s="34">
        <f t="shared" ca="1" si="57"/>
        <v>3.3940105572123236E-2</v>
      </c>
      <c r="P153" s="28">
        <f t="shared" si="58"/>
        <v>1.7176077075125005E-2</v>
      </c>
      <c r="Q153" s="37">
        <f t="shared" si="59"/>
        <v>40399.871299999999</v>
      </c>
      <c r="S153" s="34">
        <f t="shared" si="60"/>
        <v>5.0188056366173218E-5</v>
      </c>
      <c r="T153">
        <v>1</v>
      </c>
      <c r="U153" s="34">
        <f t="shared" si="61"/>
        <v>5.0188056366173218E-5</v>
      </c>
      <c r="V153" s="34">
        <f t="shared" si="62"/>
        <v>7.0843529250153268E-3</v>
      </c>
      <c r="W153" s="34">
        <f t="shared" si="63"/>
        <v>1.0524347227013137E-2</v>
      </c>
      <c r="X153">
        <f t="shared" si="64"/>
        <v>1.8867996995020167E-4</v>
      </c>
      <c r="Y153">
        <v>0.1</v>
      </c>
      <c r="Z153">
        <f t="shared" si="65"/>
        <v>1.8867996995020169E-5</v>
      </c>
    </row>
    <row r="154" spans="1:26">
      <c r="A154" s="117" t="s">
        <v>284</v>
      </c>
      <c r="B154" s="116" t="s">
        <v>111</v>
      </c>
      <c r="C154" s="115">
        <v>55418.556600000004</v>
      </c>
      <c r="D154" s="113" t="s">
        <v>299</v>
      </c>
      <c r="E154" s="34">
        <f t="shared" si="66"/>
        <v>15857.065902683422</v>
      </c>
      <c r="F154" s="35">
        <f t="shared" si="55"/>
        <v>15857</v>
      </c>
      <c r="G154" s="34">
        <f t="shared" si="56"/>
        <v>2.4404540003160946E-2</v>
      </c>
      <c r="I154">
        <f>G154</f>
        <v>2.4404540003160946E-2</v>
      </c>
      <c r="N154" s="34"/>
      <c r="O154" s="34">
        <f t="shared" ca="1" si="57"/>
        <v>3.3941107080171729E-2</v>
      </c>
      <c r="P154" s="28">
        <f t="shared" si="58"/>
        <v>1.717622134825577E-2</v>
      </c>
      <c r="Q154" s="37">
        <f t="shared" si="59"/>
        <v>40400.056600000004</v>
      </c>
      <c r="S154" s="34">
        <f t="shared" si="60"/>
        <v>5.2248590576850178E-5</v>
      </c>
      <c r="T154">
        <v>1</v>
      </c>
      <c r="U154" s="34">
        <f t="shared" si="61"/>
        <v>5.2248590576850178E-5</v>
      </c>
      <c r="V154" s="34">
        <f t="shared" si="62"/>
        <v>7.2283186549051762E-3</v>
      </c>
      <c r="W154" s="34">
        <f t="shared" si="63"/>
        <v>1.0525142812555961E-2</v>
      </c>
      <c r="X154">
        <f t="shared" si="64"/>
        <v>1.9263766637457356E-4</v>
      </c>
      <c r="Y154">
        <v>0.1</v>
      </c>
      <c r="Z154">
        <f t="shared" si="65"/>
        <v>1.9263766637457356E-5</v>
      </c>
    </row>
    <row r="155" spans="1:26">
      <c r="A155" s="117" t="s">
        <v>288</v>
      </c>
      <c r="B155" s="116" t="s">
        <v>122</v>
      </c>
      <c r="C155" s="115">
        <v>55795.534800000001</v>
      </c>
      <c r="D155" s="113" t="s">
        <v>299</v>
      </c>
      <c r="E155" s="34">
        <f t="shared" si="66"/>
        <v>16875.068084520568</v>
      </c>
      <c r="F155" s="35">
        <f t="shared" si="55"/>
        <v>16875</v>
      </c>
      <c r="G155" s="34">
        <f t="shared" si="56"/>
        <v>2.5212500004272442E-2</v>
      </c>
      <c r="I155">
        <f>G155</f>
        <v>2.5212500004272442E-2</v>
      </c>
      <c r="N155" s="34"/>
      <c r="O155" s="34">
        <f t="shared" ca="1" si="57"/>
        <v>3.5980177466899868E-2</v>
      </c>
      <c r="P155" s="28">
        <f t="shared" si="58"/>
        <v>1.7445521509210915E-2</v>
      </c>
      <c r="Q155" s="37">
        <f t="shared" si="59"/>
        <v>40777.034800000001</v>
      </c>
      <c r="S155" s="34">
        <f t="shared" si="60"/>
        <v>6.0325954942748225E-5</v>
      </c>
      <c r="T155">
        <v>1</v>
      </c>
      <c r="U155" s="34">
        <f t="shared" si="61"/>
        <v>6.0325954942748225E-5</v>
      </c>
      <c r="V155" s="34">
        <f t="shared" si="62"/>
        <v>7.7669784950615273E-3</v>
      </c>
      <c r="W155" s="34">
        <f t="shared" si="63"/>
        <v>1.2050938936583874E-2</v>
      </c>
      <c r="X155">
        <f t="shared" si="64"/>
        <v>1.7322668973849547E-4</v>
      </c>
      <c r="Y155">
        <v>0.1</v>
      </c>
      <c r="Z155">
        <f t="shared" si="65"/>
        <v>1.7322668973849546E-5</v>
      </c>
    </row>
    <row r="156" spans="1:26">
      <c r="A156" s="117" t="s">
        <v>261</v>
      </c>
      <c r="B156" s="116" t="s">
        <v>122</v>
      </c>
      <c r="C156" s="130">
        <v>56154.370260000003</v>
      </c>
      <c r="D156" s="130">
        <v>2.0000000000000001E-4</v>
      </c>
      <c r="E156" s="34">
        <f t="shared" si="66"/>
        <v>17844.077117935605</v>
      </c>
      <c r="F156" s="35">
        <f t="shared" si="55"/>
        <v>17844</v>
      </c>
      <c r="G156" s="34">
        <f t="shared" si="56"/>
        <v>2.8557680001540575E-2</v>
      </c>
      <c r="H156" s="40"/>
      <c r="I156" s="41"/>
      <c r="J156" s="34">
        <f>G156</f>
        <v>2.8557680001540575E-2</v>
      </c>
      <c r="K156" s="34"/>
      <c r="L156" s="34"/>
      <c r="M156" s="34"/>
      <c r="N156" s="34"/>
      <c r="O156" s="34">
        <f t="shared" ca="1" si="57"/>
        <v>3.7921100064875868E-2</v>
      </c>
      <c r="P156" s="28">
        <f t="shared" si="58"/>
        <v>1.765647423201169E-2</v>
      </c>
      <c r="Q156" s="37">
        <f t="shared" si="59"/>
        <v>41135.870260000003</v>
      </c>
      <c r="S156" s="34">
        <f t="shared" si="60"/>
        <v>1.1883628722960986E-4</v>
      </c>
      <c r="T156" s="34">
        <v>1</v>
      </c>
      <c r="U156" s="34">
        <f t="shared" si="61"/>
        <v>1.1883628722960986E-4</v>
      </c>
      <c r="V156" s="34">
        <f t="shared" si="62"/>
        <v>1.0901205769528886E-2</v>
      </c>
      <c r="W156" s="34">
        <f t="shared" si="63"/>
        <v>1.330784476462812E-2</v>
      </c>
      <c r="X156">
        <f t="shared" si="64"/>
        <v>2.3255747475297675E-4</v>
      </c>
      <c r="Y156">
        <v>1</v>
      </c>
      <c r="Z156">
        <f t="shared" si="65"/>
        <v>2.3255747475297675E-4</v>
      </c>
    </row>
    <row r="157" spans="1:26">
      <c r="A157" s="117" t="s">
        <v>291</v>
      </c>
      <c r="B157" s="116" t="s">
        <v>122</v>
      </c>
      <c r="C157" s="130">
        <v>56489.502500000002</v>
      </c>
      <c r="D157" s="130">
        <v>1.9E-3</v>
      </c>
      <c r="E157" s="34">
        <f t="shared" si="66"/>
        <v>18749.077331539396</v>
      </c>
      <c r="F157" s="35">
        <f t="shared" si="55"/>
        <v>18749</v>
      </c>
      <c r="G157" s="34">
        <f t="shared" si="56"/>
        <v>2.8636779999942519E-2</v>
      </c>
      <c r="H157" s="40"/>
      <c r="I157" s="41"/>
      <c r="J157" s="34">
        <f>G157</f>
        <v>2.8636779999942519E-2</v>
      </c>
      <c r="K157" s="34"/>
      <c r="L157" s="34"/>
      <c r="M157" s="34"/>
      <c r="N157" s="34"/>
      <c r="O157" s="34">
        <f t="shared" ca="1" si="57"/>
        <v>3.9733829632645004E-2</v>
      </c>
      <c r="P157" s="28">
        <f t="shared" si="58"/>
        <v>1.7813517137219306E-2</v>
      </c>
      <c r="Q157" s="37">
        <f t="shared" si="59"/>
        <v>41471.002500000002</v>
      </c>
      <c r="S157" s="34">
        <f t="shared" si="60"/>
        <v>1.1714301899560347E-4</v>
      </c>
      <c r="T157">
        <v>1</v>
      </c>
      <c r="U157" s="34">
        <f t="shared" si="61"/>
        <v>1.1714301899560347E-4</v>
      </c>
      <c r="V157" s="34">
        <f t="shared" si="62"/>
        <v>1.0823262862723212E-2</v>
      </c>
      <c r="W157" s="34">
        <f t="shared" si="63"/>
        <v>1.4285616204823576E-2</v>
      </c>
      <c r="X157">
        <f t="shared" si="64"/>
        <v>2.0595590227433274E-4</v>
      </c>
      <c r="Y157">
        <v>1</v>
      </c>
      <c r="Z157">
        <f t="shared" si="65"/>
        <v>2.0595590227433274E-4</v>
      </c>
    </row>
    <row r="158" spans="1:26">
      <c r="A158" s="117" t="s">
        <v>293</v>
      </c>
      <c r="B158" s="116" t="s">
        <v>111</v>
      </c>
      <c r="C158" s="130">
        <v>56525.421399999999</v>
      </c>
      <c r="D158" s="130">
        <v>6.9999999999999999E-4</v>
      </c>
      <c r="E158" s="34">
        <f t="shared" si="66"/>
        <v>18846.073705783812</v>
      </c>
      <c r="F158" s="35">
        <f t="shared" si="55"/>
        <v>18846</v>
      </c>
      <c r="G158" s="34">
        <f t="shared" si="56"/>
        <v>2.7294120001897682E-2</v>
      </c>
      <c r="H158" s="40"/>
      <c r="I158" s="41"/>
      <c r="J158" s="34">
        <f>G158</f>
        <v>2.7294120001897682E-2</v>
      </c>
      <c r="K158" s="34"/>
      <c r="L158" s="34"/>
      <c r="M158" s="34"/>
      <c r="N158" s="34"/>
      <c r="O158" s="34">
        <f t="shared" ca="1" si="57"/>
        <v>3.9928122194052298E-2</v>
      </c>
      <c r="P158" s="28">
        <f t="shared" si="58"/>
        <v>1.7828058330818505E-2</v>
      </c>
      <c r="Q158" s="37">
        <f t="shared" si="59"/>
        <v>41506.921399999999</v>
      </c>
      <c r="S158" s="34">
        <f t="shared" si="60"/>
        <v>8.9606323560674289E-5</v>
      </c>
      <c r="T158" s="34">
        <v>1</v>
      </c>
      <c r="U158" s="34">
        <f t="shared" si="61"/>
        <v>8.9606323560674289E-5</v>
      </c>
      <c r="V158" s="34">
        <f t="shared" si="62"/>
        <v>9.4660616710791762E-3</v>
      </c>
      <c r="W158" s="34">
        <f t="shared" si="63"/>
        <v>1.4378362278680591E-2</v>
      </c>
      <c r="X158">
        <f t="shared" si="64"/>
        <v>1.6681679756484191E-4</v>
      </c>
      <c r="Y158">
        <v>1</v>
      </c>
      <c r="Z158">
        <f t="shared" si="65"/>
        <v>1.6681679756484191E-4</v>
      </c>
    </row>
    <row r="159" spans="1:26">
      <c r="A159" s="118"/>
      <c r="B159" s="120"/>
      <c r="C159" s="122"/>
      <c r="D159" s="122"/>
      <c r="E159" s="125"/>
      <c r="F159" s="125"/>
      <c r="G159" s="125"/>
    </row>
    <row r="160" spans="1:26">
      <c r="A160" s="28"/>
      <c r="B160" s="29"/>
      <c r="C160" s="30"/>
      <c r="D160" s="30"/>
    </row>
    <row r="161" spans="1:4">
      <c r="A161" s="28"/>
      <c r="B161" s="29"/>
      <c r="C161" s="30"/>
      <c r="D161" s="30"/>
    </row>
    <row r="162" spans="1:4">
      <c r="A162" s="28"/>
      <c r="B162" s="29"/>
      <c r="C162" s="30"/>
      <c r="D162" s="30"/>
    </row>
    <row r="163" spans="1:4">
      <c r="A163" s="28"/>
      <c r="B163" s="29"/>
      <c r="C163" s="30"/>
      <c r="D163" s="30"/>
    </row>
    <row r="164" spans="1:4">
      <c r="A164" s="28"/>
      <c r="B164" s="29"/>
      <c r="C164" s="30"/>
      <c r="D164" s="30"/>
    </row>
    <row r="165" spans="1:4">
      <c r="A165" s="28"/>
      <c r="B165" s="29"/>
      <c r="C165" s="30"/>
      <c r="D165" s="30"/>
    </row>
    <row r="166" spans="1:4">
      <c r="A166" s="28"/>
      <c r="B166" s="29"/>
      <c r="C166" s="30"/>
      <c r="D166" s="30"/>
    </row>
    <row r="167" spans="1:4">
      <c r="A167" s="28"/>
      <c r="B167" s="29"/>
      <c r="C167" s="30"/>
      <c r="D167" s="30"/>
    </row>
    <row r="168" spans="1:4">
      <c r="A168" s="28"/>
      <c r="B168" s="29"/>
      <c r="C168" s="30"/>
      <c r="D168" s="30"/>
    </row>
    <row r="169" spans="1:4">
      <c r="A169" s="28"/>
      <c r="B169" s="29"/>
      <c r="C169" s="30"/>
      <c r="D169" s="30"/>
    </row>
    <row r="170" spans="1:4">
      <c r="A170" s="28"/>
      <c r="B170" s="29"/>
      <c r="C170" s="30"/>
      <c r="D170" s="30"/>
    </row>
    <row r="171" spans="1:4">
      <c r="A171" s="28"/>
      <c r="B171" s="29"/>
      <c r="C171" s="30"/>
      <c r="D171" s="30"/>
    </row>
    <row r="172" spans="1:4">
      <c r="A172" s="28"/>
      <c r="B172" s="29"/>
      <c r="C172" s="30"/>
      <c r="D172" s="30"/>
    </row>
    <row r="173" spans="1:4">
      <c r="A173" s="28"/>
      <c r="B173" s="29"/>
      <c r="C173" s="30"/>
      <c r="D173" s="30"/>
    </row>
    <row r="174" spans="1:4">
      <c r="A174" s="28"/>
      <c r="B174" s="29"/>
      <c r="C174" s="30"/>
      <c r="D174" s="30"/>
    </row>
    <row r="175" spans="1:4">
      <c r="A175" s="28"/>
      <c r="B175" s="29"/>
      <c r="C175" s="30"/>
      <c r="D175" s="30"/>
    </row>
    <row r="176" spans="1:4">
      <c r="A176" s="28"/>
      <c r="B176" s="29"/>
      <c r="C176" s="30"/>
      <c r="D176" s="30"/>
    </row>
    <row r="177" spans="1:4">
      <c r="A177" s="28"/>
      <c r="B177" s="29"/>
      <c r="C177" s="30"/>
      <c r="D177" s="30"/>
    </row>
    <row r="178" spans="1:4">
      <c r="A178" s="28"/>
      <c r="B178" s="29"/>
      <c r="C178" s="30"/>
      <c r="D178" s="30"/>
    </row>
    <row r="179" spans="1:4">
      <c r="A179" s="28"/>
      <c r="B179" s="29"/>
      <c r="C179" s="30"/>
      <c r="D179" s="30"/>
    </row>
    <row r="180" spans="1:4">
      <c r="A180" s="28"/>
      <c r="B180" s="29"/>
      <c r="C180" s="30"/>
      <c r="D180" s="30"/>
    </row>
    <row r="181" spans="1:4">
      <c r="A181" s="28"/>
      <c r="B181" s="29"/>
      <c r="C181" s="30"/>
      <c r="D181" s="30"/>
    </row>
    <row r="182" spans="1:4">
      <c r="A182" s="28"/>
      <c r="B182" s="29"/>
      <c r="C182" s="30"/>
      <c r="D182" s="30"/>
    </row>
    <row r="183" spans="1:4">
      <c r="A183" s="28"/>
      <c r="B183" s="29"/>
      <c r="C183" s="30"/>
      <c r="D183" s="30"/>
    </row>
    <row r="184" spans="1:4">
      <c r="A184" s="28"/>
      <c r="B184" s="29"/>
      <c r="C184" s="30"/>
      <c r="D184" s="30"/>
    </row>
    <row r="185" spans="1:4">
      <c r="A185" s="28"/>
      <c r="B185" s="29"/>
      <c r="C185" s="30"/>
      <c r="D185" s="30"/>
    </row>
    <row r="186" spans="1:4">
      <c r="A186" s="28"/>
      <c r="B186" s="29"/>
      <c r="C186" s="30"/>
      <c r="D186" s="30"/>
    </row>
    <row r="187" spans="1:4">
      <c r="A187" s="28"/>
      <c r="B187" s="29"/>
      <c r="C187" s="30"/>
      <c r="D187" s="30"/>
    </row>
    <row r="188" spans="1:4">
      <c r="A188" s="28"/>
      <c r="B188" s="29"/>
      <c r="C188" s="30"/>
      <c r="D188" s="30"/>
    </row>
    <row r="189" spans="1:4">
      <c r="A189" s="28"/>
      <c r="B189" s="29"/>
      <c r="C189" s="30"/>
      <c r="D189" s="30"/>
    </row>
    <row r="190" spans="1:4">
      <c r="A190" s="28"/>
      <c r="B190" s="29"/>
      <c r="C190" s="30"/>
      <c r="D190" s="30"/>
    </row>
    <row r="191" spans="1:4">
      <c r="A191" s="28"/>
      <c r="B191" s="29"/>
      <c r="C191" s="30"/>
      <c r="D191" s="30"/>
    </row>
    <row r="192" spans="1:4">
      <c r="A192" s="28"/>
      <c r="B192" s="29"/>
      <c r="C192" s="30"/>
      <c r="D192" s="30"/>
    </row>
    <row r="193" spans="1:4">
      <c r="A193" s="28"/>
      <c r="B193" s="29"/>
      <c r="C193" s="30"/>
      <c r="D193" s="30"/>
    </row>
    <row r="194" spans="1:4">
      <c r="A194" s="28"/>
      <c r="B194" s="29"/>
      <c r="C194" s="30"/>
      <c r="D194" s="30"/>
    </row>
    <row r="195" spans="1:4">
      <c r="A195" s="28"/>
      <c r="B195" s="29"/>
      <c r="C195" s="30"/>
      <c r="D195" s="30"/>
    </row>
    <row r="196" spans="1:4">
      <c r="A196" s="28"/>
      <c r="B196" s="29"/>
      <c r="C196" s="30"/>
      <c r="D196" s="30"/>
    </row>
    <row r="197" spans="1:4">
      <c r="A197" s="28"/>
      <c r="B197" s="29"/>
      <c r="C197" s="30"/>
      <c r="D197" s="30"/>
    </row>
    <row r="198" spans="1:4">
      <c r="A198" s="28"/>
      <c r="B198" s="29"/>
      <c r="C198" s="30"/>
      <c r="D198" s="30"/>
    </row>
    <row r="199" spans="1:4">
      <c r="A199" s="28"/>
      <c r="B199" s="29"/>
      <c r="C199" s="30"/>
      <c r="D199" s="30"/>
    </row>
    <row r="200" spans="1:4">
      <c r="A200" s="28"/>
      <c r="B200" s="29"/>
      <c r="C200" s="30"/>
      <c r="D200" s="30"/>
    </row>
    <row r="201" spans="1:4">
      <c r="A201" s="28"/>
      <c r="B201" s="29"/>
      <c r="C201" s="30"/>
      <c r="D201" s="30"/>
    </row>
    <row r="202" spans="1:4">
      <c r="A202" s="28"/>
      <c r="B202" s="29"/>
      <c r="C202" s="30"/>
      <c r="D202" s="30"/>
    </row>
    <row r="203" spans="1:4">
      <c r="A203" s="28"/>
      <c r="B203" s="29"/>
      <c r="C203" s="30"/>
      <c r="D203" s="30"/>
    </row>
    <row r="204" spans="1:4">
      <c r="A204" s="28"/>
      <c r="B204" s="29"/>
      <c r="C204" s="30"/>
      <c r="D204" s="30"/>
    </row>
    <row r="205" spans="1:4">
      <c r="A205" s="28"/>
      <c r="B205" s="29"/>
      <c r="C205" s="30"/>
      <c r="D205" s="30"/>
    </row>
    <row r="206" spans="1:4">
      <c r="A206" s="28"/>
      <c r="B206" s="29"/>
      <c r="C206" s="30"/>
      <c r="D206" s="30"/>
    </row>
    <row r="207" spans="1:4">
      <c r="A207" s="28"/>
      <c r="B207" s="29"/>
      <c r="C207" s="30"/>
      <c r="D207" s="30"/>
    </row>
    <row r="208" spans="1:4">
      <c r="A208" s="28"/>
      <c r="B208" s="29"/>
      <c r="C208" s="30"/>
      <c r="D208" s="30"/>
    </row>
    <row r="209" spans="1:4">
      <c r="A209" s="28"/>
      <c r="B209" s="29"/>
      <c r="C209" s="30"/>
      <c r="D209" s="30"/>
    </row>
    <row r="210" spans="1:4">
      <c r="A210" s="28"/>
      <c r="B210" s="29"/>
      <c r="C210" s="30"/>
      <c r="D210" s="30"/>
    </row>
    <row r="211" spans="1:4">
      <c r="A211" s="28"/>
      <c r="B211" s="29"/>
      <c r="C211" s="30"/>
      <c r="D211" s="30"/>
    </row>
    <row r="212" spans="1:4">
      <c r="A212" s="28"/>
      <c r="B212" s="29"/>
      <c r="C212" s="30"/>
      <c r="D212" s="30"/>
    </row>
    <row r="213" spans="1:4">
      <c r="A213" s="28"/>
      <c r="B213" s="29"/>
      <c r="C213" s="30"/>
      <c r="D213" s="30"/>
    </row>
    <row r="214" spans="1:4">
      <c r="A214" s="28"/>
      <c r="B214" s="29"/>
      <c r="C214" s="30"/>
      <c r="D214" s="30"/>
    </row>
    <row r="215" spans="1:4">
      <c r="A215" s="28"/>
      <c r="B215" s="29"/>
      <c r="C215" s="30"/>
      <c r="D215" s="30"/>
    </row>
    <row r="216" spans="1:4">
      <c r="A216" s="28"/>
      <c r="B216" s="29"/>
      <c r="C216" s="30"/>
      <c r="D216" s="30"/>
    </row>
    <row r="217" spans="1:4">
      <c r="A217" s="28"/>
      <c r="B217" s="29"/>
      <c r="C217" s="30"/>
      <c r="D217" s="30"/>
    </row>
    <row r="218" spans="1:4">
      <c r="A218" s="28"/>
      <c r="B218" s="29"/>
      <c r="C218" s="30"/>
      <c r="D218" s="30"/>
    </row>
    <row r="219" spans="1:4">
      <c r="A219" s="28"/>
      <c r="B219" s="29"/>
      <c r="C219" s="30"/>
      <c r="D219" s="30"/>
    </row>
    <row r="220" spans="1:4">
      <c r="A220" s="28"/>
      <c r="B220" s="29"/>
      <c r="C220" s="30"/>
      <c r="D220" s="30"/>
    </row>
    <row r="221" spans="1:4">
      <c r="A221" s="28"/>
      <c r="B221" s="29"/>
      <c r="C221" s="30"/>
      <c r="D221" s="30"/>
    </row>
    <row r="222" spans="1:4">
      <c r="A222" s="28"/>
      <c r="B222" s="29"/>
      <c r="C222" s="30"/>
      <c r="D222" s="30"/>
    </row>
    <row r="223" spans="1:4">
      <c r="A223" s="28"/>
      <c r="B223" s="29"/>
      <c r="C223" s="30"/>
      <c r="D223" s="30"/>
    </row>
    <row r="224" spans="1:4">
      <c r="A224" s="28"/>
      <c r="B224" s="29"/>
      <c r="C224" s="30"/>
      <c r="D224" s="30"/>
    </row>
    <row r="225" spans="1:4">
      <c r="A225" s="28"/>
      <c r="B225" s="29"/>
      <c r="C225" s="30"/>
      <c r="D225" s="30"/>
    </row>
    <row r="226" spans="1:4">
      <c r="A226" s="28"/>
      <c r="B226" s="29"/>
      <c r="C226" s="30"/>
      <c r="D226" s="30"/>
    </row>
    <row r="227" spans="1:4">
      <c r="A227" s="28"/>
      <c r="B227" s="29"/>
      <c r="C227" s="30"/>
      <c r="D227" s="30"/>
    </row>
    <row r="228" spans="1:4">
      <c r="A228" s="28"/>
      <c r="B228" s="29"/>
      <c r="C228" s="30"/>
      <c r="D228" s="30"/>
    </row>
    <row r="229" spans="1:4">
      <c r="A229" s="28"/>
      <c r="B229" s="29"/>
      <c r="C229" s="30"/>
      <c r="D229" s="30"/>
    </row>
    <row r="230" spans="1:4">
      <c r="A230" s="28"/>
      <c r="B230" s="29"/>
      <c r="C230" s="30"/>
      <c r="D230" s="30"/>
    </row>
    <row r="231" spans="1:4">
      <c r="A231" s="28"/>
      <c r="B231" s="29"/>
      <c r="C231" s="30"/>
      <c r="D231" s="30"/>
    </row>
    <row r="232" spans="1:4">
      <c r="A232" s="28"/>
      <c r="B232" s="29"/>
      <c r="C232" s="30"/>
      <c r="D232" s="30"/>
    </row>
    <row r="233" spans="1:4">
      <c r="A233" s="28"/>
      <c r="B233" s="29"/>
      <c r="C233" s="30"/>
      <c r="D233" s="30"/>
    </row>
    <row r="234" spans="1:4">
      <c r="A234" s="28"/>
      <c r="B234" s="29"/>
      <c r="C234" s="30"/>
      <c r="D234" s="30"/>
    </row>
    <row r="235" spans="1:4">
      <c r="A235" s="28"/>
      <c r="B235" s="29"/>
      <c r="C235" s="30"/>
      <c r="D235" s="30"/>
    </row>
    <row r="236" spans="1:4">
      <c r="A236" s="28"/>
      <c r="B236" s="29"/>
      <c r="C236" s="30"/>
      <c r="D236" s="30"/>
    </row>
    <row r="237" spans="1:4">
      <c r="A237" s="28"/>
      <c r="B237" s="29"/>
      <c r="C237" s="30"/>
      <c r="D237" s="30"/>
    </row>
    <row r="238" spans="1:4">
      <c r="A238" s="28"/>
      <c r="B238" s="29"/>
      <c r="C238" s="30"/>
      <c r="D238" s="30"/>
    </row>
    <row r="239" spans="1:4">
      <c r="A239" s="28"/>
      <c r="B239" s="29"/>
      <c r="C239" s="30"/>
      <c r="D239" s="30"/>
    </row>
    <row r="240" spans="1:4">
      <c r="A240" s="28"/>
      <c r="B240" s="29"/>
      <c r="C240" s="30"/>
      <c r="D240" s="30"/>
    </row>
    <row r="241" spans="1:4">
      <c r="A241" s="28"/>
      <c r="B241" s="29"/>
      <c r="C241" s="30"/>
      <c r="D241" s="30"/>
    </row>
    <row r="242" spans="1:4">
      <c r="A242" s="28"/>
      <c r="B242" s="29"/>
      <c r="C242" s="30"/>
      <c r="D242" s="30"/>
    </row>
    <row r="243" spans="1:4">
      <c r="A243" s="28"/>
      <c r="B243" s="29"/>
      <c r="C243" s="30"/>
      <c r="D243" s="30"/>
    </row>
    <row r="244" spans="1:4">
      <c r="A244" s="28"/>
      <c r="B244" s="29"/>
      <c r="C244" s="30"/>
      <c r="D244" s="30"/>
    </row>
    <row r="245" spans="1:4">
      <c r="A245" s="28"/>
      <c r="B245" s="29"/>
      <c r="C245" s="30"/>
      <c r="D245" s="30"/>
    </row>
    <row r="246" spans="1:4">
      <c r="A246" s="28"/>
      <c r="B246" s="29"/>
      <c r="C246" s="30"/>
      <c r="D246" s="30"/>
    </row>
    <row r="247" spans="1:4">
      <c r="A247" s="28"/>
      <c r="B247" s="29"/>
      <c r="C247" s="30"/>
      <c r="D247" s="30"/>
    </row>
    <row r="248" spans="1:4">
      <c r="A248" s="28"/>
      <c r="B248" s="29"/>
      <c r="C248" s="30"/>
      <c r="D248" s="30"/>
    </row>
    <row r="249" spans="1:4">
      <c r="A249" s="28"/>
      <c r="B249" s="29"/>
      <c r="C249" s="30"/>
      <c r="D249" s="30"/>
    </row>
    <row r="250" spans="1:4">
      <c r="A250" s="28"/>
      <c r="B250" s="29"/>
      <c r="C250" s="30"/>
      <c r="D250" s="30"/>
    </row>
    <row r="251" spans="1:4">
      <c r="A251" s="28"/>
      <c r="B251" s="29"/>
      <c r="C251" s="30"/>
      <c r="D251" s="30"/>
    </row>
    <row r="252" spans="1:4">
      <c r="A252" s="28"/>
      <c r="B252" s="29"/>
      <c r="C252" s="30"/>
      <c r="D252" s="30"/>
    </row>
    <row r="253" spans="1:4">
      <c r="A253" s="28"/>
      <c r="B253" s="29"/>
      <c r="C253" s="30"/>
      <c r="D253" s="30"/>
    </row>
    <row r="254" spans="1:4">
      <c r="A254" s="28"/>
      <c r="B254" s="29"/>
      <c r="C254" s="30"/>
      <c r="D254" s="30"/>
    </row>
    <row r="255" spans="1:4">
      <c r="A255" s="28"/>
      <c r="B255" s="29"/>
      <c r="C255" s="30"/>
      <c r="D255" s="30"/>
    </row>
    <row r="256" spans="1:4">
      <c r="A256" s="28"/>
      <c r="B256" s="29"/>
      <c r="C256" s="30"/>
      <c r="D256" s="30"/>
    </row>
    <row r="257" spans="1:4">
      <c r="A257" s="28"/>
      <c r="B257" s="29"/>
      <c r="C257" s="30"/>
      <c r="D257" s="30"/>
    </row>
    <row r="258" spans="1:4">
      <c r="A258" s="28"/>
      <c r="B258" s="29"/>
      <c r="C258" s="30"/>
      <c r="D258" s="30"/>
    </row>
    <row r="259" spans="1:4">
      <c r="A259" s="28"/>
      <c r="B259" s="29"/>
      <c r="C259" s="30"/>
      <c r="D259" s="30"/>
    </row>
    <row r="260" spans="1:4">
      <c r="A260" s="28"/>
      <c r="B260" s="29"/>
      <c r="C260" s="30"/>
      <c r="D260" s="30"/>
    </row>
    <row r="261" spans="1:4">
      <c r="A261" s="28"/>
      <c r="B261" s="29"/>
      <c r="C261" s="30"/>
      <c r="D261" s="30"/>
    </row>
    <row r="262" spans="1:4">
      <c r="A262" s="28"/>
      <c r="B262" s="29"/>
      <c r="C262" s="30"/>
      <c r="D262" s="30"/>
    </row>
    <row r="263" spans="1:4">
      <c r="A263" s="28"/>
      <c r="B263" s="29"/>
      <c r="C263" s="30"/>
      <c r="D263" s="30"/>
    </row>
    <row r="264" spans="1:4">
      <c r="A264" s="28"/>
      <c r="B264" s="29"/>
      <c r="C264" s="30"/>
      <c r="D264" s="30"/>
    </row>
    <row r="265" spans="1:4">
      <c r="A265" s="28"/>
      <c r="B265" s="29"/>
      <c r="C265" s="30"/>
      <c r="D265" s="30"/>
    </row>
    <row r="266" spans="1:4">
      <c r="A266" s="28"/>
      <c r="B266" s="29"/>
      <c r="C266" s="30"/>
      <c r="D266" s="30"/>
    </row>
    <row r="267" spans="1:4">
      <c r="A267" s="28"/>
      <c r="B267" s="29"/>
      <c r="C267" s="30"/>
      <c r="D267" s="30"/>
    </row>
    <row r="268" spans="1:4">
      <c r="A268" s="28"/>
      <c r="B268" s="29"/>
      <c r="C268" s="30"/>
      <c r="D268" s="30"/>
    </row>
    <row r="269" spans="1:4">
      <c r="A269" s="28"/>
      <c r="B269" s="29"/>
      <c r="C269" s="30"/>
      <c r="D269" s="30"/>
    </row>
    <row r="270" spans="1:4">
      <c r="A270" s="28"/>
      <c r="B270" s="29"/>
      <c r="C270" s="30"/>
      <c r="D270" s="30"/>
    </row>
    <row r="271" spans="1:4">
      <c r="A271" s="28"/>
      <c r="B271" s="29"/>
      <c r="C271" s="30"/>
      <c r="D271" s="30"/>
    </row>
    <row r="272" spans="1:4">
      <c r="A272" s="28"/>
      <c r="B272" s="29"/>
      <c r="C272" s="30"/>
      <c r="D272" s="30"/>
    </row>
    <row r="273" spans="1:4">
      <c r="A273" s="28"/>
      <c r="B273" s="29"/>
      <c r="C273" s="30"/>
      <c r="D273" s="30"/>
    </row>
    <row r="274" spans="1:4">
      <c r="A274" s="28"/>
      <c r="B274" s="29"/>
      <c r="C274" s="30"/>
      <c r="D274" s="30"/>
    </row>
    <row r="275" spans="1:4">
      <c r="A275" s="28"/>
      <c r="B275" s="29"/>
      <c r="C275" s="30"/>
      <c r="D275" s="30"/>
    </row>
    <row r="276" spans="1:4">
      <c r="A276" s="28"/>
      <c r="B276" s="29"/>
      <c r="C276" s="28"/>
      <c r="D276" s="28"/>
    </row>
    <row r="277" spans="1:4">
      <c r="A277" s="28"/>
      <c r="B277" s="29"/>
      <c r="C277" s="28"/>
      <c r="D277" s="28"/>
    </row>
    <row r="278" spans="1:4">
      <c r="A278" s="28"/>
      <c r="B278" s="29"/>
      <c r="C278" s="28"/>
      <c r="D278" s="28"/>
    </row>
    <row r="279" spans="1:4">
      <c r="A279" s="28"/>
      <c r="B279" s="29"/>
      <c r="C279" s="28"/>
      <c r="D279" s="28"/>
    </row>
    <row r="280" spans="1:4">
      <c r="A280" s="28"/>
      <c r="B280" s="29"/>
      <c r="C280" s="28"/>
      <c r="D280" s="28"/>
    </row>
    <row r="281" spans="1:4">
      <c r="A281" s="28"/>
      <c r="B281" s="29"/>
      <c r="C281" s="28"/>
      <c r="D281" s="28"/>
    </row>
    <row r="282" spans="1:4">
      <c r="A282" s="28"/>
      <c r="B282" s="29"/>
      <c r="C282" s="28"/>
      <c r="D282" s="28"/>
    </row>
    <row r="283" spans="1:4">
      <c r="A283" s="28"/>
      <c r="B283" s="29"/>
      <c r="C283" s="28"/>
      <c r="D283" s="28"/>
    </row>
    <row r="284" spans="1:4">
      <c r="A284" s="28"/>
      <c r="B284" s="29"/>
      <c r="C284" s="28"/>
      <c r="D284" s="28"/>
    </row>
    <row r="285" spans="1:4">
      <c r="A285" s="28"/>
      <c r="B285" s="29"/>
      <c r="C285" s="28"/>
      <c r="D285" s="28"/>
    </row>
    <row r="286" spans="1:4">
      <c r="A286" s="28"/>
      <c r="B286" s="29"/>
      <c r="C286" s="28"/>
      <c r="D286" s="28"/>
    </row>
    <row r="287" spans="1:4">
      <c r="A287" s="28"/>
      <c r="B287" s="29"/>
      <c r="C287" s="28"/>
      <c r="D287" s="28"/>
    </row>
    <row r="288" spans="1:4">
      <c r="A288" s="28"/>
      <c r="B288" s="29"/>
      <c r="C288" s="28"/>
      <c r="D288" s="28"/>
    </row>
    <row r="289" spans="1:4">
      <c r="A289" s="28"/>
      <c r="B289" s="29"/>
      <c r="C289" s="28"/>
      <c r="D289" s="28"/>
    </row>
    <row r="290" spans="1:4">
      <c r="A290" s="28"/>
      <c r="B290" s="29"/>
      <c r="C290" s="28"/>
      <c r="D290" s="28"/>
    </row>
    <row r="291" spans="1:4">
      <c r="A291" s="28"/>
      <c r="B291" s="29"/>
      <c r="C291" s="28"/>
      <c r="D291" s="28"/>
    </row>
    <row r="292" spans="1:4">
      <c r="A292" s="28"/>
      <c r="B292" s="29"/>
      <c r="C292" s="28"/>
      <c r="D292" s="28"/>
    </row>
    <row r="293" spans="1:4">
      <c r="A293" s="28"/>
      <c r="B293" s="29"/>
      <c r="C293" s="28"/>
      <c r="D293" s="28"/>
    </row>
    <row r="294" spans="1:4">
      <c r="A294" s="28"/>
      <c r="B294" s="29"/>
      <c r="C294" s="28"/>
      <c r="D294" s="28"/>
    </row>
    <row r="295" spans="1:4">
      <c r="A295" s="28"/>
      <c r="B295" s="29"/>
      <c r="C295" s="28"/>
      <c r="D295" s="28"/>
    </row>
    <row r="296" spans="1:4">
      <c r="A296" s="28"/>
      <c r="B296" s="29"/>
      <c r="C296" s="28"/>
      <c r="D296" s="28"/>
    </row>
    <row r="297" spans="1:4">
      <c r="A297" s="28"/>
      <c r="B297" s="29"/>
      <c r="C297" s="28"/>
      <c r="D297" s="28"/>
    </row>
    <row r="298" spans="1:4">
      <c r="A298" s="28"/>
      <c r="B298" s="29"/>
      <c r="C298" s="28"/>
      <c r="D298" s="28"/>
    </row>
    <row r="299" spans="1:4">
      <c r="A299" s="28"/>
      <c r="B299" s="29"/>
      <c r="C299" s="28"/>
      <c r="D299" s="28"/>
    </row>
    <row r="300" spans="1:4">
      <c r="A300" s="28"/>
      <c r="B300" s="29"/>
      <c r="C300" s="28"/>
      <c r="D300" s="28"/>
    </row>
    <row r="301" spans="1:4">
      <c r="A301" s="28"/>
      <c r="B301" s="29"/>
      <c r="C301" s="28"/>
      <c r="D301" s="28"/>
    </row>
    <row r="302" spans="1:4">
      <c r="A302" s="28"/>
      <c r="B302" s="29"/>
      <c r="C302" s="28"/>
      <c r="D302" s="28"/>
    </row>
    <row r="303" spans="1:4">
      <c r="A303" s="28"/>
      <c r="B303" s="29"/>
      <c r="C303" s="28"/>
      <c r="D303" s="28"/>
    </row>
    <row r="304" spans="1:4">
      <c r="A304" s="28"/>
      <c r="B304" s="29"/>
      <c r="C304" s="28"/>
      <c r="D304" s="28"/>
    </row>
    <row r="305" spans="1:4">
      <c r="A305" s="28"/>
      <c r="B305" s="29"/>
      <c r="C305" s="28"/>
      <c r="D305" s="28"/>
    </row>
    <row r="306" spans="1:4">
      <c r="A306" s="28"/>
      <c r="B306" s="29"/>
      <c r="C306" s="28"/>
      <c r="D306" s="28"/>
    </row>
    <row r="307" spans="1:4">
      <c r="A307" s="28"/>
      <c r="B307" s="29"/>
      <c r="C307" s="28"/>
      <c r="D307" s="28"/>
    </row>
    <row r="308" spans="1:4">
      <c r="A308" s="28"/>
      <c r="B308" s="29"/>
      <c r="C308" s="28"/>
      <c r="D308" s="28"/>
    </row>
    <row r="309" spans="1:4">
      <c r="A309" s="28"/>
      <c r="B309" s="29"/>
      <c r="C309" s="28"/>
      <c r="D309" s="28"/>
    </row>
    <row r="310" spans="1:4">
      <c r="A310" s="28"/>
      <c r="B310" s="29"/>
      <c r="C310" s="28"/>
      <c r="D310" s="28"/>
    </row>
    <row r="311" spans="1:4">
      <c r="A311" s="28"/>
      <c r="B311" s="29"/>
      <c r="C311" s="28"/>
      <c r="D311" s="28"/>
    </row>
    <row r="312" spans="1:4">
      <c r="A312" s="28"/>
      <c r="B312" s="29"/>
      <c r="C312" s="28"/>
      <c r="D312" s="28"/>
    </row>
    <row r="313" spans="1:4">
      <c r="A313" s="28"/>
      <c r="B313" s="29"/>
      <c r="C313" s="28"/>
      <c r="D313" s="28"/>
    </row>
    <row r="314" spans="1:4">
      <c r="A314" s="28"/>
      <c r="B314" s="29"/>
      <c r="C314" s="28"/>
      <c r="D314" s="28"/>
    </row>
    <row r="315" spans="1:4">
      <c r="A315" s="28"/>
      <c r="B315" s="29"/>
      <c r="C315" s="28"/>
      <c r="D315" s="28"/>
    </row>
    <row r="316" spans="1:4">
      <c r="A316" s="28"/>
      <c r="B316" s="29"/>
      <c r="C316" s="28"/>
      <c r="D316" s="28"/>
    </row>
    <row r="317" spans="1:4">
      <c r="A317" s="28"/>
      <c r="B317" s="29"/>
      <c r="C317" s="28"/>
      <c r="D317" s="28"/>
    </row>
    <row r="318" spans="1:4">
      <c r="A318" s="28"/>
      <c r="B318" s="29"/>
      <c r="C318" s="28"/>
      <c r="D318" s="28"/>
    </row>
    <row r="319" spans="1:4">
      <c r="A319" s="28"/>
      <c r="B319" s="29"/>
      <c r="C319" s="28"/>
      <c r="D319" s="28"/>
    </row>
    <row r="320" spans="1:4">
      <c r="A320" s="28"/>
      <c r="B320" s="29"/>
      <c r="C320" s="28"/>
      <c r="D320" s="28"/>
    </row>
    <row r="321" spans="1:4">
      <c r="A321" s="28"/>
      <c r="B321" s="29"/>
      <c r="C321" s="28"/>
      <c r="D321" s="28"/>
    </row>
    <row r="322" spans="1:4">
      <c r="A322" s="28"/>
      <c r="B322" s="29"/>
      <c r="C322" s="28"/>
      <c r="D322" s="28"/>
    </row>
    <row r="323" spans="1:4">
      <c r="A323" s="28"/>
      <c r="B323" s="29"/>
      <c r="C323" s="28"/>
      <c r="D323" s="28"/>
    </row>
    <row r="324" spans="1:4">
      <c r="A324" s="28"/>
      <c r="B324" s="29"/>
      <c r="C324" s="28"/>
      <c r="D324" s="28"/>
    </row>
    <row r="325" spans="1:4">
      <c r="A325" s="28"/>
      <c r="B325" s="29"/>
      <c r="C325" s="28"/>
      <c r="D325" s="28"/>
    </row>
    <row r="326" spans="1:4">
      <c r="A326" s="28"/>
      <c r="B326" s="29"/>
      <c r="C326" s="28"/>
      <c r="D326" s="28"/>
    </row>
    <row r="327" spans="1:4">
      <c r="A327" s="28"/>
      <c r="B327" s="29"/>
      <c r="C327" s="28"/>
      <c r="D327" s="28"/>
    </row>
    <row r="328" spans="1:4">
      <c r="A328" s="28"/>
      <c r="B328" s="29"/>
      <c r="C328" s="28"/>
      <c r="D328" s="28"/>
    </row>
    <row r="329" spans="1:4">
      <c r="A329" s="28"/>
      <c r="B329" s="29"/>
      <c r="C329" s="28"/>
      <c r="D329" s="28"/>
    </row>
    <row r="330" spans="1:4">
      <c r="A330" s="28"/>
      <c r="B330" s="29"/>
      <c r="C330" s="28"/>
      <c r="D330" s="28"/>
    </row>
    <row r="331" spans="1:4">
      <c r="A331" s="28"/>
      <c r="B331" s="29"/>
      <c r="C331" s="28"/>
      <c r="D331" s="28"/>
    </row>
    <row r="332" spans="1:4">
      <c r="A332" s="28"/>
      <c r="B332" s="29"/>
      <c r="C332" s="28"/>
      <c r="D332" s="28"/>
    </row>
    <row r="333" spans="1:4">
      <c r="A333" s="28"/>
      <c r="B333" s="29"/>
      <c r="C333" s="28"/>
      <c r="D333" s="28"/>
    </row>
    <row r="334" spans="1:4">
      <c r="A334" s="28"/>
      <c r="B334" s="29"/>
      <c r="C334" s="28"/>
      <c r="D334" s="28"/>
    </row>
    <row r="335" spans="1:4">
      <c r="A335" s="28"/>
      <c r="B335" s="29"/>
      <c r="C335" s="28"/>
      <c r="D335" s="28"/>
    </row>
    <row r="336" spans="1:4">
      <c r="A336" s="28"/>
      <c r="B336" s="29"/>
      <c r="C336" s="28"/>
      <c r="D336" s="28"/>
    </row>
    <row r="337" spans="1:4">
      <c r="A337" s="28"/>
      <c r="B337" s="29"/>
      <c r="C337" s="28"/>
      <c r="D337" s="28"/>
    </row>
    <row r="338" spans="1:4">
      <c r="A338" s="28"/>
      <c r="B338" s="29"/>
      <c r="C338" s="28"/>
      <c r="D338" s="28"/>
    </row>
    <row r="339" spans="1:4">
      <c r="A339" s="28"/>
      <c r="B339" s="29"/>
      <c r="C339" s="28"/>
      <c r="D339" s="28"/>
    </row>
    <row r="340" spans="1:4">
      <c r="A340" s="28"/>
      <c r="B340" s="29"/>
      <c r="C340" s="28"/>
      <c r="D340" s="28"/>
    </row>
    <row r="341" spans="1:4">
      <c r="A341" s="28"/>
      <c r="B341" s="29"/>
      <c r="C341" s="28"/>
      <c r="D341" s="28"/>
    </row>
    <row r="342" spans="1:4">
      <c r="A342" s="28"/>
      <c r="B342" s="29"/>
      <c r="C342" s="28"/>
      <c r="D342" s="28"/>
    </row>
    <row r="343" spans="1:4">
      <c r="A343" s="28"/>
      <c r="B343" s="29"/>
      <c r="C343" s="28"/>
      <c r="D343" s="28"/>
    </row>
    <row r="344" spans="1:4">
      <c r="A344" s="28"/>
      <c r="B344" s="29"/>
      <c r="C344" s="28"/>
      <c r="D344" s="28"/>
    </row>
    <row r="345" spans="1:4">
      <c r="A345" s="28"/>
      <c r="B345" s="29"/>
      <c r="C345" s="28"/>
      <c r="D345" s="28"/>
    </row>
    <row r="346" spans="1:4">
      <c r="A346" s="28"/>
      <c r="B346" s="29"/>
      <c r="C346" s="28"/>
      <c r="D346" s="28"/>
    </row>
    <row r="347" spans="1:4">
      <c r="A347" s="28"/>
      <c r="B347" s="29"/>
      <c r="C347" s="28"/>
      <c r="D347" s="28"/>
    </row>
    <row r="348" spans="1:4">
      <c r="A348" s="28"/>
      <c r="B348" s="29"/>
      <c r="C348" s="28"/>
      <c r="D348" s="28"/>
    </row>
    <row r="349" spans="1:4">
      <c r="A349" s="28"/>
      <c r="B349" s="29"/>
      <c r="C349" s="28"/>
      <c r="D349" s="28"/>
    </row>
    <row r="350" spans="1:4">
      <c r="A350" s="28"/>
      <c r="B350" s="29"/>
      <c r="C350" s="28"/>
      <c r="D350" s="28"/>
    </row>
    <row r="351" spans="1:4">
      <c r="A351" s="28"/>
      <c r="B351" s="29"/>
      <c r="C351" s="28"/>
      <c r="D351" s="28"/>
    </row>
    <row r="352" spans="1:4">
      <c r="A352" s="28"/>
      <c r="B352" s="29"/>
      <c r="C352" s="28"/>
      <c r="D352" s="28"/>
    </row>
    <row r="353" spans="1:4">
      <c r="A353" s="28"/>
      <c r="B353" s="29"/>
      <c r="C353" s="28"/>
      <c r="D353" s="28"/>
    </row>
    <row r="354" spans="1:4">
      <c r="A354" s="28"/>
      <c r="B354" s="29"/>
      <c r="C354" s="28"/>
      <c r="D354" s="28"/>
    </row>
    <row r="355" spans="1:4">
      <c r="A355" s="28"/>
      <c r="B355" s="29"/>
      <c r="C355" s="28"/>
      <c r="D355" s="28"/>
    </row>
    <row r="356" spans="1:4">
      <c r="A356" s="28"/>
      <c r="B356" s="29"/>
      <c r="C356" s="28"/>
      <c r="D356" s="28"/>
    </row>
    <row r="357" spans="1:4">
      <c r="A357" s="28"/>
      <c r="B357" s="29"/>
      <c r="C357" s="28"/>
      <c r="D357" s="28"/>
    </row>
    <row r="358" spans="1:4">
      <c r="A358" s="28"/>
      <c r="B358" s="29"/>
      <c r="C358" s="28"/>
      <c r="D358" s="28"/>
    </row>
    <row r="359" spans="1:4">
      <c r="A359" s="28"/>
      <c r="B359" s="29"/>
      <c r="C359" s="28"/>
      <c r="D359" s="28"/>
    </row>
    <row r="360" spans="1:4">
      <c r="A360" s="28"/>
      <c r="B360" s="29"/>
      <c r="C360" s="28"/>
      <c r="D360" s="28"/>
    </row>
    <row r="361" spans="1:4">
      <c r="A361" s="28"/>
      <c r="B361" s="29"/>
      <c r="C361" s="28"/>
      <c r="D361" s="28"/>
    </row>
    <row r="362" spans="1:4">
      <c r="A362" s="28"/>
      <c r="B362" s="29"/>
      <c r="C362" s="28"/>
      <c r="D362" s="28"/>
    </row>
    <row r="363" spans="1:4">
      <c r="A363" s="28"/>
      <c r="B363" s="29"/>
      <c r="C363" s="28"/>
      <c r="D363" s="28"/>
    </row>
    <row r="364" spans="1:4">
      <c r="A364" s="28"/>
      <c r="B364" s="29"/>
      <c r="C364" s="28"/>
      <c r="D364" s="28"/>
    </row>
    <row r="365" spans="1:4">
      <c r="A365" s="28"/>
      <c r="B365" s="29"/>
      <c r="C365" s="28"/>
      <c r="D365" s="28"/>
    </row>
    <row r="366" spans="1:4">
      <c r="A366" s="28"/>
      <c r="B366" s="29"/>
      <c r="C366" s="28"/>
      <c r="D366" s="28"/>
    </row>
    <row r="367" spans="1:4">
      <c r="A367" s="28"/>
      <c r="B367" s="29"/>
      <c r="C367" s="28"/>
      <c r="D367" s="28"/>
    </row>
    <row r="368" spans="1:4">
      <c r="A368" s="28"/>
      <c r="B368" s="29"/>
      <c r="C368" s="28"/>
      <c r="D368" s="28"/>
    </row>
    <row r="369" spans="1:4">
      <c r="A369" s="28"/>
      <c r="B369" s="29"/>
      <c r="C369" s="28"/>
      <c r="D369" s="28"/>
    </row>
    <row r="370" spans="1:4">
      <c r="A370" s="28"/>
      <c r="B370" s="29"/>
      <c r="C370" s="28"/>
      <c r="D370" s="28"/>
    </row>
    <row r="371" spans="1:4">
      <c r="A371" s="28"/>
      <c r="B371" s="29"/>
      <c r="C371" s="28"/>
      <c r="D371" s="28"/>
    </row>
    <row r="372" spans="1:4">
      <c r="A372" s="28"/>
      <c r="B372" s="29"/>
      <c r="C372" s="28"/>
      <c r="D372" s="28"/>
    </row>
    <row r="373" spans="1:4">
      <c r="A373" s="28"/>
      <c r="B373" s="29"/>
      <c r="C373" s="28"/>
      <c r="D373" s="28"/>
    </row>
    <row r="374" spans="1:4">
      <c r="A374" s="28"/>
      <c r="B374" s="29"/>
      <c r="C374" s="28"/>
      <c r="D374" s="28"/>
    </row>
    <row r="375" spans="1:4">
      <c r="A375" s="28"/>
      <c r="B375" s="29"/>
      <c r="C375" s="28"/>
      <c r="D375" s="28"/>
    </row>
    <row r="376" spans="1:4">
      <c r="A376" s="28"/>
      <c r="B376" s="29"/>
      <c r="C376" s="28"/>
      <c r="D376" s="28"/>
    </row>
    <row r="377" spans="1:4">
      <c r="A377" s="28"/>
      <c r="B377" s="29"/>
      <c r="C377" s="28"/>
      <c r="D377" s="28"/>
    </row>
    <row r="378" spans="1:4">
      <c r="A378" s="28"/>
      <c r="B378" s="29"/>
      <c r="C378" s="28"/>
      <c r="D378" s="28"/>
    </row>
    <row r="379" spans="1:4">
      <c r="A379" s="28"/>
      <c r="B379" s="29"/>
      <c r="C379" s="28"/>
      <c r="D379" s="28"/>
    </row>
    <row r="380" spans="1:4">
      <c r="A380" s="28"/>
      <c r="B380" s="29"/>
      <c r="C380" s="28"/>
      <c r="D380" s="28"/>
    </row>
    <row r="381" spans="1:4">
      <c r="A381" s="28"/>
      <c r="B381" s="29"/>
      <c r="C381" s="28"/>
      <c r="D381" s="28"/>
    </row>
    <row r="382" spans="1:4">
      <c r="A382" s="28"/>
      <c r="B382" s="29"/>
      <c r="C382" s="28"/>
      <c r="D382" s="28"/>
    </row>
    <row r="383" spans="1:4">
      <c r="A383" s="28"/>
      <c r="B383" s="29"/>
      <c r="C383" s="28"/>
      <c r="D383" s="28"/>
    </row>
    <row r="384" spans="1:4">
      <c r="A384" s="28"/>
      <c r="B384" s="29"/>
      <c r="C384" s="28"/>
      <c r="D384" s="28"/>
    </row>
    <row r="385" spans="1:4">
      <c r="A385" s="28"/>
      <c r="B385" s="29"/>
      <c r="C385" s="28"/>
      <c r="D385" s="28"/>
    </row>
    <row r="386" spans="1:4">
      <c r="A386" s="28"/>
      <c r="B386" s="29"/>
      <c r="C386" s="28"/>
      <c r="D386" s="28"/>
    </row>
    <row r="387" spans="1:4">
      <c r="A387" s="28"/>
      <c r="B387" s="29"/>
      <c r="C387" s="28"/>
      <c r="D387" s="28"/>
    </row>
    <row r="388" spans="1:4">
      <c r="A388" s="28"/>
      <c r="B388" s="29"/>
      <c r="C388" s="28"/>
      <c r="D388" s="28"/>
    </row>
    <row r="389" spans="1:4">
      <c r="A389" s="28"/>
      <c r="B389" s="29"/>
      <c r="C389" s="28"/>
      <c r="D389" s="28"/>
    </row>
    <row r="390" spans="1:4">
      <c r="A390" s="28"/>
      <c r="B390" s="29"/>
      <c r="C390" s="28"/>
      <c r="D390" s="28"/>
    </row>
    <row r="391" spans="1:4">
      <c r="A391" s="28"/>
      <c r="B391" s="29"/>
      <c r="C391" s="28"/>
      <c r="D391" s="28"/>
    </row>
    <row r="392" spans="1:4">
      <c r="A392" s="28"/>
      <c r="B392" s="29"/>
      <c r="C392" s="28"/>
      <c r="D392" s="28"/>
    </row>
    <row r="393" spans="1:4">
      <c r="A393" s="28"/>
      <c r="B393" s="29"/>
      <c r="C393" s="28"/>
      <c r="D393" s="28"/>
    </row>
    <row r="394" spans="1:4">
      <c r="A394" s="28"/>
      <c r="B394" s="29"/>
      <c r="C394" s="28"/>
      <c r="D394" s="28"/>
    </row>
    <row r="395" spans="1:4">
      <c r="A395" s="28"/>
      <c r="B395" s="29"/>
      <c r="C395" s="28"/>
      <c r="D395" s="28"/>
    </row>
    <row r="396" spans="1:4">
      <c r="A396" s="28"/>
      <c r="B396" s="29"/>
      <c r="C396" s="28"/>
      <c r="D396" s="28"/>
    </row>
    <row r="397" spans="1:4">
      <c r="A397" s="28"/>
      <c r="B397" s="29"/>
      <c r="C397" s="28"/>
      <c r="D397" s="28"/>
    </row>
    <row r="398" spans="1:4">
      <c r="A398" s="28"/>
      <c r="B398" s="29"/>
      <c r="C398" s="28"/>
      <c r="D398" s="28"/>
    </row>
    <row r="399" spans="1:4">
      <c r="A399" s="28"/>
      <c r="B399" s="29"/>
      <c r="C399" s="28"/>
      <c r="D399" s="28"/>
    </row>
    <row r="400" spans="1:4">
      <c r="A400" s="28"/>
      <c r="B400" s="29"/>
      <c r="C400" s="28"/>
      <c r="D400" s="28"/>
    </row>
    <row r="401" spans="1:4">
      <c r="A401" s="28"/>
      <c r="B401" s="29"/>
      <c r="C401" s="28"/>
      <c r="D401" s="28"/>
    </row>
    <row r="402" spans="1:4">
      <c r="A402" s="28"/>
      <c r="B402" s="29"/>
      <c r="C402" s="28"/>
      <c r="D402" s="28"/>
    </row>
    <row r="403" spans="1:4">
      <c r="A403" s="28"/>
      <c r="B403" s="29"/>
      <c r="C403" s="28"/>
      <c r="D403" s="28"/>
    </row>
    <row r="404" spans="1:4">
      <c r="A404" s="28"/>
      <c r="B404" s="29"/>
      <c r="C404" s="28"/>
      <c r="D404" s="28"/>
    </row>
    <row r="405" spans="1:4">
      <c r="A405" s="28"/>
      <c r="B405" s="29"/>
      <c r="C405" s="28"/>
      <c r="D405" s="28"/>
    </row>
    <row r="406" spans="1:4">
      <c r="A406" s="28"/>
      <c r="B406" s="29"/>
      <c r="C406" s="28"/>
      <c r="D406" s="28"/>
    </row>
    <row r="407" spans="1:4">
      <c r="A407" s="28"/>
      <c r="B407" s="29"/>
      <c r="C407" s="28"/>
      <c r="D407" s="28"/>
    </row>
    <row r="408" spans="1:4">
      <c r="A408" s="28"/>
      <c r="B408" s="29"/>
      <c r="C408" s="28"/>
      <c r="D408" s="28"/>
    </row>
    <row r="409" spans="1:4">
      <c r="A409" s="28"/>
      <c r="B409" s="29"/>
      <c r="C409" s="28"/>
      <c r="D409" s="28"/>
    </row>
    <row r="410" spans="1:4">
      <c r="A410" s="28"/>
      <c r="B410" s="29"/>
      <c r="C410" s="28"/>
      <c r="D410" s="28"/>
    </row>
    <row r="411" spans="1:4">
      <c r="A411" s="28"/>
      <c r="B411" s="29"/>
      <c r="C411" s="28"/>
      <c r="D411" s="28"/>
    </row>
    <row r="412" spans="1:4">
      <c r="A412" s="28"/>
      <c r="B412" s="29"/>
      <c r="C412" s="28"/>
      <c r="D412" s="28"/>
    </row>
    <row r="413" spans="1:4">
      <c r="A413" s="28"/>
      <c r="B413" s="29"/>
      <c r="C413" s="28"/>
      <c r="D413" s="28"/>
    </row>
    <row r="414" spans="1:4">
      <c r="A414" s="28"/>
      <c r="B414" s="29"/>
      <c r="C414" s="28"/>
      <c r="D414" s="28"/>
    </row>
    <row r="415" spans="1:4">
      <c r="A415" s="28"/>
      <c r="B415" s="29"/>
      <c r="C415" s="28"/>
      <c r="D415" s="28"/>
    </row>
    <row r="416" spans="1:4">
      <c r="A416" s="28"/>
      <c r="B416" s="29"/>
      <c r="C416" s="28"/>
      <c r="D416" s="28"/>
    </row>
    <row r="417" spans="1:4">
      <c r="A417" s="28"/>
      <c r="B417" s="29"/>
      <c r="C417" s="28"/>
      <c r="D417" s="28"/>
    </row>
    <row r="418" spans="1:4">
      <c r="A418" s="28"/>
      <c r="B418" s="29"/>
      <c r="C418" s="28"/>
      <c r="D418" s="28"/>
    </row>
    <row r="419" spans="1:4">
      <c r="A419" s="28"/>
      <c r="B419" s="29"/>
      <c r="C419" s="28"/>
      <c r="D419" s="28"/>
    </row>
    <row r="420" spans="1:4">
      <c r="A420" s="28"/>
      <c r="B420" s="29"/>
      <c r="C420" s="28"/>
      <c r="D420" s="28"/>
    </row>
    <row r="421" spans="1:4">
      <c r="A421" s="28"/>
      <c r="B421" s="29"/>
      <c r="C421" s="28"/>
      <c r="D421" s="28"/>
    </row>
    <row r="422" spans="1:4">
      <c r="A422" s="28"/>
      <c r="B422" s="29"/>
      <c r="C422" s="28"/>
      <c r="D422" s="28"/>
    </row>
    <row r="423" spans="1:4">
      <c r="A423" s="28"/>
      <c r="B423" s="29"/>
      <c r="C423" s="28"/>
      <c r="D423" s="28"/>
    </row>
    <row r="424" spans="1:4">
      <c r="A424" s="28"/>
      <c r="B424" s="29"/>
      <c r="C424" s="28"/>
      <c r="D424" s="28"/>
    </row>
    <row r="425" spans="1:4">
      <c r="A425" s="28"/>
      <c r="B425" s="29"/>
      <c r="C425" s="28"/>
      <c r="D425" s="28"/>
    </row>
    <row r="426" spans="1:4">
      <c r="A426" s="28"/>
      <c r="B426" s="29"/>
      <c r="C426" s="28"/>
      <c r="D426" s="28"/>
    </row>
    <row r="427" spans="1:4">
      <c r="A427" s="28"/>
      <c r="B427" s="29"/>
      <c r="C427" s="28"/>
      <c r="D427" s="28"/>
    </row>
    <row r="428" spans="1:4">
      <c r="A428" s="28"/>
      <c r="B428" s="29"/>
      <c r="C428" s="28"/>
      <c r="D428" s="28"/>
    </row>
    <row r="429" spans="1:4">
      <c r="A429" s="28"/>
      <c r="B429" s="29"/>
      <c r="C429" s="28"/>
      <c r="D429" s="28"/>
    </row>
    <row r="430" spans="1:4">
      <c r="A430" s="28"/>
      <c r="B430" s="29"/>
      <c r="C430" s="28"/>
      <c r="D430" s="28"/>
    </row>
    <row r="431" spans="1:4">
      <c r="A431" s="28"/>
      <c r="B431" s="29"/>
      <c r="C431" s="28"/>
      <c r="D431" s="28"/>
    </row>
    <row r="432" spans="1:4">
      <c r="A432" s="28"/>
      <c r="B432" s="29"/>
      <c r="C432" s="28"/>
      <c r="D432" s="28"/>
    </row>
    <row r="433" spans="1:4">
      <c r="A433" s="28"/>
      <c r="B433" s="29"/>
      <c r="C433" s="28"/>
      <c r="D433" s="28"/>
    </row>
    <row r="434" spans="1:4">
      <c r="A434" s="28"/>
      <c r="B434" s="29"/>
      <c r="C434" s="28"/>
      <c r="D434" s="28"/>
    </row>
    <row r="435" spans="1:4">
      <c r="A435" s="28"/>
      <c r="B435" s="29"/>
      <c r="C435" s="28"/>
      <c r="D435" s="28"/>
    </row>
    <row r="436" spans="1:4">
      <c r="A436" s="28"/>
      <c r="B436" s="29"/>
      <c r="C436" s="28"/>
      <c r="D436" s="28"/>
    </row>
    <row r="437" spans="1:4">
      <c r="A437" s="28"/>
      <c r="B437" s="29"/>
      <c r="C437" s="28"/>
      <c r="D437" s="28"/>
    </row>
    <row r="438" spans="1:4">
      <c r="A438" s="28"/>
      <c r="B438" s="29"/>
      <c r="C438" s="28"/>
      <c r="D438" s="28"/>
    </row>
    <row r="439" spans="1:4">
      <c r="A439" s="28"/>
      <c r="B439" s="29"/>
      <c r="C439" s="28"/>
      <c r="D439" s="28"/>
    </row>
    <row r="440" spans="1:4">
      <c r="A440" s="28"/>
      <c r="B440" s="29"/>
      <c r="C440" s="28"/>
      <c r="D440" s="28"/>
    </row>
    <row r="441" spans="1:4">
      <c r="A441" s="28"/>
      <c r="B441" s="29"/>
      <c r="C441" s="28"/>
      <c r="D441" s="28"/>
    </row>
    <row r="442" spans="1:4">
      <c r="A442" s="28"/>
      <c r="B442" s="29"/>
      <c r="C442" s="28"/>
      <c r="D442" s="28"/>
    </row>
    <row r="443" spans="1:4">
      <c r="A443" s="28"/>
      <c r="B443" s="29"/>
      <c r="C443" s="28"/>
      <c r="D443" s="28"/>
    </row>
    <row r="444" spans="1:4">
      <c r="A444" s="28"/>
      <c r="B444" s="29"/>
      <c r="C444" s="28"/>
      <c r="D444" s="28"/>
    </row>
    <row r="445" spans="1:4">
      <c r="A445" s="28"/>
      <c r="B445" s="29"/>
      <c r="C445" s="28"/>
      <c r="D445" s="28"/>
    </row>
    <row r="446" spans="1:4">
      <c r="A446" s="28"/>
      <c r="B446" s="29"/>
      <c r="C446" s="28"/>
      <c r="D446" s="28"/>
    </row>
    <row r="447" spans="1:4">
      <c r="A447" s="28"/>
      <c r="B447" s="29"/>
      <c r="C447" s="28"/>
      <c r="D447" s="28"/>
    </row>
    <row r="448" spans="1:4">
      <c r="A448" s="28"/>
      <c r="B448" s="29"/>
      <c r="C448" s="28"/>
      <c r="D448" s="28"/>
    </row>
    <row r="449" spans="1:4">
      <c r="A449" s="28"/>
      <c r="B449" s="29"/>
      <c r="C449" s="28"/>
      <c r="D449" s="28"/>
    </row>
    <row r="450" spans="1:4">
      <c r="A450" s="28"/>
      <c r="B450" s="29"/>
      <c r="C450" s="28"/>
      <c r="D450" s="28"/>
    </row>
    <row r="451" spans="1:4">
      <c r="A451" s="28"/>
      <c r="B451" s="29"/>
      <c r="C451" s="28"/>
      <c r="D451" s="28"/>
    </row>
    <row r="452" spans="1:4">
      <c r="A452" s="28"/>
      <c r="B452" s="29"/>
      <c r="C452" s="28"/>
      <c r="D452" s="28"/>
    </row>
    <row r="453" spans="1:4">
      <c r="A453" s="28"/>
      <c r="B453" s="29"/>
      <c r="C453" s="28"/>
      <c r="D453" s="28"/>
    </row>
    <row r="454" spans="1:4">
      <c r="A454" s="28"/>
      <c r="B454" s="29"/>
      <c r="C454" s="28"/>
      <c r="D454" s="28"/>
    </row>
    <row r="455" spans="1:4">
      <c r="A455" s="28"/>
      <c r="B455" s="29"/>
      <c r="C455" s="28"/>
      <c r="D455" s="28"/>
    </row>
    <row r="456" spans="1:4">
      <c r="A456" s="28"/>
      <c r="B456" s="29"/>
      <c r="C456" s="28"/>
      <c r="D456" s="28"/>
    </row>
    <row r="457" spans="1:4">
      <c r="A457" s="28"/>
      <c r="B457" s="29"/>
      <c r="C457" s="28"/>
      <c r="D457" s="28"/>
    </row>
    <row r="458" spans="1:4">
      <c r="A458" s="28"/>
      <c r="B458" s="29"/>
      <c r="C458" s="28"/>
      <c r="D458" s="28"/>
    </row>
    <row r="459" spans="1:4">
      <c r="A459" s="28"/>
      <c r="B459" s="29"/>
      <c r="C459" s="28"/>
      <c r="D459" s="28"/>
    </row>
    <row r="460" spans="1:4">
      <c r="A460" s="28"/>
      <c r="B460" s="29"/>
      <c r="C460" s="28"/>
      <c r="D460" s="28"/>
    </row>
    <row r="461" spans="1:4">
      <c r="A461" s="28"/>
      <c r="B461" s="29"/>
      <c r="C461" s="28"/>
      <c r="D461" s="28"/>
    </row>
    <row r="462" spans="1:4">
      <c r="A462" s="28"/>
      <c r="B462" s="29"/>
      <c r="C462" s="28"/>
      <c r="D462" s="28"/>
    </row>
    <row r="463" spans="1:4">
      <c r="A463" s="28"/>
      <c r="B463" s="29"/>
      <c r="C463" s="28"/>
      <c r="D463" s="28"/>
    </row>
    <row r="464" spans="1:4">
      <c r="A464" s="28"/>
      <c r="B464" s="29"/>
      <c r="C464" s="28"/>
      <c r="D464" s="28"/>
    </row>
    <row r="465" spans="1:4">
      <c r="A465" s="28"/>
      <c r="B465" s="29"/>
      <c r="C465" s="28"/>
      <c r="D465" s="28"/>
    </row>
    <row r="466" spans="1:4">
      <c r="A466" s="28"/>
      <c r="B466" s="29"/>
      <c r="C466" s="28"/>
      <c r="D466" s="28"/>
    </row>
    <row r="467" spans="1:4">
      <c r="A467" s="28"/>
      <c r="B467" s="29"/>
      <c r="C467" s="28"/>
      <c r="D467" s="28"/>
    </row>
    <row r="468" spans="1:4">
      <c r="A468" s="28"/>
      <c r="B468" s="29"/>
      <c r="C468" s="28"/>
      <c r="D468" s="28"/>
    </row>
    <row r="469" spans="1:4">
      <c r="A469" s="28"/>
      <c r="B469" s="29"/>
      <c r="C469" s="28"/>
      <c r="D469" s="28"/>
    </row>
    <row r="470" spans="1:4">
      <c r="A470" s="28"/>
      <c r="B470" s="29"/>
      <c r="C470" s="28"/>
      <c r="D470" s="28"/>
    </row>
    <row r="471" spans="1:4">
      <c r="A471" s="28"/>
      <c r="B471" s="29"/>
      <c r="C471" s="28"/>
      <c r="D471" s="28"/>
    </row>
    <row r="472" spans="1:4">
      <c r="A472" s="28"/>
      <c r="B472" s="29"/>
      <c r="C472" s="28"/>
      <c r="D472" s="28"/>
    </row>
    <row r="473" spans="1:4">
      <c r="A473" s="28"/>
      <c r="B473" s="29"/>
      <c r="C473" s="28"/>
      <c r="D473" s="28"/>
    </row>
    <row r="474" spans="1:4">
      <c r="A474" s="28"/>
      <c r="B474" s="29"/>
      <c r="C474" s="28"/>
      <c r="D474" s="28"/>
    </row>
    <row r="475" spans="1:4">
      <c r="A475" s="28"/>
      <c r="B475" s="29"/>
      <c r="C475" s="28"/>
      <c r="D475" s="28"/>
    </row>
    <row r="476" spans="1:4">
      <c r="A476" s="28"/>
      <c r="B476" s="29"/>
      <c r="C476" s="28"/>
      <c r="D476" s="28"/>
    </row>
    <row r="477" spans="1:4">
      <c r="A477" s="28"/>
      <c r="B477" s="29"/>
      <c r="C477" s="28"/>
      <c r="D477" s="28"/>
    </row>
    <row r="478" spans="1:4">
      <c r="A478" s="28"/>
      <c r="B478" s="29"/>
      <c r="C478" s="28"/>
      <c r="D478" s="28"/>
    </row>
    <row r="479" spans="1:4">
      <c r="A479" s="28"/>
      <c r="B479" s="29"/>
      <c r="C479" s="28"/>
      <c r="D479" s="28"/>
    </row>
    <row r="480" spans="1:4">
      <c r="A480" s="28"/>
      <c r="B480" s="29"/>
      <c r="C480" s="28"/>
      <c r="D480" s="28"/>
    </row>
    <row r="481" spans="1:4">
      <c r="A481" s="28"/>
      <c r="B481" s="29"/>
      <c r="C481" s="28"/>
      <c r="D481" s="28"/>
    </row>
    <row r="482" spans="1:4">
      <c r="A482" s="28"/>
      <c r="B482" s="29"/>
      <c r="C482" s="28"/>
      <c r="D482" s="28"/>
    </row>
    <row r="483" spans="1:4">
      <c r="A483" s="28"/>
      <c r="B483" s="29"/>
      <c r="C483" s="28"/>
      <c r="D483" s="28"/>
    </row>
    <row r="484" spans="1:4">
      <c r="A484" s="28"/>
      <c r="B484" s="29"/>
      <c r="C484" s="28"/>
      <c r="D484" s="28"/>
    </row>
    <row r="485" spans="1:4">
      <c r="A485" s="28"/>
      <c r="B485" s="29"/>
      <c r="C485" s="28"/>
      <c r="D485" s="28"/>
    </row>
    <row r="486" spans="1:4">
      <c r="A486" s="28"/>
      <c r="B486" s="29"/>
      <c r="C486" s="28"/>
      <c r="D486" s="28"/>
    </row>
    <row r="487" spans="1:4">
      <c r="A487" s="28"/>
      <c r="B487" s="29"/>
      <c r="C487" s="28"/>
      <c r="D487" s="28"/>
    </row>
    <row r="488" spans="1:4">
      <c r="A488" s="28"/>
      <c r="B488" s="29"/>
      <c r="C488" s="28"/>
      <c r="D488" s="28"/>
    </row>
    <row r="489" spans="1:4">
      <c r="A489" s="28"/>
      <c r="B489" s="29"/>
      <c r="C489" s="28"/>
      <c r="D489" s="28"/>
    </row>
    <row r="490" spans="1:4">
      <c r="A490" s="28"/>
      <c r="B490" s="29"/>
      <c r="C490" s="28"/>
      <c r="D490" s="28"/>
    </row>
    <row r="491" spans="1:4">
      <c r="A491" s="28"/>
      <c r="B491" s="29"/>
      <c r="C491" s="28"/>
      <c r="D491" s="28"/>
    </row>
    <row r="492" spans="1:4">
      <c r="A492" s="28"/>
      <c r="B492" s="29"/>
      <c r="C492" s="28"/>
      <c r="D492" s="28"/>
    </row>
    <row r="493" spans="1:4">
      <c r="A493" s="28"/>
      <c r="B493" s="29"/>
      <c r="C493" s="28"/>
      <c r="D493" s="28"/>
    </row>
    <row r="494" spans="1:4">
      <c r="A494" s="28"/>
      <c r="B494" s="29"/>
      <c r="C494" s="28"/>
      <c r="D494" s="28"/>
    </row>
    <row r="495" spans="1:4">
      <c r="A495" s="28"/>
      <c r="B495" s="29"/>
      <c r="C495" s="28"/>
      <c r="D495" s="28"/>
    </row>
    <row r="496" spans="1:4">
      <c r="A496" s="28"/>
      <c r="B496" s="29"/>
      <c r="C496" s="28"/>
      <c r="D496" s="28"/>
    </row>
    <row r="497" spans="1:4">
      <c r="A497" s="28"/>
      <c r="B497" s="29"/>
      <c r="C497" s="28"/>
      <c r="D497" s="28"/>
    </row>
    <row r="498" spans="1:4">
      <c r="A498" s="28"/>
      <c r="B498" s="29"/>
      <c r="C498" s="28"/>
      <c r="D498" s="28"/>
    </row>
    <row r="499" spans="1:4">
      <c r="A499" s="28"/>
      <c r="B499" s="29"/>
      <c r="C499" s="28"/>
      <c r="D499" s="28"/>
    </row>
    <row r="500" spans="1:4">
      <c r="A500" s="28"/>
      <c r="B500" s="29"/>
      <c r="C500" s="28"/>
      <c r="D500" s="28"/>
    </row>
    <row r="501" spans="1:4">
      <c r="A501" s="28"/>
      <c r="B501" s="29"/>
      <c r="C501" s="28"/>
      <c r="D501" s="28"/>
    </row>
    <row r="502" spans="1:4">
      <c r="A502" s="28"/>
      <c r="B502" s="29"/>
      <c r="C502" s="28"/>
      <c r="D502" s="28"/>
    </row>
    <row r="503" spans="1:4">
      <c r="A503" s="28"/>
      <c r="B503" s="29"/>
      <c r="C503" s="28"/>
      <c r="D503" s="28"/>
    </row>
    <row r="504" spans="1:4">
      <c r="A504" s="28"/>
      <c r="B504" s="29"/>
      <c r="C504" s="28"/>
      <c r="D504" s="28"/>
    </row>
    <row r="505" spans="1:4">
      <c r="A505" s="28"/>
      <c r="B505" s="29"/>
      <c r="C505" s="28"/>
      <c r="D505" s="28"/>
    </row>
    <row r="506" spans="1:4">
      <c r="A506" s="28"/>
      <c r="B506" s="29"/>
      <c r="C506" s="28"/>
      <c r="D506" s="28"/>
    </row>
    <row r="507" spans="1:4">
      <c r="A507" s="28"/>
      <c r="B507" s="29"/>
      <c r="C507" s="28"/>
      <c r="D507" s="28"/>
    </row>
    <row r="508" spans="1:4">
      <c r="A508" s="28"/>
      <c r="B508" s="29"/>
      <c r="C508" s="28"/>
      <c r="D508" s="28"/>
    </row>
    <row r="509" spans="1:4">
      <c r="A509" s="28"/>
      <c r="B509" s="29"/>
      <c r="C509" s="28"/>
      <c r="D509" s="28"/>
    </row>
    <row r="510" spans="1:4">
      <c r="A510" s="28"/>
      <c r="B510" s="29"/>
      <c r="C510" s="28"/>
      <c r="D510" s="28"/>
    </row>
    <row r="511" spans="1:4">
      <c r="A511" s="28"/>
      <c r="B511" s="29"/>
      <c r="C511" s="28"/>
      <c r="D511" s="28"/>
    </row>
    <row r="512" spans="1:4">
      <c r="A512" s="28"/>
      <c r="B512" s="29"/>
      <c r="C512" s="28"/>
      <c r="D512" s="28"/>
    </row>
    <row r="513" spans="1:4">
      <c r="A513" s="28"/>
      <c r="B513" s="29"/>
      <c r="C513" s="28"/>
      <c r="D513" s="28"/>
    </row>
    <row r="514" spans="1:4">
      <c r="A514" s="28"/>
      <c r="B514" s="29"/>
      <c r="C514" s="28"/>
      <c r="D514" s="28"/>
    </row>
    <row r="515" spans="1:4">
      <c r="A515" s="28"/>
      <c r="B515" s="29"/>
      <c r="C515" s="28"/>
      <c r="D515" s="28"/>
    </row>
    <row r="516" spans="1:4">
      <c r="A516" s="28"/>
      <c r="B516" s="29"/>
      <c r="C516" s="28"/>
      <c r="D516" s="28"/>
    </row>
    <row r="517" spans="1:4">
      <c r="A517" s="28"/>
      <c r="B517" s="29"/>
      <c r="C517" s="28"/>
      <c r="D517" s="28"/>
    </row>
    <row r="518" spans="1:4">
      <c r="A518" s="28"/>
      <c r="B518" s="29"/>
      <c r="C518" s="28"/>
      <c r="D518" s="28"/>
    </row>
    <row r="519" spans="1:4">
      <c r="A519" s="28"/>
      <c r="B519" s="29"/>
      <c r="C519" s="28"/>
      <c r="D519" s="28"/>
    </row>
    <row r="520" spans="1:4">
      <c r="A520" s="28"/>
      <c r="B520" s="29"/>
      <c r="C520" s="28"/>
      <c r="D520" s="28"/>
    </row>
    <row r="521" spans="1:4">
      <c r="A521" s="28"/>
      <c r="B521" s="29"/>
      <c r="C521" s="28"/>
      <c r="D521" s="28"/>
    </row>
    <row r="522" spans="1:4">
      <c r="A522" s="28"/>
      <c r="B522" s="29"/>
      <c r="C522" s="28"/>
      <c r="D522" s="28"/>
    </row>
    <row r="523" spans="1:4">
      <c r="A523" s="28"/>
      <c r="B523" s="29"/>
      <c r="C523" s="28"/>
      <c r="D523" s="28"/>
    </row>
    <row r="524" spans="1:4">
      <c r="A524" s="28"/>
      <c r="B524" s="29"/>
      <c r="C524" s="28"/>
      <c r="D524" s="28"/>
    </row>
    <row r="525" spans="1:4">
      <c r="A525" s="28"/>
      <c r="B525" s="29"/>
      <c r="C525" s="28"/>
      <c r="D525" s="28"/>
    </row>
    <row r="526" spans="1:4">
      <c r="A526" s="28"/>
      <c r="B526" s="29"/>
      <c r="C526" s="28"/>
      <c r="D526" s="28"/>
    </row>
    <row r="527" spans="1:4">
      <c r="A527" s="28"/>
      <c r="B527" s="29"/>
      <c r="C527" s="28"/>
      <c r="D527" s="28"/>
    </row>
    <row r="528" spans="1:4">
      <c r="A528" s="28"/>
      <c r="B528" s="29"/>
      <c r="C528" s="28"/>
      <c r="D528" s="28"/>
    </row>
    <row r="529" spans="1:4">
      <c r="A529" s="28"/>
      <c r="B529" s="29"/>
      <c r="C529" s="28"/>
      <c r="D529" s="28"/>
    </row>
    <row r="530" spans="1:4">
      <c r="A530" s="28"/>
      <c r="B530" s="29"/>
      <c r="C530" s="28"/>
      <c r="D530" s="28"/>
    </row>
    <row r="531" spans="1:4">
      <c r="A531" s="28"/>
      <c r="B531" s="29"/>
      <c r="C531" s="28"/>
      <c r="D531" s="28"/>
    </row>
    <row r="532" spans="1:4">
      <c r="A532" s="28"/>
      <c r="B532" s="29"/>
      <c r="C532" s="28"/>
      <c r="D532" s="28"/>
    </row>
    <row r="533" spans="1:4">
      <c r="A533" s="28"/>
      <c r="B533" s="29"/>
      <c r="C533" s="28"/>
      <c r="D533" s="28"/>
    </row>
    <row r="534" spans="1:4">
      <c r="A534" s="28"/>
      <c r="B534" s="29"/>
      <c r="C534" s="28"/>
      <c r="D534" s="28"/>
    </row>
    <row r="535" spans="1:4">
      <c r="A535" s="28"/>
      <c r="B535" s="29"/>
      <c r="C535" s="28"/>
      <c r="D535" s="28"/>
    </row>
    <row r="536" spans="1:4">
      <c r="A536" s="28"/>
      <c r="B536" s="29"/>
      <c r="C536" s="28"/>
      <c r="D536" s="28"/>
    </row>
    <row r="537" spans="1:4">
      <c r="A537" s="28"/>
      <c r="B537" s="29"/>
      <c r="C537" s="28"/>
      <c r="D537" s="28"/>
    </row>
    <row r="538" spans="1:4">
      <c r="A538" s="28"/>
      <c r="B538" s="29"/>
      <c r="C538" s="28"/>
      <c r="D538" s="28"/>
    </row>
    <row r="539" spans="1:4">
      <c r="A539" s="28"/>
      <c r="B539" s="29"/>
      <c r="C539" s="28"/>
      <c r="D539" s="28"/>
    </row>
    <row r="540" spans="1:4">
      <c r="A540" s="28"/>
      <c r="B540" s="29"/>
      <c r="C540" s="28"/>
      <c r="D540" s="28"/>
    </row>
    <row r="541" spans="1:4">
      <c r="A541" s="28"/>
      <c r="B541" s="29"/>
      <c r="C541" s="28"/>
      <c r="D541" s="28"/>
    </row>
    <row r="542" spans="1:4">
      <c r="A542" s="28"/>
      <c r="B542" s="29"/>
      <c r="C542" s="28"/>
      <c r="D542" s="28"/>
    </row>
    <row r="543" spans="1:4">
      <c r="A543" s="28"/>
      <c r="B543" s="29"/>
      <c r="C543" s="28"/>
      <c r="D543" s="28"/>
    </row>
    <row r="544" spans="1:4">
      <c r="A544" s="28"/>
      <c r="B544" s="29"/>
      <c r="C544" s="28"/>
      <c r="D544" s="28"/>
    </row>
    <row r="545" spans="1:4">
      <c r="A545" s="28"/>
      <c r="B545" s="29"/>
      <c r="C545" s="28"/>
      <c r="D545" s="28"/>
    </row>
    <row r="546" spans="1:4">
      <c r="A546" s="28"/>
      <c r="B546" s="29"/>
      <c r="C546" s="28"/>
      <c r="D546" s="28"/>
    </row>
    <row r="547" spans="1:4">
      <c r="A547" s="28"/>
      <c r="B547" s="29"/>
      <c r="C547" s="28"/>
      <c r="D547" s="28"/>
    </row>
    <row r="548" spans="1:4">
      <c r="A548" s="28"/>
      <c r="B548" s="29"/>
      <c r="C548" s="28"/>
      <c r="D548" s="28"/>
    </row>
    <row r="549" spans="1:4">
      <c r="A549" s="28"/>
      <c r="B549" s="29"/>
      <c r="C549" s="28"/>
      <c r="D549" s="28"/>
    </row>
    <row r="550" spans="1:4">
      <c r="A550" s="28"/>
      <c r="B550" s="29"/>
      <c r="C550" s="28"/>
      <c r="D550" s="28"/>
    </row>
    <row r="551" spans="1:4">
      <c r="A551" s="28"/>
      <c r="B551" s="29"/>
      <c r="C551" s="28"/>
      <c r="D551" s="28"/>
    </row>
    <row r="552" spans="1:4">
      <c r="A552" s="28"/>
      <c r="B552" s="29"/>
      <c r="C552" s="28"/>
      <c r="D552" s="28"/>
    </row>
    <row r="553" spans="1:4">
      <c r="A553" s="28"/>
      <c r="B553" s="29"/>
      <c r="C553" s="28"/>
      <c r="D553" s="28"/>
    </row>
    <row r="554" spans="1:4">
      <c r="A554" s="28"/>
      <c r="B554" s="29"/>
      <c r="C554" s="28"/>
      <c r="D554" s="28"/>
    </row>
    <row r="555" spans="1:4">
      <c r="A555" s="28"/>
      <c r="B555" s="29"/>
      <c r="C555" s="28"/>
      <c r="D555" s="28"/>
    </row>
    <row r="556" spans="1:4">
      <c r="A556" s="28"/>
      <c r="B556" s="29"/>
      <c r="C556" s="28"/>
      <c r="D556" s="28"/>
    </row>
    <row r="557" spans="1:4">
      <c r="A557" s="28"/>
      <c r="B557" s="29"/>
      <c r="C557" s="28"/>
      <c r="D557" s="28"/>
    </row>
    <row r="558" spans="1:4">
      <c r="A558" s="28"/>
      <c r="B558" s="29"/>
      <c r="C558" s="28"/>
      <c r="D558" s="28"/>
    </row>
    <row r="559" spans="1:4">
      <c r="A559" s="28"/>
      <c r="B559" s="29"/>
      <c r="C559" s="28"/>
      <c r="D559" s="28"/>
    </row>
    <row r="560" spans="1:4">
      <c r="A560" s="28"/>
      <c r="B560" s="29"/>
      <c r="C560" s="28"/>
      <c r="D560" s="28"/>
    </row>
    <row r="561" spans="1:4">
      <c r="A561" s="28"/>
      <c r="B561" s="29"/>
      <c r="C561" s="28"/>
      <c r="D561" s="28"/>
    </row>
    <row r="562" spans="1:4">
      <c r="A562" s="28"/>
      <c r="B562" s="29"/>
      <c r="C562" s="28"/>
      <c r="D562" s="28"/>
    </row>
    <row r="563" spans="1:4">
      <c r="A563" s="28"/>
      <c r="B563" s="29"/>
      <c r="C563" s="28"/>
      <c r="D563" s="28"/>
    </row>
    <row r="564" spans="1:4">
      <c r="A564" s="28"/>
      <c r="B564" s="29"/>
      <c r="C564" s="28"/>
      <c r="D564" s="28"/>
    </row>
    <row r="565" spans="1:4">
      <c r="A565" s="28"/>
      <c r="B565" s="29"/>
      <c r="C565" s="28"/>
      <c r="D565" s="28"/>
    </row>
    <row r="566" spans="1:4">
      <c r="A566" s="28"/>
      <c r="B566" s="29"/>
      <c r="C566" s="28"/>
      <c r="D566" s="28"/>
    </row>
    <row r="567" spans="1:4">
      <c r="A567" s="28"/>
      <c r="B567" s="29"/>
      <c r="C567" s="28"/>
      <c r="D567" s="28"/>
    </row>
    <row r="568" spans="1:4">
      <c r="A568" s="28"/>
      <c r="B568" s="29"/>
      <c r="C568" s="28"/>
      <c r="D568" s="28"/>
    </row>
    <row r="569" spans="1:4">
      <c r="A569" s="28"/>
      <c r="B569" s="29"/>
      <c r="C569" s="28"/>
      <c r="D569" s="28"/>
    </row>
    <row r="570" spans="1:4">
      <c r="A570" s="28"/>
      <c r="B570" s="29"/>
      <c r="C570" s="28"/>
      <c r="D570" s="28"/>
    </row>
    <row r="571" spans="1:4">
      <c r="A571" s="28"/>
      <c r="B571" s="29"/>
      <c r="C571" s="28"/>
      <c r="D571" s="28"/>
    </row>
    <row r="572" spans="1:4">
      <c r="A572" s="28"/>
      <c r="B572" s="29"/>
      <c r="C572" s="28"/>
      <c r="D572" s="28"/>
    </row>
    <row r="573" spans="1:4">
      <c r="A573" s="28"/>
      <c r="B573" s="29"/>
      <c r="C573" s="28"/>
      <c r="D573" s="28"/>
    </row>
    <row r="574" spans="1:4">
      <c r="A574" s="28"/>
      <c r="B574" s="29"/>
      <c r="C574" s="28"/>
      <c r="D574" s="28"/>
    </row>
    <row r="575" spans="1:4">
      <c r="A575" s="28"/>
      <c r="B575" s="29"/>
      <c r="C575" s="28"/>
      <c r="D575" s="28"/>
    </row>
    <row r="576" spans="1:4">
      <c r="A576" s="28"/>
      <c r="B576" s="29"/>
      <c r="C576" s="28"/>
      <c r="D576" s="28"/>
    </row>
    <row r="577" spans="1:4">
      <c r="A577" s="28"/>
      <c r="B577" s="29"/>
      <c r="C577" s="28"/>
      <c r="D577" s="28"/>
    </row>
    <row r="578" spans="1:4">
      <c r="A578" s="28"/>
      <c r="B578" s="29"/>
      <c r="C578" s="28"/>
      <c r="D578" s="28"/>
    </row>
    <row r="579" spans="1:4">
      <c r="A579" s="28"/>
      <c r="B579" s="29"/>
      <c r="C579" s="28"/>
      <c r="D579" s="28"/>
    </row>
    <row r="580" spans="1:4">
      <c r="A580" s="28"/>
      <c r="B580" s="29"/>
      <c r="C580" s="28"/>
      <c r="D580" s="28"/>
    </row>
    <row r="581" spans="1:4">
      <c r="A581" s="28"/>
      <c r="B581" s="29"/>
      <c r="C581" s="28"/>
      <c r="D581" s="28"/>
    </row>
    <row r="582" spans="1:4">
      <c r="A582" s="28"/>
      <c r="B582" s="29"/>
      <c r="C582" s="28"/>
      <c r="D582" s="28"/>
    </row>
    <row r="583" spans="1:4">
      <c r="A583" s="28"/>
      <c r="B583" s="29"/>
      <c r="C583" s="28"/>
      <c r="D583" s="28"/>
    </row>
    <row r="584" spans="1:4">
      <c r="A584" s="28"/>
      <c r="B584" s="29"/>
      <c r="C584" s="28"/>
      <c r="D584" s="28"/>
    </row>
    <row r="585" spans="1:4">
      <c r="A585" s="28"/>
      <c r="B585" s="29"/>
      <c r="C585" s="28"/>
      <c r="D585" s="28"/>
    </row>
    <row r="586" spans="1:4">
      <c r="A586" s="28"/>
      <c r="B586" s="29"/>
      <c r="C586" s="28"/>
      <c r="D586" s="28"/>
    </row>
    <row r="587" spans="1:4">
      <c r="A587" s="28"/>
      <c r="B587" s="29"/>
      <c r="C587" s="28"/>
      <c r="D587" s="28"/>
    </row>
    <row r="588" spans="1:4">
      <c r="A588" s="28"/>
      <c r="B588" s="29"/>
      <c r="C588" s="28"/>
      <c r="D588" s="28"/>
    </row>
    <row r="589" spans="1:4">
      <c r="A589" s="28"/>
      <c r="B589" s="29"/>
      <c r="C589" s="28"/>
      <c r="D589" s="28"/>
    </row>
    <row r="590" spans="1:4">
      <c r="A590" s="28"/>
      <c r="B590" s="29"/>
      <c r="C590" s="28"/>
      <c r="D590" s="28"/>
    </row>
    <row r="591" spans="1:4">
      <c r="A591" s="28"/>
      <c r="B591" s="29"/>
      <c r="C591" s="28"/>
      <c r="D591" s="28"/>
    </row>
    <row r="592" spans="1:4">
      <c r="A592" s="28"/>
      <c r="B592" s="29"/>
      <c r="C592" s="28"/>
      <c r="D592" s="28"/>
    </row>
    <row r="593" spans="1:4">
      <c r="A593" s="28"/>
      <c r="B593" s="29"/>
      <c r="C593" s="28"/>
      <c r="D593" s="28"/>
    </row>
    <row r="594" spans="1:4">
      <c r="A594" s="28"/>
      <c r="B594" s="29"/>
      <c r="C594" s="28"/>
      <c r="D594" s="28"/>
    </row>
    <row r="595" spans="1:4">
      <c r="A595" s="28"/>
      <c r="B595" s="29"/>
      <c r="C595" s="28"/>
      <c r="D595" s="28"/>
    </row>
    <row r="596" spans="1:4">
      <c r="A596" s="28"/>
      <c r="B596" s="29"/>
      <c r="C596" s="28"/>
      <c r="D596" s="28"/>
    </row>
    <row r="597" spans="1:4">
      <c r="A597" s="28"/>
      <c r="B597" s="29"/>
      <c r="C597" s="28"/>
      <c r="D597" s="28"/>
    </row>
    <row r="598" spans="1:4">
      <c r="A598" s="28"/>
      <c r="B598" s="29"/>
      <c r="C598" s="28"/>
      <c r="D598" s="28"/>
    </row>
    <row r="599" spans="1:4">
      <c r="A599" s="28"/>
      <c r="B599" s="29"/>
      <c r="C599" s="28"/>
      <c r="D599" s="28"/>
    </row>
    <row r="600" spans="1:4">
      <c r="A600" s="28"/>
      <c r="B600" s="29"/>
      <c r="C600" s="28"/>
      <c r="D600" s="28"/>
    </row>
    <row r="601" spans="1:4">
      <c r="A601" s="28"/>
      <c r="B601" s="29"/>
      <c r="C601" s="28"/>
      <c r="D601" s="28"/>
    </row>
    <row r="602" spans="1:4">
      <c r="A602" s="28"/>
      <c r="B602" s="29"/>
      <c r="C602" s="28"/>
      <c r="D602" s="28"/>
    </row>
    <row r="603" spans="1:4">
      <c r="A603" s="28"/>
      <c r="B603" s="29"/>
      <c r="C603" s="28"/>
      <c r="D603" s="28"/>
    </row>
    <row r="604" spans="1:4">
      <c r="A604" s="28"/>
      <c r="B604" s="29"/>
      <c r="C604" s="28"/>
      <c r="D604" s="28"/>
    </row>
    <row r="605" spans="1:4">
      <c r="A605" s="28"/>
      <c r="B605" s="29"/>
      <c r="C605" s="28"/>
      <c r="D605" s="28"/>
    </row>
    <row r="606" spans="1:4">
      <c r="A606" s="28"/>
      <c r="B606" s="29"/>
      <c r="C606" s="28"/>
      <c r="D606" s="28"/>
    </row>
    <row r="607" spans="1:4">
      <c r="A607" s="28"/>
      <c r="B607" s="29"/>
      <c r="C607" s="28"/>
      <c r="D607" s="28"/>
    </row>
    <row r="608" spans="1:4">
      <c r="A608" s="28"/>
      <c r="B608" s="29"/>
      <c r="C608" s="28"/>
      <c r="D608" s="28"/>
    </row>
    <row r="609" spans="1:4">
      <c r="A609" s="28"/>
      <c r="B609" s="29"/>
      <c r="C609" s="28"/>
      <c r="D609" s="28"/>
    </row>
    <row r="610" spans="1:4">
      <c r="A610" s="28"/>
      <c r="B610" s="29"/>
      <c r="C610" s="28"/>
      <c r="D610" s="28"/>
    </row>
    <row r="611" spans="1:4">
      <c r="A611" s="28"/>
      <c r="B611" s="29"/>
      <c r="C611" s="28"/>
      <c r="D611" s="28"/>
    </row>
    <row r="612" spans="1:4">
      <c r="A612" s="28"/>
      <c r="B612" s="29"/>
      <c r="C612" s="28"/>
      <c r="D612" s="28"/>
    </row>
    <row r="613" spans="1:4">
      <c r="A613" s="28"/>
      <c r="B613" s="29"/>
      <c r="C613" s="28"/>
      <c r="D613" s="28"/>
    </row>
    <row r="614" spans="1:4">
      <c r="A614" s="28"/>
      <c r="B614" s="29"/>
      <c r="C614" s="28"/>
      <c r="D614" s="28"/>
    </row>
    <row r="615" spans="1:4">
      <c r="A615" s="28"/>
      <c r="B615" s="29"/>
      <c r="C615" s="28"/>
      <c r="D615" s="28"/>
    </row>
    <row r="616" spans="1:4">
      <c r="A616" s="28"/>
      <c r="B616" s="29"/>
      <c r="C616" s="28"/>
      <c r="D616" s="28"/>
    </row>
    <row r="617" spans="1:4">
      <c r="A617" s="28"/>
      <c r="B617" s="29"/>
      <c r="C617" s="28"/>
      <c r="D617" s="28"/>
    </row>
    <row r="618" spans="1:4">
      <c r="A618" s="28"/>
      <c r="B618" s="29"/>
      <c r="C618" s="28"/>
      <c r="D618" s="28"/>
    </row>
    <row r="619" spans="1:4">
      <c r="A619" s="28"/>
      <c r="B619" s="29"/>
      <c r="C619" s="28"/>
      <c r="D619" s="28"/>
    </row>
    <row r="620" spans="1:4">
      <c r="A620" s="28"/>
      <c r="B620" s="29"/>
      <c r="C620" s="28"/>
      <c r="D620" s="28"/>
    </row>
    <row r="621" spans="1:4">
      <c r="A621" s="28"/>
      <c r="B621" s="29"/>
      <c r="C621" s="28"/>
      <c r="D621" s="28"/>
    </row>
    <row r="622" spans="1:4">
      <c r="A622" s="28"/>
      <c r="B622" s="29"/>
      <c r="C622" s="28"/>
      <c r="D622" s="28"/>
    </row>
    <row r="623" spans="1:4">
      <c r="A623" s="28"/>
      <c r="B623" s="29"/>
      <c r="C623" s="28"/>
      <c r="D623" s="28"/>
    </row>
    <row r="624" spans="1:4">
      <c r="A624" s="28"/>
      <c r="B624" s="29"/>
      <c r="C624" s="28"/>
      <c r="D624" s="28"/>
    </row>
    <row r="625" spans="1:4">
      <c r="A625" s="28"/>
      <c r="B625" s="29"/>
      <c r="C625" s="28"/>
      <c r="D625" s="28"/>
    </row>
    <row r="626" spans="1:4">
      <c r="A626" s="28"/>
      <c r="B626" s="29"/>
      <c r="C626" s="28"/>
      <c r="D626" s="28"/>
    </row>
    <row r="627" spans="1:4">
      <c r="A627" s="28"/>
      <c r="B627" s="29"/>
      <c r="C627" s="28"/>
      <c r="D627" s="28"/>
    </row>
    <row r="628" spans="1:4">
      <c r="A628" s="28"/>
      <c r="B628" s="29"/>
      <c r="C628" s="28"/>
      <c r="D628" s="28"/>
    </row>
    <row r="629" spans="1:4">
      <c r="A629" s="28"/>
      <c r="B629" s="29"/>
      <c r="C629" s="28"/>
      <c r="D629" s="28"/>
    </row>
    <row r="630" spans="1:4">
      <c r="A630" s="28"/>
      <c r="B630" s="29"/>
      <c r="C630" s="28"/>
      <c r="D630" s="28"/>
    </row>
    <row r="631" spans="1:4">
      <c r="A631" s="28"/>
      <c r="B631" s="29"/>
      <c r="C631" s="28"/>
      <c r="D631" s="28"/>
    </row>
    <row r="632" spans="1:4">
      <c r="A632" s="28"/>
      <c r="B632" s="29"/>
      <c r="C632" s="28"/>
      <c r="D632" s="28"/>
    </row>
    <row r="633" spans="1:4">
      <c r="A633" s="28"/>
      <c r="B633" s="29"/>
      <c r="C633" s="28"/>
      <c r="D633" s="28"/>
    </row>
    <row r="634" spans="1:4">
      <c r="A634" s="28"/>
      <c r="B634" s="29"/>
      <c r="C634" s="28"/>
      <c r="D634" s="28"/>
    </row>
    <row r="635" spans="1:4">
      <c r="A635" s="28"/>
      <c r="B635" s="29"/>
      <c r="C635" s="28"/>
      <c r="D635" s="28"/>
    </row>
    <row r="636" spans="1:4">
      <c r="A636" s="28"/>
      <c r="B636" s="29"/>
      <c r="C636" s="28"/>
      <c r="D636" s="28"/>
    </row>
    <row r="637" spans="1:4">
      <c r="A637" s="28"/>
      <c r="B637" s="29"/>
      <c r="C637" s="28"/>
      <c r="D637" s="28"/>
    </row>
    <row r="638" spans="1:4">
      <c r="A638" s="28"/>
      <c r="B638" s="29"/>
      <c r="C638" s="28"/>
      <c r="D638" s="28"/>
    </row>
    <row r="639" spans="1:4">
      <c r="A639" s="28"/>
      <c r="B639" s="29"/>
      <c r="C639" s="28"/>
      <c r="D639" s="28"/>
    </row>
    <row r="640" spans="1:4">
      <c r="A640" s="28"/>
      <c r="B640" s="29"/>
      <c r="C640" s="28"/>
      <c r="D640" s="28"/>
    </row>
    <row r="641" spans="1:4">
      <c r="A641" s="28"/>
      <c r="B641" s="29"/>
      <c r="C641" s="28"/>
      <c r="D641" s="28"/>
    </row>
    <row r="642" spans="1:4">
      <c r="A642" s="28"/>
      <c r="B642" s="29"/>
      <c r="C642" s="28"/>
      <c r="D642" s="28"/>
    </row>
    <row r="643" spans="1:4">
      <c r="A643" s="28"/>
      <c r="B643" s="29"/>
      <c r="C643" s="28"/>
      <c r="D643" s="28"/>
    </row>
    <row r="644" spans="1:4">
      <c r="A644" s="28"/>
      <c r="B644" s="29"/>
      <c r="C644" s="28"/>
      <c r="D644" s="28"/>
    </row>
    <row r="645" spans="1:4">
      <c r="A645" s="28"/>
      <c r="B645" s="29"/>
      <c r="C645" s="28"/>
      <c r="D645" s="28"/>
    </row>
    <row r="646" spans="1:4">
      <c r="A646" s="28"/>
      <c r="B646" s="29"/>
      <c r="C646" s="28"/>
      <c r="D646" s="28"/>
    </row>
    <row r="647" spans="1:4">
      <c r="A647" s="28"/>
      <c r="B647" s="29"/>
      <c r="C647" s="28"/>
      <c r="D647" s="28"/>
    </row>
    <row r="648" spans="1:4">
      <c r="A648" s="28"/>
      <c r="B648" s="29"/>
      <c r="C648" s="28"/>
      <c r="D648" s="28"/>
    </row>
    <row r="649" spans="1:4">
      <c r="A649" s="28"/>
      <c r="B649" s="29"/>
      <c r="C649" s="28"/>
      <c r="D649" s="28"/>
    </row>
    <row r="650" spans="1:4">
      <c r="A650" s="28"/>
      <c r="B650" s="29"/>
      <c r="C650" s="28"/>
      <c r="D650" s="28"/>
    </row>
    <row r="651" spans="1:4">
      <c r="A651" s="28"/>
      <c r="B651" s="29"/>
      <c r="C651" s="28"/>
      <c r="D651" s="28"/>
    </row>
    <row r="652" spans="1:4">
      <c r="A652" s="28"/>
      <c r="B652" s="29"/>
      <c r="C652" s="28"/>
      <c r="D652" s="28"/>
    </row>
    <row r="653" spans="1:4">
      <c r="A653" s="28"/>
      <c r="B653" s="29"/>
      <c r="C653" s="28"/>
      <c r="D653" s="28"/>
    </row>
    <row r="654" spans="1:4">
      <c r="A654" s="28"/>
      <c r="B654" s="29"/>
      <c r="C654" s="28"/>
      <c r="D654" s="28"/>
    </row>
    <row r="655" spans="1:4">
      <c r="A655" s="28"/>
      <c r="B655" s="29"/>
      <c r="C655" s="28"/>
      <c r="D655" s="28"/>
    </row>
    <row r="656" spans="1:4">
      <c r="A656" s="28"/>
      <c r="B656" s="29"/>
      <c r="C656" s="28"/>
      <c r="D656" s="28"/>
    </row>
    <row r="657" spans="1:4">
      <c r="A657" s="28"/>
      <c r="B657" s="29"/>
      <c r="C657" s="28"/>
      <c r="D657" s="28"/>
    </row>
    <row r="658" spans="1:4">
      <c r="A658" s="28"/>
      <c r="B658" s="29"/>
      <c r="C658" s="28"/>
      <c r="D658" s="28"/>
    </row>
    <row r="659" spans="1:4">
      <c r="A659" s="28"/>
      <c r="B659" s="29"/>
      <c r="C659" s="28"/>
      <c r="D659" s="28"/>
    </row>
    <row r="660" spans="1:4">
      <c r="A660" s="28"/>
      <c r="B660" s="29"/>
      <c r="C660" s="28"/>
      <c r="D660" s="28"/>
    </row>
    <row r="661" spans="1:4">
      <c r="A661" s="28"/>
      <c r="B661" s="29"/>
      <c r="C661" s="28"/>
      <c r="D661" s="28"/>
    </row>
    <row r="662" spans="1:4">
      <c r="A662" s="28"/>
      <c r="B662" s="29"/>
      <c r="C662" s="28"/>
      <c r="D662" s="28"/>
    </row>
    <row r="663" spans="1:4">
      <c r="A663" s="28"/>
      <c r="B663" s="29"/>
      <c r="C663" s="28"/>
      <c r="D663" s="28"/>
    </row>
    <row r="664" spans="1:4">
      <c r="A664" s="28"/>
      <c r="B664" s="29"/>
      <c r="C664" s="28"/>
      <c r="D664" s="28"/>
    </row>
    <row r="665" spans="1:4">
      <c r="A665" s="28"/>
      <c r="B665" s="29"/>
      <c r="C665" s="28"/>
      <c r="D665" s="28"/>
    </row>
    <row r="666" spans="1:4">
      <c r="A666" s="28"/>
      <c r="B666" s="29"/>
      <c r="C666" s="28"/>
      <c r="D666" s="28"/>
    </row>
    <row r="667" spans="1:4">
      <c r="A667" s="28"/>
      <c r="B667" s="29"/>
      <c r="C667" s="28"/>
      <c r="D667" s="28"/>
    </row>
    <row r="668" spans="1:4">
      <c r="A668" s="28"/>
      <c r="B668" s="29"/>
      <c r="C668" s="28"/>
      <c r="D668" s="28"/>
    </row>
    <row r="669" spans="1:4">
      <c r="A669" s="28"/>
      <c r="B669" s="29"/>
      <c r="C669" s="28"/>
      <c r="D669" s="28"/>
    </row>
    <row r="670" spans="1:4">
      <c r="A670" s="28"/>
      <c r="B670" s="29"/>
      <c r="C670" s="28"/>
      <c r="D670" s="28"/>
    </row>
    <row r="671" spans="1:4">
      <c r="A671" s="28"/>
      <c r="B671" s="29"/>
      <c r="C671" s="28"/>
      <c r="D671" s="28"/>
    </row>
    <row r="672" spans="1:4">
      <c r="A672" s="28"/>
      <c r="B672" s="29"/>
      <c r="C672" s="28"/>
      <c r="D672" s="28"/>
    </row>
    <row r="673" spans="1:4">
      <c r="A673" s="28"/>
      <c r="B673" s="29"/>
      <c r="C673" s="28"/>
      <c r="D673" s="28"/>
    </row>
    <row r="674" spans="1:4">
      <c r="A674" s="28"/>
      <c r="B674" s="29"/>
      <c r="C674" s="28"/>
      <c r="D674" s="28"/>
    </row>
    <row r="675" spans="1:4">
      <c r="A675" s="28"/>
      <c r="B675" s="29"/>
      <c r="C675" s="28"/>
      <c r="D675" s="28"/>
    </row>
    <row r="676" spans="1:4">
      <c r="A676" s="28"/>
      <c r="B676" s="29"/>
      <c r="C676" s="28"/>
      <c r="D676" s="28"/>
    </row>
    <row r="677" spans="1:4">
      <c r="A677" s="28"/>
      <c r="B677" s="29"/>
      <c r="C677" s="28"/>
      <c r="D677" s="28"/>
    </row>
    <row r="678" spans="1:4">
      <c r="A678" s="28"/>
      <c r="B678" s="29"/>
      <c r="C678" s="28"/>
      <c r="D678" s="28"/>
    </row>
    <row r="679" spans="1:4">
      <c r="A679" s="28"/>
      <c r="B679" s="29"/>
      <c r="C679" s="28"/>
      <c r="D679" s="28"/>
    </row>
    <row r="680" spans="1:4">
      <c r="A680" s="28"/>
      <c r="B680" s="29"/>
      <c r="C680" s="28"/>
      <c r="D680" s="28"/>
    </row>
    <row r="681" spans="1:4">
      <c r="A681" s="28"/>
      <c r="B681" s="29"/>
      <c r="C681" s="28"/>
      <c r="D681" s="28"/>
    </row>
    <row r="682" spans="1:4">
      <c r="A682" s="28"/>
      <c r="B682" s="29"/>
      <c r="C682" s="28"/>
      <c r="D682" s="28"/>
    </row>
    <row r="683" spans="1:4">
      <c r="A683" s="28"/>
      <c r="B683" s="29"/>
      <c r="C683" s="28"/>
      <c r="D683" s="28"/>
    </row>
    <row r="684" spans="1:4">
      <c r="A684" s="28"/>
      <c r="B684" s="29"/>
      <c r="C684" s="28"/>
      <c r="D684" s="28"/>
    </row>
    <row r="685" spans="1:4">
      <c r="A685" s="28"/>
      <c r="B685" s="29"/>
      <c r="C685" s="28"/>
      <c r="D685" s="28"/>
    </row>
    <row r="686" spans="1:4">
      <c r="A686" s="28"/>
      <c r="B686" s="29"/>
      <c r="C686" s="28"/>
      <c r="D686" s="28"/>
    </row>
    <row r="687" spans="1:4">
      <c r="A687" s="28"/>
      <c r="B687" s="29"/>
      <c r="C687" s="28"/>
      <c r="D687" s="28"/>
    </row>
    <row r="688" spans="1:4">
      <c r="A688" s="28"/>
      <c r="B688" s="29"/>
      <c r="C688" s="28"/>
      <c r="D688" s="28"/>
    </row>
    <row r="689" spans="1:4">
      <c r="A689" s="28"/>
      <c r="B689" s="29"/>
      <c r="C689" s="28"/>
      <c r="D689" s="28"/>
    </row>
    <row r="690" spans="1:4">
      <c r="A690" s="28"/>
      <c r="B690" s="29"/>
      <c r="C690" s="28"/>
      <c r="D690" s="28"/>
    </row>
    <row r="691" spans="1:4">
      <c r="A691" s="28"/>
      <c r="B691" s="29"/>
      <c r="C691" s="28"/>
      <c r="D691" s="28"/>
    </row>
    <row r="692" spans="1:4">
      <c r="A692" s="28"/>
      <c r="B692" s="29"/>
      <c r="C692" s="28"/>
      <c r="D692" s="28"/>
    </row>
    <row r="693" spans="1:4">
      <c r="A693" s="28"/>
      <c r="B693" s="29"/>
      <c r="C693" s="28"/>
      <c r="D693" s="28"/>
    </row>
    <row r="694" spans="1:4">
      <c r="A694" s="28"/>
      <c r="B694" s="29"/>
      <c r="C694" s="28"/>
      <c r="D694" s="28"/>
    </row>
    <row r="695" spans="1:4">
      <c r="A695" s="28"/>
      <c r="B695" s="29"/>
      <c r="C695" s="28"/>
      <c r="D695" s="28"/>
    </row>
    <row r="696" spans="1:4">
      <c r="A696" s="28"/>
      <c r="B696" s="29"/>
      <c r="C696" s="28"/>
      <c r="D696" s="28"/>
    </row>
    <row r="697" spans="1:4">
      <c r="A697" s="28"/>
      <c r="B697" s="29"/>
      <c r="C697" s="28"/>
      <c r="D697" s="28"/>
    </row>
    <row r="698" spans="1:4">
      <c r="A698" s="28"/>
      <c r="B698" s="29"/>
      <c r="C698" s="28"/>
      <c r="D698" s="28"/>
    </row>
    <row r="699" spans="1:4">
      <c r="A699" s="28"/>
      <c r="B699" s="29"/>
      <c r="C699" s="28"/>
      <c r="D699" s="28"/>
    </row>
    <row r="700" spans="1:4">
      <c r="A700" s="28"/>
      <c r="B700" s="29"/>
      <c r="C700" s="28"/>
      <c r="D700" s="28"/>
    </row>
    <row r="701" spans="1:4">
      <c r="A701" s="28"/>
      <c r="B701" s="29"/>
      <c r="C701" s="28"/>
      <c r="D701" s="28"/>
    </row>
    <row r="702" spans="1:4">
      <c r="A702" s="28"/>
      <c r="B702" s="29"/>
      <c r="C702" s="28"/>
      <c r="D702" s="28"/>
    </row>
    <row r="703" spans="1:4">
      <c r="A703" s="28"/>
      <c r="B703" s="29"/>
      <c r="C703" s="28"/>
      <c r="D703" s="28"/>
    </row>
    <row r="704" spans="1:4">
      <c r="A704" s="28"/>
      <c r="B704" s="29"/>
      <c r="C704" s="28"/>
      <c r="D704" s="28"/>
    </row>
    <row r="705" spans="1:4">
      <c r="A705" s="28"/>
      <c r="B705" s="29"/>
      <c r="C705" s="28"/>
      <c r="D705" s="28"/>
    </row>
    <row r="706" spans="1:4">
      <c r="A706" s="28"/>
      <c r="B706" s="29"/>
      <c r="C706" s="28"/>
      <c r="D706" s="28"/>
    </row>
    <row r="707" spans="1:4">
      <c r="A707" s="28"/>
      <c r="B707" s="29"/>
      <c r="C707" s="28"/>
      <c r="D707" s="28"/>
    </row>
    <row r="708" spans="1:4">
      <c r="A708" s="28"/>
      <c r="B708" s="29"/>
      <c r="C708" s="28"/>
      <c r="D708" s="28"/>
    </row>
    <row r="709" spans="1:4">
      <c r="A709" s="28"/>
      <c r="B709" s="29"/>
      <c r="C709" s="28"/>
      <c r="D709" s="28"/>
    </row>
    <row r="710" spans="1:4">
      <c r="A710" s="28"/>
      <c r="B710" s="29"/>
      <c r="C710" s="28"/>
      <c r="D710" s="28"/>
    </row>
    <row r="711" spans="1:4">
      <c r="A711" s="28"/>
      <c r="B711" s="29"/>
      <c r="C711" s="28"/>
      <c r="D711" s="28"/>
    </row>
    <row r="712" spans="1:4">
      <c r="A712" s="28"/>
      <c r="B712" s="29"/>
      <c r="C712" s="28"/>
      <c r="D712" s="28"/>
    </row>
    <row r="713" spans="1:4">
      <c r="A713" s="28"/>
      <c r="B713" s="29"/>
      <c r="C713" s="28"/>
      <c r="D713" s="28"/>
    </row>
    <row r="714" spans="1:4">
      <c r="A714" s="28"/>
      <c r="B714" s="29"/>
      <c r="C714" s="28"/>
      <c r="D714" s="28"/>
    </row>
    <row r="715" spans="1:4">
      <c r="A715" s="28"/>
      <c r="B715" s="29"/>
      <c r="C715" s="28"/>
      <c r="D715" s="28"/>
    </row>
    <row r="716" spans="1:4">
      <c r="A716" s="28"/>
      <c r="B716" s="29"/>
      <c r="C716" s="28"/>
      <c r="D716" s="28"/>
    </row>
    <row r="717" spans="1:4">
      <c r="A717" s="28"/>
      <c r="B717" s="29"/>
      <c r="C717" s="28"/>
      <c r="D717" s="28"/>
    </row>
    <row r="718" spans="1:4">
      <c r="A718" s="28"/>
      <c r="B718" s="29"/>
      <c r="C718" s="28"/>
      <c r="D718" s="28"/>
    </row>
    <row r="719" spans="1:4">
      <c r="A719" s="28"/>
      <c r="B719" s="29"/>
      <c r="C719" s="28"/>
      <c r="D719" s="28"/>
    </row>
    <row r="720" spans="1:4">
      <c r="A720" s="28"/>
      <c r="B720" s="29"/>
      <c r="C720" s="28"/>
      <c r="D720" s="28"/>
    </row>
    <row r="721" spans="1:4">
      <c r="A721" s="28"/>
      <c r="B721" s="29"/>
      <c r="C721" s="28"/>
      <c r="D721" s="28"/>
    </row>
    <row r="722" spans="1:4">
      <c r="A722" s="28"/>
      <c r="B722" s="29"/>
      <c r="C722" s="28"/>
      <c r="D722" s="28"/>
    </row>
    <row r="723" spans="1:4">
      <c r="A723" s="28"/>
      <c r="B723" s="29"/>
      <c r="C723" s="28"/>
      <c r="D723" s="28"/>
    </row>
    <row r="724" spans="1:4">
      <c r="A724" s="28"/>
      <c r="B724" s="29"/>
      <c r="C724" s="28"/>
      <c r="D724" s="28"/>
    </row>
    <row r="725" spans="1:4">
      <c r="A725" s="28"/>
      <c r="B725" s="29"/>
      <c r="C725" s="28"/>
      <c r="D725" s="28"/>
    </row>
    <row r="726" spans="1:4">
      <c r="A726" s="28"/>
      <c r="B726" s="29"/>
      <c r="C726" s="28"/>
      <c r="D726" s="28"/>
    </row>
    <row r="727" spans="1:4">
      <c r="A727" s="28"/>
      <c r="B727" s="29"/>
      <c r="C727" s="28"/>
      <c r="D727" s="28"/>
    </row>
    <row r="728" spans="1:4">
      <c r="A728" s="28"/>
      <c r="B728" s="29"/>
      <c r="C728" s="28"/>
      <c r="D728" s="28"/>
    </row>
    <row r="729" spans="1:4">
      <c r="A729" s="28"/>
      <c r="B729" s="29"/>
      <c r="C729" s="28"/>
      <c r="D729" s="28"/>
    </row>
    <row r="730" spans="1:4">
      <c r="A730" s="28"/>
      <c r="B730" s="29"/>
      <c r="C730" s="28"/>
      <c r="D730" s="28"/>
    </row>
    <row r="731" spans="1:4">
      <c r="A731" s="28"/>
      <c r="B731" s="29"/>
      <c r="C731" s="28"/>
      <c r="D731" s="28"/>
    </row>
    <row r="732" spans="1:4">
      <c r="A732" s="28"/>
      <c r="B732" s="29"/>
      <c r="C732" s="28"/>
      <c r="D732" s="28"/>
    </row>
    <row r="733" spans="1:4">
      <c r="A733" s="28"/>
      <c r="B733" s="29"/>
      <c r="C733" s="28"/>
      <c r="D733" s="28"/>
    </row>
    <row r="734" spans="1:4">
      <c r="A734" s="28"/>
      <c r="B734" s="29"/>
      <c r="C734" s="28"/>
      <c r="D734" s="28"/>
    </row>
    <row r="735" spans="1:4">
      <c r="A735" s="28"/>
      <c r="B735" s="29"/>
      <c r="C735" s="28"/>
      <c r="D735" s="28"/>
    </row>
    <row r="736" spans="1:4">
      <c r="A736" s="28"/>
      <c r="B736" s="29"/>
      <c r="C736" s="28"/>
      <c r="D736" s="28"/>
    </row>
    <row r="737" spans="1:4">
      <c r="A737" s="28"/>
      <c r="B737" s="29"/>
      <c r="C737" s="28"/>
      <c r="D737" s="28"/>
    </row>
    <row r="738" spans="1:4">
      <c r="A738" s="28"/>
      <c r="B738" s="29"/>
      <c r="C738" s="28"/>
      <c r="D738" s="28"/>
    </row>
    <row r="739" spans="1:4">
      <c r="A739" s="28"/>
      <c r="B739" s="29"/>
      <c r="C739" s="28"/>
      <c r="D739" s="28"/>
    </row>
    <row r="740" spans="1:4">
      <c r="A740" s="28"/>
      <c r="B740" s="29"/>
      <c r="C740" s="28"/>
      <c r="D740" s="28"/>
    </row>
    <row r="741" spans="1:4">
      <c r="A741" s="28"/>
      <c r="B741" s="29"/>
      <c r="C741" s="28"/>
      <c r="D741" s="28"/>
    </row>
    <row r="742" spans="1:4">
      <c r="A742" s="28"/>
      <c r="B742" s="29"/>
      <c r="C742" s="28"/>
      <c r="D742" s="28"/>
    </row>
    <row r="743" spans="1:4">
      <c r="A743" s="28"/>
      <c r="B743" s="29"/>
      <c r="C743" s="28"/>
      <c r="D743" s="28"/>
    </row>
    <row r="744" spans="1:4">
      <c r="A744" s="28"/>
      <c r="B744" s="29"/>
      <c r="C744" s="28"/>
      <c r="D744" s="28"/>
    </row>
    <row r="745" spans="1:4">
      <c r="A745" s="28"/>
      <c r="B745" s="29"/>
      <c r="C745" s="28"/>
      <c r="D745" s="28"/>
    </row>
    <row r="746" spans="1:4">
      <c r="A746" s="28"/>
      <c r="B746" s="29"/>
      <c r="C746" s="28"/>
      <c r="D746" s="28"/>
    </row>
    <row r="747" spans="1:4">
      <c r="A747" s="28"/>
      <c r="B747" s="29"/>
      <c r="C747" s="28"/>
      <c r="D747" s="28"/>
    </row>
    <row r="748" spans="1:4">
      <c r="A748" s="28"/>
      <c r="B748" s="29"/>
      <c r="C748" s="28"/>
      <c r="D748" s="28"/>
    </row>
    <row r="749" spans="1:4">
      <c r="A749" s="28"/>
      <c r="B749" s="29"/>
      <c r="C749" s="28"/>
      <c r="D749" s="28"/>
    </row>
    <row r="750" spans="1:4">
      <c r="A750" s="28"/>
      <c r="B750" s="29"/>
      <c r="C750" s="28"/>
      <c r="D750" s="28"/>
    </row>
    <row r="751" spans="1:4">
      <c r="A751" s="28"/>
      <c r="B751" s="29"/>
      <c r="C751" s="28"/>
      <c r="D751" s="28"/>
    </row>
    <row r="752" spans="1:4">
      <c r="A752" s="28"/>
      <c r="B752" s="29"/>
      <c r="C752" s="28"/>
      <c r="D752" s="28"/>
    </row>
    <row r="753" spans="1:4">
      <c r="A753" s="28"/>
      <c r="B753" s="29"/>
      <c r="C753" s="28"/>
      <c r="D753" s="28"/>
    </row>
    <row r="754" spans="1:4">
      <c r="A754" s="28"/>
      <c r="B754" s="29"/>
      <c r="C754" s="28"/>
      <c r="D754" s="28"/>
    </row>
    <row r="755" spans="1:4">
      <c r="A755" s="28"/>
      <c r="B755" s="29"/>
      <c r="C755" s="28"/>
      <c r="D755" s="28"/>
    </row>
    <row r="756" spans="1:4">
      <c r="A756" s="28"/>
      <c r="B756" s="29"/>
      <c r="C756" s="28"/>
      <c r="D756" s="28"/>
    </row>
    <row r="757" spans="1:4">
      <c r="A757" s="28"/>
      <c r="B757" s="29"/>
      <c r="C757" s="28"/>
      <c r="D757" s="28"/>
    </row>
    <row r="758" spans="1:4">
      <c r="A758" s="28"/>
      <c r="B758" s="29"/>
      <c r="C758" s="28"/>
      <c r="D758" s="28"/>
    </row>
    <row r="759" spans="1:4">
      <c r="A759" s="28"/>
      <c r="B759" s="29"/>
      <c r="C759" s="28"/>
      <c r="D759" s="28"/>
    </row>
    <row r="760" spans="1:4">
      <c r="A760" s="28"/>
      <c r="B760" s="29"/>
      <c r="C760" s="28"/>
      <c r="D760" s="28"/>
    </row>
    <row r="761" spans="1:4">
      <c r="A761" s="28"/>
      <c r="B761" s="29"/>
      <c r="C761" s="28"/>
      <c r="D761" s="28"/>
    </row>
    <row r="762" spans="1:4">
      <c r="A762" s="28"/>
      <c r="B762" s="29"/>
      <c r="C762" s="28"/>
      <c r="D762" s="28"/>
    </row>
    <row r="763" spans="1:4">
      <c r="A763" s="28"/>
      <c r="B763" s="29"/>
      <c r="C763" s="28"/>
      <c r="D763" s="28"/>
    </row>
    <row r="764" spans="1:4">
      <c r="A764" s="28"/>
      <c r="B764" s="29"/>
      <c r="C764" s="28"/>
      <c r="D764" s="28"/>
    </row>
    <row r="765" spans="1:4">
      <c r="A765" s="28"/>
      <c r="B765" s="29"/>
      <c r="C765" s="28"/>
      <c r="D765" s="28"/>
    </row>
    <row r="766" spans="1:4">
      <c r="A766" s="28"/>
      <c r="B766" s="29"/>
      <c r="C766" s="28"/>
      <c r="D766" s="28"/>
    </row>
    <row r="767" spans="1:4">
      <c r="A767" s="28"/>
      <c r="B767" s="29"/>
      <c r="C767" s="28"/>
      <c r="D767" s="28"/>
    </row>
    <row r="768" spans="1:4">
      <c r="A768" s="28"/>
      <c r="B768" s="29"/>
      <c r="C768" s="28"/>
      <c r="D768" s="28"/>
    </row>
    <row r="769" spans="1:4">
      <c r="A769" s="28"/>
      <c r="B769" s="29"/>
      <c r="C769" s="28"/>
      <c r="D769" s="28"/>
    </row>
    <row r="770" spans="1:4">
      <c r="A770" s="28"/>
      <c r="B770" s="29"/>
      <c r="C770" s="28"/>
      <c r="D770" s="28"/>
    </row>
    <row r="771" spans="1:4">
      <c r="A771" s="28"/>
      <c r="B771" s="29"/>
      <c r="C771" s="28"/>
      <c r="D771" s="28"/>
    </row>
    <row r="772" spans="1:4">
      <c r="A772" s="28"/>
      <c r="B772" s="29"/>
      <c r="C772" s="28"/>
      <c r="D772" s="28"/>
    </row>
    <row r="773" spans="1:4">
      <c r="A773" s="28"/>
      <c r="B773" s="29"/>
      <c r="C773" s="28"/>
      <c r="D773" s="28"/>
    </row>
    <row r="774" spans="1:4">
      <c r="A774" s="28"/>
      <c r="B774" s="29"/>
      <c r="C774" s="28"/>
      <c r="D774" s="28"/>
    </row>
    <row r="775" spans="1:4">
      <c r="A775" s="28"/>
      <c r="B775" s="29"/>
      <c r="C775" s="28"/>
      <c r="D775" s="28"/>
    </row>
    <row r="776" spans="1:4">
      <c r="A776" s="28"/>
      <c r="B776" s="29"/>
      <c r="C776" s="28"/>
      <c r="D776" s="28"/>
    </row>
    <row r="777" spans="1:4">
      <c r="A777" s="28"/>
      <c r="B777" s="29"/>
      <c r="C777" s="28"/>
      <c r="D777" s="28"/>
    </row>
    <row r="778" spans="1:4">
      <c r="A778" s="28"/>
      <c r="B778" s="29"/>
      <c r="C778" s="28"/>
      <c r="D778" s="28"/>
    </row>
    <row r="779" spans="1:4">
      <c r="A779" s="28"/>
      <c r="B779" s="29"/>
      <c r="C779" s="28"/>
      <c r="D779" s="28"/>
    </row>
    <row r="780" spans="1:4">
      <c r="A780" s="28"/>
      <c r="B780" s="29"/>
      <c r="C780" s="28"/>
      <c r="D780" s="28"/>
    </row>
    <row r="781" spans="1:4">
      <c r="A781" s="28"/>
      <c r="B781" s="29"/>
      <c r="C781" s="28"/>
      <c r="D781" s="28"/>
    </row>
    <row r="782" spans="1:4">
      <c r="A782" s="28"/>
      <c r="B782" s="29"/>
      <c r="C782" s="28"/>
      <c r="D782" s="28"/>
    </row>
    <row r="783" spans="1:4">
      <c r="A783" s="28"/>
      <c r="B783" s="29"/>
      <c r="C783" s="28"/>
      <c r="D783" s="28"/>
    </row>
    <row r="784" spans="1:4">
      <c r="A784" s="28"/>
      <c r="B784" s="29"/>
      <c r="C784" s="28"/>
      <c r="D784" s="28"/>
    </row>
    <row r="785" spans="1:4">
      <c r="A785" s="28"/>
      <c r="B785" s="29"/>
      <c r="C785" s="28"/>
      <c r="D785" s="28"/>
    </row>
    <row r="786" spans="1:4">
      <c r="A786" s="28"/>
      <c r="B786" s="29"/>
      <c r="C786" s="28"/>
      <c r="D786" s="28"/>
    </row>
    <row r="787" spans="1:4">
      <c r="A787" s="28"/>
      <c r="B787" s="29"/>
      <c r="C787" s="28"/>
      <c r="D787" s="28"/>
    </row>
    <row r="788" spans="1:4">
      <c r="A788" s="28"/>
      <c r="B788" s="29"/>
      <c r="C788" s="28"/>
      <c r="D788" s="28"/>
    </row>
    <row r="789" spans="1:4">
      <c r="A789" s="28"/>
      <c r="B789" s="29"/>
      <c r="C789" s="28"/>
      <c r="D789" s="28"/>
    </row>
    <row r="790" spans="1:4">
      <c r="A790" s="28"/>
      <c r="B790" s="29"/>
      <c r="C790" s="28"/>
      <c r="D790" s="28"/>
    </row>
    <row r="791" spans="1:4">
      <c r="A791" s="28"/>
      <c r="B791" s="29"/>
      <c r="C791" s="28"/>
      <c r="D791" s="28"/>
    </row>
    <row r="792" spans="1:4">
      <c r="A792" s="28"/>
      <c r="B792" s="29"/>
      <c r="C792" s="28"/>
      <c r="D792" s="28"/>
    </row>
    <row r="793" spans="1:4">
      <c r="A793" s="28"/>
      <c r="B793" s="29"/>
      <c r="C793" s="28"/>
      <c r="D793" s="28"/>
    </row>
    <row r="794" spans="1:4">
      <c r="A794" s="28"/>
      <c r="B794" s="29"/>
      <c r="C794" s="28"/>
      <c r="D794" s="28"/>
    </row>
    <row r="795" spans="1:4">
      <c r="A795" s="28"/>
      <c r="B795" s="29"/>
      <c r="C795" s="28"/>
      <c r="D795" s="28"/>
    </row>
    <row r="796" spans="1:4">
      <c r="A796" s="28"/>
      <c r="B796" s="29"/>
      <c r="C796" s="28"/>
      <c r="D796" s="28"/>
    </row>
    <row r="797" spans="1:4">
      <c r="A797" s="28"/>
      <c r="B797" s="29"/>
      <c r="C797" s="28"/>
      <c r="D797" s="28"/>
    </row>
    <row r="798" spans="1:4">
      <c r="A798" s="28"/>
      <c r="B798" s="29"/>
      <c r="C798" s="28"/>
      <c r="D798" s="28"/>
    </row>
    <row r="799" spans="1:4">
      <c r="A799" s="28"/>
      <c r="B799" s="29"/>
      <c r="C799" s="28"/>
      <c r="D799" s="28"/>
    </row>
    <row r="800" spans="1:4">
      <c r="A800" s="28"/>
      <c r="B800" s="29"/>
      <c r="C800" s="28"/>
      <c r="D800" s="28"/>
    </row>
    <row r="801" spans="1:4">
      <c r="A801" s="28"/>
      <c r="B801" s="29"/>
      <c r="C801" s="28"/>
      <c r="D801" s="28"/>
    </row>
    <row r="802" spans="1:4">
      <c r="A802" s="28"/>
      <c r="B802" s="29"/>
      <c r="C802" s="28"/>
      <c r="D802" s="28"/>
    </row>
    <row r="803" spans="1:4">
      <c r="A803" s="28"/>
      <c r="B803" s="29"/>
      <c r="C803" s="28"/>
      <c r="D803" s="28"/>
    </row>
    <row r="804" spans="1:4">
      <c r="A804" s="28"/>
      <c r="B804" s="29"/>
      <c r="C804" s="28"/>
      <c r="D804" s="28"/>
    </row>
    <row r="805" spans="1:4">
      <c r="A805" s="28"/>
      <c r="B805" s="29"/>
      <c r="C805" s="28"/>
      <c r="D805" s="28"/>
    </row>
    <row r="806" spans="1:4">
      <c r="A806" s="28"/>
      <c r="B806" s="29"/>
      <c r="C806" s="28"/>
      <c r="D806" s="28"/>
    </row>
    <row r="807" spans="1:4">
      <c r="A807" s="28"/>
      <c r="B807" s="29"/>
      <c r="C807" s="28"/>
      <c r="D807" s="28"/>
    </row>
    <row r="808" spans="1:4">
      <c r="A808" s="28"/>
      <c r="B808" s="29"/>
      <c r="C808" s="28"/>
      <c r="D808" s="28"/>
    </row>
    <row r="809" spans="1:4">
      <c r="A809" s="28"/>
      <c r="B809" s="29"/>
      <c r="C809" s="28"/>
      <c r="D809" s="28"/>
    </row>
    <row r="810" spans="1:4">
      <c r="A810" s="28"/>
      <c r="B810" s="29"/>
      <c r="C810" s="28"/>
      <c r="D810" s="28"/>
    </row>
    <row r="811" spans="1:4">
      <c r="A811" s="28"/>
      <c r="B811" s="29"/>
      <c r="C811" s="28"/>
      <c r="D811" s="28"/>
    </row>
    <row r="812" spans="1:4">
      <c r="A812" s="28"/>
      <c r="B812" s="29"/>
      <c r="C812" s="28"/>
      <c r="D812" s="28"/>
    </row>
    <row r="813" spans="1:4">
      <c r="A813" s="28"/>
      <c r="B813" s="29"/>
      <c r="C813" s="28"/>
      <c r="D813" s="28"/>
    </row>
    <row r="814" spans="1:4">
      <c r="A814" s="28"/>
      <c r="B814" s="29"/>
      <c r="C814" s="28"/>
      <c r="D814" s="28"/>
    </row>
    <row r="815" spans="1:4">
      <c r="A815" s="28"/>
      <c r="B815" s="29"/>
      <c r="C815" s="28"/>
      <c r="D815" s="28"/>
    </row>
    <row r="816" spans="1:4">
      <c r="A816" s="28"/>
      <c r="B816" s="29"/>
      <c r="C816" s="28"/>
      <c r="D816" s="28"/>
    </row>
    <row r="817" spans="1:4">
      <c r="A817" s="28"/>
      <c r="B817" s="29"/>
      <c r="C817" s="28"/>
      <c r="D817" s="28"/>
    </row>
    <row r="818" spans="1:4">
      <c r="A818" s="28"/>
      <c r="B818" s="29"/>
      <c r="C818" s="28"/>
      <c r="D818" s="28"/>
    </row>
    <row r="819" spans="1:4">
      <c r="A819" s="28"/>
      <c r="B819" s="29"/>
      <c r="C819" s="28"/>
      <c r="D819" s="28"/>
    </row>
    <row r="820" spans="1:4">
      <c r="A820" s="28"/>
      <c r="B820" s="29"/>
      <c r="C820" s="28"/>
      <c r="D820" s="28"/>
    </row>
    <row r="821" spans="1:4">
      <c r="A821" s="28"/>
      <c r="B821" s="29"/>
      <c r="C821" s="28"/>
      <c r="D821" s="28"/>
    </row>
    <row r="822" spans="1:4">
      <c r="A822" s="28"/>
      <c r="B822" s="29"/>
      <c r="C822" s="28"/>
      <c r="D822" s="28"/>
    </row>
    <row r="823" spans="1:4">
      <c r="A823" s="28"/>
      <c r="B823" s="29"/>
      <c r="C823" s="28"/>
      <c r="D823" s="28"/>
    </row>
    <row r="824" spans="1:4">
      <c r="A824" s="28"/>
      <c r="B824" s="29"/>
      <c r="C824" s="28"/>
      <c r="D824" s="28"/>
    </row>
    <row r="825" spans="1:4">
      <c r="A825" s="28"/>
      <c r="B825" s="29"/>
      <c r="C825" s="28"/>
      <c r="D825" s="28"/>
    </row>
    <row r="826" spans="1:4">
      <c r="A826" s="28"/>
      <c r="B826" s="29"/>
      <c r="C826" s="28"/>
      <c r="D826" s="28"/>
    </row>
    <row r="827" spans="1:4">
      <c r="A827" s="28"/>
      <c r="B827" s="29"/>
      <c r="C827" s="28"/>
      <c r="D827" s="28"/>
    </row>
    <row r="828" spans="1:4">
      <c r="A828" s="28"/>
      <c r="B828" s="29"/>
      <c r="C828" s="28"/>
      <c r="D828" s="28"/>
    </row>
    <row r="829" spans="1:4">
      <c r="A829" s="28"/>
      <c r="B829" s="29"/>
      <c r="C829" s="28"/>
      <c r="D829" s="28"/>
    </row>
    <row r="830" spans="1:4">
      <c r="A830" s="28"/>
      <c r="B830" s="29"/>
      <c r="C830" s="28"/>
      <c r="D830" s="28"/>
    </row>
    <row r="831" spans="1:4">
      <c r="A831" s="28"/>
      <c r="B831" s="29"/>
      <c r="C831" s="28"/>
      <c r="D831" s="28"/>
    </row>
    <row r="832" spans="1:4">
      <c r="A832" s="28"/>
      <c r="B832" s="29"/>
      <c r="C832" s="28"/>
      <c r="D832" s="28"/>
    </row>
    <row r="833" spans="1:4">
      <c r="A833" s="28"/>
      <c r="B833" s="29"/>
      <c r="C833" s="28"/>
      <c r="D833" s="28"/>
    </row>
    <row r="834" spans="1:4">
      <c r="A834" s="28"/>
      <c r="B834" s="29"/>
      <c r="C834" s="28"/>
      <c r="D834" s="28"/>
    </row>
    <row r="835" spans="1:4">
      <c r="A835" s="28"/>
      <c r="B835" s="29"/>
      <c r="C835" s="28"/>
      <c r="D835" s="28"/>
    </row>
    <row r="836" spans="1:4">
      <c r="A836" s="28"/>
      <c r="B836" s="29"/>
      <c r="C836" s="28"/>
      <c r="D836" s="28"/>
    </row>
    <row r="837" spans="1:4">
      <c r="A837" s="28"/>
      <c r="B837" s="29"/>
      <c r="C837" s="28"/>
      <c r="D837" s="28"/>
    </row>
    <row r="838" spans="1:4">
      <c r="A838" s="28"/>
      <c r="B838" s="29"/>
      <c r="C838" s="28"/>
      <c r="D838" s="28"/>
    </row>
    <row r="839" spans="1:4">
      <c r="A839" s="28"/>
      <c r="B839" s="29"/>
      <c r="C839" s="28"/>
      <c r="D839" s="28"/>
    </row>
    <row r="840" spans="1:4">
      <c r="A840" s="28"/>
      <c r="B840" s="29"/>
      <c r="C840" s="28"/>
      <c r="D840" s="28"/>
    </row>
    <row r="841" spans="1:4">
      <c r="A841" s="28"/>
      <c r="B841" s="29"/>
      <c r="C841" s="28"/>
      <c r="D841" s="28"/>
    </row>
    <row r="842" spans="1:4">
      <c r="A842" s="28"/>
      <c r="B842" s="29"/>
      <c r="C842" s="28"/>
      <c r="D842" s="28"/>
    </row>
    <row r="843" spans="1:4">
      <c r="A843" s="28"/>
      <c r="B843" s="29"/>
      <c r="C843" s="28"/>
      <c r="D843" s="28"/>
    </row>
    <row r="844" spans="1:4">
      <c r="A844" s="28"/>
      <c r="B844" s="29"/>
      <c r="C844" s="28"/>
      <c r="D844" s="28"/>
    </row>
    <row r="845" spans="1:4">
      <c r="A845" s="28"/>
      <c r="B845" s="29"/>
      <c r="C845" s="28"/>
      <c r="D845" s="28"/>
    </row>
    <row r="846" spans="1:4">
      <c r="A846" s="28"/>
      <c r="B846" s="29"/>
      <c r="C846" s="28"/>
      <c r="D846" s="28"/>
    </row>
    <row r="847" spans="1:4">
      <c r="A847" s="28"/>
      <c r="B847" s="29"/>
      <c r="C847" s="28"/>
      <c r="D847" s="28"/>
    </row>
    <row r="848" spans="1:4">
      <c r="A848" s="28"/>
      <c r="B848" s="29"/>
      <c r="C848" s="28"/>
      <c r="D848" s="28"/>
    </row>
    <row r="849" spans="1:4">
      <c r="A849" s="28"/>
      <c r="B849" s="29"/>
      <c r="C849" s="28"/>
      <c r="D849" s="28"/>
    </row>
    <row r="850" spans="1:4">
      <c r="A850" s="28"/>
      <c r="B850" s="29"/>
      <c r="C850" s="28"/>
      <c r="D850" s="28"/>
    </row>
    <row r="851" spans="1:4">
      <c r="A851" s="28"/>
      <c r="B851" s="29"/>
      <c r="C851" s="28"/>
      <c r="D851" s="28"/>
    </row>
    <row r="852" spans="1:4">
      <c r="A852" s="28"/>
      <c r="B852" s="29"/>
      <c r="C852" s="28"/>
      <c r="D852" s="28"/>
    </row>
    <row r="853" spans="1:4">
      <c r="A853" s="28"/>
      <c r="B853" s="29"/>
      <c r="C853" s="28"/>
      <c r="D853" s="28"/>
    </row>
    <row r="854" spans="1:4">
      <c r="A854" s="28"/>
      <c r="B854" s="29"/>
      <c r="C854" s="28"/>
      <c r="D854" s="28"/>
    </row>
    <row r="855" spans="1:4">
      <c r="A855" s="28"/>
      <c r="B855" s="29"/>
      <c r="C855" s="28"/>
      <c r="D855" s="28"/>
    </row>
    <row r="856" spans="1:4">
      <c r="A856" s="28"/>
      <c r="B856" s="29"/>
      <c r="C856" s="28"/>
      <c r="D856" s="28"/>
    </row>
    <row r="857" spans="1:4">
      <c r="A857" s="28"/>
      <c r="B857" s="29"/>
      <c r="C857" s="28"/>
      <c r="D857" s="28"/>
    </row>
    <row r="858" spans="1:4">
      <c r="A858" s="28"/>
      <c r="B858" s="29"/>
      <c r="C858" s="28"/>
      <c r="D858" s="28"/>
    </row>
    <row r="859" spans="1:4">
      <c r="A859" s="28"/>
      <c r="B859" s="29"/>
      <c r="C859" s="28"/>
      <c r="D859" s="28"/>
    </row>
    <row r="860" spans="1:4">
      <c r="A860" s="28"/>
      <c r="B860" s="29"/>
      <c r="C860" s="28"/>
      <c r="D860" s="28"/>
    </row>
    <row r="861" spans="1:4">
      <c r="A861" s="28"/>
      <c r="B861" s="29"/>
      <c r="C861" s="28"/>
      <c r="D861" s="28"/>
    </row>
    <row r="862" spans="1:4">
      <c r="A862" s="28"/>
      <c r="B862" s="29"/>
      <c r="C862" s="28"/>
      <c r="D862" s="28"/>
    </row>
    <row r="863" spans="1:4">
      <c r="A863" s="28"/>
      <c r="B863" s="29"/>
      <c r="C863" s="28"/>
      <c r="D863" s="28"/>
    </row>
    <row r="864" spans="1:4">
      <c r="A864" s="28"/>
      <c r="B864" s="29"/>
      <c r="C864" s="28"/>
      <c r="D864" s="28"/>
    </row>
    <row r="865" spans="1:4">
      <c r="A865" s="28"/>
      <c r="B865" s="29"/>
      <c r="C865" s="28"/>
      <c r="D865" s="28"/>
    </row>
    <row r="866" spans="1:4">
      <c r="A866" s="28"/>
      <c r="B866" s="29"/>
      <c r="C866" s="28"/>
      <c r="D866" s="28"/>
    </row>
    <row r="867" spans="1:4">
      <c r="A867" s="28"/>
      <c r="B867" s="29"/>
      <c r="C867" s="28"/>
      <c r="D867" s="28"/>
    </row>
    <row r="868" spans="1:4">
      <c r="A868" s="28"/>
      <c r="B868" s="29"/>
      <c r="C868" s="28"/>
      <c r="D868" s="28"/>
    </row>
    <row r="869" spans="1:4">
      <c r="A869" s="28"/>
      <c r="B869" s="29"/>
      <c r="C869" s="28"/>
      <c r="D869" s="28"/>
    </row>
    <row r="870" spans="1:4">
      <c r="A870" s="28"/>
      <c r="B870" s="29"/>
      <c r="C870" s="28"/>
      <c r="D870" s="28"/>
    </row>
    <row r="871" spans="1:4">
      <c r="A871" s="28"/>
      <c r="B871" s="29"/>
      <c r="C871" s="28"/>
      <c r="D871" s="28"/>
    </row>
    <row r="872" spans="1:4">
      <c r="A872" s="28"/>
      <c r="B872" s="29"/>
      <c r="C872" s="28"/>
      <c r="D872" s="28"/>
    </row>
    <row r="873" spans="1:4">
      <c r="A873" s="28"/>
      <c r="B873" s="29"/>
      <c r="C873" s="28"/>
      <c r="D873" s="28"/>
    </row>
    <row r="874" spans="1:4">
      <c r="A874" s="28"/>
      <c r="B874" s="29"/>
      <c r="C874" s="28"/>
      <c r="D874" s="28"/>
    </row>
    <row r="875" spans="1:4">
      <c r="A875" s="28"/>
      <c r="B875" s="29"/>
      <c r="C875" s="28"/>
      <c r="D875" s="28"/>
    </row>
    <row r="876" spans="1:4">
      <c r="A876" s="28"/>
      <c r="B876" s="29"/>
      <c r="C876" s="28"/>
      <c r="D876" s="28"/>
    </row>
    <row r="877" spans="1:4">
      <c r="A877" s="28"/>
      <c r="B877" s="29"/>
      <c r="C877" s="28"/>
      <c r="D877" s="28"/>
    </row>
    <row r="878" spans="1:4">
      <c r="A878" s="28"/>
      <c r="B878" s="29"/>
      <c r="C878" s="28"/>
      <c r="D878" s="28"/>
    </row>
    <row r="879" spans="1:4">
      <c r="A879" s="28"/>
      <c r="B879" s="29"/>
      <c r="C879" s="28"/>
      <c r="D879" s="28"/>
    </row>
    <row r="880" spans="1:4">
      <c r="A880" s="28"/>
      <c r="B880" s="29"/>
      <c r="C880" s="28"/>
      <c r="D880" s="28"/>
    </row>
    <row r="881" spans="1:4">
      <c r="A881" s="28"/>
      <c r="B881" s="29"/>
      <c r="C881" s="28"/>
      <c r="D881" s="28"/>
    </row>
    <row r="882" spans="1:4">
      <c r="A882" s="28"/>
      <c r="B882" s="29"/>
      <c r="C882" s="28"/>
      <c r="D882" s="28"/>
    </row>
    <row r="883" spans="1:4">
      <c r="A883" s="28"/>
      <c r="B883" s="29"/>
      <c r="C883" s="28"/>
      <c r="D883" s="28"/>
    </row>
    <row r="884" spans="1:4">
      <c r="A884" s="28"/>
      <c r="B884" s="29"/>
      <c r="C884" s="28"/>
      <c r="D884" s="28"/>
    </row>
    <row r="885" spans="1:4">
      <c r="A885" s="28"/>
      <c r="B885" s="29"/>
      <c r="C885" s="28"/>
      <c r="D885" s="28"/>
    </row>
    <row r="886" spans="1:4">
      <c r="A886" s="28"/>
      <c r="B886" s="29"/>
      <c r="C886" s="28"/>
      <c r="D886" s="28"/>
    </row>
    <row r="887" spans="1:4">
      <c r="A887" s="28"/>
      <c r="B887" s="29"/>
      <c r="C887" s="28"/>
      <c r="D887" s="28"/>
    </row>
    <row r="888" spans="1:4">
      <c r="A888" s="28"/>
      <c r="B888" s="29"/>
      <c r="C888" s="28"/>
      <c r="D888" s="28"/>
    </row>
    <row r="889" spans="1:4">
      <c r="A889" s="28"/>
      <c r="B889" s="29"/>
      <c r="C889" s="28"/>
      <c r="D889" s="28"/>
    </row>
    <row r="890" spans="1:4">
      <c r="A890" s="28"/>
      <c r="B890" s="29"/>
      <c r="C890" s="28"/>
      <c r="D890" s="28"/>
    </row>
    <row r="891" spans="1:4">
      <c r="A891" s="28"/>
      <c r="B891" s="29"/>
      <c r="C891" s="28"/>
      <c r="D891" s="28"/>
    </row>
    <row r="892" spans="1:4">
      <c r="A892" s="28"/>
      <c r="B892" s="29"/>
      <c r="C892" s="28"/>
      <c r="D892" s="28"/>
    </row>
    <row r="893" spans="1:4">
      <c r="A893" s="28"/>
      <c r="B893" s="29"/>
      <c r="C893" s="28"/>
      <c r="D893" s="28"/>
    </row>
    <row r="894" spans="1:4">
      <c r="A894" s="28"/>
      <c r="B894" s="29"/>
      <c r="C894" s="28"/>
      <c r="D894" s="28"/>
    </row>
    <row r="895" spans="1:4">
      <c r="A895" s="28"/>
      <c r="B895" s="29"/>
      <c r="C895" s="28"/>
      <c r="D895" s="28"/>
    </row>
    <row r="896" spans="1:4">
      <c r="A896" s="28"/>
      <c r="B896" s="29"/>
      <c r="C896" s="28"/>
      <c r="D896" s="28"/>
    </row>
    <row r="897" spans="1:4">
      <c r="A897" s="28"/>
      <c r="B897" s="29"/>
      <c r="C897" s="28"/>
      <c r="D897" s="28"/>
    </row>
    <row r="898" spans="1:4">
      <c r="A898" s="28"/>
      <c r="B898" s="29"/>
      <c r="C898" s="28"/>
      <c r="D898" s="28"/>
    </row>
    <row r="899" spans="1:4">
      <c r="A899" s="28"/>
      <c r="B899" s="29"/>
      <c r="C899" s="28"/>
      <c r="D899" s="28"/>
    </row>
    <row r="900" spans="1:4">
      <c r="A900" s="28"/>
      <c r="B900" s="29"/>
      <c r="C900" s="28"/>
      <c r="D900" s="28"/>
    </row>
    <row r="901" spans="1:4">
      <c r="A901" s="28"/>
      <c r="B901" s="29"/>
      <c r="C901" s="28"/>
      <c r="D901" s="28"/>
    </row>
    <row r="902" spans="1:4">
      <c r="A902" s="28"/>
      <c r="B902" s="29"/>
      <c r="C902" s="28"/>
      <c r="D902" s="28"/>
    </row>
    <row r="903" spans="1:4">
      <c r="A903" s="28"/>
      <c r="B903" s="29"/>
      <c r="C903" s="28"/>
      <c r="D903" s="28"/>
    </row>
    <row r="904" spans="1:4">
      <c r="A904" s="28"/>
      <c r="B904" s="29"/>
      <c r="C904" s="28"/>
      <c r="D904" s="28"/>
    </row>
    <row r="905" spans="1:4">
      <c r="A905" s="28"/>
      <c r="B905" s="29"/>
      <c r="C905" s="28"/>
      <c r="D905" s="28"/>
    </row>
    <row r="906" spans="1:4">
      <c r="A906" s="28"/>
      <c r="B906" s="29"/>
      <c r="C906" s="28"/>
      <c r="D906" s="28"/>
    </row>
    <row r="907" spans="1:4">
      <c r="A907" s="28"/>
      <c r="B907" s="29"/>
      <c r="C907" s="28"/>
      <c r="D907" s="28"/>
    </row>
    <row r="908" spans="1:4">
      <c r="A908" s="28"/>
      <c r="B908" s="29"/>
      <c r="C908" s="28"/>
      <c r="D908" s="28"/>
    </row>
    <row r="909" spans="1:4">
      <c r="A909" s="28"/>
      <c r="B909" s="29"/>
      <c r="C909" s="28"/>
      <c r="D909" s="28"/>
    </row>
    <row r="910" spans="1:4">
      <c r="A910" s="28"/>
      <c r="B910" s="29"/>
      <c r="C910" s="28"/>
      <c r="D910" s="28"/>
    </row>
    <row r="911" spans="1:4">
      <c r="A911" s="28"/>
      <c r="B911" s="29"/>
      <c r="C911" s="28"/>
      <c r="D911" s="28"/>
    </row>
    <row r="912" spans="1:4">
      <c r="A912" s="28"/>
      <c r="B912" s="29"/>
      <c r="C912" s="28"/>
      <c r="D912" s="28"/>
    </row>
    <row r="913" spans="1:4">
      <c r="A913" s="28"/>
      <c r="B913" s="29"/>
      <c r="C913" s="28"/>
      <c r="D913" s="28"/>
    </row>
    <row r="914" spans="1:4">
      <c r="A914" s="28"/>
      <c r="B914" s="29"/>
      <c r="C914" s="28"/>
      <c r="D914" s="28"/>
    </row>
    <row r="915" spans="1:4">
      <c r="A915" s="28"/>
      <c r="B915" s="29"/>
      <c r="C915" s="28"/>
      <c r="D915" s="28"/>
    </row>
    <row r="916" spans="1:4">
      <c r="A916" s="28"/>
      <c r="B916" s="29"/>
      <c r="C916" s="28"/>
      <c r="D916" s="28"/>
    </row>
    <row r="917" spans="1:4">
      <c r="A917" s="28"/>
      <c r="B917" s="29"/>
      <c r="C917" s="28"/>
      <c r="D917" s="28"/>
    </row>
    <row r="918" spans="1:4">
      <c r="A918" s="28"/>
      <c r="B918" s="29"/>
      <c r="C918" s="28"/>
      <c r="D918" s="28"/>
    </row>
    <row r="919" spans="1:4">
      <c r="A919" s="28"/>
      <c r="B919" s="29"/>
      <c r="C919" s="28"/>
      <c r="D919" s="28"/>
    </row>
    <row r="920" spans="1:4">
      <c r="A920" s="28"/>
      <c r="B920" s="29"/>
      <c r="C920" s="28"/>
      <c r="D920" s="28"/>
    </row>
    <row r="921" spans="1:4">
      <c r="A921" s="28"/>
      <c r="B921" s="29"/>
      <c r="C921" s="28"/>
      <c r="D921" s="28"/>
    </row>
    <row r="922" spans="1:4">
      <c r="A922" s="28"/>
      <c r="B922" s="29"/>
      <c r="C922" s="28"/>
      <c r="D922" s="28"/>
    </row>
    <row r="923" spans="1:4">
      <c r="A923" s="28"/>
      <c r="B923" s="29"/>
      <c r="C923" s="28"/>
      <c r="D923" s="28"/>
    </row>
    <row r="924" spans="1:4">
      <c r="A924" s="28"/>
      <c r="B924" s="29"/>
      <c r="C924" s="28"/>
      <c r="D924" s="28"/>
    </row>
    <row r="925" spans="1:4">
      <c r="A925" s="28"/>
      <c r="B925" s="29"/>
      <c r="C925" s="28"/>
      <c r="D925" s="28"/>
    </row>
    <row r="926" spans="1:4">
      <c r="A926" s="28"/>
      <c r="B926" s="29"/>
      <c r="C926" s="28"/>
      <c r="D926" s="28"/>
    </row>
    <row r="927" spans="1:4">
      <c r="A927" s="28"/>
      <c r="B927" s="29"/>
      <c r="C927" s="28"/>
      <c r="D927" s="28"/>
    </row>
    <row r="928" spans="1:4">
      <c r="A928" s="28"/>
      <c r="B928" s="29"/>
      <c r="C928" s="28"/>
      <c r="D928" s="28"/>
    </row>
    <row r="929" spans="1:4">
      <c r="A929" s="28"/>
      <c r="B929" s="29"/>
      <c r="C929" s="28"/>
      <c r="D929" s="28"/>
    </row>
    <row r="930" spans="1:4">
      <c r="A930" s="28"/>
      <c r="B930" s="29"/>
      <c r="C930" s="28"/>
      <c r="D930" s="28"/>
    </row>
    <row r="931" spans="1:4">
      <c r="A931" s="28"/>
      <c r="B931" s="29"/>
      <c r="C931" s="28"/>
      <c r="D931" s="28"/>
    </row>
    <row r="932" spans="1:4">
      <c r="A932" s="28"/>
      <c r="B932" s="29"/>
      <c r="C932" s="28"/>
      <c r="D932" s="28"/>
    </row>
    <row r="933" spans="1:4">
      <c r="A933" s="28"/>
      <c r="B933" s="29"/>
      <c r="C933" s="28"/>
      <c r="D933" s="28"/>
    </row>
    <row r="934" spans="1:4">
      <c r="A934" s="28"/>
      <c r="B934" s="29"/>
      <c r="C934" s="28"/>
      <c r="D934" s="28"/>
    </row>
    <row r="935" spans="1:4">
      <c r="A935" s="28"/>
      <c r="B935" s="29"/>
      <c r="C935" s="28"/>
      <c r="D935" s="28"/>
    </row>
    <row r="936" spans="1:4">
      <c r="A936" s="28"/>
      <c r="B936" s="29"/>
      <c r="C936" s="28"/>
      <c r="D936" s="28"/>
    </row>
    <row r="937" spans="1:4">
      <c r="A937" s="28"/>
      <c r="B937" s="29"/>
      <c r="C937" s="28"/>
      <c r="D937" s="28"/>
    </row>
    <row r="938" spans="1:4">
      <c r="A938" s="28"/>
      <c r="B938" s="29"/>
      <c r="C938" s="28"/>
      <c r="D938" s="28"/>
    </row>
    <row r="939" spans="1:4">
      <c r="A939" s="28"/>
      <c r="B939" s="29"/>
      <c r="C939" s="28"/>
      <c r="D939" s="28"/>
    </row>
    <row r="940" spans="1:4">
      <c r="A940" s="28"/>
      <c r="B940" s="29"/>
      <c r="C940" s="28"/>
      <c r="D940" s="28"/>
    </row>
    <row r="941" spans="1:4">
      <c r="A941" s="28"/>
      <c r="B941" s="29"/>
      <c r="C941" s="28"/>
      <c r="D941" s="28"/>
    </row>
    <row r="942" spans="1:4">
      <c r="A942" s="28"/>
      <c r="B942" s="29"/>
      <c r="C942" s="28"/>
      <c r="D942" s="28"/>
    </row>
    <row r="943" spans="1:4">
      <c r="A943" s="28"/>
      <c r="B943" s="29"/>
      <c r="C943" s="28"/>
      <c r="D943" s="28"/>
    </row>
    <row r="944" spans="1:4">
      <c r="A944" s="28"/>
      <c r="B944" s="29"/>
      <c r="C944" s="28"/>
      <c r="D944" s="28"/>
    </row>
    <row r="945" spans="1:4">
      <c r="A945" s="28"/>
      <c r="B945" s="29"/>
      <c r="C945" s="28"/>
      <c r="D945" s="28"/>
    </row>
    <row r="946" spans="1:4">
      <c r="A946" s="28"/>
      <c r="B946" s="29"/>
      <c r="C946" s="28"/>
      <c r="D946" s="28"/>
    </row>
    <row r="947" spans="1:4">
      <c r="A947" s="28"/>
      <c r="B947" s="29"/>
      <c r="C947" s="28"/>
      <c r="D947" s="28"/>
    </row>
    <row r="948" spans="1:4">
      <c r="A948" s="28"/>
      <c r="B948" s="29"/>
      <c r="C948" s="28"/>
      <c r="D948" s="28"/>
    </row>
    <row r="949" spans="1:4">
      <c r="A949" s="28"/>
      <c r="B949" s="29"/>
      <c r="C949" s="28"/>
      <c r="D949" s="28"/>
    </row>
    <row r="950" spans="1:4">
      <c r="A950" s="28"/>
      <c r="B950" s="29"/>
      <c r="C950" s="28"/>
      <c r="D950" s="28"/>
    </row>
    <row r="951" spans="1:4">
      <c r="A951" s="28"/>
      <c r="B951" s="29"/>
      <c r="C951" s="28"/>
      <c r="D951" s="28"/>
    </row>
    <row r="952" spans="1:4">
      <c r="A952" s="28"/>
      <c r="B952" s="29"/>
      <c r="C952" s="28"/>
      <c r="D952" s="28"/>
    </row>
    <row r="953" spans="1:4">
      <c r="A953" s="28"/>
      <c r="B953" s="29"/>
      <c r="C953" s="28"/>
      <c r="D953" s="28"/>
    </row>
    <row r="954" spans="1:4">
      <c r="A954" s="28"/>
      <c r="B954" s="29"/>
      <c r="C954" s="28"/>
      <c r="D954" s="28"/>
    </row>
    <row r="955" spans="1:4">
      <c r="A955" s="28"/>
      <c r="B955" s="29"/>
      <c r="C955" s="28"/>
      <c r="D955" s="28"/>
    </row>
    <row r="956" spans="1:4">
      <c r="A956" s="28"/>
      <c r="B956" s="29"/>
      <c r="C956" s="28"/>
      <c r="D956" s="28"/>
    </row>
    <row r="957" spans="1:4">
      <c r="A957" s="28"/>
      <c r="B957" s="29"/>
      <c r="C957" s="28"/>
      <c r="D957" s="28"/>
    </row>
    <row r="958" spans="1:4">
      <c r="A958" s="28"/>
      <c r="B958" s="29"/>
      <c r="C958" s="28"/>
      <c r="D958" s="28"/>
    </row>
    <row r="959" spans="1:4">
      <c r="A959" s="28"/>
      <c r="B959" s="29"/>
      <c r="C959" s="28"/>
      <c r="D959" s="28"/>
    </row>
    <row r="960" spans="1:4">
      <c r="A960" s="28"/>
      <c r="B960" s="29"/>
      <c r="C960" s="28"/>
      <c r="D960" s="28"/>
    </row>
    <row r="961" spans="1:4">
      <c r="A961" s="28"/>
      <c r="B961" s="29"/>
      <c r="C961" s="28"/>
      <c r="D961" s="28"/>
    </row>
    <row r="962" spans="1:4">
      <c r="A962" s="28"/>
      <c r="B962" s="29"/>
      <c r="C962" s="28"/>
      <c r="D962" s="28"/>
    </row>
    <row r="963" spans="1:4">
      <c r="A963" s="28"/>
      <c r="B963" s="29"/>
      <c r="C963" s="28"/>
      <c r="D963" s="28"/>
    </row>
    <row r="964" spans="1:4">
      <c r="A964" s="28"/>
      <c r="B964" s="29"/>
      <c r="C964" s="28"/>
      <c r="D964" s="28"/>
    </row>
    <row r="965" spans="1:4">
      <c r="A965" s="28"/>
      <c r="B965" s="29"/>
      <c r="C965" s="28"/>
      <c r="D965" s="28"/>
    </row>
    <row r="966" spans="1:4">
      <c r="A966" s="28"/>
      <c r="B966" s="29"/>
      <c r="C966" s="28"/>
      <c r="D966" s="28"/>
    </row>
    <row r="967" spans="1:4">
      <c r="A967" s="28"/>
      <c r="B967" s="29"/>
      <c r="C967" s="28"/>
      <c r="D967" s="28"/>
    </row>
    <row r="968" spans="1:4">
      <c r="A968" s="28"/>
      <c r="B968" s="29"/>
      <c r="C968" s="28"/>
      <c r="D968" s="28"/>
    </row>
    <row r="969" spans="1:4">
      <c r="A969" s="28"/>
      <c r="B969" s="29"/>
      <c r="C969" s="28"/>
      <c r="D969" s="28"/>
    </row>
    <row r="970" spans="1:4">
      <c r="A970" s="28"/>
      <c r="B970" s="29"/>
      <c r="C970" s="28"/>
      <c r="D970" s="28"/>
    </row>
    <row r="971" spans="1:4">
      <c r="A971" s="28"/>
      <c r="B971" s="29"/>
      <c r="C971" s="28"/>
      <c r="D971" s="28"/>
    </row>
    <row r="972" spans="1:4">
      <c r="A972" s="28"/>
      <c r="B972" s="29"/>
      <c r="C972" s="28"/>
      <c r="D972" s="28"/>
    </row>
    <row r="973" spans="1:4">
      <c r="A973" s="28"/>
      <c r="B973" s="29"/>
      <c r="C973" s="28"/>
      <c r="D973" s="28"/>
    </row>
    <row r="974" spans="1:4">
      <c r="A974" s="28"/>
      <c r="B974" s="29"/>
      <c r="C974" s="28"/>
      <c r="D974" s="28"/>
    </row>
    <row r="975" spans="1:4">
      <c r="A975" s="28"/>
      <c r="B975" s="29"/>
      <c r="C975" s="28"/>
      <c r="D975" s="28"/>
    </row>
    <row r="976" spans="1:4">
      <c r="A976" s="28"/>
      <c r="B976" s="29"/>
      <c r="C976" s="28"/>
      <c r="D976" s="28"/>
    </row>
    <row r="977" spans="1:4">
      <c r="A977" s="28"/>
      <c r="B977" s="29"/>
      <c r="C977" s="28"/>
      <c r="D977" s="28"/>
    </row>
    <row r="978" spans="1:4">
      <c r="A978" s="28"/>
      <c r="B978" s="29"/>
      <c r="C978" s="28"/>
      <c r="D978" s="28"/>
    </row>
    <row r="979" spans="1:4">
      <c r="A979" s="28"/>
      <c r="B979" s="29"/>
      <c r="C979" s="28"/>
      <c r="D979" s="28"/>
    </row>
    <row r="980" spans="1:4">
      <c r="A980" s="28"/>
      <c r="B980" s="29"/>
      <c r="C980" s="28"/>
      <c r="D980" s="28"/>
    </row>
    <row r="981" spans="1:4">
      <c r="A981" s="28"/>
      <c r="B981" s="29"/>
      <c r="C981" s="28"/>
      <c r="D981" s="28"/>
    </row>
    <row r="982" spans="1:4">
      <c r="A982" s="28"/>
      <c r="B982" s="29"/>
      <c r="C982" s="28"/>
      <c r="D982" s="28"/>
    </row>
    <row r="983" spans="1:4">
      <c r="A983" s="28"/>
      <c r="B983" s="29"/>
      <c r="C983" s="28"/>
      <c r="D983" s="28"/>
    </row>
    <row r="984" spans="1:4">
      <c r="A984" s="28"/>
      <c r="B984" s="29"/>
      <c r="C984" s="28"/>
      <c r="D984" s="28"/>
    </row>
    <row r="985" spans="1:4">
      <c r="A985" s="28"/>
      <c r="B985" s="29"/>
      <c r="C985" s="28"/>
      <c r="D985" s="28"/>
    </row>
    <row r="986" spans="1:4">
      <c r="A986" s="28"/>
      <c r="B986" s="29"/>
      <c r="C986" s="28"/>
      <c r="D986" s="28"/>
    </row>
    <row r="987" spans="1:4">
      <c r="A987" s="28"/>
      <c r="B987" s="29"/>
      <c r="C987" s="28"/>
      <c r="D987" s="28"/>
    </row>
    <row r="988" spans="1:4">
      <c r="A988" s="28"/>
      <c r="B988" s="29"/>
      <c r="C988" s="28"/>
      <c r="D988" s="28"/>
    </row>
    <row r="989" spans="1:4">
      <c r="A989" s="28"/>
      <c r="B989" s="29"/>
      <c r="C989" s="28"/>
      <c r="D989" s="28"/>
    </row>
    <row r="990" spans="1:4">
      <c r="A990" s="28"/>
      <c r="B990" s="29"/>
      <c r="C990" s="28"/>
      <c r="D990" s="28"/>
    </row>
    <row r="991" spans="1:4">
      <c r="A991" s="28"/>
      <c r="B991" s="29"/>
      <c r="C991" s="28"/>
      <c r="D991" s="28"/>
    </row>
    <row r="992" spans="1:4">
      <c r="A992" s="28"/>
      <c r="B992" s="29"/>
      <c r="C992" s="28"/>
      <c r="D992" s="28"/>
    </row>
    <row r="993" spans="1:4">
      <c r="A993" s="28"/>
      <c r="B993" s="29"/>
      <c r="C993" s="28"/>
      <c r="D993" s="28"/>
    </row>
    <row r="994" spans="1:4">
      <c r="A994" s="28"/>
      <c r="B994" s="29"/>
      <c r="C994" s="28"/>
      <c r="D994" s="28"/>
    </row>
    <row r="995" spans="1:4">
      <c r="A995" s="28"/>
      <c r="B995" s="29"/>
      <c r="C995" s="28"/>
      <c r="D995" s="28"/>
    </row>
    <row r="996" spans="1:4">
      <c r="A996" s="28"/>
      <c r="B996" s="29"/>
      <c r="C996" s="28"/>
      <c r="D996" s="28"/>
    </row>
    <row r="997" spans="1:4">
      <c r="A997" s="28"/>
      <c r="B997" s="29"/>
      <c r="C997" s="28"/>
      <c r="D997" s="28"/>
    </row>
    <row r="998" spans="1:4">
      <c r="A998" s="28"/>
      <c r="B998" s="29"/>
      <c r="C998" s="28"/>
      <c r="D998" s="28"/>
    </row>
    <row r="999" spans="1:4">
      <c r="A999" s="28"/>
      <c r="B999" s="29"/>
      <c r="C999" s="28"/>
      <c r="D999" s="28"/>
    </row>
    <row r="1000" spans="1:4">
      <c r="A1000" s="28"/>
      <c r="B1000" s="29"/>
      <c r="C1000" s="28"/>
      <c r="D1000" s="28"/>
    </row>
    <row r="1001" spans="1:4">
      <c r="A1001" s="28"/>
      <c r="B1001" s="29"/>
      <c r="C1001" s="28"/>
      <c r="D1001" s="28"/>
    </row>
    <row r="1002" spans="1:4">
      <c r="A1002" s="28"/>
      <c r="B1002" s="29"/>
      <c r="C1002" s="28"/>
      <c r="D1002" s="28"/>
    </row>
    <row r="1003" spans="1:4">
      <c r="A1003" s="28"/>
      <c r="B1003" s="29"/>
      <c r="C1003" s="28"/>
      <c r="D1003" s="28"/>
    </row>
    <row r="1004" spans="1:4">
      <c r="A1004" s="28"/>
      <c r="B1004" s="29"/>
      <c r="C1004" s="28"/>
      <c r="D1004" s="28"/>
    </row>
    <row r="1005" spans="1:4">
      <c r="A1005" s="28"/>
      <c r="B1005" s="29"/>
      <c r="C1005" s="28"/>
      <c r="D1005" s="28"/>
    </row>
    <row r="1006" spans="1:4">
      <c r="A1006" s="28"/>
      <c r="B1006" s="29"/>
      <c r="C1006" s="28"/>
      <c r="D1006" s="28"/>
    </row>
    <row r="1007" spans="1:4">
      <c r="A1007" s="28"/>
      <c r="B1007" s="29"/>
      <c r="C1007" s="28"/>
      <c r="D1007" s="28"/>
    </row>
    <row r="1008" spans="1:4">
      <c r="A1008" s="28"/>
      <c r="B1008" s="29"/>
      <c r="C1008" s="28"/>
      <c r="D1008" s="28"/>
    </row>
    <row r="1009" spans="1:4">
      <c r="A1009" s="28"/>
      <c r="B1009" s="29"/>
      <c r="C1009" s="28"/>
      <c r="D1009" s="28"/>
    </row>
    <row r="1010" spans="1:4">
      <c r="A1010" s="28"/>
      <c r="B1010" s="29"/>
      <c r="C1010" s="28"/>
      <c r="D1010" s="28"/>
    </row>
    <row r="1011" spans="1:4">
      <c r="A1011" s="28"/>
      <c r="B1011" s="29"/>
      <c r="C1011" s="28"/>
      <c r="D1011" s="28"/>
    </row>
    <row r="1012" spans="1:4">
      <c r="A1012" s="28"/>
      <c r="B1012" s="29"/>
      <c r="C1012" s="28"/>
      <c r="D1012" s="28"/>
    </row>
    <row r="1013" spans="1:4">
      <c r="A1013" s="28"/>
      <c r="B1013" s="29"/>
      <c r="C1013" s="28"/>
      <c r="D1013" s="28"/>
    </row>
    <row r="1014" spans="1:4">
      <c r="A1014" s="28"/>
      <c r="B1014" s="29"/>
      <c r="C1014" s="28"/>
      <c r="D1014" s="28"/>
    </row>
    <row r="1015" spans="1:4">
      <c r="A1015" s="28"/>
      <c r="B1015" s="29"/>
      <c r="C1015" s="28"/>
      <c r="D1015" s="28"/>
    </row>
    <row r="1016" spans="1:4">
      <c r="A1016" s="28"/>
      <c r="B1016" s="29"/>
      <c r="C1016" s="28"/>
      <c r="D1016" s="28"/>
    </row>
    <row r="1017" spans="1:4">
      <c r="A1017" s="28"/>
      <c r="B1017" s="29"/>
      <c r="C1017" s="28"/>
      <c r="D1017" s="28"/>
    </row>
    <row r="1018" spans="1:4">
      <c r="A1018" s="28"/>
      <c r="B1018" s="29"/>
      <c r="C1018" s="28"/>
      <c r="D1018" s="28"/>
    </row>
    <row r="1019" spans="1:4">
      <c r="A1019" s="28"/>
      <c r="B1019" s="29"/>
      <c r="C1019" s="28"/>
      <c r="D1019" s="28"/>
    </row>
    <row r="1020" spans="1:4">
      <c r="A1020" s="28"/>
      <c r="B1020" s="29"/>
      <c r="C1020" s="28"/>
      <c r="D1020" s="28"/>
    </row>
    <row r="1021" spans="1:4">
      <c r="A1021" s="28"/>
      <c r="B1021" s="29"/>
      <c r="C1021" s="28"/>
      <c r="D1021" s="28"/>
    </row>
    <row r="1022" spans="1:4">
      <c r="A1022" s="28"/>
      <c r="B1022" s="29"/>
      <c r="C1022" s="28"/>
      <c r="D1022" s="28"/>
    </row>
    <row r="1023" spans="1:4">
      <c r="A1023" s="28"/>
      <c r="B1023" s="29"/>
      <c r="C1023" s="28"/>
      <c r="D1023" s="28"/>
    </row>
    <row r="1024" spans="1:4">
      <c r="A1024" s="28"/>
      <c r="B1024" s="29"/>
      <c r="C1024" s="28"/>
      <c r="D1024" s="28"/>
    </row>
    <row r="1025" spans="1:4">
      <c r="A1025" s="28"/>
      <c r="B1025" s="29"/>
      <c r="C1025" s="28"/>
      <c r="D1025" s="28"/>
    </row>
    <row r="1026" spans="1:4">
      <c r="A1026" s="28"/>
      <c r="B1026" s="29"/>
      <c r="C1026" s="28"/>
      <c r="D1026" s="28"/>
    </row>
    <row r="1027" spans="1:4">
      <c r="A1027" s="28"/>
      <c r="B1027" s="29"/>
      <c r="C1027" s="28"/>
      <c r="D1027" s="28"/>
    </row>
    <row r="1028" spans="1:4">
      <c r="A1028" s="28"/>
      <c r="B1028" s="29"/>
      <c r="C1028" s="28"/>
      <c r="D1028" s="28"/>
    </row>
    <row r="1029" spans="1:4">
      <c r="A1029" s="28"/>
      <c r="B1029" s="29"/>
      <c r="C1029" s="28"/>
      <c r="D1029" s="28"/>
    </row>
    <row r="1030" spans="1:4">
      <c r="A1030" s="28"/>
      <c r="B1030" s="29"/>
      <c r="C1030" s="28"/>
      <c r="D1030" s="28"/>
    </row>
    <row r="1031" spans="1:4">
      <c r="A1031" s="28"/>
      <c r="B1031" s="29"/>
      <c r="C1031" s="28"/>
      <c r="D1031" s="28"/>
    </row>
    <row r="1032" spans="1:4">
      <c r="A1032" s="28"/>
      <c r="B1032" s="29"/>
      <c r="C1032" s="28"/>
      <c r="D1032" s="28"/>
    </row>
    <row r="1033" spans="1:4">
      <c r="A1033" s="28"/>
      <c r="B1033" s="29"/>
      <c r="C1033" s="28"/>
      <c r="D1033" s="28"/>
    </row>
    <row r="1034" spans="1:4">
      <c r="A1034" s="28"/>
      <c r="B1034" s="29"/>
      <c r="C1034" s="28"/>
      <c r="D1034" s="28"/>
    </row>
    <row r="1035" spans="1:4">
      <c r="A1035" s="28"/>
      <c r="B1035" s="29"/>
      <c r="C1035" s="28"/>
      <c r="D1035" s="28"/>
    </row>
    <row r="1036" spans="1:4">
      <c r="A1036" s="28"/>
      <c r="B1036" s="29"/>
      <c r="C1036" s="28"/>
      <c r="D1036" s="28"/>
    </row>
    <row r="1037" spans="1:4">
      <c r="A1037" s="28"/>
      <c r="B1037" s="29"/>
      <c r="C1037" s="28"/>
      <c r="D1037" s="28"/>
    </row>
    <row r="1038" spans="1:4">
      <c r="A1038" s="28"/>
      <c r="B1038" s="29"/>
      <c r="C1038" s="28"/>
      <c r="D1038" s="28"/>
    </row>
    <row r="1039" spans="1:4">
      <c r="A1039" s="28"/>
      <c r="B1039" s="29"/>
      <c r="C1039" s="28"/>
      <c r="D1039" s="28"/>
    </row>
    <row r="1040" spans="1:4">
      <c r="A1040" s="28"/>
      <c r="B1040" s="29"/>
      <c r="C1040" s="28"/>
      <c r="D1040" s="28"/>
    </row>
    <row r="1041" spans="1:4">
      <c r="A1041" s="28"/>
      <c r="B1041" s="29"/>
      <c r="C1041" s="28"/>
      <c r="D1041" s="28"/>
    </row>
    <row r="1042" spans="1:4">
      <c r="A1042" s="28"/>
      <c r="B1042" s="29"/>
      <c r="C1042" s="28"/>
      <c r="D1042" s="28"/>
    </row>
    <row r="1043" spans="1:4">
      <c r="A1043" s="28"/>
      <c r="B1043" s="29"/>
      <c r="C1043" s="28"/>
      <c r="D1043" s="28"/>
    </row>
    <row r="1044" spans="1:4">
      <c r="A1044" s="28"/>
      <c r="B1044" s="29"/>
      <c r="C1044" s="28"/>
      <c r="D1044" s="28"/>
    </row>
    <row r="1045" spans="1:4">
      <c r="A1045" s="28"/>
      <c r="B1045" s="29"/>
      <c r="C1045" s="28"/>
      <c r="D1045" s="28"/>
    </row>
    <row r="1046" spans="1:4">
      <c r="A1046" s="28"/>
      <c r="B1046" s="29"/>
      <c r="C1046" s="28"/>
      <c r="D1046" s="28"/>
    </row>
    <row r="1047" spans="1:4">
      <c r="A1047" s="28"/>
      <c r="B1047" s="29"/>
      <c r="C1047" s="28"/>
      <c r="D1047" s="28"/>
    </row>
    <row r="1048" spans="1:4">
      <c r="A1048" s="28"/>
      <c r="B1048" s="29"/>
      <c r="C1048" s="28"/>
      <c r="D1048" s="28"/>
    </row>
    <row r="1049" spans="1:4">
      <c r="A1049" s="28"/>
      <c r="B1049" s="29"/>
      <c r="C1049" s="28"/>
      <c r="D1049" s="28"/>
    </row>
    <row r="1050" spans="1:4">
      <c r="A1050" s="28"/>
      <c r="B1050" s="29"/>
      <c r="C1050" s="28"/>
      <c r="D1050" s="28"/>
    </row>
    <row r="1051" spans="1:4">
      <c r="A1051" s="28"/>
      <c r="B1051" s="29"/>
      <c r="C1051" s="28"/>
      <c r="D1051" s="28"/>
    </row>
    <row r="1052" spans="1:4">
      <c r="A1052" s="28"/>
      <c r="B1052" s="29"/>
      <c r="C1052" s="28"/>
      <c r="D1052" s="28"/>
    </row>
    <row r="1053" spans="1:4">
      <c r="A1053" s="28"/>
      <c r="B1053" s="29"/>
      <c r="C1053" s="28"/>
      <c r="D1053" s="28"/>
    </row>
    <row r="1054" spans="1:4">
      <c r="A1054" s="28"/>
      <c r="B1054" s="29"/>
      <c r="C1054" s="28"/>
      <c r="D1054" s="28"/>
    </row>
    <row r="1055" spans="1:4">
      <c r="A1055" s="28"/>
      <c r="B1055" s="29"/>
      <c r="C1055" s="28"/>
      <c r="D1055" s="28"/>
    </row>
    <row r="1056" spans="1:4">
      <c r="A1056" s="28"/>
      <c r="B1056" s="29"/>
      <c r="C1056" s="28"/>
      <c r="D1056" s="28"/>
    </row>
    <row r="1057" spans="1:4">
      <c r="A1057" s="28"/>
      <c r="B1057" s="29"/>
      <c r="C1057" s="28"/>
      <c r="D1057" s="28"/>
    </row>
    <row r="1058" spans="1:4">
      <c r="A1058" s="28"/>
      <c r="B1058" s="29"/>
      <c r="C1058" s="28"/>
      <c r="D1058" s="28"/>
    </row>
    <row r="1059" spans="1:4">
      <c r="A1059" s="28"/>
      <c r="B1059" s="29"/>
      <c r="C1059" s="28"/>
      <c r="D1059" s="28"/>
    </row>
    <row r="1060" spans="1:4">
      <c r="A1060" s="28"/>
      <c r="B1060" s="29"/>
      <c r="C1060" s="28"/>
      <c r="D1060" s="28"/>
    </row>
    <row r="1061" spans="1:4">
      <c r="A1061" s="28"/>
      <c r="B1061" s="29"/>
      <c r="C1061" s="28"/>
      <c r="D1061" s="28"/>
    </row>
    <row r="1062" spans="1:4">
      <c r="A1062" s="28"/>
      <c r="B1062" s="29"/>
      <c r="C1062" s="28"/>
      <c r="D1062" s="28"/>
    </row>
    <row r="1063" spans="1:4">
      <c r="A1063" s="28"/>
      <c r="B1063" s="29"/>
      <c r="C1063" s="28"/>
      <c r="D1063" s="28"/>
    </row>
    <row r="1064" spans="1:4">
      <c r="A1064" s="28"/>
      <c r="B1064" s="29"/>
      <c r="C1064" s="28"/>
      <c r="D1064" s="28"/>
    </row>
    <row r="1065" spans="1:4">
      <c r="A1065" s="28"/>
      <c r="B1065" s="29"/>
      <c r="C1065" s="28"/>
      <c r="D1065" s="28"/>
    </row>
    <row r="1066" spans="1:4">
      <c r="A1066" s="28"/>
      <c r="B1066" s="29"/>
      <c r="C1066" s="28"/>
      <c r="D1066" s="28"/>
    </row>
    <row r="1067" spans="1:4">
      <c r="A1067" s="28"/>
      <c r="B1067" s="29"/>
      <c r="C1067" s="28"/>
      <c r="D1067" s="28"/>
    </row>
    <row r="1068" spans="1:4">
      <c r="A1068" s="28"/>
      <c r="B1068" s="29"/>
      <c r="C1068" s="28"/>
      <c r="D1068" s="28"/>
    </row>
    <row r="1069" spans="1:4">
      <c r="A1069" s="28"/>
      <c r="B1069" s="29"/>
      <c r="C1069" s="28"/>
      <c r="D1069" s="28"/>
    </row>
    <row r="1070" spans="1:4">
      <c r="A1070" s="28"/>
      <c r="B1070" s="29"/>
      <c r="C1070" s="28"/>
      <c r="D1070" s="28"/>
    </row>
    <row r="1071" spans="1:4">
      <c r="A1071" s="28"/>
      <c r="B1071" s="29"/>
      <c r="C1071" s="28"/>
      <c r="D1071" s="28"/>
    </row>
    <row r="1072" spans="1:4">
      <c r="A1072" s="28"/>
      <c r="B1072" s="29"/>
      <c r="C1072" s="28"/>
      <c r="D1072" s="28"/>
    </row>
    <row r="1073" spans="1:4">
      <c r="A1073" s="28"/>
      <c r="B1073" s="29"/>
      <c r="C1073" s="28"/>
      <c r="D1073" s="28"/>
    </row>
    <row r="1074" spans="1:4">
      <c r="A1074" s="28"/>
      <c r="B1074" s="29"/>
      <c r="C1074" s="28"/>
      <c r="D1074" s="28"/>
    </row>
    <row r="1075" spans="1:4">
      <c r="A1075" s="28"/>
      <c r="B1075" s="29"/>
      <c r="C1075" s="28"/>
      <c r="D1075" s="28"/>
    </row>
    <row r="1076" spans="1:4">
      <c r="A1076" s="28"/>
      <c r="B1076" s="29"/>
      <c r="C1076" s="28"/>
      <c r="D1076" s="28"/>
    </row>
    <row r="1077" spans="1:4">
      <c r="A1077" s="28"/>
      <c r="B1077" s="29"/>
      <c r="C1077" s="28"/>
      <c r="D1077" s="28"/>
    </row>
    <row r="1078" spans="1:4">
      <c r="A1078" s="28"/>
      <c r="B1078" s="29"/>
      <c r="C1078" s="28"/>
      <c r="D1078" s="28"/>
    </row>
    <row r="1079" spans="1:4">
      <c r="A1079" s="28"/>
      <c r="B1079" s="29"/>
      <c r="C1079" s="28"/>
      <c r="D1079" s="28"/>
    </row>
    <row r="1080" spans="1:4">
      <c r="A1080" s="28"/>
      <c r="B1080" s="29"/>
      <c r="C1080" s="28"/>
      <c r="D1080" s="28"/>
    </row>
    <row r="1081" spans="1:4">
      <c r="A1081" s="28"/>
      <c r="B1081" s="29"/>
      <c r="C1081" s="28"/>
      <c r="D1081" s="28"/>
    </row>
    <row r="1082" spans="1:4">
      <c r="A1082" s="28"/>
      <c r="B1082" s="29"/>
      <c r="C1082" s="28"/>
      <c r="D1082" s="28"/>
    </row>
    <row r="1083" spans="1:4">
      <c r="A1083" s="28"/>
      <c r="B1083" s="29"/>
      <c r="C1083" s="28"/>
      <c r="D1083" s="28"/>
    </row>
    <row r="1084" spans="1:4">
      <c r="A1084" s="28"/>
      <c r="B1084" s="29"/>
      <c r="C1084" s="28"/>
      <c r="D1084" s="28"/>
    </row>
    <row r="1085" spans="1:4">
      <c r="A1085" s="28"/>
      <c r="B1085" s="29"/>
      <c r="C1085" s="28"/>
      <c r="D1085" s="28"/>
    </row>
    <row r="1086" spans="1:4">
      <c r="A1086" s="28"/>
      <c r="B1086" s="29"/>
      <c r="C1086" s="28"/>
      <c r="D1086" s="28"/>
    </row>
    <row r="1087" spans="1:4">
      <c r="A1087" s="28"/>
      <c r="B1087" s="29"/>
      <c r="C1087" s="28"/>
      <c r="D1087" s="28"/>
    </row>
    <row r="1088" spans="1:4">
      <c r="A1088" s="28"/>
      <c r="B1088" s="29"/>
      <c r="C1088" s="28"/>
      <c r="D1088" s="28"/>
    </row>
    <row r="1089" spans="1:4">
      <c r="A1089" s="28"/>
      <c r="B1089" s="29"/>
      <c r="C1089" s="28"/>
      <c r="D1089" s="28"/>
    </row>
    <row r="1090" spans="1:4">
      <c r="A1090" s="28"/>
      <c r="B1090" s="29"/>
      <c r="C1090" s="28"/>
      <c r="D1090" s="28"/>
    </row>
    <row r="1091" spans="1:4">
      <c r="A1091" s="28"/>
      <c r="B1091" s="29"/>
      <c r="C1091" s="28"/>
      <c r="D1091" s="28"/>
    </row>
    <row r="1092" spans="1:4">
      <c r="A1092" s="28"/>
      <c r="B1092" s="29"/>
      <c r="C1092" s="28"/>
      <c r="D1092" s="28"/>
    </row>
    <row r="1093" spans="1:4">
      <c r="A1093" s="28"/>
      <c r="B1093" s="29"/>
      <c r="C1093" s="28"/>
      <c r="D1093" s="28"/>
    </row>
    <row r="1094" spans="1:4">
      <c r="A1094" s="28"/>
      <c r="B1094" s="29"/>
      <c r="C1094" s="28"/>
      <c r="D1094" s="28"/>
    </row>
    <row r="1095" spans="1:4">
      <c r="A1095" s="28"/>
      <c r="B1095" s="29"/>
      <c r="C1095" s="28"/>
      <c r="D1095" s="28"/>
    </row>
    <row r="1096" spans="1:4">
      <c r="A1096" s="28"/>
      <c r="B1096" s="29"/>
      <c r="C1096" s="28"/>
      <c r="D1096" s="28"/>
    </row>
    <row r="1097" spans="1:4">
      <c r="A1097" s="28"/>
      <c r="B1097" s="29"/>
      <c r="C1097" s="28"/>
      <c r="D1097" s="28"/>
    </row>
    <row r="1098" spans="1:4">
      <c r="A1098" s="28"/>
      <c r="B1098" s="29"/>
      <c r="C1098" s="28"/>
      <c r="D1098" s="28"/>
    </row>
    <row r="1099" spans="1:4">
      <c r="A1099" s="28"/>
      <c r="B1099" s="29"/>
      <c r="C1099" s="28"/>
      <c r="D1099" s="28"/>
    </row>
    <row r="1100" spans="1:4">
      <c r="A1100" s="28"/>
      <c r="B1100" s="29"/>
      <c r="C1100" s="28"/>
      <c r="D1100" s="28"/>
    </row>
    <row r="1101" spans="1:4">
      <c r="A1101" s="28"/>
      <c r="B1101" s="29"/>
      <c r="C1101" s="28"/>
      <c r="D1101" s="28"/>
    </row>
    <row r="1102" spans="1:4">
      <c r="A1102" s="28"/>
      <c r="B1102" s="29"/>
      <c r="C1102" s="28"/>
      <c r="D1102" s="28"/>
    </row>
    <row r="1103" spans="1:4">
      <c r="A1103" s="28"/>
      <c r="B1103" s="29"/>
      <c r="C1103" s="28"/>
      <c r="D1103" s="28"/>
    </row>
    <row r="1104" spans="1:4">
      <c r="A1104" s="28"/>
      <c r="B1104" s="29"/>
      <c r="C1104" s="28"/>
      <c r="D1104" s="28"/>
    </row>
    <row r="1105" spans="1:4">
      <c r="A1105" s="28"/>
      <c r="B1105" s="29"/>
      <c r="C1105" s="28"/>
      <c r="D1105" s="28"/>
    </row>
    <row r="1106" spans="1:4">
      <c r="A1106" s="28"/>
      <c r="B1106" s="29"/>
      <c r="C1106" s="28"/>
      <c r="D1106" s="28"/>
    </row>
    <row r="1107" spans="1:4">
      <c r="A1107" s="28"/>
      <c r="B1107" s="29"/>
      <c r="C1107" s="28"/>
      <c r="D1107" s="28"/>
    </row>
    <row r="1108" spans="1:4">
      <c r="A1108" s="28"/>
      <c r="B1108" s="29"/>
      <c r="C1108" s="28"/>
      <c r="D1108" s="28"/>
    </row>
    <row r="1109" spans="1:4">
      <c r="A1109" s="28"/>
      <c r="B1109" s="29"/>
      <c r="C1109" s="28"/>
      <c r="D1109" s="28"/>
    </row>
    <row r="1110" spans="1:4">
      <c r="A1110" s="28"/>
      <c r="B1110" s="29"/>
      <c r="C1110" s="28"/>
      <c r="D1110" s="28"/>
    </row>
    <row r="1111" spans="1:4">
      <c r="A1111" s="28"/>
      <c r="B1111" s="29"/>
      <c r="C1111" s="28"/>
      <c r="D1111" s="28"/>
    </row>
    <row r="1112" spans="1:4">
      <c r="A1112" s="28"/>
      <c r="B1112" s="29"/>
      <c r="C1112" s="28"/>
      <c r="D1112" s="28"/>
    </row>
    <row r="1113" spans="1:4">
      <c r="A1113" s="28"/>
      <c r="B1113" s="29"/>
      <c r="C1113" s="28"/>
      <c r="D1113" s="28"/>
    </row>
    <row r="1114" spans="1:4">
      <c r="A1114" s="28"/>
      <c r="B1114" s="29"/>
      <c r="C1114" s="28"/>
      <c r="D1114" s="28"/>
    </row>
    <row r="1115" spans="1:4">
      <c r="A1115" s="28"/>
      <c r="B1115" s="29"/>
      <c r="C1115" s="28"/>
      <c r="D1115" s="28"/>
    </row>
    <row r="1116" spans="1:4">
      <c r="A1116" s="28"/>
      <c r="B1116" s="29"/>
      <c r="C1116" s="28"/>
      <c r="D1116" s="28"/>
    </row>
    <row r="1117" spans="1:4">
      <c r="A1117" s="28"/>
      <c r="B1117" s="29"/>
      <c r="C1117" s="28"/>
      <c r="D1117" s="28"/>
    </row>
    <row r="1118" spans="1:4">
      <c r="A1118" s="28"/>
      <c r="B1118" s="29"/>
      <c r="C1118" s="28"/>
      <c r="D1118" s="28"/>
    </row>
    <row r="1119" spans="1:4">
      <c r="A1119" s="28"/>
      <c r="B1119" s="29"/>
      <c r="C1119" s="28"/>
      <c r="D1119" s="28"/>
    </row>
    <row r="1120" spans="1:4">
      <c r="A1120" s="28"/>
      <c r="B1120" s="29"/>
      <c r="C1120" s="28"/>
      <c r="D1120" s="28"/>
    </row>
    <row r="1121" spans="1:4">
      <c r="A1121" s="28"/>
      <c r="B1121" s="28"/>
      <c r="C1121" s="28"/>
      <c r="D1121" s="28"/>
    </row>
    <row r="1122" spans="1:4">
      <c r="A1122" s="28"/>
      <c r="B1122" s="28"/>
      <c r="C1122" s="28"/>
      <c r="D1122" s="28"/>
    </row>
    <row r="1123" spans="1:4">
      <c r="A1123" s="28"/>
      <c r="B1123" s="28"/>
      <c r="C1123" s="28"/>
      <c r="D1123" s="28"/>
    </row>
    <row r="1124" spans="1:4">
      <c r="A1124" s="28"/>
      <c r="B1124" s="28"/>
      <c r="C1124" s="28"/>
      <c r="D1124" s="28"/>
    </row>
    <row r="1125" spans="1:4">
      <c r="A1125" s="28"/>
      <c r="B1125" s="28"/>
      <c r="C1125" s="28"/>
      <c r="D1125" s="28"/>
    </row>
    <row r="1126" spans="1:4">
      <c r="A1126" s="28"/>
      <c r="B1126" s="28"/>
      <c r="C1126" s="28"/>
      <c r="D1126" s="28"/>
    </row>
    <row r="1127" spans="1:4">
      <c r="A1127" s="28"/>
      <c r="B1127" s="28"/>
      <c r="C1127" s="28"/>
      <c r="D1127" s="28"/>
    </row>
    <row r="1128" spans="1:4">
      <c r="A1128" s="28"/>
      <c r="B1128" s="28"/>
      <c r="C1128" s="28"/>
      <c r="D1128" s="28"/>
    </row>
    <row r="1129" spans="1:4">
      <c r="A1129" s="28"/>
      <c r="B1129" s="28"/>
      <c r="C1129" s="28"/>
      <c r="D1129" s="28"/>
    </row>
    <row r="1130" spans="1:4">
      <c r="A1130" s="28"/>
      <c r="B1130" s="28"/>
      <c r="C1130" s="28"/>
      <c r="D1130" s="28"/>
    </row>
    <row r="1131" spans="1:4">
      <c r="A1131" s="28"/>
      <c r="B1131" s="28"/>
      <c r="C1131" s="28"/>
      <c r="D1131" s="28"/>
    </row>
    <row r="1132" spans="1:4">
      <c r="A1132" s="28"/>
      <c r="B1132" s="28"/>
      <c r="C1132" s="28"/>
      <c r="D1132" s="28"/>
    </row>
    <row r="1133" spans="1:4">
      <c r="A1133" s="28"/>
      <c r="B1133" s="28"/>
      <c r="C1133" s="28"/>
      <c r="D1133" s="28"/>
    </row>
    <row r="1134" spans="1:4">
      <c r="A1134" s="28"/>
      <c r="B1134" s="28"/>
      <c r="C1134" s="28"/>
      <c r="D1134" s="28"/>
    </row>
    <row r="1135" spans="1:4">
      <c r="A1135" s="28"/>
      <c r="B1135" s="28"/>
      <c r="C1135" s="28"/>
      <c r="D1135" s="28"/>
    </row>
    <row r="1136" spans="1:4">
      <c r="A1136" s="28"/>
      <c r="B1136" s="28"/>
      <c r="C1136" s="28"/>
      <c r="D1136" s="28"/>
    </row>
    <row r="1137" spans="1:4">
      <c r="A1137" s="28"/>
      <c r="B1137" s="28"/>
      <c r="C1137" s="28"/>
      <c r="D1137" s="28"/>
    </row>
    <row r="1138" spans="1:4">
      <c r="A1138" s="28"/>
      <c r="B1138" s="28"/>
      <c r="C1138" s="28"/>
      <c r="D1138" s="28"/>
    </row>
    <row r="1139" spans="1:4">
      <c r="A1139" s="28"/>
      <c r="B1139" s="28"/>
      <c r="C1139" s="28"/>
      <c r="D1139" s="28"/>
    </row>
    <row r="1140" spans="1:4">
      <c r="A1140" s="28"/>
      <c r="B1140" s="28"/>
      <c r="C1140" s="28"/>
      <c r="D1140" s="28"/>
    </row>
    <row r="1141" spans="1:4">
      <c r="A1141" s="28"/>
      <c r="B1141" s="28"/>
      <c r="C1141" s="28"/>
      <c r="D1141" s="28"/>
    </row>
    <row r="1142" spans="1:4">
      <c r="A1142" s="28"/>
      <c r="B1142" s="28"/>
      <c r="C1142" s="28"/>
      <c r="D1142" s="28"/>
    </row>
    <row r="1143" spans="1:4">
      <c r="A1143" s="28"/>
      <c r="B1143" s="28"/>
      <c r="C1143" s="28"/>
      <c r="D1143" s="28"/>
    </row>
    <row r="1144" spans="1:4">
      <c r="A1144" s="28"/>
      <c r="B1144" s="28"/>
      <c r="C1144" s="28"/>
      <c r="D1144" s="28"/>
    </row>
    <row r="1145" spans="1:4">
      <c r="A1145" s="28"/>
      <c r="B1145" s="28"/>
      <c r="C1145" s="28"/>
      <c r="D1145" s="28"/>
    </row>
    <row r="1146" spans="1:4">
      <c r="A1146" s="28"/>
      <c r="B1146" s="28"/>
      <c r="C1146" s="28"/>
      <c r="D1146" s="28"/>
    </row>
    <row r="1147" spans="1:4">
      <c r="A1147" s="28"/>
      <c r="B1147" s="28"/>
      <c r="C1147" s="28"/>
      <c r="D1147" s="28"/>
    </row>
    <row r="1148" spans="1:4">
      <c r="A1148" s="28"/>
      <c r="B1148" s="28"/>
      <c r="C1148" s="28"/>
      <c r="D1148" s="28"/>
    </row>
    <row r="1149" spans="1:4">
      <c r="A1149" s="28"/>
      <c r="B1149" s="28"/>
      <c r="C1149" s="28"/>
      <c r="D1149" s="28"/>
    </row>
    <row r="1150" spans="1:4">
      <c r="A1150" s="28"/>
      <c r="B1150" s="28"/>
      <c r="C1150" s="28"/>
      <c r="D1150" s="28"/>
    </row>
    <row r="1151" spans="1:4">
      <c r="A1151" s="28"/>
      <c r="B1151" s="28"/>
      <c r="C1151" s="28"/>
      <c r="D1151" s="28"/>
    </row>
    <row r="1152" spans="1:4">
      <c r="A1152" s="28"/>
      <c r="B1152" s="28"/>
      <c r="C1152" s="28"/>
      <c r="D1152" s="28"/>
    </row>
    <row r="1153" spans="1:4">
      <c r="A1153" s="28"/>
      <c r="B1153" s="28"/>
      <c r="C1153" s="28"/>
      <c r="D1153" s="28"/>
    </row>
    <row r="1154" spans="1:4">
      <c r="A1154" s="28"/>
      <c r="B1154" s="28"/>
      <c r="C1154" s="28"/>
      <c r="D1154" s="28"/>
    </row>
    <row r="1155" spans="1:4">
      <c r="A1155" s="28"/>
      <c r="B1155" s="28"/>
      <c r="C1155" s="28"/>
      <c r="D1155" s="28"/>
    </row>
    <row r="1156" spans="1:4">
      <c r="A1156" s="28"/>
      <c r="B1156" s="28"/>
      <c r="C1156" s="28"/>
      <c r="D1156" s="28"/>
    </row>
    <row r="1157" spans="1:4">
      <c r="A1157" s="28"/>
      <c r="B1157" s="28"/>
      <c r="C1157" s="28"/>
      <c r="D1157" s="28"/>
    </row>
    <row r="1158" spans="1:4">
      <c r="A1158" s="28"/>
      <c r="B1158" s="28"/>
      <c r="C1158" s="28"/>
      <c r="D1158" s="28"/>
    </row>
    <row r="1159" spans="1:4">
      <c r="A1159" s="28"/>
      <c r="B1159" s="28"/>
      <c r="C1159" s="28"/>
      <c r="D1159" s="28"/>
    </row>
    <row r="1160" spans="1:4">
      <c r="A1160" s="28"/>
      <c r="B1160" s="28"/>
      <c r="C1160" s="28"/>
      <c r="D1160" s="28"/>
    </row>
    <row r="1161" spans="1:4">
      <c r="A1161" s="28"/>
      <c r="B1161" s="28"/>
      <c r="C1161" s="28"/>
      <c r="D1161" s="28"/>
    </row>
    <row r="1162" spans="1:4">
      <c r="A1162" s="28"/>
      <c r="B1162" s="28"/>
      <c r="C1162" s="28"/>
      <c r="D1162" s="28"/>
    </row>
    <row r="1163" spans="1:4">
      <c r="A1163" s="28"/>
      <c r="B1163" s="28"/>
      <c r="C1163" s="28"/>
      <c r="D1163" s="28"/>
    </row>
    <row r="1164" spans="1:4">
      <c r="A1164" s="28"/>
      <c r="B1164" s="28"/>
      <c r="C1164" s="28"/>
      <c r="D1164" s="28"/>
    </row>
    <row r="1165" spans="1:4">
      <c r="A1165" s="28"/>
      <c r="B1165" s="28"/>
      <c r="C1165" s="28"/>
      <c r="D1165" s="28"/>
    </row>
    <row r="1166" spans="1:4">
      <c r="A1166" s="28"/>
      <c r="B1166" s="28"/>
      <c r="C1166" s="28"/>
      <c r="D1166" s="28"/>
    </row>
    <row r="1167" spans="1:4">
      <c r="A1167" s="28"/>
      <c r="B1167" s="28"/>
      <c r="C1167" s="28"/>
      <c r="D1167" s="28"/>
    </row>
    <row r="1168" spans="1:4">
      <c r="A1168" s="28"/>
      <c r="B1168" s="28"/>
      <c r="C1168" s="28"/>
      <c r="D1168" s="28"/>
    </row>
    <row r="1169" spans="1:4">
      <c r="A1169" s="28"/>
      <c r="B1169" s="28"/>
      <c r="C1169" s="28"/>
      <c r="D1169" s="28"/>
    </row>
    <row r="1170" spans="1:4">
      <c r="A1170" s="28"/>
      <c r="B1170" s="28"/>
      <c r="C1170" s="28"/>
      <c r="D1170" s="28"/>
    </row>
    <row r="1171" spans="1:4">
      <c r="A1171" s="28"/>
      <c r="B1171" s="28"/>
      <c r="C1171" s="28"/>
      <c r="D1171" s="28"/>
    </row>
    <row r="1172" spans="1:4">
      <c r="A1172" s="28"/>
      <c r="B1172" s="28"/>
      <c r="C1172" s="28"/>
      <c r="D1172" s="28"/>
    </row>
    <row r="1173" spans="1:4">
      <c r="A1173" s="28"/>
      <c r="B1173" s="28"/>
      <c r="C1173" s="28"/>
      <c r="D1173" s="28"/>
    </row>
    <row r="1174" spans="1:4">
      <c r="A1174" s="28"/>
      <c r="B1174" s="28"/>
      <c r="C1174" s="28"/>
      <c r="D1174" s="28"/>
    </row>
    <row r="1175" spans="1:4">
      <c r="A1175" s="28"/>
      <c r="B1175" s="28"/>
      <c r="C1175" s="28"/>
      <c r="D1175" s="28"/>
    </row>
    <row r="1176" spans="1:4">
      <c r="A1176" s="28"/>
      <c r="B1176" s="28"/>
      <c r="C1176" s="28"/>
      <c r="D1176" s="28"/>
    </row>
    <row r="1177" spans="1:4">
      <c r="A1177" s="28"/>
      <c r="B1177" s="28"/>
      <c r="C1177" s="28"/>
      <c r="D1177" s="28"/>
    </row>
    <row r="1178" spans="1:4">
      <c r="A1178" s="28"/>
      <c r="B1178" s="28"/>
      <c r="C1178" s="28"/>
      <c r="D1178" s="28"/>
    </row>
    <row r="1179" spans="1:4">
      <c r="A1179" s="28"/>
      <c r="B1179" s="28"/>
      <c r="C1179" s="28"/>
      <c r="D1179" s="28"/>
    </row>
    <row r="1180" spans="1:4">
      <c r="A1180" s="28"/>
      <c r="B1180" s="28"/>
      <c r="C1180" s="28"/>
      <c r="D1180" s="28"/>
    </row>
    <row r="1181" spans="1:4">
      <c r="A1181" s="28"/>
      <c r="B1181" s="28"/>
      <c r="C1181" s="28"/>
      <c r="D1181" s="28"/>
    </row>
    <row r="1182" spans="1:4">
      <c r="A1182" s="28"/>
      <c r="B1182" s="28"/>
      <c r="C1182" s="28"/>
      <c r="D1182" s="28"/>
    </row>
    <row r="1183" spans="1:4">
      <c r="A1183" s="28"/>
      <c r="B1183" s="28"/>
      <c r="C1183" s="28"/>
      <c r="D1183" s="28"/>
    </row>
    <row r="1184" spans="1:4">
      <c r="A1184" s="28"/>
      <c r="B1184" s="28"/>
      <c r="C1184" s="28"/>
      <c r="D1184" s="28"/>
    </row>
    <row r="1185" spans="1:4">
      <c r="A1185" s="28"/>
      <c r="B1185" s="28"/>
      <c r="C1185" s="28"/>
      <c r="D1185" s="28"/>
    </row>
    <row r="1186" spans="1:4">
      <c r="A1186" s="28"/>
      <c r="B1186" s="28"/>
      <c r="C1186" s="28"/>
      <c r="D1186" s="28"/>
    </row>
    <row r="1187" spans="1:4">
      <c r="A1187" s="28"/>
      <c r="B1187" s="28"/>
      <c r="C1187" s="28"/>
      <c r="D1187" s="28"/>
    </row>
    <row r="1188" spans="1:4">
      <c r="A1188" s="28"/>
      <c r="B1188" s="28"/>
      <c r="C1188" s="28"/>
      <c r="D1188" s="28"/>
    </row>
  </sheetData>
  <sheetProtection sheet="1" objects="1" scenarios="1"/>
  <phoneticPr fontId="8" type="noConversion"/>
  <hyperlinks>
    <hyperlink ref="A53" r:id="rId1" display="http://www.bav-astro.de/sfs/BAVM_link.php?BAVMnr=34" xr:uid="{00000000-0004-0000-0200-000000000000}"/>
    <hyperlink ref="A54" r:id="rId2" display="http://www.bav-astro.de/sfs/BAVM_link.php?BAVMnr=34" xr:uid="{00000000-0004-0000-0200-000001000000}"/>
    <hyperlink ref="A55" r:id="rId3" display="http://www.bav-astro.de/sfs/BAVM_link.php?BAVMnr=34" xr:uid="{00000000-0004-0000-0200-000002000000}"/>
    <hyperlink ref="A56" r:id="rId4" display="http://www.bav-astro.de/sfs/BAVM_link.php?BAVMnr=34" xr:uid="{00000000-0004-0000-0200-000003000000}"/>
    <hyperlink ref="A57" r:id="rId5" display="http://www.bav-astro.de/sfs/BAVM_link.php?BAVMnr=38" xr:uid="{00000000-0004-0000-0200-000004000000}"/>
    <hyperlink ref="A58" r:id="rId6" display="http://www.bav-astro.de/sfs/BAVM_link.php?BAVMnr=39" xr:uid="{00000000-0004-0000-0200-000005000000}"/>
    <hyperlink ref="A59" r:id="rId7" display="http://www.bav-astro.de/sfs/BAVM_link.php?BAVMnr=39" xr:uid="{00000000-0004-0000-0200-000006000000}"/>
    <hyperlink ref="A156" r:id="rId8" display="http://vsolj.cetus-net.org/no47.pdf" xr:uid="{00000000-0004-0000-0200-000007000000}"/>
    <hyperlink ref="A60" r:id="rId9" display="http://www.bav-astro.de/sfs/BAVM_link.php?BAVMnr=46" xr:uid="{00000000-0004-0000-0200-000008000000}"/>
    <hyperlink ref="A61" r:id="rId10" display="http://www.bav-astro.de/sfs/BAVM_link.php?BAVMnr=50" xr:uid="{00000000-0004-0000-0200-000009000000}"/>
    <hyperlink ref="A62" r:id="rId11" display="http://www.bav-astro.de/sfs/BAVM_link.php?BAVMnr=60" xr:uid="{00000000-0004-0000-0200-00000A000000}"/>
    <hyperlink ref="A63" r:id="rId12" display="http://www.bav-astro.de/sfs/BAVM_link.php?BAVMnr=60" xr:uid="{00000000-0004-0000-0200-00000B000000}"/>
    <hyperlink ref="A64" r:id="rId13" display="http://www.bav-astro.de/sfs/BAVM_link.php?BAVMnr=60" xr:uid="{00000000-0004-0000-0200-00000C000000}"/>
    <hyperlink ref="A43" r:id="rId14" display="http://www.bav-astro.de/sfs/BAVM_link.php?BAVMnr=132" xr:uid="{00000000-0004-0000-0200-00000D000000}"/>
    <hyperlink ref="A44" r:id="rId15" display="http://www.bav-astro.de/sfs/BAVM_link.php?BAVMnr=132" xr:uid="{00000000-0004-0000-0200-00000E000000}"/>
    <hyperlink ref="A111" r:id="rId16" display="http://www.konkoly.hu/cgi-bin/IBVS?5594" xr:uid="{00000000-0004-0000-0200-00000F000000}"/>
    <hyperlink ref="A148" r:id="rId17" display="http://vsolj.cetus-net.org/no40.pdf" xr:uid="{00000000-0004-0000-0200-000010000000}"/>
    <hyperlink ref="A149" r:id="rId18" display="http://vsolj.cetus-net.org/no43.pdf" xr:uid="{00000000-0004-0000-0200-000011000000}"/>
    <hyperlink ref="A150" r:id="rId19" display="http://vsolj.cetus-net.org/no44.pdf" xr:uid="{00000000-0004-0000-0200-000012000000}"/>
    <hyperlink ref="A151" r:id="rId20" display="http://vsolj.cetus-net.org/no44.pdf" xr:uid="{00000000-0004-0000-0200-000013000000}"/>
    <hyperlink ref="A152" r:id="rId21" display="http://vsolj.cetus-net.org/no44.pdf" xr:uid="{00000000-0004-0000-0200-000014000000}"/>
    <hyperlink ref="A153" r:id="rId22" display="http://vsolj.cetus-net.org/no45.pdf" xr:uid="{00000000-0004-0000-0200-000015000000}"/>
    <hyperlink ref="A154" r:id="rId23" display="http://vsolj.cetus-net.org/no45.pdf" xr:uid="{00000000-0004-0000-0200-000016000000}"/>
    <hyperlink ref="A119" r:id="rId24" display="http://www.konkoly.hu/cgi-bin/IBVS?5801" xr:uid="{00000000-0004-0000-0200-000017000000}"/>
    <hyperlink ref="A120" r:id="rId25" display="http://www.konkoly.hu/cgi-bin/IBVS?5801" xr:uid="{00000000-0004-0000-0200-000018000000}"/>
    <hyperlink ref="A155" r:id="rId26" display="http://vsolj.cetus-net.org/no46.pdf" xr:uid="{00000000-0004-0000-0200-000019000000}"/>
    <hyperlink ref="A45" r:id="rId27" display="http://www.bav-astro.de/sfs/BAVM_link.php?BAVMnr=193" xr:uid="{00000000-0004-0000-0200-00001A000000}"/>
    <hyperlink ref="A46" r:id="rId28" display="http://www.bav-astro.de/sfs/BAVM_link.php?BAVMnr=193" xr:uid="{00000000-0004-0000-0200-00001B000000}"/>
    <hyperlink ref="A157" r:id="rId29" display="http://vsolj.cetus-net.org/no48.pdf" xr:uid="{00000000-0004-0000-0200-00001C000000}"/>
    <hyperlink ref="A47" r:id="rId30" display="http://www.bav-astro.de/sfs/BAVM_link.php?BAVMnr=203" xr:uid="{00000000-0004-0000-0200-00001D000000}"/>
    <hyperlink ref="A48" r:id="rId31" display="http://www.bav-astro.de/sfs/BAVM_link.php?BAVMnr=203" xr:uid="{00000000-0004-0000-0200-00001E000000}"/>
    <hyperlink ref="A158" r:id="rId32" display="http://vsolj.cetus-net.org/vsoljno50.pdf" xr:uid="{00000000-0004-0000-0200-00001F000000}"/>
    <hyperlink ref="A49" r:id="rId33" display="http://www.bav-astro.de/sfs/BAVM_link.php?BAVMnr=215" xr:uid="{00000000-0004-0000-0200-000020000000}"/>
    <hyperlink ref="A50" r:id="rId34" display="http://www.bav-astro.de/sfs/BAVM_link.php?BAVMnr=215" xr:uid="{00000000-0004-0000-0200-000021000000}"/>
    <hyperlink ref="A51" r:id="rId35" display="http://www.bav-astro.de/sfs/BAVM_link.php?BAVMnr=215" xr:uid="{00000000-0004-0000-0200-000022000000}"/>
    <hyperlink ref="A52" r:id="rId36" display="http://www.bav-astro.de/sfs/BAVM_link.php?BAVMnr=225" xr:uid="{00000000-0004-0000-0200-000023000000}"/>
  </hyperlinks>
  <pageMargins left="0.75" right="0.75" top="1" bottom="1" header="0.5" footer="0.5"/>
  <pageSetup orientation="portrait" horizontalDpi="300" verticalDpi="300" r:id="rId37"/>
  <headerFooter alignWithMargins="0"/>
  <drawing r:id="rId3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1"/>
  </sheetPr>
  <dimension ref="A1:AE1254"/>
  <sheetViews>
    <sheetView workbookViewId="0"/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1.28515625" customWidth="1"/>
    <col min="6" max="6" width="16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23" ht="21" thickBot="1">
      <c r="A1" s="1" t="s">
        <v>246</v>
      </c>
      <c r="V1" s="6" t="s">
        <v>71</v>
      </c>
      <c r="W1" s="9" t="s">
        <v>83</v>
      </c>
    </row>
    <row r="2" spans="1:23">
      <c r="A2" t="s">
        <v>86</v>
      </c>
      <c r="B2" s="27" t="s">
        <v>133</v>
      </c>
      <c r="V2" s="28">
        <v>-40000</v>
      </c>
      <c r="W2" s="28">
        <f t="shared" ref="W2:W17" si="0">+$D$11+$D$12*V2+$D$13*V2^2</f>
        <v>0.46844672949519839</v>
      </c>
    </row>
    <row r="3" spans="1:23" ht="13.5" thickBot="1">
      <c r="V3" s="28">
        <v>-35000</v>
      </c>
      <c r="W3" s="28">
        <f t="shared" si="0"/>
        <v>0.39837778353019659</v>
      </c>
    </row>
    <row r="4" spans="1:23" ht="14.25" thickTop="1" thickBot="1">
      <c r="A4" s="7" t="s">
        <v>61</v>
      </c>
      <c r="C4" s="2">
        <v>43016.404000000002</v>
      </c>
      <c r="D4" s="3">
        <v>0.37012879999999998</v>
      </c>
      <c r="V4" s="28">
        <v>-30000</v>
      </c>
      <c r="W4" s="28">
        <f t="shared" si="0"/>
        <v>0.33259653279260398</v>
      </c>
    </row>
    <row r="5" spans="1:23" ht="13.5" thickTop="1">
      <c r="A5" s="45" t="s">
        <v>136</v>
      </c>
      <c r="B5" s="46"/>
      <c r="C5" s="47">
        <v>8</v>
      </c>
      <c r="D5" s="46" t="s">
        <v>137</v>
      </c>
      <c r="V5" s="28">
        <v>-25000</v>
      </c>
      <c r="W5" s="28">
        <f t="shared" si="0"/>
        <v>0.27110297728242055</v>
      </c>
    </row>
    <row r="6" spans="1:23">
      <c r="A6" s="7" t="s">
        <v>62</v>
      </c>
      <c r="V6" s="28">
        <v>-20000</v>
      </c>
      <c r="W6" s="28">
        <f t="shared" si="0"/>
        <v>0.21389711699964631</v>
      </c>
    </row>
    <row r="7" spans="1:23">
      <c r="A7" t="s">
        <v>63</v>
      </c>
      <c r="C7">
        <f>+C4</f>
        <v>43016.404000000002</v>
      </c>
      <c r="D7" s="20" t="s">
        <v>73</v>
      </c>
      <c r="V7" s="28">
        <v>-15000</v>
      </c>
      <c r="W7" s="28">
        <f t="shared" si="0"/>
        <v>0.16097895194428122</v>
      </c>
    </row>
    <row r="8" spans="1:23">
      <c r="A8" t="s">
        <v>64</v>
      </c>
      <c r="C8">
        <f>+D4</f>
        <v>0.37012879999999998</v>
      </c>
      <c r="D8" s="20" t="s">
        <v>73</v>
      </c>
      <c r="V8" s="28">
        <v>-10000</v>
      </c>
      <c r="W8" s="28">
        <f t="shared" si="0"/>
        <v>0.11234848211632525</v>
      </c>
    </row>
    <row r="9" spans="1:23">
      <c r="A9" s="54" t="s">
        <v>143</v>
      </c>
      <c r="C9" s="55">
        <v>21</v>
      </c>
      <c r="D9" s="48" t="str">
        <f>"F"&amp;C9</f>
        <v>F21</v>
      </c>
      <c r="E9" s="10" t="str">
        <f>"G"&amp;C9</f>
        <v>G21</v>
      </c>
      <c r="V9" s="28">
        <v>-5000</v>
      </c>
      <c r="W9" s="28">
        <f t="shared" si="0"/>
        <v>6.8005707515778474E-2</v>
      </c>
    </row>
    <row r="10" spans="1:23" ht="13.5" thickBot="1">
      <c r="A10" s="46"/>
      <c r="B10" s="46"/>
      <c r="C10" s="6" t="s">
        <v>81</v>
      </c>
      <c r="D10" s="6" t="s">
        <v>82</v>
      </c>
      <c r="E10" s="46"/>
      <c r="V10" s="28">
        <v>0</v>
      </c>
      <c r="W10" s="28">
        <f t="shared" si="0"/>
        <v>2.7950628142640852E-2</v>
      </c>
    </row>
    <row r="11" spans="1:23" ht="13.5" thickTop="1">
      <c r="A11" s="46" t="s">
        <v>77</v>
      </c>
      <c r="B11" s="46"/>
      <c r="C11" s="23">
        <f ca="1">INTERCEPT(INDIRECT($E$9):G991,INDIRECT($D$9):F991)</f>
        <v>-4.1686818209316079E-4</v>
      </c>
      <c r="D11" s="21">
        <f>E11*F11</f>
        <v>2.7950628142640852E-2</v>
      </c>
      <c r="E11" s="66">
        <v>2.7950628142640852E-2</v>
      </c>
      <c r="F11" s="67">
        <v>1</v>
      </c>
      <c r="V11" s="28">
        <v>5000</v>
      </c>
      <c r="W11" s="28">
        <f t="shared" si="0"/>
        <v>-7.8167560030876077E-3</v>
      </c>
    </row>
    <row r="12" spans="1:23">
      <c r="A12" s="46" t="s">
        <v>78</v>
      </c>
      <c r="B12" s="46"/>
      <c r="C12" s="23">
        <f ca="1">SLOPE(INDIRECT($E$9):G991,INDIRECT($D$9):F991)</f>
        <v>-4.0021192410095511E-6</v>
      </c>
      <c r="D12" s="21">
        <f>E12*F12</f>
        <v>-7.5822463518866081E-6</v>
      </c>
      <c r="E12" s="68">
        <v>-7.5822463518866082E-2</v>
      </c>
      <c r="F12" s="67">
        <v>1E-4</v>
      </c>
      <c r="V12" s="28">
        <v>10000</v>
      </c>
      <c r="W12" s="28">
        <f t="shared" si="0"/>
        <v>-3.9296444921406909E-2</v>
      </c>
    </row>
    <row r="13" spans="1:23" ht="13.5" thickBot="1">
      <c r="A13" s="46" t="s">
        <v>80</v>
      </c>
      <c r="B13" s="46"/>
      <c r="C13" s="5" t="s">
        <v>75</v>
      </c>
      <c r="D13" s="21">
        <f>E13*F13</f>
        <v>8.5753904548183248E-11</v>
      </c>
      <c r="E13" s="69">
        <v>8.5753904548183241E-3</v>
      </c>
      <c r="F13" s="67">
        <v>1E-8</v>
      </c>
      <c r="V13" s="28">
        <v>15000</v>
      </c>
      <c r="W13" s="28">
        <f t="shared" si="0"/>
        <v>-6.6488438612317041E-2</v>
      </c>
    </row>
    <row r="14" spans="1:23" ht="13.5" thickTop="1">
      <c r="A14" s="46"/>
      <c r="B14" s="46"/>
      <c r="C14" s="46"/>
      <c r="D14" s="21"/>
      <c r="E14">
        <f>SUM(U21:U998)</f>
        <v>2.0183271565484904</v>
      </c>
      <c r="V14" s="28">
        <v>20000</v>
      </c>
      <c r="W14" s="28">
        <f t="shared" si="0"/>
        <v>-8.9392737075818018E-2</v>
      </c>
    </row>
    <row r="15" spans="1:23">
      <c r="A15" s="49" t="s">
        <v>79</v>
      </c>
      <c r="B15" s="46"/>
      <c r="C15" s="18">
        <f ca="1">(C7+C11)+(C8+C12)*INT(MAX(F21:F3532))</f>
        <v>56525.218456183757</v>
      </c>
      <c r="D15" s="70">
        <f>+C7+INT(MAX(F21:F1598))*C8+D11+D12*INT(MAX(F21:F4033))+D13*INT(MAX(F21:F4060)^2)</f>
        <v>56525.230392450248</v>
      </c>
      <c r="E15" s="50" t="s">
        <v>147</v>
      </c>
      <c r="F15" s="47">
        <v>1</v>
      </c>
      <c r="V15" s="28">
        <v>25000</v>
      </c>
      <c r="W15" s="28">
        <f t="shared" si="0"/>
        <v>-0.10800934031190981</v>
      </c>
    </row>
    <row r="16" spans="1:23">
      <c r="A16" s="52" t="s">
        <v>65</v>
      </c>
      <c r="B16" s="46"/>
      <c r="C16" s="19">
        <f ca="1">+C8+C12</f>
        <v>0.37012479788075897</v>
      </c>
      <c r="D16" s="70">
        <f>+C8+D12+2*D13*MAX(F21:F143)</f>
        <v>0.37012747753141839</v>
      </c>
      <c r="E16" s="50" t="s">
        <v>138</v>
      </c>
      <c r="F16" s="51">
        <f ca="1">NOW()+15018.5+$C$5/24</f>
        <v>60369.375816435189</v>
      </c>
      <c r="V16" s="28">
        <v>30000</v>
      </c>
      <c r="W16" s="28">
        <f t="shared" si="0"/>
        <v>-0.12233824832059247</v>
      </c>
    </row>
    <row r="17" spans="1:31" ht="13.5" thickBot="1">
      <c r="A17" s="50" t="s">
        <v>131</v>
      </c>
      <c r="B17" s="46"/>
      <c r="C17" s="46">
        <f>COUNT(C21:C2190)</f>
        <v>138</v>
      </c>
      <c r="E17" s="50" t="s">
        <v>148</v>
      </c>
      <c r="F17" s="51">
        <f ca="1">ROUND(2*(F16-$C$7)/$C$8,0)/2+F15</f>
        <v>46884.5</v>
      </c>
      <c r="V17" s="28">
        <v>35000</v>
      </c>
      <c r="W17" s="28">
        <f t="shared" si="0"/>
        <v>-0.13237946110186594</v>
      </c>
    </row>
    <row r="18" spans="1:31" ht="14.25" thickTop="1" thickBot="1">
      <c r="A18" s="7" t="s">
        <v>151</v>
      </c>
      <c r="C18" s="71">
        <f ca="1">+C15</f>
        <v>56525.218456183757</v>
      </c>
      <c r="D18" s="72">
        <f ca="1">C16</f>
        <v>0.37012479788075897</v>
      </c>
      <c r="E18" s="50" t="s">
        <v>139</v>
      </c>
      <c r="F18" s="10">
        <f ca="1">ROUND(2*(F16-$C$15)/$C$16,0)/2+F15</f>
        <v>10387</v>
      </c>
    </row>
    <row r="19" spans="1:31" ht="13.5" thickBot="1">
      <c r="A19" s="7" t="s">
        <v>152</v>
      </c>
      <c r="C19" s="73">
        <f>+D15</f>
        <v>56525.230392450248</v>
      </c>
      <c r="D19" s="74">
        <f>+D16</f>
        <v>0.37012747753141839</v>
      </c>
      <c r="E19" s="50" t="s">
        <v>140</v>
      </c>
      <c r="F19" s="53">
        <f ca="1">+$C$15+$C$16*F18-15018.5-$C$5/24</f>
        <v>45350.871398437863</v>
      </c>
    </row>
    <row r="20" spans="1:31" ht="13.5" thickBot="1">
      <c r="A20" s="6" t="s">
        <v>67</v>
      </c>
      <c r="B20" s="6" t="s">
        <v>68</v>
      </c>
      <c r="C20" s="6" t="s">
        <v>69</v>
      </c>
      <c r="D20" s="6" t="s">
        <v>74</v>
      </c>
      <c r="E20" s="6" t="s">
        <v>70</v>
      </c>
      <c r="F20" s="6" t="s">
        <v>71</v>
      </c>
      <c r="G20" s="6" t="s">
        <v>72</v>
      </c>
      <c r="H20" s="9" t="s">
        <v>73</v>
      </c>
      <c r="I20" s="9" t="s">
        <v>112</v>
      </c>
      <c r="J20" s="9" t="s">
        <v>114</v>
      </c>
      <c r="K20" s="9" t="s">
        <v>117</v>
      </c>
      <c r="L20" s="9" t="s">
        <v>87</v>
      </c>
      <c r="M20" s="9" t="s">
        <v>88</v>
      </c>
      <c r="N20" s="9" t="s">
        <v>89</v>
      </c>
      <c r="O20" s="9" t="s">
        <v>84</v>
      </c>
      <c r="P20" s="8" t="s">
        <v>83</v>
      </c>
      <c r="Q20" s="6" t="s">
        <v>76</v>
      </c>
      <c r="R20" s="56" t="s">
        <v>146</v>
      </c>
      <c r="S20" s="110" t="s">
        <v>153</v>
      </c>
      <c r="T20" s="8" t="s">
        <v>237</v>
      </c>
      <c r="U20" s="6" t="s">
        <v>224</v>
      </c>
      <c r="V20" s="6" t="s">
        <v>247</v>
      </c>
    </row>
    <row r="21" spans="1:31" s="34" customFormat="1" ht="13.7" customHeight="1">
      <c r="A21" s="38" t="s">
        <v>113</v>
      </c>
      <c r="B21" s="14"/>
      <c r="C21" s="25">
        <v>28427.132000000001</v>
      </c>
      <c r="D21" s="25"/>
      <c r="E21" s="34">
        <f t="shared" ref="E21:E52" si="1">+(C21-C$7)/C$8</f>
        <v>-39416.743576830559</v>
      </c>
      <c r="F21" s="44">
        <f>ROUND(2*E21,0)/2-1.5</f>
        <v>-39418</v>
      </c>
      <c r="G21" s="34">
        <f t="shared" ref="G21:G52" si="2">+C21-(C$7+F21*C$8)</f>
        <v>0.46503839999786578</v>
      </c>
      <c r="J21" s="34">
        <f>G21</f>
        <v>0.46503839999786578</v>
      </c>
      <c r="O21" s="34">
        <f t="shared" ref="O21:O52" ca="1" si="3">+C$11+C$12*F21</f>
        <v>0.15733866806002134</v>
      </c>
      <c r="P21" s="28">
        <f t="shared" ref="P21:P52" si="4">+D$11+D$12*F21+D$13*F21^2</f>
        <v>0.46007020722820113</v>
      </c>
      <c r="Q21" s="37">
        <f t="shared" ref="Q21:Q52" si="5">+C21-15018.5</f>
        <v>13408.632000000001</v>
      </c>
      <c r="S21" s="34">
        <f t="shared" ref="S21:S52" si="6">(P21-G21)^2</f>
        <v>2.4682939396548083E-5</v>
      </c>
      <c r="T21" s="34">
        <v>1</v>
      </c>
      <c r="U21" s="34">
        <f t="shared" ref="U21:U52" si="7">S21*T21</f>
        <v>2.4682939396548083E-5</v>
      </c>
      <c r="V21" s="34">
        <f>+G21-P21</f>
        <v>4.9681927696646477E-3</v>
      </c>
      <c r="AA21" s="34" t="s">
        <v>115</v>
      </c>
    </row>
    <row r="22" spans="1:31" s="34" customFormat="1" ht="13.7" customHeight="1">
      <c r="A22" s="38" t="s">
        <v>113</v>
      </c>
      <c r="B22" s="14"/>
      <c r="C22" s="25">
        <v>28429.165000000001</v>
      </c>
      <c r="D22" s="25"/>
      <c r="E22" s="34">
        <f t="shared" si="1"/>
        <v>-39411.250894283294</v>
      </c>
      <c r="F22" s="43">
        <f>ROUND(2*E22,0)/2-1</f>
        <v>-39412.5</v>
      </c>
      <c r="G22" s="34">
        <f t="shared" si="2"/>
        <v>0.4623299999984738</v>
      </c>
      <c r="J22" s="34">
        <f>G22</f>
        <v>0.4623299999984738</v>
      </c>
      <c r="O22" s="34">
        <f t="shared" ca="1" si="3"/>
        <v>0.15731665640419579</v>
      </c>
      <c r="P22" s="28">
        <f t="shared" si="4"/>
        <v>0.45999132474581717</v>
      </c>
      <c r="Q22" s="37">
        <f t="shared" si="5"/>
        <v>13410.665000000001</v>
      </c>
      <c r="S22" s="34">
        <f t="shared" si="6"/>
        <v>5.4694019373885529E-6</v>
      </c>
      <c r="T22" s="34">
        <v>1</v>
      </c>
      <c r="U22" s="34">
        <f t="shared" si="7"/>
        <v>5.4694019373885529E-6</v>
      </c>
      <c r="V22" s="34">
        <f t="shared" ref="V22:V85" si="8">+G22-P22</f>
        <v>2.3386752526566301E-3</v>
      </c>
    </row>
    <row r="23" spans="1:31" s="34" customFormat="1" ht="13.7" customHeight="1">
      <c r="A23" s="38" t="s">
        <v>113</v>
      </c>
      <c r="B23" s="14"/>
      <c r="C23" s="25">
        <v>28430.266</v>
      </c>
      <c r="D23" s="25"/>
      <c r="E23" s="34">
        <f t="shared" si="1"/>
        <v>-39408.276254103985</v>
      </c>
      <c r="F23" s="43">
        <f>ROUND(2*E23,0)/2-1</f>
        <v>-39409.5</v>
      </c>
      <c r="G23" s="34">
        <f t="shared" si="2"/>
        <v>0.45294359999752487</v>
      </c>
      <c r="J23" s="34">
        <f>G23</f>
        <v>0.45294359999752487</v>
      </c>
      <c r="O23" s="34">
        <f t="shared" ca="1" si="3"/>
        <v>0.15730465004647273</v>
      </c>
      <c r="P23" s="28">
        <f t="shared" si="4"/>
        <v>0.45994830012396859</v>
      </c>
      <c r="Q23" s="37">
        <f t="shared" si="5"/>
        <v>13411.766</v>
      </c>
      <c r="S23" s="34">
        <f t="shared" si="6"/>
        <v>4.9065823861400656E-5</v>
      </c>
      <c r="T23" s="34">
        <v>1</v>
      </c>
      <c r="U23" s="34">
        <f t="shared" si="7"/>
        <v>4.9065823861400656E-5</v>
      </c>
      <c r="V23" s="34">
        <f t="shared" si="8"/>
        <v>-7.0047001264437192E-3</v>
      </c>
    </row>
    <row r="24" spans="1:31" s="34" customFormat="1" ht="13.7" customHeight="1">
      <c r="A24" s="38" t="s">
        <v>113</v>
      </c>
      <c r="B24" s="14"/>
      <c r="C24" s="25">
        <v>28460.253000000001</v>
      </c>
      <c r="D24" s="25"/>
      <c r="E24" s="34">
        <f t="shared" si="1"/>
        <v>-39327.258511091284</v>
      </c>
      <c r="F24" s="43">
        <f>ROUND(2*E24,0)/2-1</f>
        <v>-39328.5</v>
      </c>
      <c r="G24" s="34">
        <f t="shared" si="2"/>
        <v>0.45951079999576905</v>
      </c>
      <c r="J24" s="34">
        <f>G24</f>
        <v>0.45951079999576905</v>
      </c>
      <c r="O24" s="34">
        <f t="shared" ca="1" si="3"/>
        <v>0.15698047838795098</v>
      </c>
      <c r="P24" s="28">
        <f t="shared" si="4"/>
        <v>0.45878721880362427</v>
      </c>
      <c r="Q24" s="37">
        <f t="shared" si="5"/>
        <v>13441.753000000001</v>
      </c>
      <c r="S24" s="34">
        <f t="shared" si="6"/>
        <v>5.2356974162565123E-7</v>
      </c>
      <c r="T24" s="34">
        <v>1</v>
      </c>
      <c r="U24" s="34">
        <f t="shared" si="7"/>
        <v>5.2356974162565123E-7</v>
      </c>
      <c r="V24" s="34">
        <f t="shared" si="8"/>
        <v>7.2358119214477323E-4</v>
      </c>
    </row>
    <row r="25" spans="1:31" s="34" customFormat="1" ht="13.7" customHeight="1">
      <c r="A25" s="38" t="s">
        <v>91</v>
      </c>
      <c r="B25" s="14" t="s">
        <v>111</v>
      </c>
      <c r="C25" s="25">
        <v>41135.404999999999</v>
      </c>
      <c r="D25" s="25"/>
      <c r="E25" s="34">
        <f t="shared" si="1"/>
        <v>-5082.0119915013465</v>
      </c>
      <c r="F25" s="34">
        <f t="shared" ref="F25:F56" si="9">ROUND(2*E25,0)/2</f>
        <v>-5082</v>
      </c>
      <c r="G25" s="34">
        <f t="shared" si="2"/>
        <v>-4.4384000066202134E-3</v>
      </c>
      <c r="I25" s="34">
        <f>G25</f>
        <v>-4.4384000066202134E-3</v>
      </c>
      <c r="O25" s="34">
        <f t="shared" ca="1" si="3"/>
        <v>1.9921901800717377E-2</v>
      </c>
      <c r="P25" s="28">
        <f t="shared" si="4"/>
        <v>6.8698346527616874E-2</v>
      </c>
      <c r="Q25" s="37">
        <f t="shared" si="5"/>
        <v>26116.904999999999</v>
      </c>
      <c r="S25" s="34">
        <f t="shared" si="6"/>
        <v>5.3489836936132405E-3</v>
      </c>
      <c r="T25" s="34">
        <v>0.1</v>
      </c>
      <c r="U25" s="34">
        <f t="shared" si="7"/>
        <v>5.3489836936132409E-4</v>
      </c>
      <c r="V25" s="34">
        <f t="shared" si="8"/>
        <v>-7.3136746534237088E-2</v>
      </c>
      <c r="AA25" s="34">
        <v>9</v>
      </c>
      <c r="AC25" s="34" t="s">
        <v>90</v>
      </c>
      <c r="AE25" s="34" t="s">
        <v>92</v>
      </c>
    </row>
    <row r="26" spans="1:31" s="34" customFormat="1" ht="13.7" customHeight="1">
      <c r="A26" s="38" t="s">
        <v>91</v>
      </c>
      <c r="B26" s="14"/>
      <c r="C26" s="25">
        <v>41135.404999999999</v>
      </c>
      <c r="D26" s="25"/>
      <c r="E26" s="34">
        <f t="shared" si="1"/>
        <v>-5082.0119915013465</v>
      </c>
      <c r="F26" s="34">
        <f t="shared" si="9"/>
        <v>-5082</v>
      </c>
      <c r="G26" s="34">
        <f t="shared" si="2"/>
        <v>-4.4384000066202134E-3</v>
      </c>
      <c r="I26" s="34">
        <f>G26</f>
        <v>-4.4384000066202134E-3</v>
      </c>
      <c r="O26" s="34">
        <f t="shared" ca="1" si="3"/>
        <v>1.9921901800717377E-2</v>
      </c>
      <c r="P26" s="28">
        <f t="shared" si="4"/>
        <v>6.8698346527616874E-2</v>
      </c>
      <c r="Q26" s="37">
        <f t="shared" si="5"/>
        <v>26116.904999999999</v>
      </c>
      <c r="S26" s="34">
        <f t="shared" si="6"/>
        <v>5.3489836936132405E-3</v>
      </c>
      <c r="T26" s="34">
        <v>0.1</v>
      </c>
      <c r="U26" s="34">
        <f t="shared" si="7"/>
        <v>5.3489836936132409E-4</v>
      </c>
      <c r="V26" s="34">
        <f t="shared" si="8"/>
        <v>-7.3136746534237088E-2</v>
      </c>
      <c r="AA26" s="34">
        <v>9</v>
      </c>
      <c r="AC26" s="34" t="s">
        <v>90</v>
      </c>
      <c r="AE26" s="34" t="s">
        <v>92</v>
      </c>
    </row>
    <row r="27" spans="1:31" s="34" customFormat="1" ht="13.7" customHeight="1">
      <c r="A27" s="38" t="s">
        <v>93</v>
      </c>
      <c r="B27" s="14"/>
      <c r="C27" s="25">
        <v>42990.498</v>
      </c>
      <c r="D27" s="25"/>
      <c r="E27" s="34">
        <f t="shared" si="1"/>
        <v>-69.991851485219954</v>
      </c>
      <c r="F27" s="34">
        <f t="shared" si="9"/>
        <v>-70</v>
      </c>
      <c r="G27" s="34">
        <f t="shared" si="2"/>
        <v>3.0159999951138161E-3</v>
      </c>
      <c r="I27" s="34">
        <f>G27</f>
        <v>3.0159999951138161E-3</v>
      </c>
      <c r="O27" s="34">
        <f t="shared" ca="1" si="3"/>
        <v>-1.3671983522249223E-4</v>
      </c>
      <c r="P27" s="28">
        <f t="shared" si="4"/>
        <v>2.8481805581405201E-2</v>
      </c>
      <c r="Q27" s="37">
        <f t="shared" si="5"/>
        <v>27971.998</v>
      </c>
      <c r="S27" s="34">
        <f t="shared" si="6"/>
        <v>6.4850725415878949E-4</v>
      </c>
      <c r="T27" s="34">
        <v>0.1</v>
      </c>
      <c r="U27" s="34">
        <f t="shared" si="7"/>
        <v>6.4850725415878954E-5</v>
      </c>
      <c r="V27" s="34">
        <f t="shared" si="8"/>
        <v>-2.5465805586291385E-2</v>
      </c>
      <c r="AA27" s="34">
        <v>8</v>
      </c>
      <c r="AC27" s="34" t="s">
        <v>90</v>
      </c>
      <c r="AE27" s="34" t="s">
        <v>92</v>
      </c>
    </row>
    <row r="28" spans="1:31" s="34" customFormat="1" ht="13.7" customHeight="1">
      <c r="A28" s="38" t="s">
        <v>73</v>
      </c>
      <c r="B28" s="14"/>
      <c r="C28" s="25">
        <v>43016.404000000002</v>
      </c>
      <c r="D28" s="25" t="s">
        <v>75</v>
      </c>
      <c r="E28" s="34">
        <f t="shared" si="1"/>
        <v>0</v>
      </c>
      <c r="F28" s="34">
        <f t="shared" si="9"/>
        <v>0</v>
      </c>
      <c r="G28" s="34">
        <f t="shared" si="2"/>
        <v>0</v>
      </c>
      <c r="H28" s="34">
        <f>+G28</f>
        <v>0</v>
      </c>
      <c r="O28" s="34">
        <f t="shared" ca="1" si="3"/>
        <v>-4.1686818209316079E-4</v>
      </c>
      <c r="P28" s="28">
        <f t="shared" si="4"/>
        <v>2.7950628142640852E-2</v>
      </c>
      <c r="Q28" s="37">
        <f t="shared" si="5"/>
        <v>27997.904000000002</v>
      </c>
      <c r="S28" s="34">
        <f t="shared" si="6"/>
        <v>7.8123761356818677E-4</v>
      </c>
      <c r="T28" s="34">
        <v>0.2</v>
      </c>
      <c r="U28" s="34">
        <f t="shared" si="7"/>
        <v>1.5624752271363736E-4</v>
      </c>
      <c r="V28" s="34">
        <f t="shared" si="8"/>
        <v>-2.7950628142640852E-2</v>
      </c>
    </row>
    <row r="29" spans="1:31" s="34" customFormat="1" ht="13.7" customHeight="1">
      <c r="A29" s="38" t="s">
        <v>93</v>
      </c>
      <c r="B29" s="14"/>
      <c r="C29" s="25">
        <v>43016.413999999997</v>
      </c>
      <c r="D29" s="25"/>
      <c r="E29" s="34">
        <f t="shared" si="1"/>
        <v>2.7017621959602472E-2</v>
      </c>
      <c r="F29" s="34">
        <f t="shared" si="9"/>
        <v>0</v>
      </c>
      <c r="G29" s="34">
        <f t="shared" si="2"/>
        <v>9.9999999947613105E-3</v>
      </c>
      <c r="I29" s="34">
        <f>G29</f>
        <v>9.9999999947613105E-3</v>
      </c>
      <c r="O29" s="34">
        <f t="shared" ca="1" si="3"/>
        <v>-4.1686818209316079E-4</v>
      </c>
      <c r="P29" s="28">
        <f t="shared" si="4"/>
        <v>2.7950628142640852E-2</v>
      </c>
      <c r="Q29" s="37">
        <f t="shared" si="5"/>
        <v>27997.913999999997</v>
      </c>
      <c r="S29" s="34">
        <f t="shared" si="6"/>
        <v>3.2222505090344529E-4</v>
      </c>
      <c r="T29" s="34">
        <v>0.1</v>
      </c>
      <c r="U29" s="34">
        <f t="shared" si="7"/>
        <v>3.2222505090344533E-5</v>
      </c>
      <c r="V29" s="34">
        <f t="shared" si="8"/>
        <v>-1.7950628147879542E-2</v>
      </c>
      <c r="AA29" s="34">
        <v>8</v>
      </c>
      <c r="AC29" s="34" t="s">
        <v>90</v>
      </c>
      <c r="AE29" s="34" t="s">
        <v>92</v>
      </c>
    </row>
    <row r="30" spans="1:31" s="34" customFormat="1" ht="13.7" customHeight="1">
      <c r="A30" s="38" t="s">
        <v>94</v>
      </c>
      <c r="B30" s="14" t="s">
        <v>111</v>
      </c>
      <c r="C30" s="25">
        <v>43765.379000000001</v>
      </c>
      <c r="D30" s="25"/>
      <c r="E30" s="34">
        <f t="shared" si="1"/>
        <v>2023.5523417793984</v>
      </c>
      <c r="F30" s="34">
        <f t="shared" si="9"/>
        <v>2023.5</v>
      </c>
      <c r="G30" s="34">
        <f t="shared" si="2"/>
        <v>1.9373199997062329E-2</v>
      </c>
      <c r="I30" s="34">
        <f>G30</f>
        <v>1.9373199997062329E-2</v>
      </c>
      <c r="O30" s="34">
        <f t="shared" ca="1" si="3"/>
        <v>-8.5151564662759877E-3</v>
      </c>
      <c r="P30" s="28">
        <f t="shared" si="4"/>
        <v>1.295907649241235E-2</v>
      </c>
      <c r="Q30" s="37">
        <f t="shared" si="5"/>
        <v>28746.879000000001</v>
      </c>
      <c r="S30" s="34">
        <f t="shared" si="6"/>
        <v>4.1140980332903325E-5</v>
      </c>
      <c r="T30" s="34">
        <v>0.1</v>
      </c>
      <c r="U30" s="34">
        <f t="shared" si="7"/>
        <v>4.1140980332903325E-6</v>
      </c>
      <c r="V30" s="34">
        <f t="shared" si="8"/>
        <v>6.4141235046499788E-3</v>
      </c>
      <c r="AA30" s="34">
        <v>10</v>
      </c>
      <c r="AC30" s="34" t="s">
        <v>90</v>
      </c>
      <c r="AE30" s="34" t="s">
        <v>92</v>
      </c>
    </row>
    <row r="31" spans="1:31" s="34" customFormat="1" ht="13.7" customHeight="1">
      <c r="A31" s="38" t="s">
        <v>95</v>
      </c>
      <c r="B31" s="14" t="s">
        <v>111</v>
      </c>
      <c r="C31" s="25">
        <v>44476.35</v>
      </c>
      <c r="D31" s="25"/>
      <c r="E31" s="34">
        <f t="shared" si="1"/>
        <v>3944.4269130097318</v>
      </c>
      <c r="F31" s="34">
        <f t="shared" si="9"/>
        <v>3944.5</v>
      </c>
      <c r="G31" s="34">
        <f t="shared" si="2"/>
        <v>-2.7051600001868792E-2</v>
      </c>
      <c r="I31" s="34">
        <f>G31</f>
        <v>-2.7051600001868792E-2</v>
      </c>
      <c r="O31" s="34">
        <f t="shared" ca="1" si="3"/>
        <v>-1.6203227528255336E-2</v>
      </c>
      <c r="P31" s="28">
        <f t="shared" si="4"/>
        <v>-6.2329070975985059E-4</v>
      </c>
      <c r="Q31" s="37">
        <f t="shared" si="5"/>
        <v>29457.85</v>
      </c>
      <c r="S31" s="34">
        <f t="shared" si="6"/>
        <v>6.9845553203937182E-4</v>
      </c>
      <c r="T31" s="34">
        <v>0.1</v>
      </c>
      <c r="U31" s="34">
        <f t="shared" si="7"/>
        <v>6.9845553203937188E-5</v>
      </c>
      <c r="V31" s="34">
        <f t="shared" si="8"/>
        <v>-2.6428309292108942E-2</v>
      </c>
      <c r="AA31" s="34">
        <v>7</v>
      </c>
      <c r="AC31" s="34" t="s">
        <v>90</v>
      </c>
      <c r="AE31" s="34" t="s">
        <v>92</v>
      </c>
    </row>
    <row r="32" spans="1:31" s="34" customFormat="1" ht="13.7" customHeight="1">
      <c r="A32" s="38" t="s">
        <v>96</v>
      </c>
      <c r="B32" s="14" t="s">
        <v>111</v>
      </c>
      <c r="C32" s="25">
        <v>44486.366999999998</v>
      </c>
      <c r="D32" s="25"/>
      <c r="E32" s="34">
        <f t="shared" si="1"/>
        <v>3971.4904649408427</v>
      </c>
      <c r="F32" s="34">
        <f t="shared" si="9"/>
        <v>3971.5</v>
      </c>
      <c r="G32" s="34">
        <f t="shared" si="2"/>
        <v>-3.5292000029585324E-3</v>
      </c>
      <c r="I32" s="34">
        <f>G32</f>
        <v>-3.5292000029585324E-3</v>
      </c>
      <c r="O32" s="34">
        <f t="shared" ca="1" si="3"/>
        <v>-1.6311284747762594E-2</v>
      </c>
      <c r="P32" s="28">
        <f t="shared" si="4"/>
        <v>-8.096830077338967E-4</v>
      </c>
      <c r="Q32" s="37">
        <f t="shared" si="5"/>
        <v>29467.866999999998</v>
      </c>
      <c r="S32" s="34">
        <f t="shared" si="6"/>
        <v>7.3957726873156317E-6</v>
      </c>
      <c r="T32" s="34">
        <v>0.1</v>
      </c>
      <c r="U32" s="34">
        <f t="shared" si="7"/>
        <v>7.3957726873156319E-7</v>
      </c>
      <c r="V32" s="34">
        <f t="shared" si="8"/>
        <v>-2.7195169952246357E-3</v>
      </c>
      <c r="AA32" s="34">
        <v>10</v>
      </c>
      <c r="AC32" s="34" t="s">
        <v>90</v>
      </c>
      <c r="AE32" s="34" t="s">
        <v>92</v>
      </c>
    </row>
    <row r="33" spans="1:31" s="34" customFormat="1" ht="13.7" customHeight="1">
      <c r="A33" s="38" t="s">
        <v>97</v>
      </c>
      <c r="B33" s="14"/>
      <c r="C33" s="25">
        <v>44815.396999999997</v>
      </c>
      <c r="D33" s="25"/>
      <c r="E33" s="34">
        <f t="shared" si="1"/>
        <v>4860.4512807433384</v>
      </c>
      <c r="F33" s="34">
        <f t="shared" si="9"/>
        <v>4860.5</v>
      </c>
      <c r="G33" s="34">
        <f t="shared" si="2"/>
        <v>-1.8032400002994109E-2</v>
      </c>
      <c r="I33" s="34">
        <f>G33</f>
        <v>-1.8032400002994109E-2</v>
      </c>
      <c r="O33" s="34">
        <f t="shared" ca="1" si="3"/>
        <v>-1.9869168753020083E-2</v>
      </c>
      <c r="P33" s="28">
        <f t="shared" si="4"/>
        <v>-6.8769905414231558E-3</v>
      </c>
      <c r="Q33" s="37">
        <f t="shared" si="5"/>
        <v>29796.896999999997</v>
      </c>
      <c r="S33" s="34">
        <f t="shared" si="6"/>
        <v>1.2444316025530673E-4</v>
      </c>
      <c r="T33" s="34">
        <v>0.1</v>
      </c>
      <c r="U33" s="34">
        <f t="shared" si="7"/>
        <v>1.2444316025530673E-5</v>
      </c>
      <c r="V33" s="34">
        <f t="shared" si="8"/>
        <v>-1.1155409461570953E-2</v>
      </c>
      <c r="AA33" s="34">
        <v>11</v>
      </c>
      <c r="AC33" s="34" t="s">
        <v>90</v>
      </c>
      <c r="AE33" s="34" t="s">
        <v>92</v>
      </c>
    </row>
    <row r="34" spans="1:31" s="34" customFormat="1" ht="13.7" customHeight="1">
      <c r="A34" s="38" t="s">
        <v>113</v>
      </c>
      <c r="B34" s="14"/>
      <c r="C34" s="25">
        <v>45196.447099999998</v>
      </c>
      <c r="D34" s="25"/>
      <c r="E34" s="34">
        <f t="shared" si="1"/>
        <v>5889.9580362295383</v>
      </c>
      <c r="F34" s="34">
        <f t="shared" si="9"/>
        <v>5890</v>
      </c>
      <c r="G34" s="34">
        <f t="shared" si="2"/>
        <v>-1.5532000004895963E-2</v>
      </c>
      <c r="J34" s="34">
        <f>G34</f>
        <v>-1.5532000004895963E-2</v>
      </c>
      <c r="O34" s="34">
        <f t="shared" ca="1" si="3"/>
        <v>-2.3989350511639418E-2</v>
      </c>
      <c r="P34" s="28">
        <f t="shared" si="4"/>
        <v>-1.3733819837995239E-2</v>
      </c>
      <c r="Q34" s="37">
        <f t="shared" si="5"/>
        <v>30177.947099999998</v>
      </c>
      <c r="S34" s="34">
        <f t="shared" si="6"/>
        <v>3.233451912635116E-6</v>
      </c>
      <c r="T34" s="34">
        <v>1</v>
      </c>
      <c r="U34" s="34">
        <f t="shared" si="7"/>
        <v>3.233451912635116E-6</v>
      </c>
      <c r="V34" s="34">
        <f t="shared" si="8"/>
        <v>-1.7981801669007241E-3</v>
      </c>
    </row>
    <row r="35" spans="1:31" s="34" customFormat="1" ht="13.7" customHeight="1">
      <c r="A35" s="38" t="s">
        <v>120</v>
      </c>
      <c r="B35" s="14"/>
      <c r="C35" s="25">
        <v>45225.35</v>
      </c>
      <c r="D35" s="25"/>
      <c r="E35" s="34">
        <f t="shared" si="1"/>
        <v>5968.0467988440687</v>
      </c>
      <c r="F35" s="35">
        <f t="shared" si="9"/>
        <v>5968</v>
      </c>
      <c r="G35" s="34">
        <f t="shared" si="2"/>
        <v>1.7321599996648729E-2</v>
      </c>
      <c r="K35" s="34">
        <f>G35</f>
        <v>1.7321599996648729E-2</v>
      </c>
      <c r="O35" s="34">
        <f t="shared" ca="1" si="3"/>
        <v>-2.4301515812438161E-2</v>
      </c>
      <c r="P35" s="28">
        <f t="shared" si="4"/>
        <v>-1.4245919209032072E-2</v>
      </c>
      <c r="Q35" s="37">
        <f t="shared" si="5"/>
        <v>30206.85</v>
      </c>
      <c r="S35" s="34">
        <f t="shared" si="6"/>
        <v>9.9650826880102626E-4</v>
      </c>
      <c r="T35" s="34">
        <v>1</v>
      </c>
      <c r="U35" s="34">
        <f t="shared" si="7"/>
        <v>9.9650826880102626E-4</v>
      </c>
      <c r="V35" s="34">
        <f t="shared" si="8"/>
        <v>3.1567519205680801E-2</v>
      </c>
    </row>
    <row r="36" spans="1:31" s="34" customFormat="1">
      <c r="A36" s="38" t="s">
        <v>121</v>
      </c>
      <c r="B36" s="14" t="s">
        <v>111</v>
      </c>
      <c r="C36" s="25">
        <v>45542.689400000003</v>
      </c>
      <c r="D36" s="25"/>
      <c r="E36" s="34">
        <f t="shared" si="1"/>
        <v>6825.42239350194</v>
      </c>
      <c r="F36" s="34">
        <f t="shared" si="9"/>
        <v>6825.5</v>
      </c>
      <c r="G36" s="34">
        <f t="shared" si="2"/>
        <v>-2.8724399999191519E-2</v>
      </c>
      <c r="J36" s="34">
        <f>G36</f>
        <v>-2.8724399999191519E-2</v>
      </c>
      <c r="O36" s="34">
        <f t="shared" ca="1" si="3"/>
        <v>-2.7733333061603853E-2</v>
      </c>
      <c r="P36" s="28">
        <f t="shared" si="4"/>
        <v>-1.9806938570279455E-2</v>
      </c>
      <c r="Q36" s="37">
        <f t="shared" si="5"/>
        <v>30524.189400000003</v>
      </c>
      <c r="S36" s="34">
        <f t="shared" si="6"/>
        <v>7.9521118336134389E-5</v>
      </c>
      <c r="T36" s="34">
        <v>1</v>
      </c>
      <c r="U36" s="34">
        <f t="shared" si="7"/>
        <v>7.9521118336134389E-5</v>
      </c>
      <c r="V36" s="34">
        <f t="shared" si="8"/>
        <v>-8.9174614289120636E-3</v>
      </c>
    </row>
    <row r="37" spans="1:31" s="34" customFormat="1" ht="13.7" customHeight="1">
      <c r="A37" s="38" t="s">
        <v>121</v>
      </c>
      <c r="B37" s="14" t="s">
        <v>122</v>
      </c>
      <c r="C37" s="25">
        <v>45550.650800000003</v>
      </c>
      <c r="D37" s="25"/>
      <c r="E37" s="34">
        <f t="shared" si="1"/>
        <v>6846.9322030601261</v>
      </c>
      <c r="F37" s="35">
        <f t="shared" si="9"/>
        <v>6847</v>
      </c>
      <c r="G37" s="34">
        <f t="shared" si="2"/>
        <v>-2.5093600001127925E-2</v>
      </c>
      <c r="K37" s="34">
        <f>G37</f>
        <v>-2.5093600001127925E-2</v>
      </c>
      <c r="O37" s="34">
        <f t="shared" ca="1" si="3"/>
        <v>-2.7819378625285558E-2</v>
      </c>
      <c r="P37" s="28">
        <f t="shared" si="4"/>
        <v>-1.9944748756256417E-2</v>
      </c>
      <c r="Q37" s="37">
        <f t="shared" si="5"/>
        <v>30532.150800000003</v>
      </c>
      <c r="S37" s="34">
        <f t="shared" si="6"/>
        <v>2.6510669141814876E-5</v>
      </c>
      <c r="T37" s="34">
        <v>1</v>
      </c>
      <c r="U37" s="34">
        <f t="shared" si="7"/>
        <v>2.6510669141814876E-5</v>
      </c>
      <c r="V37" s="34">
        <f t="shared" si="8"/>
        <v>-5.1488512448715079E-3</v>
      </c>
    </row>
    <row r="38" spans="1:31" s="34" customFormat="1" ht="13.7" customHeight="1">
      <c r="A38" s="38" t="s">
        <v>121</v>
      </c>
      <c r="B38" s="14" t="s">
        <v>122</v>
      </c>
      <c r="C38" s="25">
        <v>45554.723400000003</v>
      </c>
      <c r="D38" s="25"/>
      <c r="E38" s="34">
        <f t="shared" si="1"/>
        <v>6857.9353997851567</v>
      </c>
      <c r="F38" s="34">
        <f t="shared" si="9"/>
        <v>6858</v>
      </c>
      <c r="G38" s="34">
        <f t="shared" si="2"/>
        <v>-2.3910399999294896E-2</v>
      </c>
      <c r="J38" s="34">
        <f>G38</f>
        <v>-2.3910399999294896E-2</v>
      </c>
      <c r="O38" s="34">
        <f t="shared" ca="1" si="3"/>
        <v>-2.7863401936936663E-2</v>
      </c>
      <c r="P38" s="28">
        <f t="shared" si="4"/>
        <v>-2.0015225636247004E-2</v>
      </c>
      <c r="Q38" s="37">
        <f t="shared" si="5"/>
        <v>30536.223400000003</v>
      </c>
      <c r="S38" s="34">
        <f t="shared" si="6"/>
        <v>1.5172383318545548E-5</v>
      </c>
      <c r="T38" s="34">
        <v>1</v>
      </c>
      <c r="U38" s="34">
        <f t="shared" si="7"/>
        <v>1.5172383318545548E-5</v>
      </c>
      <c r="V38" s="34">
        <f t="shared" si="8"/>
        <v>-3.8951743630478916E-3</v>
      </c>
    </row>
    <row r="39" spans="1:31" s="34" customFormat="1" ht="13.7" customHeight="1">
      <c r="A39" s="38" t="s">
        <v>121</v>
      </c>
      <c r="B39" s="14" t="s">
        <v>111</v>
      </c>
      <c r="C39" s="25">
        <v>45575.646800000002</v>
      </c>
      <c r="D39" s="25"/>
      <c r="E39" s="34">
        <f t="shared" si="1"/>
        <v>6914.465450945725</v>
      </c>
      <c r="F39" s="35">
        <f t="shared" si="9"/>
        <v>6914.5</v>
      </c>
      <c r="G39" s="34">
        <f t="shared" si="2"/>
        <v>-1.2787599996954668E-2</v>
      </c>
      <c r="K39" s="34">
        <f>G39</f>
        <v>-1.2787599996954668E-2</v>
      </c>
      <c r="O39" s="34">
        <f t="shared" ca="1" si="3"/>
        <v>-2.8089521674053701E-2</v>
      </c>
      <c r="P39" s="28">
        <f t="shared" si="4"/>
        <v>-2.037689347588157E-2</v>
      </c>
      <c r="Q39" s="37">
        <f t="shared" si="5"/>
        <v>30557.146800000002</v>
      </c>
      <c r="S39" s="34">
        <f t="shared" si="6"/>
        <v>5.7597375509282398E-5</v>
      </c>
      <c r="T39" s="34">
        <v>1</v>
      </c>
      <c r="U39" s="34">
        <f t="shared" si="7"/>
        <v>5.7597375509282398E-5</v>
      </c>
      <c r="V39" s="34">
        <f t="shared" si="8"/>
        <v>7.589293478926902E-3</v>
      </c>
    </row>
    <row r="40" spans="1:31" s="34" customFormat="1" ht="13.7" customHeight="1">
      <c r="A40" s="38" t="s">
        <v>121</v>
      </c>
      <c r="B40" s="14" t="s">
        <v>111</v>
      </c>
      <c r="C40" s="25">
        <v>45605.641600000003</v>
      </c>
      <c r="D40" s="25"/>
      <c r="E40" s="34">
        <f t="shared" si="1"/>
        <v>6995.5042677035681</v>
      </c>
      <c r="F40" s="34">
        <f t="shared" si="9"/>
        <v>6995.5</v>
      </c>
      <c r="G40" s="34">
        <f t="shared" si="2"/>
        <v>1.5796000006957911E-3</v>
      </c>
      <c r="J40" s="34">
        <f>G40</f>
        <v>1.5796000006957911E-3</v>
      </c>
      <c r="O40" s="34">
        <f t="shared" ca="1" si="3"/>
        <v>-2.8413693332575474E-2</v>
      </c>
      <c r="P40" s="28">
        <f t="shared" si="4"/>
        <v>-2.0894435648590906E-2</v>
      </c>
      <c r="Q40" s="37">
        <f t="shared" si="5"/>
        <v>30587.141600000003</v>
      </c>
      <c r="S40" s="34">
        <f t="shared" si="6"/>
        <v>5.050822783654093E-4</v>
      </c>
      <c r="T40" s="34">
        <v>1</v>
      </c>
      <c r="U40" s="34">
        <f t="shared" si="7"/>
        <v>5.050822783654093E-4</v>
      </c>
      <c r="V40" s="34">
        <f t="shared" si="8"/>
        <v>2.2474035649286697E-2</v>
      </c>
    </row>
    <row r="41" spans="1:31" s="34" customFormat="1" ht="13.7" customHeight="1">
      <c r="A41" s="38" t="s">
        <v>98</v>
      </c>
      <c r="B41" s="14" t="s">
        <v>111</v>
      </c>
      <c r="C41" s="25">
        <v>45892.447</v>
      </c>
      <c r="D41" s="25"/>
      <c r="E41" s="34">
        <f t="shared" si="1"/>
        <v>7770.384255426754</v>
      </c>
      <c r="F41" s="35">
        <f t="shared" si="9"/>
        <v>7770.5</v>
      </c>
      <c r="G41" s="34">
        <f t="shared" si="2"/>
        <v>-4.2840400004934054E-2</v>
      </c>
      <c r="K41" s="34">
        <f>G41</f>
        <v>-4.2840400004934054E-2</v>
      </c>
      <c r="O41" s="34">
        <f t="shared" ca="1" si="3"/>
        <v>-3.1515335744357879E-2</v>
      </c>
      <c r="P41" s="28">
        <f t="shared" si="4"/>
        <v>-2.5789338901520208E-2</v>
      </c>
      <c r="Q41" s="37">
        <f t="shared" si="5"/>
        <v>30873.947</v>
      </c>
      <c r="S41" s="34">
        <f t="shared" si="6"/>
        <v>2.9073868475235261E-4</v>
      </c>
      <c r="T41" s="34">
        <v>0.1</v>
      </c>
      <c r="U41" s="34">
        <f t="shared" si="7"/>
        <v>2.9073868475235261E-5</v>
      </c>
      <c r="V41" s="34">
        <f t="shared" si="8"/>
        <v>-1.7051061103413846E-2</v>
      </c>
    </row>
    <row r="42" spans="1:31" s="34" customFormat="1" ht="13.7" customHeight="1">
      <c r="A42" s="38" t="s">
        <v>113</v>
      </c>
      <c r="B42" s="14"/>
      <c r="C42" s="25">
        <v>45935.403599999998</v>
      </c>
      <c r="D42" s="25"/>
      <c r="E42" s="34">
        <f t="shared" si="1"/>
        <v>7886.4427734345336</v>
      </c>
      <c r="F42" s="34">
        <f t="shared" si="9"/>
        <v>7886.5</v>
      </c>
      <c r="G42" s="34">
        <f t="shared" si="2"/>
        <v>-2.1181200005230494E-2</v>
      </c>
      <c r="J42" s="34">
        <f>G42</f>
        <v>-2.1181200005230494E-2</v>
      </c>
      <c r="O42" s="34">
        <f t="shared" ca="1" si="3"/>
        <v>-3.1979581576314989E-2</v>
      </c>
      <c r="P42" s="28">
        <f t="shared" si="4"/>
        <v>-2.6513132207851786E-2</v>
      </c>
      <c r="Q42" s="37">
        <f t="shared" si="5"/>
        <v>30916.903599999998</v>
      </c>
      <c r="S42" s="34">
        <f t="shared" si="6"/>
        <v>2.8429501013349946E-5</v>
      </c>
      <c r="T42" s="34">
        <v>1</v>
      </c>
      <c r="U42" s="34">
        <f t="shared" si="7"/>
        <v>2.8429501013349946E-5</v>
      </c>
      <c r="V42" s="34">
        <f t="shared" si="8"/>
        <v>5.3319322026212923E-3</v>
      </c>
    </row>
    <row r="43" spans="1:31" s="34" customFormat="1" ht="13.7" customHeight="1">
      <c r="A43" s="38" t="s">
        <v>113</v>
      </c>
      <c r="B43" s="14"/>
      <c r="C43" s="25">
        <v>45962.622100000001</v>
      </c>
      <c r="D43" s="25"/>
      <c r="E43" s="34">
        <f t="shared" si="1"/>
        <v>7959.9806878038089</v>
      </c>
      <c r="F43" s="35">
        <f t="shared" si="9"/>
        <v>7960</v>
      </c>
      <c r="G43" s="34">
        <f t="shared" si="2"/>
        <v>-7.1480000042356551E-3</v>
      </c>
      <c r="K43" s="34">
        <f>G43</f>
        <v>-7.1480000042356551E-3</v>
      </c>
      <c r="O43" s="34">
        <f t="shared" ca="1" si="3"/>
        <v>-3.2273737340529185E-2</v>
      </c>
      <c r="P43" s="28">
        <f t="shared" si="4"/>
        <v>-2.6970548219956383E-2</v>
      </c>
      <c r="Q43" s="37">
        <f t="shared" si="5"/>
        <v>30944.122100000001</v>
      </c>
      <c r="S43" s="34">
        <f t="shared" si="6"/>
        <v>3.9293341776457303E-4</v>
      </c>
      <c r="T43" s="34">
        <v>1</v>
      </c>
      <c r="U43" s="34">
        <f t="shared" si="7"/>
        <v>3.9293341776457303E-4</v>
      </c>
      <c r="V43" s="34">
        <f t="shared" si="8"/>
        <v>1.9822548215720728E-2</v>
      </c>
    </row>
    <row r="44" spans="1:31" s="34" customFormat="1" ht="13.7" customHeight="1">
      <c r="A44" s="38" t="s">
        <v>100</v>
      </c>
      <c r="B44" s="14" t="s">
        <v>111</v>
      </c>
      <c r="C44" s="25">
        <v>46676.379000000001</v>
      </c>
      <c r="D44" s="25"/>
      <c r="E44" s="34">
        <f t="shared" si="1"/>
        <v>9888.3820983398182</v>
      </c>
      <c r="F44" s="34">
        <f t="shared" si="9"/>
        <v>9888.5</v>
      </c>
      <c r="G44" s="34">
        <f t="shared" si="2"/>
        <v>-4.3638800001644995E-2</v>
      </c>
      <c r="J44" s="34">
        <f>G44</f>
        <v>-4.3638800001644995E-2</v>
      </c>
      <c r="O44" s="34">
        <f t="shared" ca="1" si="3"/>
        <v>-3.9991824296816109E-2</v>
      </c>
      <c r="P44" s="28">
        <f t="shared" si="4"/>
        <v>-3.8641189546334186E-2</v>
      </c>
      <c r="Q44" s="37">
        <f t="shared" si="5"/>
        <v>31657.879000000001</v>
      </c>
      <c r="S44" s="34">
        <f t="shared" si="6"/>
        <v>2.4976110263031916E-5</v>
      </c>
      <c r="T44" s="34">
        <v>0.1</v>
      </c>
      <c r="U44" s="34">
        <f t="shared" si="7"/>
        <v>2.4976110263031916E-6</v>
      </c>
      <c r="V44" s="34">
        <f t="shared" si="8"/>
        <v>-4.9976104553108094E-3</v>
      </c>
    </row>
    <row r="45" spans="1:31" s="34" customFormat="1" ht="13.7" customHeight="1">
      <c r="A45" s="38" t="s">
        <v>101</v>
      </c>
      <c r="B45" s="14" t="s">
        <v>111</v>
      </c>
      <c r="C45" s="25">
        <v>46696.39</v>
      </c>
      <c r="D45" s="25"/>
      <c r="E45" s="34">
        <f t="shared" si="1"/>
        <v>9942.4470616714971</v>
      </c>
      <c r="F45" s="35">
        <f t="shared" si="9"/>
        <v>9942.5</v>
      </c>
      <c r="G45" s="34">
        <f t="shared" si="2"/>
        <v>-1.9594000004872214E-2</v>
      </c>
      <c r="K45" s="34">
        <f>G45</f>
        <v>-1.9594000004872214E-2</v>
      </c>
      <c r="O45" s="34">
        <f t="shared" ca="1" si="3"/>
        <v>-4.0207938735830624E-2</v>
      </c>
      <c r="P45" s="28">
        <f t="shared" si="4"/>
        <v>-3.895879922255692E-2</v>
      </c>
      <c r="Q45" s="37">
        <f t="shared" si="5"/>
        <v>31677.89</v>
      </c>
      <c r="S45" s="34">
        <f t="shared" si="6"/>
        <v>3.7499544874124217E-4</v>
      </c>
      <c r="T45" s="34">
        <v>0.1</v>
      </c>
      <c r="U45" s="34">
        <f t="shared" si="7"/>
        <v>3.7499544874124221E-5</v>
      </c>
      <c r="V45" s="34">
        <f t="shared" si="8"/>
        <v>1.9364799217684706E-2</v>
      </c>
    </row>
    <row r="46" spans="1:31" s="34" customFormat="1" ht="13.7" customHeight="1">
      <c r="A46" s="38" t="s">
        <v>101</v>
      </c>
      <c r="B46" s="14" t="s">
        <v>111</v>
      </c>
      <c r="C46" s="25">
        <v>46702.311000000002</v>
      </c>
      <c r="D46" s="25"/>
      <c r="E46" s="34">
        <f t="shared" si="1"/>
        <v>9958.4441956421633</v>
      </c>
      <c r="F46" s="34">
        <f t="shared" si="9"/>
        <v>9958.5</v>
      </c>
      <c r="G46" s="34">
        <f t="shared" si="2"/>
        <v>-2.0654799998737872E-2</v>
      </c>
      <c r="I46" s="34">
        <f>G46</f>
        <v>-2.0654799998737872E-2</v>
      </c>
      <c r="O46" s="34">
        <f t="shared" ca="1" si="3"/>
        <v>-4.0271972643686774E-2</v>
      </c>
      <c r="P46" s="28">
        <f t="shared" si="4"/>
        <v>-3.9052809748916499E-2</v>
      </c>
      <c r="Q46" s="37">
        <f t="shared" si="5"/>
        <v>31683.811000000002</v>
      </c>
      <c r="S46" s="34">
        <f t="shared" si="6"/>
        <v>3.3848676276766786E-4</v>
      </c>
      <c r="T46" s="34">
        <v>0.1</v>
      </c>
      <c r="U46" s="34">
        <f t="shared" si="7"/>
        <v>3.384867627676679E-5</v>
      </c>
      <c r="V46" s="34">
        <f t="shared" si="8"/>
        <v>1.8398009750178627E-2</v>
      </c>
    </row>
    <row r="47" spans="1:31" s="34" customFormat="1" ht="13.7" customHeight="1">
      <c r="A47" s="38" t="s">
        <v>113</v>
      </c>
      <c r="B47" s="14"/>
      <c r="C47" s="25">
        <v>46977.454299999998</v>
      </c>
      <c r="D47" s="25"/>
      <c r="E47" s="34">
        <f t="shared" si="1"/>
        <v>10701.815962443332</v>
      </c>
      <c r="F47" s="34">
        <f t="shared" si="9"/>
        <v>10702</v>
      </c>
      <c r="G47" s="34">
        <f t="shared" si="2"/>
        <v>-6.8117600007099099E-2</v>
      </c>
      <c r="J47" s="34">
        <f>G47</f>
        <v>-6.8117600007099099E-2</v>
      </c>
      <c r="O47" s="34">
        <f t="shared" ca="1" si="3"/>
        <v>-4.3247548299377374E-2</v>
      </c>
      <c r="P47" s="28">
        <f t="shared" si="4"/>
        <v>-4.3372937173397845E-2</v>
      </c>
      <c r="Q47" s="37">
        <f t="shared" si="5"/>
        <v>31958.954299999998</v>
      </c>
      <c r="S47" s="34">
        <f t="shared" si="6"/>
        <v>6.1229833875355618E-4</v>
      </c>
      <c r="T47" s="34">
        <v>1</v>
      </c>
      <c r="U47" s="34">
        <f t="shared" si="7"/>
        <v>6.1229833875355618E-4</v>
      </c>
      <c r="V47" s="34">
        <f t="shared" si="8"/>
        <v>-2.4744662833701254E-2</v>
      </c>
    </row>
    <row r="48" spans="1:31" s="34" customFormat="1" ht="13.7" customHeight="1">
      <c r="A48" s="33" t="s">
        <v>102</v>
      </c>
      <c r="B48" s="14" t="s">
        <v>111</v>
      </c>
      <c r="C48" s="25">
        <v>47407.396999999997</v>
      </c>
      <c r="D48" s="25"/>
      <c r="E48" s="34">
        <f t="shared" si="1"/>
        <v>11863.418896340936</v>
      </c>
      <c r="F48" s="34">
        <f t="shared" si="9"/>
        <v>11863.5</v>
      </c>
      <c r="G48" s="34">
        <f t="shared" si="2"/>
        <v>-3.0018800003745127E-2</v>
      </c>
      <c r="J48" s="34">
        <f>G48</f>
        <v>-3.0018800003745127E-2</v>
      </c>
      <c r="O48" s="34">
        <f t="shared" ca="1" si="3"/>
        <v>-4.7896009797809974E-2</v>
      </c>
      <c r="P48" s="28">
        <f t="shared" si="4"/>
        <v>-4.9932121201139365E-2</v>
      </c>
      <c r="Q48" s="37">
        <f t="shared" si="5"/>
        <v>32388.896999999997</v>
      </c>
      <c r="S48" s="34">
        <f t="shared" si="6"/>
        <v>3.9654036111059067E-4</v>
      </c>
      <c r="T48" s="34">
        <v>0.1</v>
      </c>
      <c r="U48" s="34">
        <f t="shared" si="7"/>
        <v>3.9654036111059072E-5</v>
      </c>
      <c r="V48" s="34">
        <f t="shared" si="8"/>
        <v>1.9913321197394238E-2</v>
      </c>
    </row>
    <row r="49" spans="1:22" s="34" customFormat="1" ht="13.7" customHeight="1">
      <c r="A49" s="33" t="s">
        <v>102</v>
      </c>
      <c r="B49" s="14"/>
      <c r="C49" s="25">
        <v>47412.396999999997</v>
      </c>
      <c r="D49" s="25"/>
      <c r="E49" s="34">
        <f t="shared" si="1"/>
        <v>11876.927707327815</v>
      </c>
      <c r="F49" s="34">
        <f t="shared" si="9"/>
        <v>11877</v>
      </c>
      <c r="G49" s="34">
        <f t="shared" si="2"/>
        <v>-2.6757600004202686E-2</v>
      </c>
      <c r="I49" s="34">
        <f>G49</f>
        <v>-2.6757600004202686E-2</v>
      </c>
      <c r="O49" s="34">
        <f t="shared" ca="1" si="3"/>
        <v>-4.7950038407563601E-2</v>
      </c>
      <c r="P49" s="28">
        <f t="shared" si="4"/>
        <v>-5.0006997679182347E-2</v>
      </c>
      <c r="Q49" s="37">
        <f t="shared" si="5"/>
        <v>32393.896999999997</v>
      </c>
      <c r="S49" s="34">
        <f t="shared" si="6"/>
        <v>5.4053449224934964E-4</v>
      </c>
      <c r="T49" s="34">
        <v>0.1</v>
      </c>
      <c r="U49" s="34">
        <f t="shared" si="7"/>
        <v>5.4053449224934967E-5</v>
      </c>
      <c r="V49" s="34">
        <f t="shared" si="8"/>
        <v>2.324939767497966E-2</v>
      </c>
    </row>
    <row r="50" spans="1:22" s="34" customFormat="1" ht="13.7" customHeight="1">
      <c r="A50" s="33" t="s">
        <v>103</v>
      </c>
      <c r="B50" s="14"/>
      <c r="C50" s="25">
        <v>47432.385999999999</v>
      </c>
      <c r="D50" s="25"/>
      <c r="E50" s="34">
        <f t="shared" si="1"/>
        <v>11930.93323189116</v>
      </c>
      <c r="F50" s="34">
        <f t="shared" si="9"/>
        <v>11931</v>
      </c>
      <c r="G50" s="34">
        <f t="shared" si="2"/>
        <v>-2.4712800004635938E-2</v>
      </c>
      <c r="I50" s="34">
        <f>G50</f>
        <v>-2.4712800004635938E-2</v>
      </c>
      <c r="O50" s="34">
        <f t="shared" ca="1" si="3"/>
        <v>-4.8166152846578117E-2</v>
      </c>
      <c r="P50" s="28">
        <f t="shared" si="4"/>
        <v>-5.0306191018372123E-2</v>
      </c>
      <c r="Q50" s="37">
        <f t="shared" si="5"/>
        <v>32413.885999999999</v>
      </c>
      <c r="S50" s="34">
        <f t="shared" si="6"/>
        <v>6.5502166358199219E-4</v>
      </c>
      <c r="T50" s="34">
        <v>0.1</v>
      </c>
      <c r="U50" s="34">
        <f t="shared" si="7"/>
        <v>6.5502166358199227E-5</v>
      </c>
      <c r="V50" s="34">
        <f t="shared" si="8"/>
        <v>2.5593391013736186E-2</v>
      </c>
    </row>
    <row r="51" spans="1:22" s="34" customFormat="1" ht="13.7" customHeight="1">
      <c r="A51" s="33" t="s">
        <v>104</v>
      </c>
      <c r="B51" s="14"/>
      <c r="C51" s="25">
        <v>48163.381999999998</v>
      </c>
      <c r="D51" s="25"/>
      <c r="E51" s="34">
        <f t="shared" si="1"/>
        <v>13905.910591123944</v>
      </c>
      <c r="F51" s="34">
        <f t="shared" si="9"/>
        <v>13906</v>
      </c>
      <c r="G51" s="34">
        <f t="shared" si="2"/>
        <v>-3.3092800003942102E-2</v>
      </c>
      <c r="I51" s="34">
        <f>G51</f>
        <v>-3.3092800003942102E-2</v>
      </c>
      <c r="O51" s="34">
        <f t="shared" ca="1" si="3"/>
        <v>-5.6070338347571982E-2</v>
      </c>
      <c r="P51" s="28">
        <f t="shared" si="4"/>
        <v>-6.0905270890520627E-2</v>
      </c>
      <c r="Q51" s="37">
        <f t="shared" si="5"/>
        <v>33144.881999999998</v>
      </c>
      <c r="S51" s="34">
        <f t="shared" si="6"/>
        <v>7.7353353681677806E-4</v>
      </c>
      <c r="T51" s="34">
        <v>0.1</v>
      </c>
      <c r="U51" s="34">
        <f t="shared" si="7"/>
        <v>7.7353353681677806E-5</v>
      </c>
      <c r="V51" s="34">
        <f t="shared" si="8"/>
        <v>2.7812470886578525E-2</v>
      </c>
    </row>
    <row r="52" spans="1:22" s="34" customFormat="1" ht="13.7" customHeight="1">
      <c r="A52" s="33" t="s">
        <v>113</v>
      </c>
      <c r="B52" s="14"/>
      <c r="C52" s="25">
        <v>48448.521699999998</v>
      </c>
      <c r="D52" s="25"/>
      <c r="E52" s="34">
        <f t="shared" si="1"/>
        <v>14676.290253554967</v>
      </c>
      <c r="F52" s="34">
        <f t="shared" si="9"/>
        <v>14676.5</v>
      </c>
      <c r="G52" s="34">
        <f t="shared" si="2"/>
        <v>-7.7633200002310332E-2</v>
      </c>
      <c r="J52" s="34">
        <f>G52</f>
        <v>-7.7633200002310332E-2</v>
      </c>
      <c r="O52" s="34">
        <f t="shared" ca="1" si="3"/>
        <v>-5.9153971222769837E-2</v>
      </c>
      <c r="P52" s="28">
        <f t="shared" si="4"/>
        <v>-6.4858849222064585E-2</v>
      </c>
      <c r="Q52" s="37">
        <f t="shared" si="5"/>
        <v>33430.021699999998</v>
      </c>
      <c r="S52" s="34">
        <f t="shared" si="6"/>
        <v>1.6318403785676511E-4</v>
      </c>
      <c r="T52" s="34">
        <v>1</v>
      </c>
      <c r="U52" s="34">
        <f t="shared" si="7"/>
        <v>1.6318403785676511E-4</v>
      </c>
      <c r="V52" s="34">
        <f t="shared" si="8"/>
        <v>-1.2774350780245747E-2</v>
      </c>
    </row>
    <row r="53" spans="1:22" s="34" customFormat="1" ht="13.7" customHeight="1">
      <c r="A53" s="33" t="s">
        <v>105</v>
      </c>
      <c r="B53" s="14"/>
      <c r="C53" s="25">
        <v>48490.364999999998</v>
      </c>
      <c r="D53" s="25"/>
      <c r="E53" s="34">
        <f t="shared" ref="E53:E84" si="10">+(C53-C$7)/C$8</f>
        <v>14789.340899708415</v>
      </c>
      <c r="F53" s="34">
        <f t="shared" si="9"/>
        <v>14789.5</v>
      </c>
      <c r="G53" s="34">
        <f t="shared" ref="G53:G84" si="11">+C53-(C$7+F53*C$8)</f>
        <v>-5.8887600003799889E-2</v>
      </c>
      <c r="I53" s="34">
        <f>G53</f>
        <v>-5.8887600003799889E-2</v>
      </c>
      <c r="O53" s="34">
        <f t="shared" ref="O53:O84" ca="1" si="12">+C$11+C$12*F53</f>
        <v>-5.960621069700392E-2</v>
      </c>
      <c r="P53" s="28">
        <f t="shared" ref="P53:P84" si="13">+D$11+D$12*F53+D$13*F53^2</f>
        <v>-6.5430111885517672E-2</v>
      </c>
      <c r="Q53" s="37">
        <f t="shared" ref="Q53:Q84" si="14">+C53-15018.5</f>
        <v>33471.864999999998</v>
      </c>
      <c r="S53" s="34">
        <f t="shared" ref="S53:S86" si="15">(P53-G53)^2</f>
        <v>4.2804461722418368E-5</v>
      </c>
      <c r="T53" s="34">
        <v>0.1</v>
      </c>
      <c r="U53" s="34">
        <f t="shared" ref="U53:U84" si="16">S53*T53</f>
        <v>4.2804461722418371E-6</v>
      </c>
      <c r="V53" s="34">
        <f t="shared" si="8"/>
        <v>6.542511881717783E-3</v>
      </c>
    </row>
    <row r="54" spans="1:22" s="34" customFormat="1" ht="13.7" customHeight="1">
      <c r="A54" s="33" t="s">
        <v>113</v>
      </c>
      <c r="B54" s="14"/>
      <c r="C54" s="25">
        <v>48500.366000000002</v>
      </c>
      <c r="D54" s="25"/>
      <c r="E54" s="34">
        <f t="shared" si="10"/>
        <v>14816.361223444379</v>
      </c>
      <c r="F54" s="34">
        <f t="shared" si="9"/>
        <v>14816.5</v>
      </c>
      <c r="G54" s="34">
        <f t="shared" si="11"/>
        <v>-5.1365200000873301E-2</v>
      </c>
      <c r="I54" s="34">
        <f>G54</f>
        <v>-5.1365200000873301E-2</v>
      </c>
      <c r="O54" s="34">
        <f t="shared" ca="1" si="12"/>
        <v>-5.9714267916511174E-2</v>
      </c>
      <c r="P54" s="28">
        <f t="shared" si="13"/>
        <v>-6.5566284124371169E-2</v>
      </c>
      <c r="Q54" s="37">
        <f t="shared" si="14"/>
        <v>33481.866000000002</v>
      </c>
      <c r="S54" s="34">
        <f t="shared" si="15"/>
        <v>2.0167079028266319E-4</v>
      </c>
      <c r="T54" s="34">
        <v>1</v>
      </c>
      <c r="U54" s="34">
        <f t="shared" si="16"/>
        <v>2.0167079028266319E-4</v>
      </c>
      <c r="V54" s="34">
        <f t="shared" si="8"/>
        <v>1.4201084123497867E-2</v>
      </c>
    </row>
    <row r="55" spans="1:22" s="34" customFormat="1" ht="13.7" customHeight="1">
      <c r="A55" s="33" t="s">
        <v>106</v>
      </c>
      <c r="B55" s="14" t="s">
        <v>111</v>
      </c>
      <c r="C55" s="25">
        <v>48843.46</v>
      </c>
      <c r="D55" s="25"/>
      <c r="E55" s="34">
        <f t="shared" si="10"/>
        <v>15743.319622790761</v>
      </c>
      <c r="F55" s="34">
        <f t="shared" si="9"/>
        <v>15743.5</v>
      </c>
      <c r="G55" s="34">
        <f t="shared" si="11"/>
        <v>-6.6762800001015421E-2</v>
      </c>
      <c r="I55" s="34">
        <f>G55</f>
        <v>-6.6762800001015421E-2</v>
      </c>
      <c r="O55" s="34">
        <f t="shared" ca="1" si="12"/>
        <v>-6.3424232452927026E-2</v>
      </c>
      <c r="P55" s="28">
        <f t="shared" si="13"/>
        <v>-7.0165693840156029E-2</v>
      </c>
      <c r="Q55" s="37">
        <f t="shared" si="14"/>
        <v>33824.959999999999</v>
      </c>
      <c r="S55" s="34">
        <f t="shared" si="15"/>
        <v>1.1579686480461108E-5</v>
      </c>
      <c r="T55" s="34">
        <v>0.1</v>
      </c>
      <c r="U55" s="34">
        <f t="shared" si="16"/>
        <v>1.1579686480461109E-6</v>
      </c>
      <c r="V55" s="34">
        <f t="shared" si="8"/>
        <v>3.4028938391406083E-3</v>
      </c>
    </row>
    <row r="56" spans="1:22" s="34" customFormat="1" ht="13.7" customHeight="1">
      <c r="A56" s="31" t="s">
        <v>125</v>
      </c>
      <c r="B56" s="14"/>
      <c r="C56" s="24">
        <v>49546.497499999998</v>
      </c>
      <c r="D56" s="25"/>
      <c r="E56" s="34">
        <f t="shared" si="10"/>
        <v>17642.759763628219</v>
      </c>
      <c r="F56" s="34">
        <f t="shared" si="9"/>
        <v>17643</v>
      </c>
      <c r="G56" s="34">
        <f t="shared" si="11"/>
        <v>-8.8918400004331488E-2</v>
      </c>
      <c r="I56" s="34">
        <f>G56</f>
        <v>-8.8918400004331488E-2</v>
      </c>
      <c r="O56" s="34">
        <f t="shared" ca="1" si="12"/>
        <v>-7.1026257951224678E-2</v>
      </c>
      <c r="P56" s="28">
        <f t="shared" si="13"/>
        <v>-7.9129859101955691E-2</v>
      </c>
      <c r="Q56" s="37">
        <f t="shared" si="14"/>
        <v>34527.997499999998</v>
      </c>
      <c r="S56" s="34">
        <f t="shared" si="15"/>
        <v>9.5815532997483988E-5</v>
      </c>
      <c r="T56" s="34">
        <v>1</v>
      </c>
      <c r="U56" s="34">
        <f t="shared" si="16"/>
        <v>9.5815532997483988E-5</v>
      </c>
      <c r="V56" s="34">
        <f t="shared" si="8"/>
        <v>-9.7885409023757974E-3</v>
      </c>
    </row>
    <row r="57" spans="1:22" s="34" customFormat="1" ht="13.7" customHeight="1">
      <c r="A57" s="33" t="s">
        <v>113</v>
      </c>
      <c r="B57" s="14"/>
      <c r="C57" s="25">
        <v>49546.497900000002</v>
      </c>
      <c r="D57" s="25"/>
      <c r="E57" s="34">
        <f t="shared" si="10"/>
        <v>17642.760844333108</v>
      </c>
      <c r="F57" s="34">
        <f t="shared" ref="F57:F76" si="17">ROUND(2*E57,0)/2</f>
        <v>17643</v>
      </c>
      <c r="G57" s="34">
        <f t="shared" si="11"/>
        <v>-8.8518399999884423E-2</v>
      </c>
      <c r="J57" s="34">
        <f>G57</f>
        <v>-8.8518399999884423E-2</v>
      </c>
      <c r="O57" s="34">
        <f t="shared" ca="1" si="12"/>
        <v>-7.1026257951224678E-2</v>
      </c>
      <c r="P57" s="28">
        <f t="shared" si="13"/>
        <v>-7.9129859101955691E-2</v>
      </c>
      <c r="Q57" s="37">
        <f t="shared" si="14"/>
        <v>34527.997900000002</v>
      </c>
      <c r="S57" s="34">
        <f t="shared" si="15"/>
        <v>8.8144700192080438E-5</v>
      </c>
      <c r="T57" s="34">
        <v>1</v>
      </c>
      <c r="U57" s="34">
        <f t="shared" si="16"/>
        <v>8.8144700192080438E-5</v>
      </c>
      <c r="V57" s="34">
        <f t="shared" si="8"/>
        <v>-9.3885408979287321E-3</v>
      </c>
    </row>
    <row r="58" spans="1:22" s="34" customFormat="1">
      <c r="A58" s="31" t="s">
        <v>125</v>
      </c>
      <c r="B58" s="14"/>
      <c r="C58" s="24">
        <v>49546.498299999999</v>
      </c>
      <c r="D58" s="25">
        <v>5.0000000000000001E-3</v>
      </c>
      <c r="E58" s="34">
        <f t="shared" si="10"/>
        <v>17642.761925037979</v>
      </c>
      <c r="F58" s="34">
        <f t="shared" si="17"/>
        <v>17643</v>
      </c>
      <c r="G58" s="34">
        <f t="shared" si="11"/>
        <v>-8.8118400002713315E-2</v>
      </c>
      <c r="I58" s="34">
        <f>G58</f>
        <v>-8.8118400002713315E-2</v>
      </c>
      <c r="O58" s="34">
        <f t="shared" ca="1" si="12"/>
        <v>-7.1026257951224678E-2</v>
      </c>
      <c r="P58" s="28">
        <f t="shared" si="13"/>
        <v>-7.9129859101955691E-2</v>
      </c>
      <c r="Q58" s="37">
        <f t="shared" si="14"/>
        <v>34527.998299999999</v>
      </c>
      <c r="S58" s="34">
        <f t="shared" si="15"/>
        <v>8.0793867524592687E-5</v>
      </c>
      <c r="T58" s="34">
        <v>1</v>
      </c>
      <c r="U58" s="34">
        <f t="shared" si="16"/>
        <v>8.0793867524592687E-5</v>
      </c>
      <c r="V58" s="34">
        <f t="shared" si="8"/>
        <v>-8.9885409007576245E-3</v>
      </c>
    </row>
    <row r="59" spans="1:22" s="34" customFormat="1" ht="13.7" customHeight="1">
      <c r="A59" s="31" t="s">
        <v>125</v>
      </c>
      <c r="B59" s="14"/>
      <c r="C59" s="24">
        <v>49568.531300000002</v>
      </c>
      <c r="D59" s="25"/>
      <c r="E59" s="34">
        <f t="shared" si="10"/>
        <v>17702.289851532765</v>
      </c>
      <c r="F59" s="34">
        <f t="shared" si="17"/>
        <v>17702.5</v>
      </c>
      <c r="G59" s="34">
        <f t="shared" si="11"/>
        <v>-7.7782000000297558E-2</v>
      </c>
      <c r="J59" s="34">
        <f>G59</f>
        <v>-7.7782000000297558E-2</v>
      </c>
      <c r="O59" s="34">
        <f t="shared" ca="1" si="12"/>
        <v>-7.1264384046064735E-2</v>
      </c>
      <c r="P59" s="28">
        <f t="shared" si="13"/>
        <v>-7.9400657389217089E-2</v>
      </c>
      <c r="Q59" s="37">
        <f t="shared" si="14"/>
        <v>34550.031300000002</v>
      </c>
      <c r="S59" s="34">
        <f t="shared" si="15"/>
        <v>2.6200517427037939E-6</v>
      </c>
      <c r="T59" s="34">
        <v>1</v>
      </c>
      <c r="U59" s="34">
        <f t="shared" si="16"/>
        <v>2.6200517427037939E-6</v>
      </c>
      <c r="V59" s="34">
        <f t="shared" si="8"/>
        <v>1.618657388919531E-3</v>
      </c>
    </row>
    <row r="60" spans="1:22" s="34" customFormat="1" ht="13.7" customHeight="1">
      <c r="A60" s="33" t="s">
        <v>113</v>
      </c>
      <c r="B60" s="14"/>
      <c r="C60" s="25">
        <v>49568.5314</v>
      </c>
      <c r="D60" s="25">
        <v>4.0000000000000001E-3</v>
      </c>
      <c r="E60" s="34">
        <f t="shared" si="10"/>
        <v>17702.290121708978</v>
      </c>
      <c r="F60" s="34">
        <f t="shared" si="17"/>
        <v>17702.5</v>
      </c>
      <c r="G60" s="34">
        <f t="shared" si="11"/>
        <v>-7.768200000282377E-2</v>
      </c>
      <c r="I60" s="34">
        <f>G60</f>
        <v>-7.768200000282377E-2</v>
      </c>
      <c r="O60" s="34">
        <f t="shared" ca="1" si="12"/>
        <v>-7.1264384046064735E-2</v>
      </c>
      <c r="P60" s="28">
        <f t="shared" si="13"/>
        <v>-7.9400657389217089E-2</v>
      </c>
      <c r="Q60" s="37">
        <f t="shared" si="14"/>
        <v>34550.0314</v>
      </c>
      <c r="S60" s="34">
        <f t="shared" si="15"/>
        <v>2.9537832118043126E-6</v>
      </c>
      <c r="T60" s="34">
        <v>1</v>
      </c>
      <c r="U60" s="34">
        <f t="shared" si="16"/>
        <v>2.9537832118043126E-6</v>
      </c>
      <c r="V60" s="34">
        <f t="shared" si="8"/>
        <v>1.7186573863933186E-3</v>
      </c>
    </row>
    <row r="61" spans="1:22" s="34" customFormat="1" ht="13.7" customHeight="1">
      <c r="A61" s="31" t="s">
        <v>125</v>
      </c>
      <c r="B61" s="14"/>
      <c r="C61" s="24">
        <v>49568.5314</v>
      </c>
      <c r="D61" s="25"/>
      <c r="E61" s="34">
        <f t="shared" si="10"/>
        <v>17702.290121708978</v>
      </c>
      <c r="F61" s="34">
        <f t="shared" si="17"/>
        <v>17702.5</v>
      </c>
      <c r="G61" s="34">
        <f t="shared" si="11"/>
        <v>-7.768200000282377E-2</v>
      </c>
      <c r="J61" s="34">
        <f>G61</f>
        <v>-7.768200000282377E-2</v>
      </c>
      <c r="O61" s="34">
        <f t="shared" ca="1" si="12"/>
        <v>-7.1264384046064735E-2</v>
      </c>
      <c r="P61" s="28">
        <f t="shared" si="13"/>
        <v>-7.9400657389217089E-2</v>
      </c>
      <c r="Q61" s="37">
        <f t="shared" si="14"/>
        <v>34550.0314</v>
      </c>
      <c r="S61" s="34">
        <f t="shared" si="15"/>
        <v>2.9537832118043126E-6</v>
      </c>
      <c r="T61" s="34">
        <v>1</v>
      </c>
      <c r="U61" s="34">
        <f t="shared" si="16"/>
        <v>2.9537832118043126E-6</v>
      </c>
      <c r="V61" s="34">
        <f t="shared" si="8"/>
        <v>1.7186573863933186E-3</v>
      </c>
    </row>
    <row r="62" spans="1:22" s="34" customFormat="1" ht="13.7" customHeight="1">
      <c r="A62" s="33" t="s">
        <v>107</v>
      </c>
      <c r="B62" s="14" t="s">
        <v>111</v>
      </c>
      <c r="C62" s="25">
        <v>49571.495000000003</v>
      </c>
      <c r="D62" s="25"/>
      <c r="E62" s="34">
        <f t="shared" si="10"/>
        <v>17710.297064157126</v>
      </c>
      <c r="F62" s="34">
        <f t="shared" si="17"/>
        <v>17710.5</v>
      </c>
      <c r="G62" s="34">
        <f t="shared" si="11"/>
        <v>-7.5112400001671631E-2</v>
      </c>
      <c r="J62" s="34">
        <f>G62</f>
        <v>-7.5112400001671631E-2</v>
      </c>
      <c r="O62" s="34">
        <f t="shared" ca="1" si="12"/>
        <v>-7.1296400999992821E-2</v>
      </c>
      <c r="P62" s="28">
        <f t="shared" si="13"/>
        <v>-7.9437020935858055E-2</v>
      </c>
      <c r="Q62" s="37">
        <f t="shared" si="14"/>
        <v>34552.995000000003</v>
      </c>
      <c r="S62" s="34">
        <f t="shared" si="15"/>
        <v>1.8702346224403457E-5</v>
      </c>
      <c r="T62" s="34">
        <v>0.1</v>
      </c>
      <c r="U62" s="34">
        <f t="shared" si="16"/>
        <v>1.8702346224403459E-6</v>
      </c>
      <c r="V62" s="34">
        <f t="shared" si="8"/>
        <v>4.3246209341864239E-3</v>
      </c>
    </row>
    <row r="63" spans="1:22" s="34" customFormat="1" ht="13.7" customHeight="1">
      <c r="A63" s="33" t="s">
        <v>113</v>
      </c>
      <c r="B63" s="14"/>
      <c r="C63" s="25">
        <v>49917.919999999998</v>
      </c>
      <c r="D63" s="25">
        <v>7.0000000000000001E-3</v>
      </c>
      <c r="E63" s="34">
        <f t="shared" si="10"/>
        <v>18646.255033382964</v>
      </c>
      <c r="F63" s="34">
        <f t="shared" si="17"/>
        <v>18646.5</v>
      </c>
      <c r="G63" s="34">
        <f t="shared" si="11"/>
        <v>-9.0669200006232131E-2</v>
      </c>
      <c r="I63" s="34">
        <f>G63</f>
        <v>-9.0669200006232131E-2</v>
      </c>
      <c r="O63" s="34">
        <f t="shared" ca="1" si="12"/>
        <v>-7.5042384609577753E-2</v>
      </c>
      <c r="P63" s="28">
        <f t="shared" si="13"/>
        <v>-8.3615785114855762E-2</v>
      </c>
      <c r="Q63" s="37">
        <f t="shared" si="14"/>
        <v>34899.42</v>
      </c>
      <c r="S63" s="34">
        <f t="shared" si="15"/>
        <v>4.9750661629889923E-5</v>
      </c>
      <c r="T63" s="34">
        <v>1</v>
      </c>
      <c r="U63" s="34">
        <f t="shared" si="16"/>
        <v>4.9750661629889923E-5</v>
      </c>
      <c r="V63" s="34">
        <f t="shared" si="8"/>
        <v>-7.0534148913763695E-3</v>
      </c>
    </row>
    <row r="64" spans="1:22" s="34" customFormat="1" ht="13.7" customHeight="1">
      <c r="A64" s="33" t="s">
        <v>113</v>
      </c>
      <c r="B64" s="14"/>
      <c r="C64" s="25">
        <v>49918.845399999998</v>
      </c>
      <c r="D64" s="25"/>
      <c r="E64" s="34">
        <f t="shared" si="10"/>
        <v>18648.755244120417</v>
      </c>
      <c r="F64" s="34">
        <f t="shared" si="17"/>
        <v>18649</v>
      </c>
      <c r="G64" s="34">
        <f t="shared" si="11"/>
        <v>-9.0591200001654215E-2</v>
      </c>
      <c r="J64" s="34">
        <f t="shared" ref="J64:J70" si="18">G64</f>
        <v>-9.0591200001654215E-2</v>
      </c>
      <c r="O64" s="34">
        <f t="shared" ca="1" si="12"/>
        <v>-7.5052389907680275E-2</v>
      </c>
      <c r="P64" s="28">
        <f t="shared" si="13"/>
        <v>-8.3626745143867767E-2</v>
      </c>
      <c r="Q64" s="37">
        <f t="shared" si="14"/>
        <v>34900.345399999998</v>
      </c>
      <c r="S64" s="34">
        <f t="shared" si="15"/>
        <v>4.8503631466145256E-5</v>
      </c>
      <c r="T64" s="34">
        <v>1</v>
      </c>
      <c r="U64" s="34">
        <f t="shared" si="16"/>
        <v>4.8503631466145256E-5</v>
      </c>
      <c r="V64" s="34">
        <f t="shared" si="8"/>
        <v>-6.9644548577864479E-3</v>
      </c>
    </row>
    <row r="65" spans="1:22" s="34" customFormat="1" ht="13.7" customHeight="1">
      <c r="A65" s="33" t="s">
        <v>113</v>
      </c>
      <c r="B65" s="14"/>
      <c r="C65" s="25">
        <v>49919.956299999998</v>
      </c>
      <c r="D65" s="25"/>
      <c r="E65" s="34">
        <f t="shared" si="10"/>
        <v>18651.75663174548</v>
      </c>
      <c r="F65" s="34">
        <f t="shared" si="17"/>
        <v>18652</v>
      </c>
      <c r="G65" s="34">
        <f t="shared" si="11"/>
        <v>-9.0077600005315617E-2</v>
      </c>
      <c r="J65" s="34">
        <f t="shared" si="18"/>
        <v>-9.0077600005315617E-2</v>
      </c>
      <c r="O65" s="34">
        <f t="shared" ca="1" si="12"/>
        <v>-7.5064396265403302E-2</v>
      </c>
      <c r="P65" s="28">
        <f t="shared" si="13"/>
        <v>-8.3639895763742783E-2</v>
      </c>
      <c r="Q65" s="37">
        <f t="shared" si="14"/>
        <v>34901.456299999998</v>
      </c>
      <c r="S65" s="34">
        <f t="shared" si="15"/>
        <v>4.1444035901964851E-5</v>
      </c>
      <c r="T65" s="34">
        <v>1</v>
      </c>
      <c r="U65" s="34">
        <f t="shared" si="16"/>
        <v>4.1444035901964851E-5</v>
      </c>
      <c r="V65" s="34">
        <f t="shared" si="8"/>
        <v>-6.4377042415728336E-3</v>
      </c>
    </row>
    <row r="66" spans="1:22" s="34" customFormat="1" ht="13.7" customHeight="1">
      <c r="A66" s="33" t="s">
        <v>113</v>
      </c>
      <c r="B66" s="14"/>
      <c r="C66" s="25">
        <v>49920.696400000001</v>
      </c>
      <c r="D66" s="25"/>
      <c r="E66" s="34">
        <f t="shared" si="10"/>
        <v>18653.756205947764</v>
      </c>
      <c r="F66" s="34">
        <f t="shared" si="17"/>
        <v>18654</v>
      </c>
      <c r="G66" s="34">
        <f t="shared" si="11"/>
        <v>-9.0235199997550808E-2</v>
      </c>
      <c r="J66" s="34">
        <f t="shared" si="18"/>
        <v>-9.0235199997550808E-2</v>
      </c>
      <c r="O66" s="34">
        <f t="shared" ca="1" si="12"/>
        <v>-7.5072400503885334E-2</v>
      </c>
      <c r="P66" s="28">
        <f t="shared" si="13"/>
        <v>-8.3648661986120407E-2</v>
      </c>
      <c r="Q66" s="37">
        <f t="shared" si="14"/>
        <v>34902.196400000001</v>
      </c>
      <c r="S66" s="34">
        <f t="shared" si="15"/>
        <v>4.3382482976017543E-5</v>
      </c>
      <c r="T66" s="34">
        <v>1</v>
      </c>
      <c r="U66" s="34">
        <f t="shared" si="16"/>
        <v>4.3382482976017543E-5</v>
      </c>
      <c r="V66" s="34">
        <f t="shared" si="8"/>
        <v>-6.5865380114304012E-3</v>
      </c>
    </row>
    <row r="67" spans="1:22" s="34" customFormat="1" ht="13.7" customHeight="1">
      <c r="A67" s="33" t="s">
        <v>113</v>
      </c>
      <c r="B67" s="14"/>
      <c r="C67" s="25">
        <v>49920.882599999997</v>
      </c>
      <c r="D67" s="25"/>
      <c r="E67" s="34">
        <f t="shared" si="10"/>
        <v>18654.259274068907</v>
      </c>
      <c r="F67" s="34">
        <f t="shared" si="17"/>
        <v>18654.5</v>
      </c>
      <c r="G67" s="34">
        <f t="shared" si="11"/>
        <v>-8.909960000164574E-2</v>
      </c>
      <c r="J67" s="34">
        <f t="shared" si="18"/>
        <v>-8.909960000164574E-2</v>
      </c>
      <c r="O67" s="34">
        <f t="shared" ca="1" si="12"/>
        <v>-7.5074401563505838E-2</v>
      </c>
      <c r="P67" s="28">
        <f t="shared" si="13"/>
        <v>-8.3650853434522443E-2</v>
      </c>
      <c r="Q67" s="37">
        <f t="shared" si="14"/>
        <v>34902.382599999997</v>
      </c>
      <c r="S67" s="34">
        <f t="shared" si="15"/>
        <v>2.9688839152737916E-5</v>
      </c>
      <c r="T67" s="34">
        <v>1</v>
      </c>
      <c r="U67" s="34">
        <f t="shared" si="16"/>
        <v>2.9688839152737916E-5</v>
      </c>
      <c r="V67" s="34">
        <f t="shared" si="8"/>
        <v>-5.4487465671232971E-3</v>
      </c>
    </row>
    <row r="68" spans="1:22" s="34" customFormat="1" ht="13.7" customHeight="1">
      <c r="A68" s="31" t="s">
        <v>126</v>
      </c>
      <c r="B68" s="15" t="s">
        <v>111</v>
      </c>
      <c r="C68" s="24">
        <v>49921.438499999997</v>
      </c>
      <c r="D68" s="25"/>
      <c r="E68" s="34">
        <f t="shared" si="10"/>
        <v>18655.761183674425</v>
      </c>
      <c r="F68" s="34">
        <f t="shared" si="17"/>
        <v>18656</v>
      </c>
      <c r="G68" s="34">
        <f t="shared" si="11"/>
        <v>-8.8392800003930461E-2</v>
      </c>
      <c r="J68" s="34">
        <f t="shared" si="18"/>
        <v>-8.8392800003930461E-2</v>
      </c>
      <c r="O68" s="34">
        <f t="shared" ca="1" si="12"/>
        <v>-7.5080404742367352E-2</v>
      </c>
      <c r="P68" s="28">
        <f t="shared" si="13"/>
        <v>-8.3657427522466798E-2</v>
      </c>
      <c r="Q68" s="37">
        <f t="shared" si="14"/>
        <v>34902.938499999997</v>
      </c>
      <c r="S68" s="34">
        <f t="shared" si="15"/>
        <v>2.2423752538203321E-5</v>
      </c>
      <c r="T68" s="34">
        <v>1</v>
      </c>
      <c r="U68" s="34">
        <f t="shared" si="16"/>
        <v>2.2423752538203321E-5</v>
      </c>
      <c r="V68" s="34">
        <f t="shared" si="8"/>
        <v>-4.7353724814636622E-3</v>
      </c>
    </row>
    <row r="69" spans="1:22" s="34" customFormat="1" ht="13.7" customHeight="1">
      <c r="A69" s="33" t="s">
        <v>113</v>
      </c>
      <c r="B69" s="14"/>
      <c r="C69" s="25">
        <v>49921.808100000002</v>
      </c>
      <c r="D69" s="25"/>
      <c r="E69" s="34">
        <f t="shared" si="10"/>
        <v>18656.759754982591</v>
      </c>
      <c r="F69" s="34">
        <f t="shared" si="17"/>
        <v>18657</v>
      </c>
      <c r="G69" s="34">
        <f t="shared" si="11"/>
        <v>-8.8921599999594036E-2</v>
      </c>
      <c r="J69" s="34">
        <f t="shared" si="18"/>
        <v>-8.8921599999594036E-2</v>
      </c>
      <c r="O69" s="34">
        <f t="shared" ca="1" si="12"/>
        <v>-7.508440686160836E-2</v>
      </c>
      <c r="P69" s="28">
        <f t="shared" si="13"/>
        <v>-8.3661810033378289E-2</v>
      </c>
      <c r="Q69" s="37">
        <f t="shared" si="14"/>
        <v>34903.308100000002</v>
      </c>
      <c r="S69" s="34">
        <f t="shared" si="15"/>
        <v>2.7665390488703852E-5</v>
      </c>
      <c r="T69" s="34">
        <v>1</v>
      </c>
      <c r="U69" s="34">
        <f t="shared" si="16"/>
        <v>2.7665390488703852E-5</v>
      </c>
      <c r="V69" s="34">
        <f t="shared" si="8"/>
        <v>-5.2597899662157471E-3</v>
      </c>
    </row>
    <row r="70" spans="1:22" s="34" customFormat="1" ht="13.7" customHeight="1">
      <c r="A70" s="33" t="s">
        <v>113</v>
      </c>
      <c r="B70" s="14"/>
      <c r="C70" s="25">
        <v>49922.918299999998</v>
      </c>
      <c r="D70" s="25"/>
      <c r="E70" s="34">
        <f t="shared" si="10"/>
        <v>18659.759251374104</v>
      </c>
      <c r="F70" s="34">
        <f t="shared" si="17"/>
        <v>18660</v>
      </c>
      <c r="G70" s="34">
        <f t="shared" si="11"/>
        <v>-8.9108000007399824E-2</v>
      </c>
      <c r="J70" s="34">
        <f t="shared" si="18"/>
        <v>-8.9108000007399824E-2</v>
      </c>
      <c r="O70" s="34">
        <f t="shared" ca="1" si="12"/>
        <v>-7.5096413219331387E-2</v>
      </c>
      <c r="P70" s="28">
        <f t="shared" si="13"/>
        <v>-8.3674956537065859E-2</v>
      </c>
      <c r="Q70" s="37">
        <f t="shared" si="14"/>
        <v>34904.418299999998</v>
      </c>
      <c r="S70" s="34">
        <f t="shared" si="15"/>
        <v>2.9517961350538532E-5</v>
      </c>
      <c r="T70" s="34">
        <v>1</v>
      </c>
      <c r="U70" s="34">
        <f t="shared" si="16"/>
        <v>2.9517961350538532E-5</v>
      </c>
      <c r="V70" s="34">
        <f t="shared" si="8"/>
        <v>-5.4330434703339647E-3</v>
      </c>
    </row>
    <row r="71" spans="1:22" s="34" customFormat="1" ht="13.7" customHeight="1">
      <c r="A71" s="33" t="s">
        <v>109</v>
      </c>
      <c r="B71" s="14"/>
      <c r="C71" s="25">
        <v>49959.381999999998</v>
      </c>
      <c r="D71" s="25">
        <v>1.4E-2</v>
      </c>
      <c r="E71" s="34">
        <f t="shared" si="10"/>
        <v>18758.27549761055</v>
      </c>
      <c r="F71" s="34">
        <f t="shared" si="17"/>
        <v>18758.5</v>
      </c>
      <c r="G71" s="34">
        <f t="shared" si="11"/>
        <v>-8.3094800007529557E-2</v>
      </c>
      <c r="I71" s="34">
        <f>G71</f>
        <v>-8.3094800007529557E-2</v>
      </c>
      <c r="O71" s="34">
        <f t="shared" ca="1" si="12"/>
        <v>-7.549062196457082E-2</v>
      </c>
      <c r="P71" s="28">
        <f t="shared" si="13"/>
        <v>-8.4105742728709076E-2</v>
      </c>
      <c r="Q71" s="37">
        <f t="shared" si="14"/>
        <v>34940.881999999998</v>
      </c>
      <c r="S71" s="34">
        <f t="shared" si="15"/>
        <v>1.0220051855058521E-6</v>
      </c>
      <c r="T71" s="34">
        <v>0.05</v>
      </c>
      <c r="U71" s="34">
        <f t="shared" si="16"/>
        <v>5.1100259275292604E-8</v>
      </c>
      <c r="V71" s="34">
        <f t="shared" si="8"/>
        <v>1.0109427211795197E-3</v>
      </c>
    </row>
    <row r="72" spans="1:22" s="34" customFormat="1" ht="13.7" customHeight="1">
      <c r="A72" s="33" t="s">
        <v>109</v>
      </c>
      <c r="B72" s="14"/>
      <c r="C72" s="25">
        <v>49962.360999999997</v>
      </c>
      <c r="D72" s="25">
        <v>5.0000000000000001E-3</v>
      </c>
      <c r="E72" s="34">
        <f t="shared" si="10"/>
        <v>18766.324047196529</v>
      </c>
      <c r="F72" s="34">
        <f t="shared" si="17"/>
        <v>18766.5</v>
      </c>
      <c r="G72" s="34">
        <f t="shared" si="11"/>
        <v>-6.5125200002512429E-2</v>
      </c>
      <c r="I72" s="34">
        <f>G72</f>
        <v>-6.5125200002512429E-2</v>
      </c>
      <c r="O72" s="34">
        <f t="shared" ca="1" si="12"/>
        <v>-7.5522638918498905E-2</v>
      </c>
      <c r="P72" s="28">
        <f t="shared" si="13"/>
        <v>-8.4140657377378802E-2</v>
      </c>
      <c r="Q72" s="37">
        <f t="shared" si="14"/>
        <v>34943.860999999997</v>
      </c>
      <c r="S72" s="34">
        <f t="shared" si="15"/>
        <v>3.6158761917535993E-4</v>
      </c>
      <c r="T72" s="34">
        <v>0.1</v>
      </c>
      <c r="U72" s="34">
        <f t="shared" si="16"/>
        <v>3.6158761917535996E-5</v>
      </c>
      <c r="V72" s="34">
        <f t="shared" si="8"/>
        <v>1.9015457374866374E-2</v>
      </c>
    </row>
    <row r="73" spans="1:22" s="34" customFormat="1" ht="13.7" customHeight="1">
      <c r="A73" s="33" t="s">
        <v>119</v>
      </c>
      <c r="B73" s="15"/>
      <c r="C73" s="24">
        <v>50303.415500000003</v>
      </c>
      <c r="D73" s="25"/>
      <c r="E73" s="34">
        <f t="shared" si="10"/>
        <v>19687.77220254139</v>
      </c>
      <c r="F73" s="35">
        <f t="shared" si="17"/>
        <v>19688</v>
      </c>
      <c r="G73" s="34">
        <f t="shared" si="11"/>
        <v>-8.431439999549184E-2</v>
      </c>
      <c r="H73" s="36"/>
      <c r="I73" s="36"/>
      <c r="J73" s="36"/>
      <c r="K73" s="34">
        <f>G73</f>
        <v>-8.431439999549184E-2</v>
      </c>
      <c r="L73" s="36"/>
      <c r="M73" s="36"/>
      <c r="O73" s="34">
        <f t="shared" ca="1" si="12"/>
        <v>-7.9210591799089208E-2</v>
      </c>
      <c r="P73" s="28">
        <f t="shared" si="13"/>
        <v>-8.8088937314706378E-2</v>
      </c>
      <c r="Q73" s="37">
        <f t="shared" si="14"/>
        <v>35284.915500000003</v>
      </c>
      <c r="S73" s="34">
        <f t="shared" si="15"/>
        <v>1.4247131974143273E-5</v>
      </c>
      <c r="T73" s="34">
        <v>1</v>
      </c>
      <c r="U73" s="34">
        <f t="shared" si="16"/>
        <v>1.4247131974143273E-5</v>
      </c>
      <c r="V73" s="34">
        <f t="shared" si="8"/>
        <v>3.7745373192145382E-3</v>
      </c>
    </row>
    <row r="74" spans="1:22" s="34" customFormat="1" ht="13.7" customHeight="1">
      <c r="A74" s="33" t="s">
        <v>110</v>
      </c>
      <c r="B74" s="14" t="s">
        <v>111</v>
      </c>
      <c r="C74" s="25">
        <v>50312.487999999998</v>
      </c>
      <c r="D74" s="25">
        <v>5.0000000000000001E-3</v>
      </c>
      <c r="E74" s="34">
        <f t="shared" si="10"/>
        <v>19712.283940077064</v>
      </c>
      <c r="F74" s="34">
        <f t="shared" si="17"/>
        <v>19712.5</v>
      </c>
      <c r="G74" s="34">
        <f t="shared" si="11"/>
        <v>-7.9970000006142072E-2</v>
      </c>
      <c r="I74" s="34">
        <f>G74</f>
        <v>-7.9970000006142072E-2</v>
      </c>
      <c r="O74" s="34">
        <f t="shared" ca="1" si="12"/>
        <v>-7.930864372049394E-2</v>
      </c>
      <c r="P74" s="28">
        <f t="shared" si="13"/>
        <v>-8.8191923055781912E-2</v>
      </c>
      <c r="Q74" s="37">
        <f t="shared" si="14"/>
        <v>35293.987999999998</v>
      </c>
      <c r="S74" s="34">
        <f t="shared" si="15"/>
        <v>6.7600018634198883E-5</v>
      </c>
      <c r="T74">
        <v>0.1</v>
      </c>
      <c r="U74" s="34">
        <f t="shared" si="16"/>
        <v>6.7600018634198888E-6</v>
      </c>
      <c r="V74" s="34">
        <f t="shared" si="8"/>
        <v>8.2219230496398399E-3</v>
      </c>
    </row>
    <row r="75" spans="1:22" s="34" customFormat="1" ht="13.7" customHeight="1">
      <c r="A75" s="33" t="s">
        <v>119</v>
      </c>
      <c r="B75" s="15" t="s">
        <v>111</v>
      </c>
      <c r="C75" s="24">
        <v>50315.451099999998</v>
      </c>
      <c r="D75" s="24">
        <v>2.9999999999999997E-4</v>
      </c>
      <c r="E75" s="34">
        <f t="shared" si="10"/>
        <v>19720.28953164411</v>
      </c>
      <c r="F75" s="35">
        <f t="shared" si="17"/>
        <v>19720.5</v>
      </c>
      <c r="G75" s="34">
        <f t="shared" si="11"/>
        <v>-7.7900399999634828E-2</v>
      </c>
      <c r="H75" s="36"/>
      <c r="I75" s="36"/>
      <c r="J75" s="36"/>
      <c r="K75" s="34">
        <f t="shared" ref="K75:K86" si="19">G75</f>
        <v>-7.7900399999634828E-2</v>
      </c>
      <c r="L75" s="36"/>
      <c r="M75" s="36"/>
      <c r="O75" s="34">
        <f t="shared" ca="1" si="12"/>
        <v>-7.9340660674422012E-2</v>
      </c>
      <c r="P75" s="28">
        <f t="shared" si="13"/>
        <v>-8.8225528756852606E-2</v>
      </c>
      <c r="Q75" s="37">
        <f t="shared" si="14"/>
        <v>35296.951099999998</v>
      </c>
      <c r="S75" s="34">
        <f t="shared" si="15"/>
        <v>1.0660828385312553E-4</v>
      </c>
      <c r="T75">
        <v>1</v>
      </c>
      <c r="U75" s="34">
        <f t="shared" si="16"/>
        <v>1.0660828385312553E-4</v>
      </c>
      <c r="V75" s="34">
        <f t="shared" si="8"/>
        <v>1.0325128757217777E-2</v>
      </c>
    </row>
    <row r="76" spans="1:22" s="34" customFormat="1">
      <c r="A76" s="33" t="s">
        <v>119</v>
      </c>
      <c r="B76" s="15" t="s">
        <v>111</v>
      </c>
      <c r="C76" s="24">
        <v>50315.451699999998</v>
      </c>
      <c r="D76" s="24">
        <v>5.0000000000000001E-4</v>
      </c>
      <c r="E76" s="34">
        <f t="shared" si="10"/>
        <v>19720.291152701426</v>
      </c>
      <c r="F76" s="35">
        <f t="shared" si="17"/>
        <v>19720.5</v>
      </c>
      <c r="G76" s="34">
        <f t="shared" si="11"/>
        <v>-7.7300400000240188E-2</v>
      </c>
      <c r="H76" s="36"/>
      <c r="I76" s="36"/>
      <c r="J76" s="36"/>
      <c r="K76" s="34">
        <f t="shared" si="19"/>
        <v>-7.7300400000240188E-2</v>
      </c>
      <c r="L76" s="36"/>
      <c r="M76" s="36"/>
      <c r="O76" s="34">
        <f t="shared" ca="1" si="12"/>
        <v>-7.9340660674422012E-2</v>
      </c>
      <c r="P76" s="28">
        <f t="shared" si="13"/>
        <v>-8.8225528756852606E-2</v>
      </c>
      <c r="Q76" s="37">
        <f t="shared" si="14"/>
        <v>35296.951699999998</v>
      </c>
      <c r="S76" s="34">
        <f t="shared" si="15"/>
        <v>1.1935843834855959E-4</v>
      </c>
      <c r="T76">
        <v>1</v>
      </c>
      <c r="U76" s="34">
        <f t="shared" si="16"/>
        <v>1.1935843834855959E-4</v>
      </c>
      <c r="V76" s="34">
        <f t="shared" si="8"/>
        <v>1.0925128756612418E-2</v>
      </c>
    </row>
    <row r="77" spans="1:22" s="34" customFormat="1" ht="13.7" customHeight="1">
      <c r="A77" s="32" t="s">
        <v>118</v>
      </c>
      <c r="B77" s="14" t="s">
        <v>111</v>
      </c>
      <c r="C77" s="25">
        <v>51016.453399999999</v>
      </c>
      <c r="D77" s="25">
        <v>2.9999999999999997E-4</v>
      </c>
      <c r="E77" s="34">
        <f t="shared" si="10"/>
        <v>21614.23104605747</v>
      </c>
      <c r="F77" s="43">
        <f t="shared" ref="F77:F100" si="20">ROUND(2*E77,0)/2+0.5</f>
        <v>21614.5</v>
      </c>
      <c r="G77" s="34">
        <f t="shared" si="11"/>
        <v>-9.9547600002551917E-2</v>
      </c>
      <c r="K77" s="34">
        <f t="shared" si="19"/>
        <v>-9.9547600002551917E-2</v>
      </c>
      <c r="O77" s="34">
        <f t="shared" ca="1" si="12"/>
        <v>-8.69206745168941E-2</v>
      </c>
      <c r="P77" s="28">
        <f t="shared" si="13"/>
        <v>-9.5872759648644459E-2</v>
      </c>
      <c r="Q77" s="37">
        <f t="shared" si="14"/>
        <v>35997.953399999999</v>
      </c>
      <c r="S77" s="34">
        <f t="shared" si="15"/>
        <v>1.3504451626706688E-5</v>
      </c>
      <c r="T77">
        <v>1</v>
      </c>
      <c r="U77" s="34">
        <f t="shared" si="16"/>
        <v>1.3504451626706688E-5</v>
      </c>
      <c r="V77" s="34">
        <f t="shared" si="8"/>
        <v>-3.6748403539074576E-3</v>
      </c>
    </row>
    <row r="78" spans="1:22" s="34" customFormat="1" ht="13.7" customHeight="1">
      <c r="A78" s="33" t="s">
        <v>116</v>
      </c>
      <c r="B78" s="14"/>
      <c r="C78" s="25">
        <v>51378.435700000002</v>
      </c>
      <c r="D78" s="25">
        <v>4.0000000000000002E-4</v>
      </c>
      <c r="E78" s="34">
        <f t="shared" si="10"/>
        <v>22592.22114031656</v>
      </c>
      <c r="F78" s="43">
        <f t="shared" si="20"/>
        <v>22592.5</v>
      </c>
      <c r="G78" s="34">
        <f t="shared" si="11"/>
        <v>-0.10321400000248104</v>
      </c>
      <c r="H78" s="40"/>
      <c r="I78" s="41"/>
      <c r="J78" s="41"/>
      <c r="K78" s="34">
        <f t="shared" si="19"/>
        <v>-0.10321400000248104</v>
      </c>
      <c r="O78" s="34">
        <f t="shared" ca="1" si="12"/>
        <v>-9.0834747134601448E-2</v>
      </c>
      <c r="P78" s="28">
        <f t="shared" si="13"/>
        <v>-9.9580674025311983E-2</v>
      </c>
      <c r="Q78" s="37">
        <f t="shared" si="14"/>
        <v>36359.935700000002</v>
      </c>
      <c r="S78" s="34">
        <f t="shared" si="15"/>
        <v>1.320105765637151E-5</v>
      </c>
      <c r="T78">
        <v>1</v>
      </c>
      <c r="U78" s="34">
        <f t="shared" si="16"/>
        <v>1.320105765637151E-5</v>
      </c>
      <c r="V78" s="34">
        <f t="shared" si="8"/>
        <v>-3.6333259771690607E-3</v>
      </c>
    </row>
    <row r="79" spans="1:22" s="34" customFormat="1" ht="13.7" customHeight="1">
      <c r="A79" s="33" t="s">
        <v>116</v>
      </c>
      <c r="B79" s="15"/>
      <c r="C79" s="25">
        <v>51388.434800000003</v>
      </c>
      <c r="D79" s="25">
        <v>2.9999999999999997E-4</v>
      </c>
      <c r="E79" s="34">
        <f t="shared" si="10"/>
        <v>22619.236330704342</v>
      </c>
      <c r="F79" s="43">
        <f t="shared" si="20"/>
        <v>22619.5</v>
      </c>
      <c r="G79" s="34">
        <f t="shared" si="11"/>
        <v>-9.7591600002488121E-2</v>
      </c>
      <c r="H79" s="40"/>
      <c r="I79" s="41"/>
      <c r="J79" s="41"/>
      <c r="K79" s="34">
        <f t="shared" si="19"/>
        <v>-9.7591600002488121E-2</v>
      </c>
      <c r="O79" s="34">
        <f t="shared" ca="1" si="12"/>
        <v>-9.0942804354108703E-2</v>
      </c>
      <c r="P79" s="28">
        <f t="shared" si="13"/>
        <v>-9.9680712827437234E-2</v>
      </c>
      <c r="Q79" s="37">
        <f t="shared" si="14"/>
        <v>36369.934800000003</v>
      </c>
      <c r="S79" s="34">
        <f t="shared" si="15"/>
        <v>4.3643923953668641E-6</v>
      </c>
      <c r="T79">
        <v>1</v>
      </c>
      <c r="U79" s="34">
        <f t="shared" si="16"/>
        <v>4.3643923953668641E-6</v>
      </c>
      <c r="V79" s="34">
        <f t="shared" si="8"/>
        <v>2.0891128249491131E-3</v>
      </c>
    </row>
    <row r="80" spans="1:22" s="34" customFormat="1" ht="13.7" customHeight="1">
      <c r="A80" s="32" t="s">
        <v>124</v>
      </c>
      <c r="B80" s="42" t="s">
        <v>111</v>
      </c>
      <c r="C80" s="32">
        <v>51747.452599999997</v>
      </c>
      <c r="D80" s="32">
        <v>5.9999999999999995E-4</v>
      </c>
      <c r="E80" s="34">
        <f t="shared" si="10"/>
        <v>23589.217050929285</v>
      </c>
      <c r="F80" s="43">
        <f t="shared" si="20"/>
        <v>23589.5</v>
      </c>
      <c r="G80" s="34">
        <f t="shared" si="11"/>
        <v>-0.10472760000266135</v>
      </c>
      <c r="H80" s="40"/>
      <c r="I80" s="41"/>
      <c r="J80" s="41"/>
      <c r="K80" s="34">
        <f t="shared" si="19"/>
        <v>-0.10472760000266135</v>
      </c>
      <c r="O80" s="34">
        <f t="shared" ca="1" si="12"/>
        <v>-9.4824860017887966E-2</v>
      </c>
      <c r="P80" s="28">
        <f t="shared" si="13"/>
        <v>-0.10319176767875826</v>
      </c>
      <c r="Q80" s="37">
        <f t="shared" si="14"/>
        <v>36728.952599999997</v>
      </c>
      <c r="S80" s="34">
        <f t="shared" si="15"/>
        <v>2.358780927145553E-6</v>
      </c>
      <c r="T80">
        <v>1</v>
      </c>
      <c r="U80" s="34">
        <f t="shared" si="16"/>
        <v>2.358780927145553E-6</v>
      </c>
      <c r="V80" s="34">
        <f t="shared" si="8"/>
        <v>-1.5358323239030858E-3</v>
      </c>
    </row>
    <row r="81" spans="1:31" s="34" customFormat="1">
      <c r="A81" s="32" t="s">
        <v>127</v>
      </c>
      <c r="B81" s="111" t="s">
        <v>122</v>
      </c>
      <c r="C81" s="31">
        <v>52448.456700000002</v>
      </c>
      <c r="D81" s="31">
        <v>6.9999999999999999E-4</v>
      </c>
      <c r="E81" s="34">
        <f t="shared" si="10"/>
        <v>25483.163428514617</v>
      </c>
      <c r="F81" s="43">
        <f t="shared" si="20"/>
        <v>25483.5</v>
      </c>
      <c r="G81" s="34">
        <f t="shared" si="11"/>
        <v>-0.12457480000011856</v>
      </c>
      <c r="H81" s="40"/>
      <c r="I81" s="41"/>
      <c r="J81" s="41"/>
      <c r="K81" s="34">
        <f t="shared" si="19"/>
        <v>-0.12457480000011856</v>
      </c>
      <c r="O81" s="34">
        <f t="shared" ca="1" si="12"/>
        <v>-0.10240487386036005</v>
      </c>
      <c r="P81" s="28">
        <f t="shared" si="13"/>
        <v>-0.10958220889738216</v>
      </c>
      <c r="Q81" s="37">
        <f t="shared" si="14"/>
        <v>37429.956700000002</v>
      </c>
      <c r="S81" s="34">
        <f t="shared" si="15"/>
        <v>2.2477778797385073E-4</v>
      </c>
      <c r="T81">
        <v>1</v>
      </c>
      <c r="U81" s="34">
        <f t="shared" si="16"/>
        <v>2.2477778797385073E-4</v>
      </c>
      <c r="V81" s="34">
        <f t="shared" si="8"/>
        <v>-1.4992591102736402E-2</v>
      </c>
    </row>
    <row r="82" spans="1:31" s="34" customFormat="1" ht="13.7" customHeight="1">
      <c r="A82" s="32" t="s">
        <v>127</v>
      </c>
      <c r="B82" s="111" t="s">
        <v>111</v>
      </c>
      <c r="C82" s="31">
        <v>52489.375780000002</v>
      </c>
      <c r="D82" s="31">
        <v>5.0000000000000002E-5</v>
      </c>
      <c r="E82" s="34">
        <f t="shared" si="10"/>
        <v>25593.717052010004</v>
      </c>
      <c r="F82" s="43">
        <f t="shared" si="20"/>
        <v>25594</v>
      </c>
      <c r="G82" s="34">
        <f t="shared" si="11"/>
        <v>-0.10472719999961555</v>
      </c>
      <c r="H82" s="40"/>
      <c r="I82" s="41"/>
      <c r="J82" s="41"/>
      <c r="K82" s="34">
        <f t="shared" si="19"/>
        <v>-0.10472719999961555</v>
      </c>
      <c r="O82" s="34">
        <f t="shared" ca="1" si="12"/>
        <v>-0.10284710803649161</v>
      </c>
      <c r="P82" s="28">
        <f t="shared" si="13"/>
        <v>-0.10993604661518425</v>
      </c>
      <c r="Q82" s="37">
        <f t="shared" si="14"/>
        <v>37470.875780000002</v>
      </c>
      <c r="S82" s="34">
        <f t="shared" si="15"/>
        <v>2.7132083064521462E-5</v>
      </c>
      <c r="T82">
        <v>1</v>
      </c>
      <c r="U82" s="34">
        <f t="shared" si="16"/>
        <v>2.7132083064521462E-5</v>
      </c>
      <c r="V82" s="34">
        <f t="shared" si="8"/>
        <v>5.2088466155686963E-3</v>
      </c>
    </row>
    <row r="83" spans="1:31">
      <c r="A83" s="32" t="s">
        <v>145</v>
      </c>
      <c r="B83" s="42" t="s">
        <v>111</v>
      </c>
      <c r="C83" s="32">
        <v>52498.448600000003</v>
      </c>
      <c r="D83" s="32">
        <v>1.6000000000000001E-3</v>
      </c>
      <c r="E83" s="34">
        <f t="shared" si="10"/>
        <v>25618.2296541096</v>
      </c>
      <c r="F83" s="43">
        <f t="shared" si="20"/>
        <v>25618.5</v>
      </c>
      <c r="G83" s="34">
        <f t="shared" si="11"/>
        <v>-0.10006279999652179</v>
      </c>
      <c r="H83" s="40"/>
      <c r="I83" s="41"/>
      <c r="J83" s="41"/>
      <c r="K83" s="34">
        <f t="shared" si="19"/>
        <v>-0.10006279999652179</v>
      </c>
      <c r="L83" s="34"/>
      <c r="M83" s="34"/>
      <c r="N83" s="34"/>
      <c r="O83" s="34">
        <f t="shared" ca="1" si="12"/>
        <v>-0.10294515995789634</v>
      </c>
      <c r="P83" s="28">
        <f t="shared" si="13"/>
        <v>-0.11001421569080698</v>
      </c>
      <c r="Q83" s="37">
        <f t="shared" si="14"/>
        <v>37479.948600000003</v>
      </c>
      <c r="S83" s="34">
        <f t="shared" si="15"/>
        <v>9.9030674320465587E-5</v>
      </c>
      <c r="T83">
        <v>1</v>
      </c>
      <c r="U83" s="34">
        <f t="shared" si="16"/>
        <v>9.9030674320465587E-5</v>
      </c>
      <c r="V83" s="34">
        <f t="shared" si="8"/>
        <v>9.95141569428519E-3</v>
      </c>
      <c r="AA83" s="34"/>
      <c r="AB83" s="34"/>
      <c r="AC83" s="34"/>
      <c r="AD83" s="34"/>
      <c r="AE83" s="34"/>
    </row>
    <row r="84" spans="1:31" s="34" customFormat="1">
      <c r="A84" s="33" t="s">
        <v>134</v>
      </c>
      <c r="B84" s="42" t="s">
        <v>111</v>
      </c>
      <c r="C84" s="32">
        <v>52504.377999999997</v>
      </c>
      <c r="D84" s="32">
        <v>2.9999999999999997E-4</v>
      </c>
      <c r="E84" s="34">
        <f t="shared" si="10"/>
        <v>25634.249482882704</v>
      </c>
      <c r="F84" s="43">
        <f t="shared" si="20"/>
        <v>25634.5</v>
      </c>
      <c r="G84" s="34">
        <f t="shared" si="11"/>
        <v>-9.272360000613844E-2</v>
      </c>
      <c r="H84" s="40"/>
      <c r="I84" s="41"/>
      <c r="J84" s="41"/>
      <c r="K84" s="34">
        <f t="shared" si="19"/>
        <v>-9.272360000613844E-2</v>
      </c>
      <c r="O84" s="34">
        <f t="shared" ca="1" si="12"/>
        <v>-0.1030091938657525</v>
      </c>
      <c r="P84" s="28">
        <f t="shared" si="13"/>
        <v>-0.11006520931452021</v>
      </c>
      <c r="Q84" s="37">
        <f t="shared" si="14"/>
        <v>37485.877999999997</v>
      </c>
      <c r="S84" s="34">
        <f t="shared" si="15"/>
        <v>3.0073141340455331E-4</v>
      </c>
      <c r="T84" s="34">
        <v>1</v>
      </c>
      <c r="U84" s="34">
        <f t="shared" si="16"/>
        <v>3.0073141340455331E-4</v>
      </c>
      <c r="V84" s="34">
        <f t="shared" si="8"/>
        <v>1.7341609308381772E-2</v>
      </c>
    </row>
    <row r="85" spans="1:31">
      <c r="A85" s="32" t="s">
        <v>145</v>
      </c>
      <c r="B85" s="42" t="s">
        <v>111</v>
      </c>
      <c r="C85" s="32">
        <v>52511.410300000003</v>
      </c>
      <c r="D85" s="32">
        <v>2.0000000000000001E-4</v>
      </c>
      <c r="E85" s="34">
        <f t="shared" ref="E85:E100" si="21">+(C85-C$7)/C$8</f>
        <v>25653.249085183324</v>
      </c>
      <c r="F85" s="43">
        <f t="shared" si="20"/>
        <v>25653.5</v>
      </c>
      <c r="G85" s="34">
        <f>+C85-(C$7+F85*C$8)</f>
        <v>-9.2870799999218434E-2</v>
      </c>
      <c r="H85" s="40"/>
      <c r="I85" s="41"/>
      <c r="J85" s="41"/>
      <c r="K85" s="34">
        <f t="shared" si="19"/>
        <v>-9.2870799999218434E-2</v>
      </c>
      <c r="L85" s="34"/>
      <c r="M85" s="34"/>
      <c r="N85" s="34"/>
      <c r="O85" s="34">
        <f t="shared" ref="O85:O100" ca="1" si="22">+C$11+C$12*F85</f>
        <v>-0.10308523413133168</v>
      </c>
      <c r="P85" s="28">
        <f t="shared" ref="P85:P100" si="23">+D$11+D$12*F85+D$13*F85^2</f>
        <v>-0.11012570721633322</v>
      </c>
      <c r="Q85" s="37">
        <f t="shared" ref="Q85:Q100" si="24">+C85-15018.5</f>
        <v>37492.910300000003</v>
      </c>
      <c r="S85" s="34">
        <f t="shared" si="15"/>
        <v>2.9773182307123988E-4</v>
      </c>
      <c r="T85">
        <v>1</v>
      </c>
      <c r="U85" s="34">
        <f t="shared" ref="U85:U100" si="25">S85*T85</f>
        <v>2.9773182307123988E-4</v>
      </c>
      <c r="V85" s="34">
        <f t="shared" si="8"/>
        <v>1.7254907217114784E-2</v>
      </c>
      <c r="AA85" s="34"/>
      <c r="AB85" s="34"/>
      <c r="AC85" s="34"/>
      <c r="AD85" s="34"/>
      <c r="AE85" s="34"/>
    </row>
    <row r="86" spans="1:31" s="34" customFormat="1">
      <c r="A86" s="33" t="s">
        <v>129</v>
      </c>
      <c r="B86" s="111" t="s">
        <v>111</v>
      </c>
      <c r="C86" s="31">
        <v>52847.4692</v>
      </c>
      <c r="D86" s="31">
        <v>1E-4</v>
      </c>
      <c r="E86" s="34">
        <f t="shared" si="21"/>
        <v>26561.200317294948</v>
      </c>
      <c r="F86" s="43">
        <f t="shared" si="20"/>
        <v>26561.5</v>
      </c>
      <c r="G86" s="34">
        <f>+C86-(C$7+F86*C$8)</f>
        <v>-0.11092120000103023</v>
      </c>
      <c r="H86" s="36"/>
      <c r="I86" s="36"/>
      <c r="J86" s="36"/>
      <c r="K86" s="34">
        <f t="shared" si="19"/>
        <v>-0.11092120000103023</v>
      </c>
      <c r="L86" s="36"/>
      <c r="M86" s="36"/>
      <c r="O86" s="34">
        <f t="shared" ca="1" si="22"/>
        <v>-0.10671915840216835</v>
      </c>
      <c r="P86" s="28">
        <f t="shared" si="23"/>
        <v>-0.11294468966945331</v>
      </c>
      <c r="Q86" s="37">
        <f t="shared" si="24"/>
        <v>37828.9692</v>
      </c>
      <c r="S86" s="34">
        <f t="shared" si="15"/>
        <v>4.0945104382149629E-6</v>
      </c>
      <c r="T86" s="34">
        <v>1</v>
      </c>
      <c r="U86" s="34">
        <f t="shared" si="25"/>
        <v>4.0945104382149629E-6</v>
      </c>
      <c r="V86" s="34">
        <f t="shared" ref="V86:V100" si="26">+G86-P86</f>
        <v>2.0234896684230841E-3</v>
      </c>
    </row>
    <row r="87" spans="1:31" s="34" customFormat="1">
      <c r="A87" s="33" t="s">
        <v>129</v>
      </c>
      <c r="B87" s="111" t="s">
        <v>122</v>
      </c>
      <c r="C87" s="31">
        <v>52950.230900000002</v>
      </c>
      <c r="D87" s="31">
        <v>1E-4</v>
      </c>
      <c r="E87" s="34">
        <f t="shared" si="21"/>
        <v>26838.837993693007</v>
      </c>
      <c r="F87" s="43">
        <f t="shared" si="20"/>
        <v>26839.5</v>
      </c>
      <c r="H87" s="36"/>
      <c r="I87" s="36"/>
      <c r="J87" s="36"/>
      <c r="L87" s="36"/>
      <c r="M87" s="36"/>
      <c r="O87" s="34">
        <f t="shared" ca="1" si="22"/>
        <v>-0.107831747551169</v>
      </c>
      <c r="P87" s="28">
        <f t="shared" si="23"/>
        <v>-0.11377949645189364</v>
      </c>
      <c r="Q87" s="37">
        <f t="shared" si="24"/>
        <v>37931.730900000002</v>
      </c>
      <c r="R87" s="39">
        <v>-0.24502760000177659</v>
      </c>
      <c r="T87"/>
      <c r="U87" s="34">
        <f t="shared" si="25"/>
        <v>0</v>
      </c>
    </row>
    <row r="88" spans="1:31" s="34" customFormat="1">
      <c r="A88" s="32" t="s">
        <v>128</v>
      </c>
      <c r="B88" s="111" t="s">
        <v>122</v>
      </c>
      <c r="C88" s="31">
        <v>53099.837599999999</v>
      </c>
      <c r="D88" s="31">
        <v>5.0000000000000002E-5</v>
      </c>
      <c r="E88" s="34">
        <f t="shared" si="21"/>
        <v>27243.039720227112</v>
      </c>
      <c r="F88" s="43">
        <f t="shared" si="20"/>
        <v>27243.5</v>
      </c>
      <c r="H88" s="40"/>
      <c r="I88" s="41"/>
      <c r="J88" s="41"/>
      <c r="O88" s="34">
        <f t="shared" ca="1" si="22"/>
        <v>-0.10944860372453687</v>
      </c>
      <c r="P88" s="28">
        <f t="shared" si="23"/>
        <v>-0.11496904129650537</v>
      </c>
      <c r="Q88" s="37">
        <f t="shared" si="24"/>
        <v>38081.337599999999</v>
      </c>
      <c r="R88" s="39">
        <v>-0.17036280000320403</v>
      </c>
      <c r="U88" s="34">
        <f t="shared" si="25"/>
        <v>0</v>
      </c>
    </row>
    <row r="89" spans="1:31" s="34" customFormat="1">
      <c r="A89" s="33" t="s">
        <v>135</v>
      </c>
      <c r="B89" s="111" t="s">
        <v>122</v>
      </c>
      <c r="C89" s="31">
        <v>53222.412100000001</v>
      </c>
      <c r="D89" s="31">
        <v>5.0000000000000002E-5</v>
      </c>
      <c r="E89" s="34">
        <f t="shared" si="21"/>
        <v>27574.206870689337</v>
      </c>
      <c r="F89" s="43">
        <f t="shared" si="20"/>
        <v>27574.5</v>
      </c>
      <c r="G89" s="34">
        <f>+C89-(C$7+F89*C$8)</f>
        <v>-0.10849559999769554</v>
      </c>
      <c r="H89" s="40"/>
      <c r="I89" s="41"/>
      <c r="J89" s="41"/>
      <c r="K89" s="34">
        <f>G89</f>
        <v>-0.10849559999769554</v>
      </c>
      <c r="O89" s="34">
        <f t="shared" ca="1" si="22"/>
        <v>-0.11077330519331102</v>
      </c>
      <c r="P89" s="28">
        <f t="shared" si="23"/>
        <v>-0.11592278099339796</v>
      </c>
      <c r="Q89" s="37">
        <f t="shared" si="24"/>
        <v>38203.912100000001</v>
      </c>
      <c r="S89" s="34">
        <f>(P89-G89)^2</f>
        <v>5.5163017542923318E-5</v>
      </c>
      <c r="T89">
        <v>1</v>
      </c>
      <c r="U89" s="34">
        <f t="shared" si="25"/>
        <v>5.5163017542923318E-5</v>
      </c>
      <c r="V89" s="34">
        <f t="shared" si="26"/>
        <v>7.4271809957024287E-3</v>
      </c>
    </row>
    <row r="90" spans="1:31" s="34" customFormat="1">
      <c r="A90" s="33" t="s">
        <v>132</v>
      </c>
      <c r="B90" s="42" t="s">
        <v>111</v>
      </c>
      <c r="C90" s="32">
        <v>53648.272299999997</v>
      </c>
      <c r="D90" s="31">
        <v>5.0000000000000002E-5</v>
      </c>
      <c r="E90" s="34">
        <f t="shared" si="21"/>
        <v>28724.779860416143</v>
      </c>
      <c r="F90" s="43">
        <f t="shared" si="20"/>
        <v>28725.5</v>
      </c>
      <c r="H90" s="40"/>
      <c r="I90" s="41"/>
      <c r="J90" s="41"/>
      <c r="O90" s="34">
        <f t="shared" ca="1" si="22"/>
        <v>-0.11537974443971302</v>
      </c>
      <c r="P90" s="28">
        <f t="shared" si="23"/>
        <v>-0.11909298204962127</v>
      </c>
      <c r="Q90" s="37">
        <f t="shared" si="24"/>
        <v>38629.772299999997</v>
      </c>
      <c r="R90" s="39">
        <v>-0.26654440000129398</v>
      </c>
      <c r="U90" s="34">
        <f t="shared" si="25"/>
        <v>0</v>
      </c>
    </row>
    <row r="91" spans="1:31">
      <c r="A91" s="13" t="s">
        <v>142</v>
      </c>
      <c r="B91" s="22" t="s">
        <v>111</v>
      </c>
      <c r="C91" s="13">
        <v>53910.452299999997</v>
      </c>
      <c r="D91" s="13">
        <v>1E-4</v>
      </c>
      <c r="E91" s="34">
        <f t="shared" si="21"/>
        <v>29433.127873324083</v>
      </c>
      <c r="F91" s="43">
        <f t="shared" si="20"/>
        <v>29433.5</v>
      </c>
      <c r="G91" s="34">
        <f t="shared" ref="G91:G100" si="27">+C91-(C$7+F91*C$8)</f>
        <v>-0.13773480000236304</v>
      </c>
      <c r="H91" s="40"/>
      <c r="I91" s="41"/>
      <c r="J91" s="41"/>
      <c r="K91" s="34">
        <f>G91</f>
        <v>-0.13773480000236304</v>
      </c>
      <c r="L91" s="34"/>
      <c r="M91" s="34"/>
      <c r="N91" s="34"/>
      <c r="O91" s="34">
        <f t="shared" ca="1" si="22"/>
        <v>-0.11821324486234779</v>
      </c>
      <c r="P91" s="28">
        <f t="shared" si="23"/>
        <v>-0.12093016064184758</v>
      </c>
      <c r="Q91" s="37">
        <f t="shared" si="24"/>
        <v>38891.952299999997</v>
      </c>
      <c r="S91" s="34">
        <f t="shared" ref="S91:S100" si="28">(P91-G91)^2</f>
        <v>2.8239590403698547E-4</v>
      </c>
      <c r="T91">
        <v>1</v>
      </c>
      <c r="U91" s="34">
        <f t="shared" si="25"/>
        <v>2.8239590403698547E-4</v>
      </c>
      <c r="V91" s="34">
        <f t="shared" si="26"/>
        <v>-1.6804639360515461E-2</v>
      </c>
      <c r="AA91" s="34"/>
      <c r="AB91" s="34"/>
      <c r="AC91" s="34"/>
      <c r="AD91" s="34"/>
      <c r="AE91" s="34"/>
    </row>
    <row r="92" spans="1:31">
      <c r="A92" s="32" t="s">
        <v>142</v>
      </c>
      <c r="B92" s="42" t="s">
        <v>111</v>
      </c>
      <c r="C92" s="32">
        <v>53910.452299999997</v>
      </c>
      <c r="D92" s="32">
        <v>1E-4</v>
      </c>
      <c r="E92" s="34">
        <f t="shared" si="21"/>
        <v>29433.127873324083</v>
      </c>
      <c r="F92" s="43">
        <f t="shared" si="20"/>
        <v>29433.5</v>
      </c>
      <c r="G92" s="34">
        <f t="shared" si="27"/>
        <v>-0.13773480000236304</v>
      </c>
      <c r="H92" s="40"/>
      <c r="I92" s="41"/>
      <c r="J92" s="41"/>
      <c r="K92" s="34">
        <f>G92</f>
        <v>-0.13773480000236304</v>
      </c>
      <c r="L92" s="34"/>
      <c r="M92" s="34"/>
      <c r="N92" s="34"/>
      <c r="O92" s="34">
        <f t="shared" ca="1" si="22"/>
        <v>-0.11821324486234779</v>
      </c>
      <c r="P92" s="28">
        <f t="shared" si="23"/>
        <v>-0.12093016064184758</v>
      </c>
      <c r="Q92" s="37">
        <f t="shared" si="24"/>
        <v>38891.952299999997</v>
      </c>
      <c r="S92" s="34">
        <f t="shared" si="28"/>
        <v>2.8239590403698547E-4</v>
      </c>
      <c r="T92" s="34">
        <v>1</v>
      </c>
      <c r="U92" s="34">
        <f t="shared" si="25"/>
        <v>2.8239590403698547E-4</v>
      </c>
      <c r="V92" s="34">
        <f t="shared" si="26"/>
        <v>-1.6804639360515461E-2</v>
      </c>
      <c r="AA92" s="34"/>
      <c r="AB92" s="34"/>
      <c r="AC92" s="34"/>
      <c r="AD92" s="34"/>
      <c r="AE92" s="34"/>
    </row>
    <row r="93" spans="1:31" s="34" customFormat="1">
      <c r="A93" s="33" t="s">
        <v>141</v>
      </c>
      <c r="B93" s="42" t="s">
        <v>111</v>
      </c>
      <c r="C93" s="32">
        <v>53933.413500000002</v>
      </c>
      <c r="D93" s="32">
        <v>1.2999999999999999E-3</v>
      </c>
      <c r="E93" s="34">
        <f t="shared" si="21"/>
        <v>29495.163575490478</v>
      </c>
      <c r="F93" s="43">
        <f t="shared" si="20"/>
        <v>29495.5</v>
      </c>
      <c r="G93" s="34">
        <f t="shared" si="27"/>
        <v>-0.1245204000006197</v>
      </c>
      <c r="H93" s="40"/>
      <c r="I93" s="41"/>
      <c r="J93" s="41"/>
      <c r="K93" s="34">
        <f>G93</f>
        <v>-0.1245204000006197</v>
      </c>
      <c r="O93" s="34">
        <f t="shared" ca="1" si="22"/>
        <v>-0.11846137625529038</v>
      </c>
      <c r="P93" s="28">
        <f t="shared" si="23"/>
        <v>-0.12108694962151512</v>
      </c>
      <c r="Q93" s="37">
        <f t="shared" si="24"/>
        <v>38914.913500000002</v>
      </c>
      <c r="S93" s="34">
        <f t="shared" si="28"/>
        <v>1.1788581505773423E-5</v>
      </c>
      <c r="T93">
        <v>1</v>
      </c>
      <c r="U93" s="34">
        <f t="shared" si="25"/>
        <v>1.1788581505773423E-5</v>
      </c>
      <c r="V93" s="34">
        <f t="shared" si="26"/>
        <v>-3.4334503791045856E-3</v>
      </c>
    </row>
    <row r="94" spans="1:31">
      <c r="A94" s="26" t="s">
        <v>141</v>
      </c>
      <c r="B94" s="112" t="s">
        <v>122</v>
      </c>
      <c r="C94" s="13">
        <v>54023.355799999998</v>
      </c>
      <c r="D94" s="13">
        <v>1.1999999999999999E-3</v>
      </c>
      <c r="E94" s="34">
        <f t="shared" si="21"/>
        <v>29738.166281575483</v>
      </c>
      <c r="F94" s="43">
        <f t="shared" si="20"/>
        <v>29738.5</v>
      </c>
      <c r="G94" s="34">
        <f t="shared" si="27"/>
        <v>-0.12351880000642268</v>
      </c>
      <c r="H94" s="40"/>
      <c r="I94" s="41"/>
      <c r="J94" s="41"/>
      <c r="K94" s="34">
        <f>G94</f>
        <v>-0.12351880000642268</v>
      </c>
      <c r="L94" s="34"/>
      <c r="M94" s="34"/>
      <c r="N94" s="34"/>
      <c r="O94" s="34">
        <f t="shared" ca="1" si="22"/>
        <v>-0.1194338912308557</v>
      </c>
      <c r="P94" s="28">
        <f t="shared" si="23"/>
        <v>-0.12169510561699583</v>
      </c>
      <c r="Q94" s="37">
        <f t="shared" si="24"/>
        <v>39004.855799999998</v>
      </c>
      <c r="S94" s="34">
        <f t="shared" si="28"/>
        <v>3.3258612260269805E-6</v>
      </c>
      <c r="T94" s="34">
        <v>1</v>
      </c>
      <c r="U94" s="34">
        <f t="shared" si="25"/>
        <v>3.3258612260269805E-6</v>
      </c>
      <c r="V94" s="34">
        <f t="shared" si="26"/>
        <v>-1.8236943894268526E-3</v>
      </c>
      <c r="AA94" s="34"/>
      <c r="AB94" s="34"/>
      <c r="AC94" s="34"/>
      <c r="AD94" s="34"/>
      <c r="AE94" s="34"/>
    </row>
    <row r="95" spans="1:31">
      <c r="A95" s="32" t="s">
        <v>144</v>
      </c>
      <c r="B95" s="42" t="s">
        <v>111</v>
      </c>
      <c r="C95" s="32">
        <v>54307.431799999998</v>
      </c>
      <c r="D95" s="32">
        <v>2.0000000000000001E-4</v>
      </c>
      <c r="E95" s="34">
        <f t="shared" si="21"/>
        <v>30505.67207955716</v>
      </c>
      <c r="F95" s="43">
        <f t="shared" si="20"/>
        <v>30506</v>
      </c>
      <c r="G95" s="34">
        <f t="shared" si="27"/>
        <v>-0.12137280000752071</v>
      </c>
      <c r="H95" s="40"/>
      <c r="I95" s="41"/>
      <c r="J95" s="41"/>
      <c r="L95" s="34"/>
      <c r="M95" s="34"/>
      <c r="N95" s="34">
        <f>G95</f>
        <v>-0.12137280000752071</v>
      </c>
      <c r="O95" s="34">
        <f t="shared" ca="1" si="22"/>
        <v>-0.12250551774833053</v>
      </c>
      <c r="P95" s="28">
        <f t="shared" si="23"/>
        <v>-0.12354942034585935</v>
      </c>
      <c r="Q95" s="37">
        <f t="shared" si="24"/>
        <v>39288.931799999998</v>
      </c>
      <c r="S95" s="34">
        <f t="shared" si="28"/>
        <v>4.7376760972694111E-6</v>
      </c>
      <c r="T95">
        <v>1</v>
      </c>
      <c r="U95" s="34">
        <f t="shared" si="25"/>
        <v>4.7376760972694111E-6</v>
      </c>
      <c r="V95" s="34">
        <f t="shared" si="26"/>
        <v>2.176620338338639E-3</v>
      </c>
      <c r="AA95" s="34"/>
      <c r="AB95" s="34"/>
      <c r="AC95" s="34"/>
      <c r="AD95" s="34"/>
      <c r="AE95" s="34"/>
    </row>
    <row r="96" spans="1:31">
      <c r="A96" s="32" t="s">
        <v>149</v>
      </c>
      <c r="B96" s="42" t="s">
        <v>111</v>
      </c>
      <c r="C96" s="32">
        <v>55041.392399999997</v>
      </c>
      <c r="D96" s="32">
        <v>1E-4</v>
      </c>
      <c r="E96" s="34">
        <f t="shared" si="21"/>
        <v>32488.659083000282</v>
      </c>
      <c r="F96" s="43">
        <f t="shared" si="20"/>
        <v>32489</v>
      </c>
      <c r="G96" s="34">
        <f t="shared" si="27"/>
        <v>-0.12618320000183303</v>
      </c>
      <c r="H96" s="40"/>
      <c r="I96" s="41"/>
      <c r="J96" s="41"/>
      <c r="K96" s="34">
        <f>G96</f>
        <v>-0.12618320000183303</v>
      </c>
      <c r="L96" s="34"/>
      <c r="M96" s="34"/>
      <c r="N96" s="34"/>
      <c r="O96" s="34">
        <f t="shared" ca="1" si="22"/>
        <v>-0.13044172020325248</v>
      </c>
      <c r="P96" s="28">
        <f t="shared" si="23"/>
        <v>-0.1278727155703141</v>
      </c>
      <c r="Q96" s="37">
        <f t="shared" si="24"/>
        <v>40022.892399999997</v>
      </c>
      <c r="S96" s="34">
        <f t="shared" si="28"/>
        <v>2.8544628561399141E-6</v>
      </c>
      <c r="T96" s="34">
        <v>1</v>
      </c>
      <c r="U96" s="34">
        <f t="shared" si="25"/>
        <v>2.8544628561399141E-6</v>
      </c>
      <c r="V96" s="34">
        <f t="shared" si="26"/>
        <v>1.6895155684810703E-3</v>
      </c>
      <c r="AA96" s="34"/>
      <c r="AB96" s="34"/>
      <c r="AC96" s="34"/>
      <c r="AD96" s="34"/>
      <c r="AE96" s="34"/>
    </row>
    <row r="97" spans="1:31">
      <c r="A97" s="26" t="s">
        <v>150</v>
      </c>
      <c r="B97" s="22" t="s">
        <v>122</v>
      </c>
      <c r="C97" s="13">
        <v>55056.389300000003</v>
      </c>
      <c r="D97" s="13">
        <v>1E-4</v>
      </c>
      <c r="E97" s="34">
        <f t="shared" si="21"/>
        <v>32529.177140498123</v>
      </c>
      <c r="F97" s="43">
        <f t="shared" si="20"/>
        <v>32529.5</v>
      </c>
      <c r="G97" s="34">
        <f t="shared" si="27"/>
        <v>-0.11949959999765269</v>
      </c>
      <c r="H97" s="40"/>
      <c r="I97" s="41"/>
      <c r="J97" s="41"/>
      <c r="K97" s="34">
        <f>G97</f>
        <v>-0.11949959999765269</v>
      </c>
      <c r="L97" s="34"/>
      <c r="M97" s="34"/>
      <c r="N97" s="34"/>
      <c r="O97" s="34">
        <f t="shared" ca="1" si="22"/>
        <v>-0.13060380603251334</v>
      </c>
      <c r="P97" s="28">
        <f t="shared" si="23"/>
        <v>-0.12795398514272943</v>
      </c>
      <c r="Q97" s="37">
        <f t="shared" si="24"/>
        <v>40037.889300000003</v>
      </c>
      <c r="S97" s="34">
        <f t="shared" si="28"/>
        <v>7.1476628181294205E-5</v>
      </c>
      <c r="T97">
        <v>1</v>
      </c>
      <c r="U97" s="34">
        <f t="shared" si="25"/>
        <v>7.1476628181294205E-5</v>
      </c>
      <c r="V97" s="34">
        <f t="shared" si="26"/>
        <v>8.4543851450767371E-3</v>
      </c>
      <c r="AA97" s="34"/>
      <c r="AB97" s="34"/>
      <c r="AC97" s="34"/>
      <c r="AD97" s="34"/>
      <c r="AE97" s="34"/>
    </row>
    <row r="98" spans="1:31">
      <c r="A98" s="57" t="s">
        <v>244</v>
      </c>
      <c r="B98" s="58" t="s">
        <v>122</v>
      </c>
      <c r="C98" s="59">
        <v>56154.370260000003</v>
      </c>
      <c r="D98" s="59">
        <v>2.0000000000000001E-4</v>
      </c>
      <c r="E98" s="34">
        <f t="shared" si="21"/>
        <v>35495.660591664309</v>
      </c>
      <c r="F98" s="43">
        <f t="shared" si="20"/>
        <v>35496</v>
      </c>
      <c r="G98" s="34">
        <f t="shared" si="27"/>
        <v>-0.12562479999905918</v>
      </c>
      <c r="H98" s="40"/>
      <c r="I98" s="41"/>
      <c r="J98" s="41"/>
      <c r="K98" s="34">
        <f>G98</f>
        <v>-0.12562479999905918</v>
      </c>
      <c r="L98" s="34"/>
      <c r="M98" s="34"/>
      <c r="N98" s="34"/>
      <c r="O98" s="34">
        <f t="shared" ca="1" si="22"/>
        <v>-0.14247609276096818</v>
      </c>
      <c r="P98" s="28">
        <f t="shared" si="23"/>
        <v>-0.13314178289390746</v>
      </c>
      <c r="Q98" s="37">
        <f t="shared" si="24"/>
        <v>41135.870260000003</v>
      </c>
      <c r="S98" s="34">
        <f t="shared" si="28"/>
        <v>5.650503184144169E-5</v>
      </c>
      <c r="T98" s="34">
        <v>1</v>
      </c>
      <c r="U98" s="34">
        <f t="shared" si="25"/>
        <v>5.650503184144169E-5</v>
      </c>
      <c r="V98" s="34">
        <f t="shared" si="26"/>
        <v>7.5169828948482842E-3</v>
      </c>
      <c r="AA98" s="34"/>
      <c r="AB98" s="34"/>
      <c r="AC98" s="34"/>
      <c r="AD98" s="34"/>
      <c r="AE98" s="34"/>
    </row>
    <row r="99" spans="1:31">
      <c r="A99" s="59" t="s">
        <v>245</v>
      </c>
      <c r="B99" s="58" t="s">
        <v>122</v>
      </c>
      <c r="C99" s="59">
        <v>56489.502500000002</v>
      </c>
      <c r="D99" s="59">
        <v>1.9E-3</v>
      </c>
      <c r="E99" s="34">
        <f t="shared" si="21"/>
        <v>36401.108208818121</v>
      </c>
      <c r="F99" s="43">
        <f t="shared" si="20"/>
        <v>36401.5</v>
      </c>
      <c r="G99" s="34">
        <f t="shared" si="27"/>
        <v>-0.14501320000272244</v>
      </c>
      <c r="H99" s="40"/>
      <c r="I99" s="41"/>
      <c r="J99" s="41"/>
      <c r="K99" s="34">
        <f>G99</f>
        <v>-0.14501320000272244</v>
      </c>
      <c r="L99" s="34"/>
      <c r="M99" s="34"/>
      <c r="N99" s="34"/>
      <c r="O99" s="34">
        <f t="shared" ca="1" si="22"/>
        <v>-0.14610001173370232</v>
      </c>
      <c r="P99" s="28">
        <f t="shared" si="23"/>
        <v>-0.13442465454607569</v>
      </c>
      <c r="Q99" s="37">
        <f t="shared" si="24"/>
        <v>41471.002500000002</v>
      </c>
      <c r="S99" s="34">
        <f t="shared" si="28"/>
        <v>1.121172948874746E-4</v>
      </c>
      <c r="T99">
        <v>1</v>
      </c>
      <c r="U99" s="34">
        <f t="shared" si="25"/>
        <v>1.121172948874746E-4</v>
      </c>
      <c r="V99" s="34">
        <f t="shared" si="26"/>
        <v>-1.0588545456646753E-2</v>
      </c>
      <c r="AA99" s="34"/>
      <c r="AB99" s="34"/>
      <c r="AC99" s="34"/>
      <c r="AD99" s="34"/>
      <c r="AE99" s="34"/>
    </row>
    <row r="100" spans="1:31">
      <c r="A100" s="59" t="s">
        <v>245</v>
      </c>
      <c r="B100" s="58" t="s">
        <v>122</v>
      </c>
      <c r="C100" s="59">
        <v>56525.421399999999</v>
      </c>
      <c r="D100" s="59">
        <v>6.9999999999999999E-4</v>
      </c>
      <c r="E100" s="34">
        <f t="shared" si="21"/>
        <v>36498.152535009431</v>
      </c>
      <c r="F100" s="43">
        <f t="shared" si="20"/>
        <v>36498.5</v>
      </c>
      <c r="G100" s="34">
        <f t="shared" si="27"/>
        <v>-0.12860680000449065</v>
      </c>
      <c r="H100" s="40"/>
      <c r="I100" s="41"/>
      <c r="J100" s="41"/>
      <c r="K100" s="34">
        <f>G100</f>
        <v>-0.12860680000449065</v>
      </c>
      <c r="L100" s="34"/>
      <c r="M100" s="34"/>
      <c r="N100" s="34"/>
      <c r="O100" s="34">
        <f t="shared" ca="1" si="22"/>
        <v>-0.14648821730008027</v>
      </c>
      <c r="P100" s="28">
        <f t="shared" si="23"/>
        <v>-0.13455374085697711</v>
      </c>
      <c r="Q100" s="37">
        <f t="shared" si="24"/>
        <v>41506.921399999999</v>
      </c>
      <c r="S100" s="34">
        <f t="shared" si="28"/>
        <v>3.5366105502972312E-5</v>
      </c>
      <c r="T100" s="34">
        <v>1</v>
      </c>
      <c r="U100" s="34">
        <f t="shared" si="25"/>
        <v>3.5366105502972312E-5</v>
      </c>
      <c r="V100" s="34">
        <f t="shared" si="26"/>
        <v>5.9469408524864542E-3</v>
      </c>
      <c r="AA100" s="34"/>
      <c r="AB100" s="34"/>
      <c r="AC100" s="34"/>
      <c r="AD100" s="34"/>
      <c r="AE100" s="34"/>
    </row>
    <row r="101" spans="1:31">
      <c r="A101" s="115" t="s">
        <v>249</v>
      </c>
      <c r="B101" s="116" t="s">
        <v>122</v>
      </c>
      <c r="C101" s="115">
        <v>28427.127</v>
      </c>
      <c r="D101" s="113" t="s">
        <v>299</v>
      </c>
      <c r="E101" s="34">
        <f t="shared" ref="E101:E132" si="29">+(C101-C$7)/C$8</f>
        <v>-39416.757085641548</v>
      </c>
      <c r="F101" s="34">
        <f>ROUND(2*E101,0)/2</f>
        <v>-39417</v>
      </c>
      <c r="G101" s="34">
        <f t="shared" ref="G101:G132" si="30">+C101-(C$7+F101*C$8)</f>
        <v>8.9909599999373313E-2</v>
      </c>
      <c r="N101" s="34">
        <f t="shared" ref="N101:N132" si="31">G101</f>
        <v>8.9909599999373313E-2</v>
      </c>
      <c r="O101" s="34">
        <f t="shared" ref="O101:O132" ca="1" si="32">+C$11+C$12*F101</f>
        <v>0.15733466594078033</v>
      </c>
      <c r="P101" s="28">
        <f t="shared" ref="P101:P132" si="33">+D$11+D$12*F101+D$13*F101^2</f>
        <v>0.46005586457278419</v>
      </c>
      <c r="Q101" s="37">
        <f t="shared" ref="Q101:Q132" si="34">+C101-15018.5</f>
        <v>13408.627</v>
      </c>
      <c r="S101" s="34">
        <f t="shared" ref="S101:S132" si="35">(P101-G101)^2</f>
        <v>0.13700825717764947</v>
      </c>
      <c r="T101">
        <v>1</v>
      </c>
      <c r="U101" s="34">
        <f t="shared" ref="U101:U132" si="36">S101*T101</f>
        <v>0.13700825717764947</v>
      </c>
      <c r="V101" s="34">
        <f t="shared" ref="V101:V132" si="37">+G101-P101</f>
        <v>-0.37014626457341088</v>
      </c>
      <c r="AA101" s="34"/>
      <c r="AB101" s="34"/>
      <c r="AC101" s="34"/>
      <c r="AD101" s="34"/>
      <c r="AE101" s="34"/>
    </row>
    <row r="102" spans="1:31">
      <c r="A102" s="115" t="s">
        <v>249</v>
      </c>
      <c r="B102" s="116" t="s">
        <v>122</v>
      </c>
      <c r="C102" s="115">
        <v>28428.241000000002</v>
      </c>
      <c r="D102" s="113" t="s">
        <v>299</v>
      </c>
      <c r="E102" s="34">
        <f t="shared" si="29"/>
        <v>-39413.747322553667</v>
      </c>
      <c r="F102" s="144">
        <f>ROUND(2*E102,0)/2-0.5</f>
        <v>-39414</v>
      </c>
      <c r="G102" s="34">
        <f t="shared" si="30"/>
        <v>9.3523199997434858E-2</v>
      </c>
      <c r="N102" s="34">
        <f t="shared" si="31"/>
        <v>9.3523199997434858E-2</v>
      </c>
      <c r="O102" s="34">
        <f t="shared" ca="1" si="32"/>
        <v>0.1573226595830573</v>
      </c>
      <c r="P102" s="28">
        <f t="shared" si="33"/>
        <v>0.46001283763558026</v>
      </c>
      <c r="Q102" s="37">
        <f t="shared" si="34"/>
        <v>13409.741000000002</v>
      </c>
      <c r="S102" s="34">
        <f t="shared" si="35"/>
        <v>0.13431465449613914</v>
      </c>
      <c r="T102">
        <v>1</v>
      </c>
      <c r="U102" s="34">
        <f t="shared" si="36"/>
        <v>0.13431465449613914</v>
      </c>
      <c r="V102" s="34">
        <f t="shared" si="37"/>
        <v>-0.3664896376381454</v>
      </c>
      <c r="AA102" s="34"/>
      <c r="AB102" s="34"/>
      <c r="AC102" s="34"/>
      <c r="AD102" s="34"/>
      <c r="AE102" s="34"/>
    </row>
    <row r="103" spans="1:31">
      <c r="A103" s="115" t="s">
        <v>249</v>
      </c>
      <c r="B103" s="116" t="s">
        <v>122</v>
      </c>
      <c r="C103" s="115">
        <v>28429.344000000001</v>
      </c>
      <c r="D103" s="113" t="s">
        <v>299</v>
      </c>
      <c r="E103" s="34">
        <f t="shared" si="29"/>
        <v>-39410.767278849962</v>
      </c>
      <c r="F103" s="34">
        <f t="shared" ref="F103:F135" si="38">ROUND(2*E103,0)/2</f>
        <v>-39411</v>
      </c>
      <c r="G103" s="34">
        <f t="shared" si="30"/>
        <v>8.6136800000531366E-2</v>
      </c>
      <c r="N103" s="34">
        <f t="shared" si="31"/>
        <v>8.6136800000531366E-2</v>
      </c>
      <c r="O103" s="34">
        <f t="shared" ca="1" si="32"/>
        <v>0.15731065322533425</v>
      </c>
      <c r="P103" s="28">
        <f t="shared" si="33"/>
        <v>0.45996981224194655</v>
      </c>
      <c r="Q103" s="37">
        <f t="shared" si="34"/>
        <v>13410.844000000001</v>
      </c>
      <c r="S103" s="34">
        <f t="shared" si="35"/>
        <v>0.13975112104149007</v>
      </c>
      <c r="T103">
        <v>1</v>
      </c>
      <c r="U103" s="34">
        <f t="shared" si="36"/>
        <v>0.13975112104149007</v>
      </c>
      <c r="V103" s="34">
        <f t="shared" si="37"/>
        <v>-0.37383301224141519</v>
      </c>
      <c r="AA103" s="34"/>
      <c r="AB103" s="34"/>
      <c r="AC103" s="34"/>
      <c r="AD103" s="34"/>
      <c r="AE103" s="34"/>
    </row>
    <row r="104" spans="1:31">
      <c r="A104" s="115" t="s">
        <v>249</v>
      </c>
      <c r="B104" s="116" t="s">
        <v>122</v>
      </c>
      <c r="C104" s="115">
        <v>28431.196</v>
      </c>
      <c r="D104" s="113" t="s">
        <v>299</v>
      </c>
      <c r="E104" s="34">
        <f t="shared" si="29"/>
        <v>-39405.763615260425</v>
      </c>
      <c r="F104" s="34">
        <f t="shared" si="38"/>
        <v>-39406</v>
      </c>
      <c r="G104" s="34">
        <f t="shared" si="30"/>
        <v>8.7492799997562543E-2</v>
      </c>
      <c r="N104" s="34">
        <f t="shared" si="31"/>
        <v>8.7492799997562543E-2</v>
      </c>
      <c r="O104" s="34">
        <f t="shared" ca="1" si="32"/>
        <v>0.1572906426291292</v>
      </c>
      <c r="P104" s="28">
        <f t="shared" si="33"/>
        <v>0.45989810668271325</v>
      </c>
      <c r="Q104" s="37">
        <f t="shared" si="34"/>
        <v>13412.696</v>
      </c>
      <c r="S104" s="34">
        <f t="shared" si="35"/>
        <v>0.13868571244726116</v>
      </c>
      <c r="T104">
        <v>1</v>
      </c>
      <c r="U104" s="34">
        <f t="shared" si="36"/>
        <v>0.13868571244726116</v>
      </c>
      <c r="V104" s="34">
        <f t="shared" si="37"/>
        <v>-0.37240530668515071</v>
      </c>
      <c r="AA104" s="34"/>
      <c r="AB104" s="34"/>
      <c r="AC104" s="34"/>
      <c r="AD104" s="34"/>
      <c r="AE104" s="34"/>
    </row>
    <row r="105" spans="1:31">
      <c r="A105" s="115" t="s">
        <v>250</v>
      </c>
      <c r="B105" s="116" t="s">
        <v>111</v>
      </c>
      <c r="C105" s="115">
        <v>28775.223000000002</v>
      </c>
      <c r="D105" s="113" t="s">
        <v>299</v>
      </c>
      <c r="E105" s="34">
        <f t="shared" si="29"/>
        <v>-38476.284471783882</v>
      </c>
      <c r="F105" s="34">
        <f t="shared" si="38"/>
        <v>-38476.5</v>
      </c>
      <c r="G105" s="34">
        <f t="shared" si="30"/>
        <v>7.9773199999181088E-2</v>
      </c>
      <c r="N105" s="34">
        <f t="shared" si="31"/>
        <v>7.9773199999181088E-2</v>
      </c>
      <c r="O105" s="34">
        <f t="shared" ca="1" si="32"/>
        <v>0.15357067279461084</v>
      </c>
      <c r="P105" s="28">
        <f t="shared" si="33"/>
        <v>0.44664253058486442</v>
      </c>
      <c r="Q105" s="37">
        <f t="shared" si="34"/>
        <v>13756.723000000002</v>
      </c>
      <c r="S105" s="34">
        <f t="shared" si="35"/>
        <v>0.1345931057243874</v>
      </c>
      <c r="T105">
        <v>1</v>
      </c>
      <c r="U105" s="34">
        <f t="shared" si="36"/>
        <v>0.1345931057243874</v>
      </c>
      <c r="V105" s="34">
        <f t="shared" si="37"/>
        <v>-0.36686933058568333</v>
      </c>
      <c r="AA105" s="34"/>
      <c r="AB105" s="34"/>
      <c r="AC105" s="34"/>
      <c r="AD105" s="34"/>
      <c r="AE105" s="34"/>
    </row>
    <row r="106" spans="1:31">
      <c r="A106" s="115" t="s">
        <v>250</v>
      </c>
      <c r="B106" s="116" t="s">
        <v>122</v>
      </c>
      <c r="C106" s="115">
        <v>28776.146000000001</v>
      </c>
      <c r="D106" s="113" t="s">
        <v>299</v>
      </c>
      <c r="E106" s="34">
        <f t="shared" si="29"/>
        <v>-38473.790745275706</v>
      </c>
      <c r="F106" s="34">
        <f t="shared" si="38"/>
        <v>-38474</v>
      </c>
      <c r="G106" s="34">
        <f t="shared" si="30"/>
        <v>7.7451199998904485E-2</v>
      </c>
      <c r="N106" s="34">
        <f t="shared" si="31"/>
        <v>7.7451199998904485E-2</v>
      </c>
      <c r="O106" s="34">
        <f t="shared" ca="1" si="32"/>
        <v>0.15356066749650832</v>
      </c>
      <c r="P106" s="28">
        <f t="shared" si="33"/>
        <v>0.44660707795440485</v>
      </c>
      <c r="Q106" s="37">
        <f t="shared" si="34"/>
        <v>13757.646000000001</v>
      </c>
      <c r="S106" s="34">
        <f t="shared" si="35"/>
        <v>0.13627606222909627</v>
      </c>
      <c r="T106">
        <v>1</v>
      </c>
      <c r="U106" s="34">
        <f t="shared" si="36"/>
        <v>0.13627606222909627</v>
      </c>
      <c r="V106" s="34">
        <f t="shared" si="37"/>
        <v>-0.36915587795550037</v>
      </c>
      <c r="AA106" s="34"/>
      <c r="AB106" s="34"/>
      <c r="AC106" s="34"/>
      <c r="AD106" s="34"/>
      <c r="AE106" s="34"/>
    </row>
    <row r="107" spans="1:31">
      <c r="A107" s="115" t="s">
        <v>250</v>
      </c>
      <c r="B107" s="116" t="s">
        <v>111</v>
      </c>
      <c r="C107" s="115">
        <v>30583.266</v>
      </c>
      <c r="D107" s="113" t="s">
        <v>299</v>
      </c>
      <c r="E107" s="34">
        <f t="shared" si="29"/>
        <v>-33591.382243154287</v>
      </c>
      <c r="F107" s="34">
        <f t="shared" si="38"/>
        <v>-33591.5</v>
      </c>
      <c r="G107" s="34">
        <f t="shared" si="30"/>
        <v>4.3585199997323798E-2</v>
      </c>
      <c r="N107" s="34">
        <f t="shared" si="31"/>
        <v>4.3585199997323798E-2</v>
      </c>
      <c r="O107" s="34">
        <f t="shared" ca="1" si="32"/>
        <v>0.13402032030227917</v>
      </c>
      <c r="P107" s="28">
        <f t="shared" si="33"/>
        <v>0.3794134081161985</v>
      </c>
      <c r="Q107" s="37">
        <f t="shared" si="34"/>
        <v>15564.766</v>
      </c>
      <c r="S107" s="34">
        <f t="shared" si="35"/>
        <v>0.11278058536833423</v>
      </c>
      <c r="T107">
        <v>1</v>
      </c>
      <c r="U107" s="34">
        <f t="shared" si="36"/>
        <v>0.11278058536833423</v>
      </c>
      <c r="V107" s="34">
        <f t="shared" si="37"/>
        <v>-0.3358282081188747</v>
      </c>
      <c r="AA107" s="34"/>
      <c r="AB107" s="34"/>
      <c r="AC107" s="34"/>
      <c r="AD107" s="34"/>
      <c r="AE107" s="34"/>
    </row>
    <row r="108" spans="1:31">
      <c r="A108" s="115" t="s">
        <v>250</v>
      </c>
      <c r="B108" s="116" t="s">
        <v>122</v>
      </c>
      <c r="C108" s="115">
        <v>30583.46</v>
      </c>
      <c r="D108" s="113" t="s">
        <v>299</v>
      </c>
      <c r="E108" s="34">
        <f t="shared" si="29"/>
        <v>-33590.858101287995</v>
      </c>
      <c r="F108" s="34">
        <f t="shared" si="38"/>
        <v>-33591</v>
      </c>
      <c r="G108" s="34">
        <f t="shared" si="30"/>
        <v>5.2520799996273126E-2</v>
      </c>
      <c r="N108" s="34">
        <f t="shared" si="31"/>
        <v>5.2520799996273126E-2</v>
      </c>
      <c r="O108" s="34">
        <f t="shared" ca="1" si="32"/>
        <v>0.13401831924265867</v>
      </c>
      <c r="P108" s="28">
        <f t="shared" si="33"/>
        <v>0.37940673641217643</v>
      </c>
      <c r="Q108" s="37">
        <f t="shared" si="34"/>
        <v>15564.96</v>
      </c>
      <c r="S108" s="34">
        <f t="shared" si="35"/>
        <v>0.10685441542650198</v>
      </c>
      <c r="T108">
        <v>1</v>
      </c>
      <c r="U108" s="34">
        <f t="shared" si="36"/>
        <v>0.10685441542650198</v>
      </c>
      <c r="V108" s="34">
        <f t="shared" si="37"/>
        <v>-0.3268859364159033</v>
      </c>
      <c r="AA108" s="34"/>
      <c r="AB108" s="34"/>
      <c r="AC108" s="34"/>
      <c r="AD108" s="34"/>
      <c r="AE108" s="34"/>
    </row>
    <row r="109" spans="1:31">
      <c r="A109" s="115" t="s">
        <v>251</v>
      </c>
      <c r="B109" s="116" t="s">
        <v>111</v>
      </c>
      <c r="C109" s="115">
        <v>31328.351999999999</v>
      </c>
      <c r="D109" s="113" t="s">
        <v>299</v>
      </c>
      <c r="E109" s="34">
        <f t="shared" si="29"/>
        <v>-31578.337054560478</v>
      </c>
      <c r="F109" s="34">
        <f t="shared" si="38"/>
        <v>-31578.5</v>
      </c>
      <c r="G109" s="34">
        <f t="shared" si="30"/>
        <v>6.031079999593203E-2</v>
      </c>
      <c r="N109" s="34">
        <f t="shared" si="31"/>
        <v>6.031079999593203E-2</v>
      </c>
      <c r="O109" s="34">
        <f t="shared" ca="1" si="32"/>
        <v>0.12596405427012694</v>
      </c>
      <c r="P109" s="28">
        <f t="shared" si="33"/>
        <v>0.35290053072556832</v>
      </c>
      <c r="Q109" s="37">
        <f t="shared" si="34"/>
        <v>16309.851999999999</v>
      </c>
      <c r="S109" s="34">
        <f t="shared" si="35"/>
        <v>8.5608750528441066E-2</v>
      </c>
      <c r="T109">
        <v>1</v>
      </c>
      <c r="U109" s="34">
        <f t="shared" si="36"/>
        <v>8.5608750528441066E-2</v>
      </c>
      <c r="V109" s="34">
        <f t="shared" si="37"/>
        <v>-0.29258973072963629</v>
      </c>
      <c r="AA109" s="34"/>
      <c r="AB109" s="34"/>
      <c r="AC109" s="34"/>
      <c r="AD109" s="34"/>
      <c r="AE109" s="34"/>
    </row>
    <row r="110" spans="1:31">
      <c r="A110" s="115" t="s">
        <v>251</v>
      </c>
      <c r="B110" s="116" t="s">
        <v>122</v>
      </c>
      <c r="C110" s="115">
        <v>31329.27</v>
      </c>
      <c r="D110" s="113" t="s">
        <v>299</v>
      </c>
      <c r="E110" s="34">
        <f t="shared" si="29"/>
        <v>-31575.856836863284</v>
      </c>
      <c r="F110" s="34">
        <f t="shared" si="38"/>
        <v>-31576</v>
      </c>
      <c r="G110" s="34">
        <f t="shared" si="30"/>
        <v>5.2988799998274771E-2</v>
      </c>
      <c r="N110" s="34">
        <f t="shared" si="31"/>
        <v>5.2988799998274771E-2</v>
      </c>
      <c r="O110" s="34">
        <f t="shared" ca="1" si="32"/>
        <v>0.12595404897202442</v>
      </c>
      <c r="P110" s="28">
        <f t="shared" si="33"/>
        <v>0.3528680357472766</v>
      </c>
      <c r="Q110" s="37">
        <f t="shared" si="34"/>
        <v>16310.77</v>
      </c>
      <c r="S110" s="34">
        <f t="shared" si="35"/>
        <v>8.9927556033405409E-2</v>
      </c>
      <c r="T110">
        <v>1</v>
      </c>
      <c r="U110" s="34">
        <f t="shared" si="36"/>
        <v>8.9927556033405409E-2</v>
      </c>
      <c r="V110" s="34">
        <f t="shared" si="37"/>
        <v>-0.29987923574900183</v>
      </c>
      <c r="AA110" s="34"/>
      <c r="AB110" s="34"/>
      <c r="AC110" s="34"/>
      <c r="AD110" s="34"/>
      <c r="AE110" s="34"/>
    </row>
    <row r="111" spans="1:31">
      <c r="A111" s="115" t="s">
        <v>251</v>
      </c>
      <c r="B111" s="116" t="s">
        <v>111</v>
      </c>
      <c r="C111" s="115">
        <v>31340.2</v>
      </c>
      <c r="D111" s="113" t="s">
        <v>299</v>
      </c>
      <c r="E111" s="34">
        <f t="shared" si="29"/>
        <v>-31546.326576045965</v>
      </c>
      <c r="F111" s="34">
        <f t="shared" si="38"/>
        <v>-31546.5</v>
      </c>
      <c r="G111" s="34">
        <f t="shared" si="30"/>
        <v>6.4189199998509139E-2</v>
      </c>
      <c r="N111" s="34">
        <f t="shared" si="31"/>
        <v>6.4189199998509139E-2</v>
      </c>
      <c r="O111" s="34">
        <f t="shared" ca="1" si="32"/>
        <v>0.12583598645441466</v>
      </c>
      <c r="P111" s="28">
        <f t="shared" si="33"/>
        <v>0.35248467595512056</v>
      </c>
      <c r="Q111" s="37">
        <f t="shared" si="34"/>
        <v>16321.7</v>
      </c>
      <c r="S111" s="34">
        <f t="shared" si="35"/>
        <v>8.3114281457049119E-2</v>
      </c>
      <c r="T111">
        <v>1</v>
      </c>
      <c r="U111" s="34">
        <f t="shared" si="36"/>
        <v>8.3114281457049119E-2</v>
      </c>
      <c r="V111" s="34">
        <f t="shared" si="37"/>
        <v>-0.28829547595661142</v>
      </c>
      <c r="AA111" s="34"/>
      <c r="AB111" s="34"/>
      <c r="AC111" s="34"/>
      <c r="AD111" s="34"/>
      <c r="AE111" s="34"/>
    </row>
    <row r="112" spans="1:31">
      <c r="A112" s="115" t="s">
        <v>251</v>
      </c>
      <c r="B112" s="116" t="s">
        <v>122</v>
      </c>
      <c r="C112" s="115">
        <v>31342.228999999999</v>
      </c>
      <c r="D112" s="113" t="s">
        <v>299</v>
      </c>
      <c r="E112" s="34">
        <f t="shared" si="29"/>
        <v>-31540.844700547495</v>
      </c>
      <c r="F112" s="34">
        <f t="shared" si="38"/>
        <v>-31541</v>
      </c>
      <c r="G112" s="34">
        <f t="shared" si="30"/>
        <v>5.7480799994664267E-2</v>
      </c>
      <c r="N112" s="34">
        <f t="shared" si="31"/>
        <v>5.7480799994664267E-2</v>
      </c>
      <c r="O112" s="34">
        <f t="shared" ca="1" si="32"/>
        <v>0.12581397479858908</v>
      </c>
      <c r="P112" s="28">
        <f t="shared" si="33"/>
        <v>0.35241321860319269</v>
      </c>
      <c r="Q112" s="37">
        <f t="shared" si="34"/>
        <v>16323.728999999999</v>
      </c>
      <c r="S112" s="34">
        <f t="shared" si="35"/>
        <v>8.698513154627624E-2</v>
      </c>
      <c r="T112">
        <v>1</v>
      </c>
      <c r="U112" s="34">
        <f t="shared" si="36"/>
        <v>8.698513154627624E-2</v>
      </c>
      <c r="V112" s="34">
        <f t="shared" si="37"/>
        <v>-0.29493241860852842</v>
      </c>
      <c r="AA112" s="34"/>
      <c r="AB112" s="34"/>
      <c r="AC112" s="34"/>
      <c r="AD112" s="34"/>
      <c r="AE112" s="34"/>
    </row>
    <row r="113" spans="1:31">
      <c r="A113" s="115" t="s">
        <v>251</v>
      </c>
      <c r="B113" s="116" t="s">
        <v>111</v>
      </c>
      <c r="C113" s="115">
        <v>31344.271000000001</v>
      </c>
      <c r="D113" s="113" t="s">
        <v>299</v>
      </c>
      <c r="E113" s="34">
        <f t="shared" si="29"/>
        <v>-31535.32770214045</v>
      </c>
      <c r="F113" s="34">
        <f t="shared" si="38"/>
        <v>-31535.5</v>
      </c>
      <c r="G113" s="34">
        <f t="shared" si="30"/>
        <v>6.3772399997105822E-2</v>
      </c>
      <c r="N113" s="34">
        <f t="shared" si="31"/>
        <v>6.3772399997105822E-2</v>
      </c>
      <c r="O113" s="34">
        <f t="shared" ca="1" si="32"/>
        <v>0.12579196314276353</v>
      </c>
      <c r="P113" s="28">
        <f t="shared" si="33"/>
        <v>0.35234176643937604</v>
      </c>
      <c r="Q113" s="37">
        <f t="shared" si="34"/>
        <v>16325.771000000001</v>
      </c>
      <c r="S113" s="34">
        <f t="shared" si="35"/>
        <v>8.327227924889323E-2</v>
      </c>
      <c r="T113">
        <v>1</v>
      </c>
      <c r="U113" s="34">
        <f t="shared" si="36"/>
        <v>8.327227924889323E-2</v>
      </c>
      <c r="V113" s="34">
        <f t="shared" si="37"/>
        <v>-0.28856936644227021</v>
      </c>
      <c r="AA113" s="34"/>
      <c r="AB113" s="34"/>
      <c r="AC113" s="34"/>
      <c r="AD113" s="34"/>
      <c r="AE113" s="34"/>
    </row>
    <row r="114" spans="1:31">
      <c r="A114" s="115" t="s">
        <v>251</v>
      </c>
      <c r="B114" s="116" t="s">
        <v>122</v>
      </c>
      <c r="C114" s="115">
        <v>31345.200000000001</v>
      </c>
      <c r="D114" s="113" t="s">
        <v>299</v>
      </c>
      <c r="E114" s="34">
        <f t="shared" si="29"/>
        <v>-31532.817765059088</v>
      </c>
      <c r="F114" s="34">
        <f t="shared" si="38"/>
        <v>-31533</v>
      </c>
      <c r="G114" s="34">
        <f t="shared" si="30"/>
        <v>6.745039999805158E-2</v>
      </c>
      <c r="N114" s="34">
        <f t="shared" si="31"/>
        <v>6.745039999805158E-2</v>
      </c>
      <c r="O114" s="34">
        <f t="shared" ca="1" si="32"/>
        <v>0.12578195784466101</v>
      </c>
      <c r="P114" s="28">
        <f t="shared" si="33"/>
        <v>0.35230928989817384</v>
      </c>
      <c r="Q114" s="37">
        <f t="shared" si="34"/>
        <v>16326.7</v>
      </c>
      <c r="S114" s="34">
        <f t="shared" si="35"/>
        <v>8.1144587155129969E-2</v>
      </c>
      <c r="T114">
        <v>1</v>
      </c>
      <c r="U114" s="34">
        <f t="shared" si="36"/>
        <v>8.1144587155129969E-2</v>
      </c>
      <c r="V114" s="34">
        <f t="shared" si="37"/>
        <v>-0.28485888990012226</v>
      </c>
      <c r="AA114" s="34"/>
      <c r="AB114" s="34"/>
      <c r="AC114" s="34"/>
      <c r="AD114" s="34"/>
      <c r="AE114" s="34"/>
    </row>
    <row r="115" spans="1:31">
      <c r="A115" s="115" t="s">
        <v>251</v>
      </c>
      <c r="B115" s="116" t="s">
        <v>122</v>
      </c>
      <c r="C115" s="115">
        <v>31346.306</v>
      </c>
      <c r="D115" s="113" t="s">
        <v>299</v>
      </c>
      <c r="E115" s="34">
        <f t="shared" si="29"/>
        <v>-31529.82961606879</v>
      </c>
      <c r="F115" s="34">
        <f t="shared" si="38"/>
        <v>-31530</v>
      </c>
      <c r="G115" s="34">
        <f t="shared" si="30"/>
        <v>6.306399999812129E-2</v>
      </c>
      <c r="N115" s="34">
        <f t="shared" si="31"/>
        <v>6.306399999812129E-2</v>
      </c>
      <c r="O115" s="34">
        <f t="shared" ca="1" si="32"/>
        <v>0.12576995148693798</v>
      </c>
      <c r="P115" s="28">
        <f t="shared" si="33"/>
        <v>0.3522703194636706</v>
      </c>
      <c r="Q115" s="37">
        <f t="shared" si="34"/>
        <v>16327.806</v>
      </c>
      <c r="S115" s="34">
        <f t="shared" si="35"/>
        <v>8.3640295218809363E-2</v>
      </c>
      <c r="T115">
        <v>1</v>
      </c>
      <c r="U115" s="34">
        <f t="shared" si="36"/>
        <v>8.3640295218809363E-2</v>
      </c>
      <c r="V115" s="34">
        <f t="shared" si="37"/>
        <v>-0.28920631946554931</v>
      </c>
      <c r="AA115" s="34"/>
      <c r="AB115" s="34"/>
      <c r="AC115" s="34"/>
      <c r="AD115" s="34"/>
      <c r="AE115" s="34"/>
    </row>
    <row r="116" spans="1:31">
      <c r="A116" s="115" t="s">
        <v>251</v>
      </c>
      <c r="B116" s="116" t="s">
        <v>111</v>
      </c>
      <c r="C116" s="115">
        <v>31347.232</v>
      </c>
      <c r="D116" s="113" t="s">
        <v>299</v>
      </c>
      <c r="E116" s="34">
        <f t="shared" si="29"/>
        <v>-31527.327784274024</v>
      </c>
      <c r="F116" s="34">
        <f t="shared" si="38"/>
        <v>-31527.5</v>
      </c>
      <c r="G116" s="34">
        <f t="shared" si="30"/>
        <v>6.3741999994817888E-2</v>
      </c>
      <c r="N116" s="34">
        <f t="shared" si="31"/>
        <v>6.3741999994817888E-2</v>
      </c>
      <c r="O116" s="34">
        <f t="shared" ca="1" si="32"/>
        <v>0.12575994618883546</v>
      </c>
      <c r="P116" s="28">
        <f t="shared" si="33"/>
        <v>0.35223784528070079</v>
      </c>
      <c r="Q116" s="37">
        <f t="shared" si="34"/>
        <v>16328.732</v>
      </c>
      <c r="S116" s="34">
        <f t="shared" si="35"/>
        <v>8.3229852747216088E-2</v>
      </c>
      <c r="T116">
        <v>1</v>
      </c>
      <c r="U116" s="34">
        <f t="shared" si="36"/>
        <v>8.3229852747216088E-2</v>
      </c>
      <c r="V116" s="34">
        <f t="shared" si="37"/>
        <v>-0.2884958452858829</v>
      </c>
      <c r="AA116" s="34"/>
      <c r="AB116" s="34"/>
      <c r="AC116" s="34"/>
      <c r="AD116" s="34"/>
      <c r="AE116" s="34"/>
    </row>
    <row r="117" spans="1:31">
      <c r="A117" s="115" t="s">
        <v>252</v>
      </c>
      <c r="B117" s="116" t="s">
        <v>111</v>
      </c>
      <c r="C117" s="115">
        <v>32385.409</v>
      </c>
      <c r="D117" s="113" t="s">
        <v>299</v>
      </c>
      <c r="E117" s="34">
        <f t="shared" si="29"/>
        <v>-28722.420411489198</v>
      </c>
      <c r="F117" s="34">
        <f t="shared" si="38"/>
        <v>-28722.5</v>
      </c>
      <c r="G117" s="34">
        <f t="shared" si="30"/>
        <v>2.9457999997248407E-2</v>
      </c>
      <c r="N117" s="34">
        <f t="shared" si="31"/>
        <v>2.9457999997248407E-2</v>
      </c>
      <c r="O117" s="34">
        <f t="shared" ca="1" si="32"/>
        <v>0.11453400171780367</v>
      </c>
      <c r="P117" s="28">
        <f t="shared" si="33"/>
        <v>0.31647712720263516</v>
      </c>
      <c r="Q117" s="37">
        <f t="shared" si="34"/>
        <v>17366.909</v>
      </c>
      <c r="S117" s="34">
        <f t="shared" si="35"/>
        <v>8.2379979381741977E-2</v>
      </c>
      <c r="T117">
        <v>1</v>
      </c>
      <c r="U117" s="34">
        <f t="shared" si="36"/>
        <v>8.2379979381741977E-2</v>
      </c>
      <c r="V117" s="34">
        <f t="shared" si="37"/>
        <v>-0.28701912720538675</v>
      </c>
      <c r="AA117" s="34"/>
      <c r="AB117" s="34"/>
      <c r="AC117" s="34"/>
      <c r="AD117" s="34"/>
      <c r="AE117" s="34"/>
    </row>
    <row r="118" spans="1:31">
      <c r="A118" s="115" t="s">
        <v>252</v>
      </c>
      <c r="B118" s="116" t="s">
        <v>111</v>
      </c>
      <c r="C118" s="115">
        <v>32392.440999999999</v>
      </c>
      <c r="D118" s="113" t="s">
        <v>299</v>
      </c>
      <c r="E118" s="34">
        <f t="shared" si="29"/>
        <v>-28703.421619717254</v>
      </c>
      <c r="F118" s="34">
        <f t="shared" si="38"/>
        <v>-28703.5</v>
      </c>
      <c r="G118" s="34">
        <f t="shared" si="30"/>
        <v>2.9010799997195136E-2</v>
      </c>
      <c r="N118" s="34">
        <f t="shared" si="31"/>
        <v>2.9010799997195136E-2</v>
      </c>
      <c r="O118" s="34">
        <f t="shared" ca="1" si="32"/>
        <v>0.11445796145222449</v>
      </c>
      <c r="P118" s="28">
        <f t="shared" si="33"/>
        <v>0.31623949895122022</v>
      </c>
      <c r="Q118" s="37">
        <f t="shared" si="34"/>
        <v>17373.940999999999</v>
      </c>
      <c r="S118" s="34">
        <f t="shared" si="35"/>
        <v>8.2500325502821978E-2</v>
      </c>
      <c r="T118">
        <v>1</v>
      </c>
      <c r="U118" s="34">
        <f t="shared" si="36"/>
        <v>8.2500325502821978E-2</v>
      </c>
      <c r="V118" s="34">
        <f t="shared" si="37"/>
        <v>-0.28722869895402509</v>
      </c>
      <c r="AA118" s="34"/>
      <c r="AB118" s="34"/>
      <c r="AC118" s="34"/>
      <c r="AD118" s="34"/>
      <c r="AE118" s="34"/>
    </row>
    <row r="119" spans="1:31">
      <c r="A119" s="115" t="s">
        <v>252</v>
      </c>
      <c r="B119" s="116" t="s">
        <v>111</v>
      </c>
      <c r="C119" s="115">
        <v>32415.399000000001</v>
      </c>
      <c r="D119" s="113" t="s">
        <v>299</v>
      </c>
      <c r="E119" s="34">
        <f t="shared" si="29"/>
        <v>-28641.394563189901</v>
      </c>
      <c r="F119" s="34">
        <f t="shared" si="38"/>
        <v>-28641.5</v>
      </c>
      <c r="G119" s="34">
        <f t="shared" si="30"/>
        <v>3.9025199996103765E-2</v>
      </c>
      <c r="N119" s="34">
        <f t="shared" si="31"/>
        <v>3.9025199996103765E-2</v>
      </c>
      <c r="O119" s="34">
        <f t="shared" ca="1" si="32"/>
        <v>0.1142098300592819</v>
      </c>
      <c r="P119" s="28">
        <f t="shared" si="33"/>
        <v>0.31546451110271168</v>
      </c>
      <c r="Q119" s="37">
        <f t="shared" si="34"/>
        <v>17396.899000000001</v>
      </c>
      <c r="S119" s="34">
        <f t="shared" si="35"/>
        <v>7.6418692725095952E-2</v>
      </c>
      <c r="T119">
        <v>1</v>
      </c>
      <c r="U119" s="34">
        <f t="shared" si="36"/>
        <v>7.6418692725095952E-2</v>
      </c>
      <c r="V119" s="34">
        <f t="shared" si="37"/>
        <v>-0.27643931110660791</v>
      </c>
      <c r="AA119" s="34"/>
      <c r="AB119" s="34"/>
      <c r="AC119" s="34"/>
      <c r="AD119" s="34"/>
      <c r="AE119" s="34"/>
    </row>
    <row r="120" spans="1:31">
      <c r="A120" s="115" t="s">
        <v>253</v>
      </c>
      <c r="B120" s="116" t="s">
        <v>122</v>
      </c>
      <c r="C120" s="115">
        <v>34922.819000000003</v>
      </c>
      <c r="D120" s="113" t="s">
        <v>299</v>
      </c>
      <c r="E120" s="34">
        <f t="shared" si="29"/>
        <v>-21866.941994246325</v>
      </c>
      <c r="F120" s="34">
        <f t="shared" si="38"/>
        <v>-21867</v>
      </c>
      <c r="G120" s="34">
        <f t="shared" si="30"/>
        <v>2.1469600003911182E-2</v>
      </c>
      <c r="N120" s="34">
        <f t="shared" si="31"/>
        <v>2.1469600003911182E-2</v>
      </c>
      <c r="O120" s="34">
        <f t="shared" ca="1" si="32"/>
        <v>8.7097473261062694E-2</v>
      </c>
      <c r="P120" s="28">
        <f t="shared" si="33"/>
        <v>0.23475618397206757</v>
      </c>
      <c r="Q120" s="37">
        <f t="shared" si="34"/>
        <v>19904.319000000003</v>
      </c>
      <c r="S120" s="34">
        <f t="shared" si="35"/>
        <v>4.549116690080543E-2</v>
      </c>
      <c r="T120">
        <v>1</v>
      </c>
      <c r="U120" s="34">
        <f t="shared" si="36"/>
        <v>4.549116690080543E-2</v>
      </c>
      <c r="V120" s="34">
        <f t="shared" si="37"/>
        <v>-0.21328658396815639</v>
      </c>
      <c r="AA120" s="34"/>
      <c r="AB120" s="34"/>
      <c r="AC120" s="34"/>
      <c r="AD120" s="34"/>
      <c r="AE120" s="34"/>
    </row>
    <row r="121" spans="1:31">
      <c r="A121" s="117" t="s">
        <v>254</v>
      </c>
      <c r="B121" s="116" t="s">
        <v>111</v>
      </c>
      <c r="C121" s="115">
        <v>44852.43</v>
      </c>
      <c r="D121" s="113" t="s">
        <v>299</v>
      </c>
      <c r="E121" s="34">
        <f t="shared" si="29"/>
        <v>4960.5056401987586</v>
      </c>
      <c r="F121" s="34">
        <f t="shared" si="38"/>
        <v>4960.5</v>
      </c>
      <c r="G121" s="34">
        <f t="shared" si="30"/>
        <v>2.0875999980489723E-3</v>
      </c>
      <c r="N121" s="34">
        <f t="shared" si="31"/>
        <v>2.0875999980489723E-3</v>
      </c>
      <c r="O121" s="34">
        <f t="shared" ca="1" si="32"/>
        <v>-2.026938067712104E-2</v>
      </c>
      <c r="P121" s="28">
        <f t="shared" si="33"/>
        <v>-7.5509962669550448E-3</v>
      </c>
      <c r="Q121" s="37">
        <f t="shared" si="34"/>
        <v>29833.93</v>
      </c>
      <c r="S121" s="34">
        <f t="shared" si="35"/>
        <v>9.2902537959749405E-5</v>
      </c>
      <c r="T121">
        <v>1</v>
      </c>
      <c r="U121" s="34">
        <f t="shared" si="36"/>
        <v>9.2902537959749405E-5</v>
      </c>
      <c r="V121" s="34">
        <f t="shared" si="37"/>
        <v>9.638596265004018E-3</v>
      </c>
      <c r="AA121" s="34"/>
      <c r="AB121" s="34"/>
      <c r="AC121" s="34"/>
      <c r="AD121" s="34"/>
      <c r="AE121" s="34"/>
    </row>
    <row r="122" spans="1:31">
      <c r="A122" s="117" t="s">
        <v>254</v>
      </c>
      <c r="B122" s="116" t="s">
        <v>111</v>
      </c>
      <c r="C122" s="115">
        <v>44875.383999999998</v>
      </c>
      <c r="D122" s="113" t="s">
        <v>299</v>
      </c>
      <c r="E122" s="34">
        <f t="shared" si="29"/>
        <v>5022.5218896773122</v>
      </c>
      <c r="F122" s="34">
        <f t="shared" si="38"/>
        <v>5022.5</v>
      </c>
      <c r="G122" s="34">
        <f t="shared" si="30"/>
        <v>8.1019999925047159E-3</v>
      </c>
      <c r="N122" s="34">
        <f t="shared" si="31"/>
        <v>8.1019999925047159E-3</v>
      </c>
      <c r="O122" s="34">
        <f t="shared" ca="1" si="32"/>
        <v>-2.051751207006363E-2</v>
      </c>
      <c r="P122" s="28">
        <f t="shared" si="33"/>
        <v>-7.9680185045675356E-3</v>
      </c>
      <c r="Q122" s="37">
        <f t="shared" si="34"/>
        <v>29856.883999999998</v>
      </c>
      <c r="S122" s="34">
        <f t="shared" si="35"/>
        <v>2.5824549449624424E-4</v>
      </c>
      <c r="T122">
        <v>1</v>
      </c>
      <c r="U122" s="34">
        <f t="shared" si="36"/>
        <v>2.5824549449624424E-4</v>
      </c>
      <c r="V122" s="34">
        <f t="shared" si="37"/>
        <v>1.607001849707225E-2</v>
      </c>
      <c r="AA122" s="34"/>
      <c r="AB122" s="34"/>
      <c r="AC122" s="34"/>
      <c r="AD122" s="34"/>
      <c r="AE122" s="34"/>
    </row>
    <row r="123" spans="1:31">
      <c r="A123" s="117" t="s">
        <v>254</v>
      </c>
      <c r="B123" s="116" t="s">
        <v>111</v>
      </c>
      <c r="C123" s="115">
        <v>44878.347000000002</v>
      </c>
      <c r="D123" s="113" t="s">
        <v>299</v>
      </c>
      <c r="E123" s="34">
        <f t="shared" si="29"/>
        <v>5030.5272110681453</v>
      </c>
      <c r="F123" s="34">
        <f t="shared" si="38"/>
        <v>5030.5</v>
      </c>
      <c r="G123" s="34">
        <f t="shared" si="30"/>
        <v>1.0071600001538172E-2</v>
      </c>
      <c r="N123" s="34">
        <f t="shared" si="31"/>
        <v>1.0071600001538172E-2</v>
      </c>
      <c r="O123" s="34">
        <f t="shared" ca="1" si="32"/>
        <v>-2.0549529023991708E-2</v>
      </c>
      <c r="P123" s="28">
        <f t="shared" si="33"/>
        <v>-8.0217798033632472E-3</v>
      </c>
      <c r="Q123" s="37">
        <f t="shared" si="34"/>
        <v>29859.847000000002</v>
      </c>
      <c r="S123" s="34">
        <f t="shared" si="35"/>
        <v>3.2737039276441453E-4</v>
      </c>
      <c r="T123">
        <v>1</v>
      </c>
      <c r="U123" s="34">
        <f t="shared" si="36"/>
        <v>3.2737039276441453E-4</v>
      </c>
      <c r="V123" s="34">
        <f t="shared" si="37"/>
        <v>1.809337980490142E-2</v>
      </c>
      <c r="AA123" s="34"/>
      <c r="AB123" s="34"/>
      <c r="AC123" s="34"/>
      <c r="AD123" s="34"/>
      <c r="AE123" s="34"/>
    </row>
    <row r="124" spans="1:31">
      <c r="A124" s="117" t="s">
        <v>254</v>
      </c>
      <c r="B124" s="116" t="s">
        <v>111</v>
      </c>
      <c r="C124" s="115">
        <v>44885.383000000002</v>
      </c>
      <c r="D124" s="113" t="s">
        <v>299</v>
      </c>
      <c r="E124" s="34">
        <f t="shared" si="29"/>
        <v>5049.5368098888803</v>
      </c>
      <c r="F124" s="34">
        <f t="shared" si="38"/>
        <v>5049.5</v>
      </c>
      <c r="G124" s="34">
        <f t="shared" si="30"/>
        <v>1.3624400002299808E-2</v>
      </c>
      <c r="N124" s="34">
        <f t="shared" si="31"/>
        <v>1.3624400002299808E-2</v>
      </c>
      <c r="O124" s="34">
        <f t="shared" ca="1" si="32"/>
        <v>-2.0625569289570888E-2</v>
      </c>
      <c r="P124" s="28">
        <f t="shared" si="33"/>
        <v>-8.1494188962500276E-3</v>
      </c>
      <c r="Q124" s="37">
        <f t="shared" si="34"/>
        <v>29866.883000000002</v>
      </c>
      <c r="S124" s="34">
        <f t="shared" si="35"/>
        <v>4.7409918942684597E-4</v>
      </c>
      <c r="T124">
        <v>1</v>
      </c>
      <c r="U124" s="34">
        <f t="shared" si="36"/>
        <v>4.7409918942684597E-4</v>
      </c>
      <c r="V124" s="34">
        <f t="shared" si="37"/>
        <v>2.1773818898549836E-2</v>
      </c>
      <c r="AA124" s="34"/>
      <c r="AB124" s="34"/>
      <c r="AC124" s="34"/>
      <c r="AD124" s="34"/>
      <c r="AE124" s="34"/>
    </row>
    <row r="125" spans="1:31">
      <c r="A125" s="115" t="s">
        <v>256</v>
      </c>
      <c r="B125" s="116" t="s">
        <v>122</v>
      </c>
      <c r="C125" s="115">
        <v>45225.332999999999</v>
      </c>
      <c r="D125" s="113" t="s">
        <v>299</v>
      </c>
      <c r="E125" s="34">
        <f t="shared" si="29"/>
        <v>5968.0008688867138</v>
      </c>
      <c r="F125" s="34">
        <f t="shared" si="38"/>
        <v>5968</v>
      </c>
      <c r="G125" s="34">
        <f t="shared" si="30"/>
        <v>3.2159999682335183E-4</v>
      </c>
      <c r="N125" s="34">
        <f t="shared" si="31"/>
        <v>3.2159999682335183E-4</v>
      </c>
      <c r="O125" s="34">
        <f t="shared" ca="1" si="32"/>
        <v>-2.4301515812438161E-2</v>
      </c>
      <c r="P125" s="28">
        <f t="shared" si="33"/>
        <v>-1.4245919209032072E-2</v>
      </c>
      <c r="Q125" s="37">
        <f t="shared" si="34"/>
        <v>30206.832999999999</v>
      </c>
      <c r="S125" s="34">
        <f t="shared" si="35"/>
        <v>2.1221261581296665E-4</v>
      </c>
      <c r="T125">
        <v>1</v>
      </c>
      <c r="U125" s="34">
        <f t="shared" si="36"/>
        <v>2.1221261581296665E-4</v>
      </c>
      <c r="V125" s="34">
        <f t="shared" si="37"/>
        <v>1.4567519205855424E-2</v>
      </c>
      <c r="AA125" s="34"/>
      <c r="AB125" s="34"/>
      <c r="AC125" s="34"/>
      <c r="AD125" s="34"/>
      <c r="AE125" s="34"/>
    </row>
    <row r="126" spans="1:31">
      <c r="A126" s="117" t="s">
        <v>257</v>
      </c>
      <c r="B126" s="116" t="s">
        <v>122</v>
      </c>
      <c r="C126" s="115">
        <v>45558.438000000002</v>
      </c>
      <c r="D126" s="113" t="s">
        <v>299</v>
      </c>
      <c r="E126" s="34">
        <f t="shared" si="29"/>
        <v>6867.971365643527</v>
      </c>
      <c r="F126" s="34">
        <f t="shared" si="38"/>
        <v>6868</v>
      </c>
      <c r="G126" s="34">
        <f t="shared" si="30"/>
        <v>-1.0598400003800634E-2</v>
      </c>
      <c r="N126" s="34">
        <f t="shared" si="31"/>
        <v>-1.0598400003800634E-2</v>
      </c>
      <c r="O126" s="34">
        <f t="shared" ca="1" si="32"/>
        <v>-2.7903423129346759E-2</v>
      </c>
      <c r="P126" s="28">
        <f t="shared" si="33"/>
        <v>-2.0079277518827592E-2</v>
      </c>
      <c r="Q126" s="37">
        <f t="shared" si="34"/>
        <v>30539.938000000002</v>
      </c>
      <c r="S126" s="34">
        <f t="shared" si="35"/>
        <v>8.9887038454943726E-5</v>
      </c>
      <c r="T126">
        <v>1</v>
      </c>
      <c r="U126" s="34">
        <f t="shared" si="36"/>
        <v>8.9887038454943726E-5</v>
      </c>
      <c r="V126" s="34">
        <f t="shared" si="37"/>
        <v>9.4808775150269572E-3</v>
      </c>
      <c r="AA126" s="34"/>
      <c r="AB126" s="34"/>
      <c r="AC126" s="34"/>
      <c r="AD126" s="34"/>
      <c r="AE126" s="34"/>
    </row>
    <row r="127" spans="1:31">
      <c r="A127" s="115" t="s">
        <v>258</v>
      </c>
      <c r="B127" s="116" t="s">
        <v>111</v>
      </c>
      <c r="C127" s="115">
        <v>45583.434000000001</v>
      </c>
      <c r="D127" s="113" t="s">
        <v>299</v>
      </c>
      <c r="E127" s="34">
        <f t="shared" si="29"/>
        <v>6935.5046135291259</v>
      </c>
      <c r="F127" s="34">
        <f t="shared" si="38"/>
        <v>6935.5</v>
      </c>
      <c r="G127" s="34">
        <f t="shared" si="30"/>
        <v>1.7076000003726222E-3</v>
      </c>
      <c r="N127" s="34">
        <f t="shared" si="31"/>
        <v>1.7076000003726222E-3</v>
      </c>
      <c r="O127" s="34">
        <f t="shared" ca="1" si="32"/>
        <v>-2.8173566178114902E-2</v>
      </c>
      <c r="P127" s="28">
        <f t="shared" si="33"/>
        <v>-2.0511179126133351E-2</v>
      </c>
      <c r="Q127" s="37">
        <f t="shared" si="34"/>
        <v>30564.934000000001</v>
      </c>
      <c r="S127" s="34">
        <f t="shared" si="35"/>
        <v>4.936741458724575E-4</v>
      </c>
      <c r="T127">
        <v>1</v>
      </c>
      <c r="U127" s="34">
        <f t="shared" si="36"/>
        <v>4.936741458724575E-4</v>
      </c>
      <c r="V127" s="34">
        <f t="shared" si="37"/>
        <v>2.2218779126505973E-2</v>
      </c>
      <c r="AA127" s="34"/>
      <c r="AB127" s="34"/>
      <c r="AC127" s="34"/>
      <c r="AD127" s="34"/>
      <c r="AE127" s="34"/>
    </row>
    <row r="128" spans="1:31">
      <c r="A128" s="117" t="s">
        <v>259</v>
      </c>
      <c r="B128" s="116" t="s">
        <v>122</v>
      </c>
      <c r="C128" s="115">
        <v>45911.517999999996</v>
      </c>
      <c r="D128" s="113" t="s">
        <v>299</v>
      </c>
      <c r="E128" s="34">
        <f t="shared" si="29"/>
        <v>7821.9095622928944</v>
      </c>
      <c r="F128" s="34">
        <f t="shared" si="38"/>
        <v>7822</v>
      </c>
      <c r="G128" s="34">
        <f t="shared" si="30"/>
        <v>-3.3473600007710047E-2</v>
      </c>
      <c r="N128" s="34">
        <f t="shared" si="31"/>
        <v>-3.3473600007710047E-2</v>
      </c>
      <c r="O128" s="34">
        <f t="shared" ca="1" si="32"/>
        <v>-3.1721444885269873E-2</v>
      </c>
      <c r="P128" s="28">
        <f t="shared" si="33"/>
        <v>-2.6110963024173994E-2</v>
      </c>
      <c r="Q128" s="37">
        <f t="shared" si="34"/>
        <v>30893.017999999996</v>
      </c>
      <c r="S128" s="34">
        <f t="shared" si="35"/>
        <v>5.4208423351332879E-5</v>
      </c>
      <c r="T128">
        <v>1</v>
      </c>
      <c r="U128" s="34">
        <f t="shared" si="36"/>
        <v>5.4208423351332879E-5</v>
      </c>
      <c r="V128" s="34">
        <f t="shared" si="37"/>
        <v>-7.3626369835360535E-3</v>
      </c>
      <c r="AA128" s="34"/>
      <c r="AB128" s="34"/>
      <c r="AC128" s="34"/>
      <c r="AD128" s="34"/>
      <c r="AE128" s="34"/>
    </row>
    <row r="129" spans="1:31">
      <c r="A129" s="117" t="s">
        <v>259</v>
      </c>
      <c r="B129" s="116" t="s">
        <v>111</v>
      </c>
      <c r="C129" s="115">
        <v>45945.398999999998</v>
      </c>
      <c r="D129" s="113" t="s">
        <v>299</v>
      </c>
      <c r="E129" s="34">
        <f t="shared" si="29"/>
        <v>7913.4479673021806</v>
      </c>
      <c r="F129" s="34">
        <f t="shared" si="38"/>
        <v>7913.5</v>
      </c>
      <c r="G129" s="34">
        <f t="shared" si="30"/>
        <v>-1.9258800006355159E-2</v>
      </c>
      <c r="N129" s="34">
        <f t="shared" si="31"/>
        <v>-1.9258800006355159E-2</v>
      </c>
      <c r="O129" s="34">
        <f t="shared" ca="1" si="32"/>
        <v>-3.2087638795822243E-2</v>
      </c>
      <c r="P129" s="28">
        <f t="shared" si="33"/>
        <v>-2.6681270243672475E-2</v>
      </c>
      <c r="Q129" s="37">
        <f t="shared" si="34"/>
        <v>30926.898999999998</v>
      </c>
      <c r="S129" s="34">
        <f t="shared" si="35"/>
        <v>5.5093064423861369E-5</v>
      </c>
      <c r="T129">
        <v>1</v>
      </c>
      <c r="U129" s="34">
        <f t="shared" si="36"/>
        <v>5.5093064423861369E-5</v>
      </c>
      <c r="V129" s="34">
        <f t="shared" si="37"/>
        <v>7.4224702373173156E-3</v>
      </c>
      <c r="AA129" s="34"/>
      <c r="AB129" s="34"/>
      <c r="AC129" s="34"/>
      <c r="AD129" s="34"/>
      <c r="AE129" s="34"/>
    </row>
    <row r="130" spans="1:31">
      <c r="A130" s="117" t="s">
        <v>261</v>
      </c>
      <c r="B130" s="116" t="s">
        <v>122</v>
      </c>
      <c r="C130" s="115">
        <v>46263.13</v>
      </c>
      <c r="D130" s="113"/>
      <c r="E130" s="34">
        <f t="shared" si="29"/>
        <v>8771.8815720365328</v>
      </c>
      <c r="F130" s="34">
        <f t="shared" si="38"/>
        <v>8772</v>
      </c>
      <c r="G130" s="34">
        <f t="shared" si="30"/>
        <v>-4.3833600007928908E-2</v>
      </c>
      <c r="N130" s="34">
        <f t="shared" si="31"/>
        <v>-4.3833600007928908E-2</v>
      </c>
      <c r="O130" s="34">
        <f t="shared" ca="1" si="32"/>
        <v>-3.5523458164228944E-2</v>
      </c>
      <c r="P130" s="28">
        <f t="shared" si="33"/>
        <v>-3.1962246780997343E-2</v>
      </c>
      <c r="Q130" s="37">
        <f t="shared" si="34"/>
        <v>31244.629999999997</v>
      </c>
      <c r="S130" s="34">
        <f t="shared" si="35"/>
        <v>1.4092902743857849E-4</v>
      </c>
      <c r="T130">
        <v>1</v>
      </c>
      <c r="U130" s="34">
        <f t="shared" si="36"/>
        <v>1.4092902743857849E-4</v>
      </c>
      <c r="V130" s="34">
        <f t="shared" si="37"/>
        <v>-1.1871353226931565E-2</v>
      </c>
      <c r="AA130" s="34"/>
      <c r="AB130" s="34"/>
      <c r="AC130" s="34"/>
      <c r="AD130" s="34"/>
      <c r="AE130" s="34"/>
    </row>
    <row r="131" spans="1:31">
      <c r="A131" s="117" t="s">
        <v>263</v>
      </c>
      <c r="B131" s="116" t="s">
        <v>111</v>
      </c>
      <c r="C131" s="115">
        <v>46679.347000000002</v>
      </c>
      <c r="D131" s="113" t="s">
        <v>299</v>
      </c>
      <c r="E131" s="34">
        <f t="shared" si="29"/>
        <v>9896.4009285416305</v>
      </c>
      <c r="F131" s="34">
        <f t="shared" si="38"/>
        <v>9896.5</v>
      </c>
      <c r="G131" s="34">
        <f t="shared" si="30"/>
        <v>-3.6669200002506841E-2</v>
      </c>
      <c r="N131" s="34">
        <f t="shared" si="31"/>
        <v>-3.6669200002506841E-2</v>
      </c>
      <c r="O131" s="34">
        <f t="shared" ca="1" si="32"/>
        <v>-4.0023841250744187E-2</v>
      </c>
      <c r="P131" s="28">
        <f t="shared" si="33"/>
        <v>-3.8688274389137384E-2</v>
      </c>
      <c r="Q131" s="37">
        <f t="shared" si="34"/>
        <v>31660.847000000002</v>
      </c>
      <c r="S131" s="34">
        <f t="shared" si="35"/>
        <v>4.0766613787475021E-6</v>
      </c>
      <c r="T131">
        <v>1</v>
      </c>
      <c r="U131" s="34">
        <f t="shared" si="36"/>
        <v>4.0766613787475021E-6</v>
      </c>
      <c r="V131" s="34">
        <f t="shared" si="37"/>
        <v>2.0190743866305427E-3</v>
      </c>
      <c r="AA131" s="34"/>
      <c r="AB131" s="34"/>
      <c r="AC131" s="34"/>
      <c r="AD131" s="34"/>
      <c r="AE131" s="34"/>
    </row>
    <row r="132" spans="1:31">
      <c r="A132" s="117" t="s">
        <v>264</v>
      </c>
      <c r="B132" s="116" t="s">
        <v>111</v>
      </c>
      <c r="C132" s="115">
        <v>46982.4565</v>
      </c>
      <c r="D132" s="113" t="s">
        <v>299</v>
      </c>
      <c r="E132" s="34">
        <f t="shared" si="29"/>
        <v>10715.330717307052</v>
      </c>
      <c r="F132" s="34">
        <f t="shared" si="38"/>
        <v>10715.5</v>
      </c>
      <c r="G132" s="34">
        <f t="shared" si="30"/>
        <v>-6.2656400004925672E-2</v>
      </c>
      <c r="N132" s="34">
        <f t="shared" si="31"/>
        <v>-6.2656400004925672E-2</v>
      </c>
      <c r="O132" s="34">
        <f t="shared" ca="1" si="32"/>
        <v>-4.3301576909131008E-2</v>
      </c>
      <c r="P132" s="28">
        <f t="shared" si="33"/>
        <v>-4.3450502936764404E-2</v>
      </c>
      <c r="Q132" s="37">
        <f t="shared" si="34"/>
        <v>31963.9565</v>
      </c>
      <c r="S132" s="34">
        <f t="shared" si="35"/>
        <v>3.6886648219280557E-4</v>
      </c>
      <c r="T132">
        <v>1</v>
      </c>
      <c r="U132" s="34">
        <f t="shared" si="36"/>
        <v>3.6886648219280557E-4</v>
      </c>
      <c r="V132" s="34">
        <f t="shared" si="37"/>
        <v>-1.9205897068161268E-2</v>
      </c>
      <c r="AA132" s="34"/>
      <c r="AB132" s="34"/>
      <c r="AC132" s="34"/>
      <c r="AD132" s="34"/>
      <c r="AE132" s="34"/>
    </row>
    <row r="133" spans="1:31">
      <c r="A133" s="117" t="s">
        <v>265</v>
      </c>
      <c r="B133" s="116" t="s">
        <v>122</v>
      </c>
      <c r="C133" s="115">
        <v>48476.49</v>
      </c>
      <c r="D133" s="113" t="s">
        <v>299</v>
      </c>
      <c r="E133" s="34">
        <f t="shared" ref="E133:E158" si="39">+(C133-C$7)/C$8</f>
        <v>14751.853949219829</v>
      </c>
      <c r="F133" s="34">
        <f t="shared" si="38"/>
        <v>14752</v>
      </c>
      <c r="G133" s="34">
        <f t="shared" ref="G133:G158" si="40">+C133-(C$7+F133*C$8)</f>
        <v>-5.4057600005762652E-2</v>
      </c>
      <c r="N133" s="34">
        <f t="shared" ref="N133:N158" si="41">G133</f>
        <v>-5.4057600005762652E-2</v>
      </c>
      <c r="O133" s="34">
        <f t="shared" ref="O133:O158" ca="1" si="42">+C$11+C$12*F133</f>
        <v>-5.9456131225466058E-2</v>
      </c>
      <c r="P133" s="28">
        <f t="shared" ref="P133:P158" si="43">+D$11+D$12*F133+D$13*F133^2</f>
        <v>-6.5240776358742314E-2</v>
      </c>
      <c r="Q133" s="37">
        <f t="shared" ref="Q133:Q158" si="44">+C133-15018.5</f>
        <v>33457.99</v>
      </c>
      <c r="S133" s="34">
        <f t="shared" ref="S133:S158" si="45">(P133-G133)^2</f>
        <v>1.2506343334184349E-4</v>
      </c>
      <c r="T133">
        <v>1</v>
      </c>
      <c r="U133" s="34">
        <f t="shared" ref="U133:U158" si="46">S133*T133</f>
        <v>1.2506343334184349E-4</v>
      </c>
      <c r="V133" s="34">
        <f t="shared" ref="V133:V158" si="47">+G133-P133</f>
        <v>1.1183176352979662E-2</v>
      </c>
      <c r="AA133" s="34"/>
      <c r="AB133" s="34"/>
      <c r="AC133" s="34"/>
      <c r="AD133" s="34"/>
      <c r="AE133" s="34"/>
    </row>
    <row r="134" spans="1:31">
      <c r="A134" s="117" t="s">
        <v>265</v>
      </c>
      <c r="B134" s="116" t="s">
        <v>111</v>
      </c>
      <c r="C134" s="115">
        <v>48500.365899999997</v>
      </c>
      <c r="D134" s="113" t="s">
        <v>299</v>
      </c>
      <c r="E134" s="34">
        <f t="shared" si="39"/>
        <v>14816.360953268146</v>
      </c>
      <c r="F134" s="34">
        <f t="shared" si="38"/>
        <v>14816.5</v>
      </c>
      <c r="G134" s="34">
        <f t="shared" si="40"/>
        <v>-5.1465200005623046E-2</v>
      </c>
      <c r="N134" s="34">
        <f t="shared" si="41"/>
        <v>-5.1465200005623046E-2</v>
      </c>
      <c r="O134" s="34">
        <f t="shared" ca="1" si="42"/>
        <v>-5.9714267916511174E-2</v>
      </c>
      <c r="P134" s="28">
        <f t="shared" si="43"/>
        <v>-6.5566284124371169E-2</v>
      </c>
      <c r="Q134" s="37">
        <f t="shared" si="44"/>
        <v>33481.865899999997</v>
      </c>
      <c r="S134" s="34">
        <f t="shared" si="45"/>
        <v>1.9884057332401051E-4</v>
      </c>
      <c r="T134">
        <v>1</v>
      </c>
      <c r="U134" s="34">
        <f t="shared" si="46"/>
        <v>1.9884057332401051E-4</v>
      </c>
      <c r="V134" s="34">
        <f t="shared" si="47"/>
        <v>1.4101084118748122E-2</v>
      </c>
      <c r="AA134" s="34"/>
      <c r="AB134" s="34"/>
      <c r="AC134" s="34"/>
      <c r="AD134" s="34"/>
      <c r="AE134" s="34"/>
    </row>
    <row r="135" spans="1:31">
      <c r="A135" s="117" t="s">
        <v>265</v>
      </c>
      <c r="B135" s="116" t="s">
        <v>111</v>
      </c>
      <c r="C135" s="115">
        <v>48500.366099999999</v>
      </c>
      <c r="D135" s="113" t="s">
        <v>299</v>
      </c>
      <c r="E135" s="34">
        <f t="shared" si="39"/>
        <v>14816.361493620592</v>
      </c>
      <c r="F135" s="34">
        <f t="shared" si="38"/>
        <v>14816.5</v>
      </c>
      <c r="G135" s="34">
        <f t="shared" si="40"/>
        <v>-5.1265200003399514E-2</v>
      </c>
      <c r="N135" s="34">
        <f t="shared" si="41"/>
        <v>-5.1265200003399514E-2</v>
      </c>
      <c r="O135" s="34">
        <f t="shared" ca="1" si="42"/>
        <v>-5.9714267916511174E-2</v>
      </c>
      <c r="P135" s="28">
        <f t="shared" si="43"/>
        <v>-6.5566284124371169E-2</v>
      </c>
      <c r="Q135" s="37">
        <f t="shared" si="44"/>
        <v>33481.866099999999</v>
      </c>
      <c r="S135" s="34">
        <f t="shared" si="45"/>
        <v>2.0452100703510762E-4</v>
      </c>
      <c r="T135">
        <v>1</v>
      </c>
      <c r="U135" s="34">
        <f t="shared" si="46"/>
        <v>2.0452100703510762E-4</v>
      </c>
      <c r="V135" s="34">
        <f t="shared" si="47"/>
        <v>1.4301084120971655E-2</v>
      </c>
      <c r="AA135" s="34"/>
      <c r="AB135" s="34"/>
      <c r="AC135" s="34"/>
      <c r="AD135" s="34"/>
      <c r="AE135" s="34"/>
    </row>
    <row r="136" spans="1:31">
      <c r="A136" s="117" t="s">
        <v>269</v>
      </c>
      <c r="B136" s="116" t="s">
        <v>111</v>
      </c>
      <c r="C136" s="115">
        <v>51378.435400000002</v>
      </c>
      <c r="D136" s="113" t="s">
        <v>299</v>
      </c>
      <c r="E136" s="34">
        <f t="shared" si="39"/>
        <v>22592.220329787902</v>
      </c>
      <c r="F136" s="43">
        <f t="shared" ref="F136:F158" si="48">ROUND(2*E136,0)/2+0.5</f>
        <v>22592.5</v>
      </c>
      <c r="G136" s="34">
        <f t="shared" si="40"/>
        <v>-0.10351400000217836</v>
      </c>
      <c r="N136" s="34">
        <f t="shared" si="41"/>
        <v>-0.10351400000217836</v>
      </c>
      <c r="O136" s="34">
        <f t="shared" ca="1" si="42"/>
        <v>-9.0834747134601448E-2</v>
      </c>
      <c r="P136" s="28">
        <f t="shared" si="43"/>
        <v>-9.9580674025311983E-2</v>
      </c>
      <c r="Q136" s="37">
        <f t="shared" si="44"/>
        <v>36359.935400000002</v>
      </c>
      <c r="S136" s="34">
        <f t="shared" si="45"/>
        <v>1.547105324029187E-5</v>
      </c>
      <c r="T136">
        <v>1</v>
      </c>
      <c r="U136" s="34">
        <f t="shared" si="46"/>
        <v>1.547105324029187E-5</v>
      </c>
      <c r="V136" s="34">
        <f t="shared" si="47"/>
        <v>-3.9333259768663809E-3</v>
      </c>
      <c r="AA136" s="34"/>
      <c r="AB136" s="34"/>
      <c r="AC136" s="34"/>
      <c r="AD136" s="34"/>
      <c r="AE136" s="34"/>
    </row>
    <row r="137" spans="1:31">
      <c r="A137" s="117" t="s">
        <v>269</v>
      </c>
      <c r="B137" s="116" t="s">
        <v>111</v>
      </c>
      <c r="C137" s="115">
        <v>51378.435899999997</v>
      </c>
      <c r="D137" s="113" t="s">
        <v>299</v>
      </c>
      <c r="E137" s="34">
        <f t="shared" si="39"/>
        <v>22592.221680668987</v>
      </c>
      <c r="F137" s="43">
        <f t="shared" si="48"/>
        <v>22592.5</v>
      </c>
      <c r="G137" s="34">
        <f t="shared" si="40"/>
        <v>-0.10301400000753347</v>
      </c>
      <c r="N137" s="34">
        <f t="shared" si="41"/>
        <v>-0.10301400000753347</v>
      </c>
      <c r="O137" s="34">
        <f t="shared" ca="1" si="42"/>
        <v>-9.0834747134601448E-2</v>
      </c>
      <c r="P137" s="28">
        <f t="shared" si="43"/>
        <v>-9.9580674025311983E-2</v>
      </c>
      <c r="Q137" s="37">
        <f t="shared" si="44"/>
        <v>36359.935899999997</v>
      </c>
      <c r="S137" s="34">
        <f t="shared" si="45"/>
        <v>1.1787727300197129E-5</v>
      </c>
      <c r="T137">
        <v>1</v>
      </c>
      <c r="U137" s="34">
        <f t="shared" si="46"/>
        <v>1.1787727300197129E-5</v>
      </c>
      <c r="V137" s="34">
        <f t="shared" si="47"/>
        <v>-3.4333259822214857E-3</v>
      </c>
      <c r="AA137" s="34"/>
      <c r="AB137" s="34"/>
      <c r="AC137" s="34"/>
      <c r="AD137" s="34"/>
      <c r="AE137" s="34"/>
    </row>
    <row r="138" spans="1:31">
      <c r="A138" s="117" t="s">
        <v>271</v>
      </c>
      <c r="B138" s="116" t="s">
        <v>122</v>
      </c>
      <c r="C138" s="115">
        <v>52489.375800000002</v>
      </c>
      <c r="D138" s="113" t="s">
        <v>299</v>
      </c>
      <c r="E138" s="34">
        <f t="shared" si="39"/>
        <v>25593.717106045246</v>
      </c>
      <c r="F138" s="43">
        <f t="shared" si="48"/>
        <v>25594</v>
      </c>
      <c r="G138" s="34">
        <f t="shared" si="40"/>
        <v>-0.10470720000012079</v>
      </c>
      <c r="N138" s="34">
        <f t="shared" si="41"/>
        <v>-0.10470720000012079</v>
      </c>
      <c r="O138" s="34">
        <f t="shared" ca="1" si="42"/>
        <v>-0.10284710803649161</v>
      </c>
      <c r="P138" s="28">
        <f t="shared" si="43"/>
        <v>-0.10993604661518425</v>
      </c>
      <c r="Q138" s="37">
        <f t="shared" si="44"/>
        <v>37470.875800000002</v>
      </c>
      <c r="S138" s="34">
        <f t="shared" si="45"/>
        <v>2.7340836923860539E-5</v>
      </c>
      <c r="T138">
        <v>1</v>
      </c>
      <c r="U138" s="34">
        <f t="shared" si="46"/>
        <v>2.7340836923860539E-5</v>
      </c>
      <c r="V138" s="34">
        <f t="shared" si="47"/>
        <v>5.2288466150634538E-3</v>
      </c>
      <c r="AA138" s="34"/>
      <c r="AB138" s="34"/>
      <c r="AC138" s="34"/>
      <c r="AD138" s="34"/>
      <c r="AE138" s="34"/>
    </row>
    <row r="139" spans="1:31">
      <c r="A139" s="117" t="s">
        <v>273</v>
      </c>
      <c r="B139" s="116" t="s">
        <v>111</v>
      </c>
      <c r="C139" s="115">
        <v>52498.077899999997</v>
      </c>
      <c r="D139" s="113" t="s">
        <v>299</v>
      </c>
      <c r="E139" s="34">
        <f t="shared" si="39"/>
        <v>25617.228110863016</v>
      </c>
      <c r="F139" s="43">
        <f t="shared" si="48"/>
        <v>25617.5</v>
      </c>
      <c r="G139" s="34">
        <f t="shared" si="40"/>
        <v>-0.10063400000944966</v>
      </c>
      <c r="N139" s="34">
        <f t="shared" si="41"/>
        <v>-0.10063400000944966</v>
      </c>
      <c r="O139" s="34">
        <f t="shared" ca="1" si="42"/>
        <v>-0.10294115783865533</v>
      </c>
      <c r="P139" s="28">
        <f t="shared" si="43"/>
        <v>-0.11001102713150851</v>
      </c>
      <c r="Q139" s="37">
        <f t="shared" si="44"/>
        <v>37479.577899999997</v>
      </c>
      <c r="S139" s="34">
        <f t="shared" si="45"/>
        <v>8.7928637647827188E-5</v>
      </c>
      <c r="T139">
        <v>1</v>
      </c>
      <c r="U139" s="34">
        <f t="shared" si="46"/>
        <v>8.7928637647827188E-5</v>
      </c>
      <c r="V139" s="34">
        <f t="shared" si="47"/>
        <v>9.3770271220588453E-3</v>
      </c>
      <c r="AA139" s="34"/>
      <c r="AB139" s="34"/>
      <c r="AC139" s="34"/>
      <c r="AD139" s="34"/>
      <c r="AE139" s="34"/>
    </row>
    <row r="140" spans="1:31">
      <c r="A140" s="117" t="s">
        <v>278</v>
      </c>
      <c r="B140" s="116" t="s">
        <v>122</v>
      </c>
      <c r="C140" s="115">
        <v>53194.082699999999</v>
      </c>
      <c r="D140" s="113" t="s">
        <v>299</v>
      </c>
      <c r="E140" s="34">
        <f t="shared" si="39"/>
        <v>27497.667568694997</v>
      </c>
      <c r="F140" s="43">
        <f t="shared" si="48"/>
        <v>27498</v>
      </c>
      <c r="G140" s="34">
        <f t="shared" si="40"/>
        <v>-0.12304240000230493</v>
      </c>
      <c r="N140" s="34">
        <f t="shared" si="41"/>
        <v>-0.12304240000230493</v>
      </c>
      <c r="O140" s="34">
        <f t="shared" ca="1" si="42"/>
        <v>-0.1104671430713738</v>
      </c>
      <c r="P140" s="28">
        <f t="shared" si="43"/>
        <v>-0.11570402431345821</v>
      </c>
      <c r="Q140" s="37">
        <f t="shared" si="44"/>
        <v>38175.582699999999</v>
      </c>
      <c r="S140" s="34">
        <f t="shared" si="45"/>
        <v>5.3851757750656631E-5</v>
      </c>
      <c r="T140">
        <v>1</v>
      </c>
      <c r="U140" s="34">
        <f t="shared" si="46"/>
        <v>5.3851757750656631E-5</v>
      </c>
      <c r="V140" s="34">
        <f t="shared" si="47"/>
        <v>-7.3383756888467239E-3</v>
      </c>
      <c r="AA140" s="34"/>
      <c r="AB140" s="34"/>
      <c r="AC140" s="34"/>
      <c r="AD140" s="34"/>
      <c r="AE140" s="34"/>
    </row>
    <row r="141" spans="1:31">
      <c r="A141" s="117" t="s">
        <v>280</v>
      </c>
      <c r="B141" s="116" t="s">
        <v>122</v>
      </c>
      <c r="C141" s="115">
        <v>53547.174400000004</v>
      </c>
      <c r="D141" s="113" t="s">
        <v>299</v>
      </c>
      <c r="E141" s="34">
        <f t="shared" si="39"/>
        <v>28451.637375962102</v>
      </c>
      <c r="F141" s="43">
        <f t="shared" si="48"/>
        <v>28452</v>
      </c>
      <c r="G141" s="34">
        <f t="shared" si="40"/>
        <v>-0.13421759999619098</v>
      </c>
      <c r="N141" s="34">
        <f t="shared" si="41"/>
        <v>-0.13421759999619098</v>
      </c>
      <c r="O141" s="34">
        <f t="shared" ca="1" si="42"/>
        <v>-0.11428516482729691</v>
      </c>
      <c r="P141" s="28">
        <f t="shared" si="43"/>
        <v>-0.11836026119782282</v>
      </c>
      <c r="Q141" s="37">
        <f t="shared" si="44"/>
        <v>38528.674400000004</v>
      </c>
      <c r="S141" s="34">
        <f t="shared" si="45"/>
        <v>2.5145519376623221E-4</v>
      </c>
      <c r="T141">
        <v>1</v>
      </c>
      <c r="U141" s="34">
        <f t="shared" si="46"/>
        <v>2.5145519376623221E-4</v>
      </c>
      <c r="V141" s="34">
        <f t="shared" si="47"/>
        <v>-1.5857338798368162E-2</v>
      </c>
      <c r="AA141" s="34"/>
      <c r="AB141" s="34"/>
      <c r="AC141" s="34"/>
      <c r="AD141" s="34"/>
      <c r="AE141" s="34"/>
    </row>
    <row r="142" spans="1:31">
      <c r="A142" s="117" t="s">
        <v>280</v>
      </c>
      <c r="B142" s="116" t="s">
        <v>111</v>
      </c>
      <c r="C142" s="115">
        <v>53584.021999999997</v>
      </c>
      <c r="D142" s="113" t="s">
        <v>299</v>
      </c>
      <c r="E142" s="34">
        <f t="shared" si="39"/>
        <v>28551.190828706101</v>
      </c>
      <c r="F142" s="43">
        <f t="shared" si="48"/>
        <v>28551.5</v>
      </c>
      <c r="G142" s="34">
        <f t="shared" si="40"/>
        <v>-0.11443320000398671</v>
      </c>
      <c r="N142" s="34">
        <f t="shared" si="41"/>
        <v>-0.11443320000398671</v>
      </c>
      <c r="O142" s="34">
        <f t="shared" ca="1" si="42"/>
        <v>-0.11468337569177736</v>
      </c>
      <c r="P142" s="28">
        <f t="shared" si="43"/>
        <v>-0.11862831157639325</v>
      </c>
      <c r="Q142" s="37">
        <f t="shared" si="44"/>
        <v>38565.521999999997</v>
      </c>
      <c r="S142" s="34">
        <f t="shared" si="45"/>
        <v>1.7598961104939273E-5</v>
      </c>
      <c r="T142">
        <v>1</v>
      </c>
      <c r="U142" s="34">
        <f t="shared" si="46"/>
        <v>1.7598961104939273E-5</v>
      </c>
      <c r="V142" s="34">
        <f t="shared" si="47"/>
        <v>4.1951115724065402E-3</v>
      </c>
      <c r="AA142" s="34"/>
      <c r="AB142" s="34"/>
      <c r="AC142" s="34"/>
      <c r="AD142" s="34"/>
      <c r="AE142" s="34"/>
    </row>
    <row r="143" spans="1:31">
      <c r="A143" s="117" t="s">
        <v>280</v>
      </c>
      <c r="B143" s="116" t="s">
        <v>111</v>
      </c>
      <c r="C143" s="115">
        <v>53601.056900000003</v>
      </c>
      <c r="D143" s="113" t="s">
        <v>299</v>
      </c>
      <c r="E143" s="34">
        <f t="shared" si="39"/>
        <v>28597.215077562192</v>
      </c>
      <c r="F143" s="43">
        <f t="shared" si="48"/>
        <v>28597.5</v>
      </c>
      <c r="G143" s="34">
        <f t="shared" si="40"/>
        <v>-0.10545799999817973</v>
      </c>
      <c r="N143" s="34">
        <f t="shared" si="41"/>
        <v>-0.10545799999817973</v>
      </c>
      <c r="O143" s="34">
        <f t="shared" ca="1" si="42"/>
        <v>-0.1148674731768638</v>
      </c>
      <c r="P143" s="28">
        <f t="shared" si="43"/>
        <v>-0.11875166041359295</v>
      </c>
      <c r="Q143" s="37">
        <f t="shared" si="44"/>
        <v>38582.556900000003</v>
      </c>
      <c r="S143" s="34">
        <f t="shared" si="45"/>
        <v>1.767214072403243E-4</v>
      </c>
      <c r="T143">
        <v>1</v>
      </c>
      <c r="U143" s="34">
        <f t="shared" si="46"/>
        <v>1.767214072403243E-4</v>
      </c>
      <c r="V143" s="34">
        <f t="shared" si="47"/>
        <v>1.3293660415413217E-2</v>
      </c>
      <c r="AA143" s="34"/>
      <c r="AB143" s="34"/>
      <c r="AC143" s="34"/>
      <c r="AD143" s="34"/>
      <c r="AE143" s="34"/>
    </row>
    <row r="144" spans="1:31">
      <c r="A144" s="117" t="s">
        <v>284</v>
      </c>
      <c r="B144" s="116" t="s">
        <v>111</v>
      </c>
      <c r="C144" s="115">
        <v>53971.001400000001</v>
      </c>
      <c r="D144" s="113" t="s">
        <v>299</v>
      </c>
      <c r="E144" s="34">
        <f t="shared" si="39"/>
        <v>29596.71714278921</v>
      </c>
      <c r="F144" s="43">
        <f t="shared" si="48"/>
        <v>29597</v>
      </c>
      <c r="G144" s="34">
        <f t="shared" si="40"/>
        <v>-0.10469359999842709</v>
      </c>
      <c r="N144" s="34">
        <f t="shared" si="41"/>
        <v>-0.10469359999842709</v>
      </c>
      <c r="O144" s="34">
        <f t="shared" ca="1" si="42"/>
        <v>-0.11886759135825285</v>
      </c>
      <c r="P144" s="28">
        <f t="shared" si="43"/>
        <v>-0.12134220524687349</v>
      </c>
      <c r="Q144" s="37">
        <f t="shared" si="44"/>
        <v>38952.501400000001</v>
      </c>
      <c r="S144" s="34">
        <f t="shared" si="45"/>
        <v>2.7717605671859701E-4</v>
      </c>
      <c r="T144">
        <v>1</v>
      </c>
      <c r="U144" s="34">
        <f t="shared" si="46"/>
        <v>2.7717605671859701E-4</v>
      </c>
      <c r="V144" s="34">
        <f t="shared" si="47"/>
        <v>1.6648605248446399E-2</v>
      </c>
      <c r="AA144" s="34"/>
      <c r="AB144" s="34"/>
      <c r="AC144" s="34"/>
      <c r="AD144" s="34"/>
      <c r="AE144" s="34"/>
    </row>
    <row r="145" spans="1:31">
      <c r="A145" s="117" t="s">
        <v>284</v>
      </c>
      <c r="B145" s="116" t="s">
        <v>111</v>
      </c>
      <c r="C145" s="115">
        <v>53973.036699999997</v>
      </c>
      <c r="D145" s="113" t="s">
        <v>299</v>
      </c>
      <c r="E145" s="34">
        <f t="shared" si="39"/>
        <v>29602.216039389517</v>
      </c>
      <c r="F145" s="43">
        <f t="shared" si="48"/>
        <v>29602.5</v>
      </c>
      <c r="G145" s="34">
        <f t="shared" si="40"/>
        <v>-0.10510200000135228</v>
      </c>
      <c r="N145" s="34">
        <f t="shared" si="41"/>
        <v>-0.10510200000135228</v>
      </c>
      <c r="O145" s="34">
        <f t="shared" ca="1" si="42"/>
        <v>-0.1188896030140784</v>
      </c>
      <c r="P145" s="28">
        <f t="shared" si="43"/>
        <v>-0.12135598636631119</v>
      </c>
      <c r="Q145" s="37">
        <f t="shared" si="44"/>
        <v>38954.536699999997</v>
      </c>
      <c r="S145" s="34">
        <f t="shared" si="45"/>
        <v>2.6419207275227009E-4</v>
      </c>
      <c r="T145">
        <v>1</v>
      </c>
      <c r="U145" s="34">
        <f t="shared" si="46"/>
        <v>2.6419207275227009E-4</v>
      </c>
      <c r="V145" s="34">
        <f t="shared" si="47"/>
        <v>1.6253986364958908E-2</v>
      </c>
      <c r="AA145" s="34"/>
      <c r="AB145" s="34"/>
      <c r="AC145" s="34"/>
      <c r="AD145" s="34"/>
      <c r="AE145" s="34"/>
    </row>
    <row r="146" spans="1:31">
      <c r="A146" s="117" t="s">
        <v>286</v>
      </c>
      <c r="B146" s="116" t="s">
        <v>111</v>
      </c>
      <c r="C146" s="115">
        <v>54297.431199999999</v>
      </c>
      <c r="D146" s="113" t="s">
        <v>299</v>
      </c>
      <c r="E146" s="34">
        <f t="shared" si="39"/>
        <v>30478.652836526089</v>
      </c>
      <c r="F146" s="43">
        <f t="shared" si="48"/>
        <v>30479</v>
      </c>
      <c r="G146" s="34">
        <f t="shared" si="40"/>
        <v>-0.12849520000600023</v>
      </c>
      <c r="N146" s="34">
        <f t="shared" si="41"/>
        <v>-0.12849520000600023</v>
      </c>
      <c r="O146" s="34">
        <f t="shared" ca="1" si="42"/>
        <v>-0.12239746052882328</v>
      </c>
      <c r="P146" s="28">
        <f t="shared" si="43"/>
        <v>-0.12348590164481793</v>
      </c>
      <c r="Q146" s="37">
        <f t="shared" si="44"/>
        <v>39278.931199999999</v>
      </c>
      <c r="S146" s="34">
        <f t="shared" si="45"/>
        <v>2.5093070071343695E-5</v>
      </c>
      <c r="T146">
        <v>1</v>
      </c>
      <c r="U146" s="34">
        <f t="shared" si="46"/>
        <v>2.5093070071343695E-5</v>
      </c>
      <c r="V146" s="34">
        <f t="shared" si="47"/>
        <v>-5.0092983611823017E-3</v>
      </c>
      <c r="AA146" s="34"/>
      <c r="AB146" s="34"/>
      <c r="AC146" s="34"/>
      <c r="AD146" s="34"/>
      <c r="AE146" s="34"/>
    </row>
    <row r="147" spans="1:31">
      <c r="A147" s="117" t="s">
        <v>286</v>
      </c>
      <c r="B147" s="116" t="s">
        <v>111</v>
      </c>
      <c r="C147" s="115">
        <v>54299.467100000002</v>
      </c>
      <c r="D147" s="113" t="s">
        <v>299</v>
      </c>
      <c r="E147" s="34">
        <f t="shared" si="39"/>
        <v>30484.153354183734</v>
      </c>
      <c r="F147" s="43">
        <f t="shared" si="48"/>
        <v>30484.5</v>
      </c>
      <c r="G147" s="34">
        <f t="shared" si="40"/>
        <v>-0.12830360000225483</v>
      </c>
      <c r="N147" s="34">
        <f t="shared" si="41"/>
        <v>-0.12830360000225483</v>
      </c>
      <c r="O147" s="34">
        <f t="shared" ca="1" si="42"/>
        <v>-0.12241947218464883</v>
      </c>
      <c r="P147" s="28">
        <f t="shared" si="43"/>
        <v>-0.12349885077987373</v>
      </c>
      <c r="Q147" s="37">
        <f t="shared" si="44"/>
        <v>39280.967100000002</v>
      </c>
      <c r="S147" s="34">
        <f t="shared" si="45"/>
        <v>2.3085615089971754E-5</v>
      </c>
      <c r="T147">
        <v>1</v>
      </c>
      <c r="U147" s="34">
        <f t="shared" si="46"/>
        <v>2.3085615089971754E-5</v>
      </c>
      <c r="V147" s="34">
        <f t="shared" si="47"/>
        <v>-4.8047492223810967E-3</v>
      </c>
      <c r="AA147" s="34"/>
      <c r="AB147" s="34"/>
      <c r="AC147" s="34"/>
      <c r="AD147" s="34"/>
      <c r="AE147" s="34"/>
    </row>
    <row r="148" spans="1:31">
      <c r="A148" s="117" t="s">
        <v>288</v>
      </c>
      <c r="B148" s="116" t="s">
        <v>122</v>
      </c>
      <c r="C148" s="115">
        <v>54317.061699999998</v>
      </c>
      <c r="D148" s="113" t="s">
        <v>299</v>
      </c>
      <c r="E148" s="34">
        <f t="shared" si="39"/>
        <v>30531.689779341668</v>
      </c>
      <c r="F148" s="43">
        <f t="shared" si="48"/>
        <v>30532</v>
      </c>
      <c r="G148" s="34">
        <f t="shared" si="40"/>
        <v>-0.11482160000741715</v>
      </c>
      <c r="N148" s="34">
        <f t="shared" si="41"/>
        <v>-0.11482160000741715</v>
      </c>
      <c r="O148" s="34">
        <f t="shared" ca="1" si="42"/>
        <v>-0.12260957284859678</v>
      </c>
      <c r="P148" s="28">
        <f t="shared" si="43"/>
        <v>-0.1236104683335373</v>
      </c>
      <c r="Q148" s="37">
        <f t="shared" si="44"/>
        <v>39298.561699999998</v>
      </c>
      <c r="S148" s="34">
        <f t="shared" si="45"/>
        <v>7.7244206453878008E-5</v>
      </c>
      <c r="T148">
        <v>1</v>
      </c>
      <c r="U148" s="34">
        <f t="shared" si="46"/>
        <v>7.7244206453878008E-5</v>
      </c>
      <c r="V148" s="34">
        <f t="shared" si="47"/>
        <v>8.78886832612015E-3</v>
      </c>
      <c r="AA148" s="34"/>
      <c r="AB148" s="34"/>
      <c r="AC148" s="34"/>
      <c r="AD148" s="34"/>
      <c r="AE148" s="34"/>
    </row>
    <row r="149" spans="1:31">
      <c r="A149" s="117" t="s">
        <v>289</v>
      </c>
      <c r="B149" s="116" t="s">
        <v>111</v>
      </c>
      <c r="C149" s="115">
        <v>54326.504399999998</v>
      </c>
      <c r="D149" s="113" t="s">
        <v>299</v>
      </c>
      <c r="E149" s="34">
        <f t="shared" si="39"/>
        <v>30557.201709242825</v>
      </c>
      <c r="F149" s="43">
        <f t="shared" si="48"/>
        <v>30557.5</v>
      </c>
      <c r="G149" s="34">
        <f t="shared" si="40"/>
        <v>-0.1104059999997844</v>
      </c>
      <c r="N149" s="34">
        <f t="shared" si="41"/>
        <v>-0.1104059999997844</v>
      </c>
      <c r="O149" s="34">
        <f t="shared" ca="1" si="42"/>
        <v>-0.12271162688924252</v>
      </c>
      <c r="P149" s="28">
        <f t="shared" si="43"/>
        <v>-0.12367022970513704</v>
      </c>
      <c r="Q149" s="37">
        <f t="shared" si="44"/>
        <v>39308.004399999998</v>
      </c>
      <c r="S149" s="34">
        <f t="shared" si="45"/>
        <v>1.7593978967635939E-4</v>
      </c>
      <c r="T149">
        <v>1</v>
      </c>
      <c r="U149" s="34">
        <f t="shared" si="46"/>
        <v>1.7593978967635939E-4</v>
      </c>
      <c r="V149" s="34">
        <f t="shared" si="47"/>
        <v>1.326422970535264E-2</v>
      </c>
      <c r="AA149" s="34"/>
      <c r="AB149" s="34"/>
      <c r="AC149" s="34"/>
      <c r="AD149" s="34"/>
      <c r="AE149" s="34"/>
    </row>
    <row r="150" spans="1:31">
      <c r="A150" s="117" t="s">
        <v>289</v>
      </c>
      <c r="B150" s="116" t="s">
        <v>122</v>
      </c>
      <c r="C150" s="115">
        <v>54327.427199999998</v>
      </c>
      <c r="D150" s="113" t="s">
        <v>299</v>
      </c>
      <c r="E150" s="34">
        <f t="shared" si="39"/>
        <v>30559.694895398567</v>
      </c>
      <c r="F150" s="43">
        <f t="shared" si="48"/>
        <v>30560</v>
      </c>
      <c r="G150" s="34">
        <f t="shared" si="40"/>
        <v>-0.11292800000228453</v>
      </c>
      <c r="N150" s="34">
        <f t="shared" si="41"/>
        <v>-0.11292800000228453</v>
      </c>
      <c r="O150" s="34">
        <f t="shared" ca="1" si="42"/>
        <v>-0.12272163218734504</v>
      </c>
      <c r="P150" s="28">
        <f t="shared" si="43"/>
        <v>-0.1236760826603637</v>
      </c>
      <c r="Q150" s="37">
        <f t="shared" si="44"/>
        <v>39308.927199999998</v>
      </c>
      <c r="S150" s="34">
        <f t="shared" si="45"/>
        <v>1.1552128082490212E-4</v>
      </c>
      <c r="T150">
        <v>1</v>
      </c>
      <c r="U150" s="34">
        <f t="shared" si="46"/>
        <v>1.1552128082490212E-4</v>
      </c>
      <c r="V150" s="34">
        <f t="shared" si="47"/>
        <v>1.0748082658079167E-2</v>
      </c>
      <c r="AA150" s="34"/>
      <c r="AB150" s="34"/>
      <c r="AC150" s="34"/>
      <c r="AD150" s="34"/>
      <c r="AE150" s="34"/>
    </row>
    <row r="151" spans="1:31">
      <c r="A151" s="117" t="s">
        <v>291</v>
      </c>
      <c r="B151" s="116" t="s">
        <v>122</v>
      </c>
      <c r="C151" s="115">
        <v>54607.201000000001</v>
      </c>
      <c r="D151" s="113" t="s">
        <v>299</v>
      </c>
      <c r="E151" s="34">
        <f t="shared" si="39"/>
        <v>31315.577172054698</v>
      </c>
      <c r="F151" s="43">
        <f t="shared" si="48"/>
        <v>31316</v>
      </c>
      <c r="G151" s="34">
        <f t="shared" si="40"/>
        <v>-0.15650080000341404</v>
      </c>
      <c r="N151" s="34">
        <f t="shared" si="41"/>
        <v>-0.15650080000341404</v>
      </c>
      <c r="O151" s="34">
        <f t="shared" ca="1" si="42"/>
        <v>-0.12574723433354826</v>
      </c>
      <c r="P151" s="28">
        <f t="shared" si="43"/>
        <v>-0.12539684280243549</v>
      </c>
      <c r="Q151" s="37">
        <f t="shared" si="44"/>
        <v>39588.701000000001</v>
      </c>
      <c r="S151" s="34">
        <f t="shared" si="45"/>
        <v>9.6745615356030564E-4</v>
      </c>
      <c r="T151">
        <v>1</v>
      </c>
      <c r="U151" s="34">
        <f t="shared" si="46"/>
        <v>9.6745615356030564E-4</v>
      </c>
      <c r="V151" s="34">
        <f t="shared" si="47"/>
        <v>-3.1103957200978555E-2</v>
      </c>
      <c r="AA151" s="34"/>
      <c r="AB151" s="34"/>
      <c r="AC151" s="34"/>
      <c r="AD151" s="34"/>
      <c r="AE151" s="34"/>
    </row>
    <row r="152" spans="1:31">
      <c r="A152" s="117" t="s">
        <v>292</v>
      </c>
      <c r="B152" s="116" t="s">
        <v>122</v>
      </c>
      <c r="C152" s="115">
        <v>54706.444600000003</v>
      </c>
      <c r="D152" s="113" t="s">
        <v>299</v>
      </c>
      <c r="E152" s="34">
        <f t="shared" si="39"/>
        <v>31583.70977886617</v>
      </c>
      <c r="F152" s="43">
        <f t="shared" si="48"/>
        <v>31584</v>
      </c>
      <c r="G152" s="34">
        <f t="shared" si="40"/>
        <v>-0.1074192000014591</v>
      </c>
      <c r="N152" s="34">
        <f t="shared" si="41"/>
        <v>-0.1074192000014591</v>
      </c>
      <c r="O152" s="34">
        <f t="shared" ca="1" si="42"/>
        <v>-0.12681980229013881</v>
      </c>
      <c r="P152" s="28">
        <f t="shared" si="43"/>
        <v>-0.12598331410499147</v>
      </c>
      <c r="Q152" s="37">
        <f t="shared" si="44"/>
        <v>39687.944600000003</v>
      </c>
      <c r="S152" s="34">
        <f t="shared" si="45"/>
        <v>3.4462633244896945E-4</v>
      </c>
      <c r="T152">
        <v>1</v>
      </c>
      <c r="U152" s="34">
        <f t="shared" si="46"/>
        <v>3.4462633244896945E-4</v>
      </c>
      <c r="V152" s="34">
        <f t="shared" si="47"/>
        <v>1.856411410353237E-2</v>
      </c>
      <c r="AA152" s="34"/>
      <c r="AB152" s="34"/>
      <c r="AC152" s="34"/>
      <c r="AD152" s="34"/>
      <c r="AE152" s="34"/>
    </row>
    <row r="153" spans="1:31">
      <c r="A153" s="117" t="s">
        <v>292</v>
      </c>
      <c r="B153" s="116" t="s">
        <v>111</v>
      </c>
      <c r="C153" s="115">
        <v>54707.3698</v>
      </c>
      <c r="D153" s="113" t="s">
        <v>299</v>
      </c>
      <c r="E153" s="34">
        <f t="shared" si="39"/>
        <v>31586.209449251175</v>
      </c>
      <c r="F153" s="43">
        <f t="shared" si="48"/>
        <v>31586.5</v>
      </c>
      <c r="G153" s="34">
        <f t="shared" si="40"/>
        <v>-0.10754119999910472</v>
      </c>
      <c r="N153" s="34">
        <f t="shared" si="41"/>
        <v>-0.10754119999910472</v>
      </c>
      <c r="O153" s="34">
        <f t="shared" ca="1" si="42"/>
        <v>-0.12682980758824136</v>
      </c>
      <c r="P153" s="28">
        <f t="shared" si="43"/>
        <v>-0.12598872692830304</v>
      </c>
      <c r="Q153" s="37">
        <f t="shared" si="44"/>
        <v>39688.8698</v>
      </c>
      <c r="S153" s="34">
        <f t="shared" si="45"/>
        <v>3.4031124980349727E-4</v>
      </c>
      <c r="T153">
        <v>1</v>
      </c>
      <c r="U153" s="34">
        <f t="shared" si="46"/>
        <v>3.4031124980349727E-4</v>
      </c>
      <c r="V153" s="34">
        <f t="shared" si="47"/>
        <v>1.8447526929198321E-2</v>
      </c>
      <c r="AA153" s="34"/>
      <c r="AB153" s="34"/>
      <c r="AC153" s="34"/>
      <c r="AD153" s="34"/>
      <c r="AE153" s="34"/>
    </row>
    <row r="154" spans="1:31">
      <c r="A154" s="117" t="s">
        <v>293</v>
      </c>
      <c r="B154" s="116" t="s">
        <v>111</v>
      </c>
      <c r="C154" s="115">
        <v>55028.059699999998</v>
      </c>
      <c r="D154" s="113" t="s">
        <v>299</v>
      </c>
      <c r="E154" s="34">
        <f t="shared" si="39"/>
        <v>32452.637298151338</v>
      </c>
      <c r="F154" s="43">
        <f t="shared" si="48"/>
        <v>32453</v>
      </c>
      <c r="G154" s="34">
        <f t="shared" si="40"/>
        <v>-0.13424640000448562</v>
      </c>
      <c r="N154" s="34">
        <f t="shared" si="41"/>
        <v>-0.13424640000448562</v>
      </c>
      <c r="O154" s="34">
        <f t="shared" ca="1" si="42"/>
        <v>-0.13029764391057613</v>
      </c>
      <c r="P154" s="28">
        <f t="shared" si="43"/>
        <v>-0.12780023978413624</v>
      </c>
      <c r="Q154" s="37">
        <f t="shared" si="44"/>
        <v>40009.559699999998</v>
      </c>
      <c r="S154" s="34">
        <f t="shared" si="45"/>
        <v>4.1552981586414816E-5</v>
      </c>
      <c r="T154">
        <v>1</v>
      </c>
      <c r="U154" s="34">
        <f t="shared" si="46"/>
        <v>4.1552981586414816E-5</v>
      </c>
      <c r="V154" s="34">
        <f t="shared" si="47"/>
        <v>-6.446160220349384E-3</v>
      </c>
      <c r="AA154" s="34"/>
      <c r="AB154" s="34"/>
      <c r="AC154" s="34"/>
      <c r="AD154" s="34"/>
      <c r="AE154" s="34"/>
    </row>
    <row r="155" spans="1:31">
      <c r="A155" s="117" t="s">
        <v>296</v>
      </c>
      <c r="B155" s="116" t="s">
        <v>111</v>
      </c>
      <c r="C155" s="115">
        <v>55385.414100000002</v>
      </c>
      <c r="D155" s="113" t="s">
        <v>299</v>
      </c>
      <c r="E155" s="34">
        <f t="shared" si="39"/>
        <v>33418.123907137189</v>
      </c>
      <c r="F155" s="43">
        <f t="shared" si="48"/>
        <v>33418.5</v>
      </c>
      <c r="G155" s="34">
        <f t="shared" si="40"/>
        <v>-0.13920279999729246</v>
      </c>
      <c r="N155" s="34">
        <f t="shared" si="41"/>
        <v>-0.13920279999729246</v>
      </c>
      <c r="O155" s="34">
        <f t="shared" ca="1" si="42"/>
        <v>-0.13416169003777084</v>
      </c>
      <c r="P155" s="28">
        <f t="shared" si="43"/>
        <v>-0.12966704178559596</v>
      </c>
      <c r="Q155" s="37">
        <f t="shared" si="44"/>
        <v>40366.914100000002</v>
      </c>
      <c r="S155" s="34">
        <f t="shared" si="45"/>
        <v>9.0930684671937213E-5</v>
      </c>
      <c r="T155">
        <v>1</v>
      </c>
      <c r="U155" s="34">
        <f t="shared" si="46"/>
        <v>9.0930684671937213E-5</v>
      </c>
      <c r="V155" s="34">
        <f t="shared" si="47"/>
        <v>-9.535758211696499E-3</v>
      </c>
      <c r="AA155" s="34"/>
      <c r="AB155" s="34"/>
      <c r="AC155" s="34"/>
      <c r="AD155" s="34"/>
      <c r="AE155" s="34"/>
    </row>
    <row r="156" spans="1:31">
      <c r="A156" s="117" t="s">
        <v>296</v>
      </c>
      <c r="B156" s="116" t="s">
        <v>111</v>
      </c>
      <c r="C156" s="115">
        <v>55418.371299999999</v>
      </c>
      <c r="D156" s="113" t="s">
        <v>299</v>
      </c>
      <c r="E156" s="34">
        <f t="shared" si="39"/>
        <v>33507.166424228533</v>
      </c>
      <c r="F156" s="43">
        <f t="shared" si="48"/>
        <v>33507.5</v>
      </c>
      <c r="G156" s="34">
        <f t="shared" si="40"/>
        <v>-0.1234660000045551</v>
      </c>
      <c r="N156" s="34">
        <f t="shared" si="41"/>
        <v>-0.1234660000045551</v>
      </c>
      <c r="O156" s="34">
        <f t="shared" ca="1" si="42"/>
        <v>-0.13451787865022069</v>
      </c>
      <c r="P156" s="28">
        <f t="shared" si="43"/>
        <v>-0.12983107595330845</v>
      </c>
      <c r="Q156" s="37">
        <f t="shared" si="44"/>
        <v>40399.871299999999</v>
      </c>
      <c r="S156" s="34">
        <f t="shared" si="45"/>
        <v>4.0514191833398374E-5</v>
      </c>
      <c r="T156">
        <v>1</v>
      </c>
      <c r="U156" s="34">
        <f t="shared" si="46"/>
        <v>4.0514191833398374E-5</v>
      </c>
      <c r="V156" s="34">
        <f t="shared" si="47"/>
        <v>6.3650759487533515E-3</v>
      </c>
      <c r="AA156" s="34"/>
      <c r="AB156" s="34"/>
      <c r="AC156" s="34"/>
      <c r="AD156" s="34"/>
      <c r="AE156" s="34"/>
    </row>
    <row r="157" spans="1:31">
      <c r="A157" s="117" t="s">
        <v>296</v>
      </c>
      <c r="B157" s="116" t="s">
        <v>122</v>
      </c>
      <c r="C157" s="115">
        <v>55418.556600000004</v>
      </c>
      <c r="D157" s="113" t="s">
        <v>299</v>
      </c>
      <c r="E157" s="34">
        <f t="shared" si="39"/>
        <v>33507.667060763721</v>
      </c>
      <c r="F157" s="43">
        <f t="shared" si="48"/>
        <v>33508</v>
      </c>
      <c r="G157" s="34">
        <f t="shared" si="40"/>
        <v>-0.12323040000046603</v>
      </c>
      <c r="N157" s="34">
        <f t="shared" si="41"/>
        <v>-0.12323040000046603</v>
      </c>
      <c r="O157" s="34">
        <f t="shared" ca="1" si="42"/>
        <v>-0.13451987970984119</v>
      </c>
      <c r="P157" s="28">
        <f t="shared" si="43"/>
        <v>-0.12983199365608925</v>
      </c>
      <c r="Q157" s="37">
        <f t="shared" si="44"/>
        <v>40400.056600000004</v>
      </c>
      <c r="S157" s="34">
        <f t="shared" si="45"/>
        <v>4.3581038793964638E-5</v>
      </c>
      <c r="T157">
        <v>1</v>
      </c>
      <c r="U157" s="34">
        <f t="shared" si="46"/>
        <v>4.3581038793964638E-5</v>
      </c>
      <c r="V157" s="34">
        <f t="shared" si="47"/>
        <v>6.6015936556232113E-3</v>
      </c>
      <c r="AA157" s="34"/>
      <c r="AB157" s="34"/>
      <c r="AC157" s="34"/>
      <c r="AD157" s="34"/>
      <c r="AE157" s="34"/>
    </row>
    <row r="158" spans="1:31">
      <c r="A158" s="117" t="s">
        <v>297</v>
      </c>
      <c r="B158" s="116" t="s">
        <v>111</v>
      </c>
      <c r="C158" s="115">
        <v>55795.534800000001</v>
      </c>
      <c r="D158" s="113" t="s">
        <v>299</v>
      </c>
      <c r="E158" s="34">
        <f t="shared" si="39"/>
        <v>34526.172510758413</v>
      </c>
      <c r="F158" s="43">
        <f t="shared" si="48"/>
        <v>34526.5</v>
      </c>
      <c r="G158" s="34">
        <f t="shared" si="40"/>
        <v>-0.12121320000005653</v>
      </c>
      <c r="N158" s="34">
        <f t="shared" si="41"/>
        <v>-0.12121320000005653</v>
      </c>
      <c r="O158" s="34">
        <f t="shared" ca="1" si="42"/>
        <v>-0.13859603815680943</v>
      </c>
      <c r="P158" s="28">
        <f t="shared" si="43"/>
        <v>-0.13161235440215119</v>
      </c>
      <c r="Q158" s="37">
        <f t="shared" si="44"/>
        <v>40777.034800000001</v>
      </c>
      <c r="S158" s="34">
        <f t="shared" si="45"/>
        <v>1.0814241227860468E-4</v>
      </c>
      <c r="T158">
        <v>1</v>
      </c>
      <c r="U158" s="34">
        <f t="shared" si="46"/>
        <v>1.0814241227860468E-4</v>
      </c>
      <c r="V158" s="34">
        <f t="shared" si="47"/>
        <v>1.0399154402094657E-2</v>
      </c>
      <c r="AA158" s="34"/>
      <c r="AB158" s="34"/>
      <c r="AC158" s="34"/>
      <c r="AD158" s="34"/>
      <c r="AE158" s="34"/>
    </row>
    <row r="159" spans="1:31">
      <c r="A159" s="28"/>
      <c r="B159" s="29"/>
      <c r="C159" s="30"/>
      <c r="D159" s="30"/>
      <c r="AA159" s="34"/>
      <c r="AB159" s="34"/>
      <c r="AC159" s="34"/>
      <c r="AD159" s="34"/>
      <c r="AE159" s="34"/>
    </row>
    <row r="160" spans="1:31">
      <c r="A160" s="28"/>
      <c r="B160" s="29"/>
      <c r="C160" s="30"/>
      <c r="D160" s="30"/>
      <c r="AA160" s="34"/>
      <c r="AB160" s="34"/>
      <c r="AC160" s="34"/>
      <c r="AD160" s="34"/>
      <c r="AE160" s="34"/>
    </row>
    <row r="161" spans="1:31">
      <c r="A161" s="28"/>
      <c r="B161" s="29"/>
      <c r="C161" s="30"/>
      <c r="D161" s="30"/>
      <c r="AA161" s="34"/>
      <c r="AB161" s="34"/>
      <c r="AC161" s="34"/>
      <c r="AD161" s="34"/>
      <c r="AE161" s="34"/>
    </row>
    <row r="162" spans="1:31">
      <c r="A162" s="28"/>
      <c r="B162" s="29"/>
      <c r="C162" s="30"/>
      <c r="D162" s="30"/>
      <c r="AA162" s="34"/>
      <c r="AB162" s="34"/>
      <c r="AC162" s="34"/>
      <c r="AD162" s="34"/>
      <c r="AE162" s="34"/>
    </row>
    <row r="163" spans="1:31">
      <c r="A163" s="28"/>
      <c r="B163" s="29"/>
      <c r="C163" s="30"/>
      <c r="D163" s="30"/>
      <c r="AA163" s="34"/>
      <c r="AB163" s="34"/>
      <c r="AC163" s="34"/>
      <c r="AD163" s="34"/>
      <c r="AE163" s="34"/>
    </row>
    <row r="164" spans="1:31">
      <c r="A164" s="28"/>
      <c r="B164" s="29"/>
      <c r="C164" s="30"/>
      <c r="D164" s="30"/>
      <c r="AA164" s="34"/>
      <c r="AB164" s="34"/>
      <c r="AC164" s="34"/>
      <c r="AD164" s="34"/>
      <c r="AE164" s="34"/>
    </row>
    <row r="165" spans="1:31">
      <c r="A165" s="28"/>
      <c r="B165" s="29"/>
      <c r="C165" s="30"/>
      <c r="D165" s="30"/>
      <c r="AA165" s="34"/>
      <c r="AB165" s="34"/>
      <c r="AC165" s="34"/>
      <c r="AD165" s="34"/>
      <c r="AE165" s="34"/>
    </row>
    <row r="166" spans="1:31">
      <c r="A166" s="28"/>
      <c r="B166" s="29"/>
      <c r="C166" s="30"/>
      <c r="D166" s="30"/>
      <c r="AA166" s="34"/>
      <c r="AB166" s="34"/>
      <c r="AC166" s="34"/>
      <c r="AD166" s="34"/>
      <c r="AE166" s="34"/>
    </row>
    <row r="167" spans="1:31">
      <c r="A167" s="28"/>
      <c r="B167" s="29"/>
      <c r="C167" s="30"/>
      <c r="D167" s="30"/>
      <c r="AA167" s="34"/>
      <c r="AB167" s="34"/>
      <c r="AC167" s="34"/>
      <c r="AD167" s="34"/>
      <c r="AE167" s="34"/>
    </row>
    <row r="168" spans="1:31">
      <c r="A168" s="28"/>
      <c r="B168" s="29"/>
      <c r="C168" s="30"/>
      <c r="D168" s="30"/>
      <c r="AA168" s="34"/>
      <c r="AB168" s="34"/>
      <c r="AC168" s="34"/>
      <c r="AD168" s="34"/>
      <c r="AE168" s="34"/>
    </row>
    <row r="169" spans="1:31">
      <c r="A169" s="28"/>
      <c r="B169" s="29"/>
      <c r="C169" s="30"/>
      <c r="D169" s="30"/>
      <c r="AA169" s="34"/>
      <c r="AB169" s="34"/>
      <c r="AC169" s="34"/>
      <c r="AD169" s="34"/>
      <c r="AE169" s="34"/>
    </row>
    <row r="170" spans="1:31">
      <c r="A170" s="28"/>
      <c r="B170" s="29"/>
      <c r="C170" s="30"/>
      <c r="D170" s="30"/>
      <c r="AA170" s="34"/>
      <c r="AB170" s="34"/>
      <c r="AC170" s="34"/>
      <c r="AD170" s="34"/>
      <c r="AE170" s="34"/>
    </row>
    <row r="171" spans="1:31">
      <c r="A171" s="28"/>
      <c r="B171" s="29"/>
      <c r="C171" s="30"/>
      <c r="D171" s="30"/>
      <c r="AA171" s="34"/>
      <c r="AB171" s="34"/>
      <c r="AC171" s="34"/>
      <c r="AD171" s="34"/>
      <c r="AE171" s="34"/>
    </row>
    <row r="172" spans="1:31">
      <c r="A172" s="28"/>
      <c r="B172" s="29"/>
      <c r="C172" s="30"/>
      <c r="D172" s="30"/>
      <c r="AA172" s="34"/>
      <c r="AB172" s="34"/>
      <c r="AC172" s="34"/>
      <c r="AD172" s="34"/>
      <c r="AE172" s="34"/>
    </row>
    <row r="173" spans="1:31">
      <c r="A173" s="28"/>
      <c r="B173" s="29"/>
      <c r="C173" s="30"/>
      <c r="D173" s="30"/>
      <c r="AA173" s="34"/>
      <c r="AB173" s="34"/>
      <c r="AC173" s="34"/>
      <c r="AD173" s="34"/>
      <c r="AE173" s="34"/>
    </row>
    <row r="174" spans="1:31">
      <c r="A174" s="28"/>
      <c r="B174" s="29"/>
      <c r="C174" s="30"/>
      <c r="D174" s="30"/>
      <c r="AA174" s="34"/>
      <c r="AB174" s="34"/>
      <c r="AC174" s="34"/>
      <c r="AD174" s="34"/>
      <c r="AE174" s="34"/>
    </row>
    <row r="175" spans="1:31">
      <c r="A175" s="28"/>
      <c r="B175" s="29"/>
      <c r="C175" s="30"/>
      <c r="D175" s="30"/>
      <c r="AA175" s="34"/>
      <c r="AB175" s="34"/>
      <c r="AC175" s="34"/>
      <c r="AD175" s="34"/>
      <c r="AE175" s="34"/>
    </row>
    <row r="176" spans="1:31">
      <c r="A176" s="28"/>
      <c r="B176" s="29"/>
      <c r="C176" s="30"/>
      <c r="D176" s="30"/>
      <c r="AA176" s="34"/>
      <c r="AB176" s="34"/>
      <c r="AC176" s="34"/>
      <c r="AD176" s="34"/>
      <c r="AE176" s="34"/>
    </row>
    <row r="177" spans="1:31">
      <c r="A177" s="28"/>
      <c r="B177" s="29"/>
      <c r="C177" s="30"/>
      <c r="D177" s="30"/>
      <c r="AA177" s="34"/>
      <c r="AB177" s="34"/>
      <c r="AC177" s="34"/>
      <c r="AD177" s="34"/>
      <c r="AE177" s="34"/>
    </row>
    <row r="178" spans="1:31">
      <c r="A178" s="28"/>
      <c r="B178" s="29"/>
      <c r="C178" s="30"/>
      <c r="D178" s="30"/>
      <c r="AA178" s="34"/>
      <c r="AB178" s="34"/>
      <c r="AC178" s="34"/>
      <c r="AD178" s="34"/>
      <c r="AE178" s="34"/>
    </row>
    <row r="179" spans="1:31">
      <c r="A179" s="28"/>
      <c r="B179" s="29"/>
      <c r="C179" s="30"/>
      <c r="D179" s="30"/>
      <c r="AA179" s="34"/>
      <c r="AB179" s="34"/>
      <c r="AC179" s="34"/>
      <c r="AD179" s="34"/>
      <c r="AE179" s="34"/>
    </row>
    <row r="180" spans="1:31">
      <c r="A180" s="28"/>
      <c r="B180" s="29"/>
      <c r="C180" s="30"/>
      <c r="D180" s="30"/>
      <c r="AA180" s="34"/>
      <c r="AB180" s="34"/>
      <c r="AC180" s="34"/>
      <c r="AD180" s="34"/>
      <c r="AE180" s="34"/>
    </row>
    <row r="181" spans="1:31">
      <c r="A181" s="28"/>
      <c r="B181" s="29"/>
      <c r="C181" s="30"/>
      <c r="D181" s="30"/>
      <c r="AA181" s="34"/>
      <c r="AB181" s="34"/>
      <c r="AC181" s="34"/>
      <c r="AD181" s="34"/>
      <c r="AE181" s="34"/>
    </row>
    <row r="182" spans="1:31">
      <c r="A182" s="28"/>
      <c r="B182" s="29"/>
      <c r="C182" s="30"/>
      <c r="D182" s="30"/>
      <c r="AA182" s="34"/>
      <c r="AB182" s="34"/>
      <c r="AC182" s="34"/>
      <c r="AD182" s="34"/>
      <c r="AE182" s="34"/>
    </row>
    <row r="183" spans="1:31">
      <c r="A183" s="28"/>
      <c r="B183" s="29"/>
      <c r="C183" s="30"/>
      <c r="D183" s="30"/>
      <c r="AA183" s="34"/>
      <c r="AB183" s="34"/>
      <c r="AC183" s="34"/>
      <c r="AD183" s="34"/>
      <c r="AE183" s="34"/>
    </row>
    <row r="184" spans="1:31">
      <c r="A184" s="28"/>
      <c r="B184" s="29"/>
      <c r="C184" s="30"/>
      <c r="D184" s="30"/>
      <c r="AA184" s="34"/>
      <c r="AB184" s="34"/>
      <c r="AC184" s="34"/>
      <c r="AD184" s="34"/>
      <c r="AE184" s="34"/>
    </row>
    <row r="185" spans="1:31">
      <c r="A185" s="28"/>
      <c r="B185" s="29"/>
      <c r="C185" s="30"/>
      <c r="D185" s="30"/>
      <c r="AA185" s="34"/>
      <c r="AB185" s="34"/>
      <c r="AC185" s="34"/>
      <c r="AD185" s="34"/>
      <c r="AE185" s="34"/>
    </row>
    <row r="186" spans="1:31">
      <c r="A186" s="28"/>
      <c r="B186" s="29"/>
      <c r="C186" s="30"/>
      <c r="D186" s="30"/>
      <c r="AA186" s="34"/>
      <c r="AB186" s="34"/>
      <c r="AC186" s="34"/>
      <c r="AD186" s="34"/>
      <c r="AE186" s="34"/>
    </row>
    <row r="187" spans="1:31">
      <c r="A187" s="28"/>
      <c r="B187" s="29"/>
      <c r="C187" s="30"/>
      <c r="D187" s="30"/>
      <c r="AA187" s="34"/>
      <c r="AB187" s="34"/>
      <c r="AC187" s="34"/>
      <c r="AD187" s="34"/>
      <c r="AE187" s="34"/>
    </row>
    <row r="188" spans="1:31">
      <c r="A188" s="28"/>
      <c r="B188" s="29"/>
      <c r="C188" s="30"/>
      <c r="D188" s="30"/>
      <c r="AA188" s="34"/>
      <c r="AB188" s="34"/>
      <c r="AC188" s="34"/>
      <c r="AD188" s="34"/>
      <c r="AE188" s="34"/>
    </row>
    <row r="189" spans="1:31">
      <c r="A189" s="28"/>
      <c r="B189" s="29"/>
      <c r="C189" s="30"/>
      <c r="D189" s="30"/>
      <c r="AA189" s="34"/>
      <c r="AB189" s="34"/>
      <c r="AC189" s="34"/>
      <c r="AD189" s="34"/>
      <c r="AE189" s="34"/>
    </row>
    <row r="190" spans="1:31">
      <c r="A190" s="28"/>
      <c r="B190" s="29"/>
      <c r="C190" s="30"/>
      <c r="D190" s="30"/>
      <c r="AA190" s="34"/>
      <c r="AB190" s="34"/>
      <c r="AC190" s="34"/>
      <c r="AD190" s="34"/>
      <c r="AE190" s="34"/>
    </row>
    <row r="191" spans="1:31">
      <c r="A191" s="28"/>
      <c r="B191" s="29"/>
      <c r="C191" s="30"/>
      <c r="D191" s="30"/>
      <c r="AA191" s="34"/>
      <c r="AB191" s="34"/>
      <c r="AC191" s="34"/>
      <c r="AD191" s="34"/>
      <c r="AE191" s="34"/>
    </row>
    <row r="192" spans="1:31">
      <c r="A192" s="28"/>
      <c r="B192" s="29"/>
      <c r="C192" s="30"/>
      <c r="D192" s="30"/>
      <c r="AA192" s="34"/>
      <c r="AB192" s="34"/>
      <c r="AC192" s="34"/>
      <c r="AD192" s="34"/>
      <c r="AE192" s="34"/>
    </row>
    <row r="193" spans="1:31">
      <c r="A193" s="28"/>
      <c r="B193" s="29"/>
      <c r="C193" s="30"/>
      <c r="D193" s="30"/>
      <c r="AA193" s="34"/>
      <c r="AB193" s="34"/>
      <c r="AC193" s="34"/>
      <c r="AD193" s="34"/>
      <c r="AE193" s="34"/>
    </row>
    <row r="194" spans="1:31">
      <c r="A194" s="28"/>
      <c r="B194" s="29"/>
      <c r="C194" s="30"/>
      <c r="D194" s="30"/>
      <c r="AA194" s="34"/>
      <c r="AB194" s="34"/>
      <c r="AC194" s="34"/>
      <c r="AD194" s="34"/>
      <c r="AE194" s="34"/>
    </row>
    <row r="195" spans="1:31">
      <c r="A195" s="28"/>
      <c r="B195" s="29"/>
      <c r="C195" s="30"/>
      <c r="D195" s="30"/>
      <c r="AA195" s="34"/>
      <c r="AB195" s="34"/>
      <c r="AC195" s="34"/>
      <c r="AD195" s="34"/>
      <c r="AE195" s="34"/>
    </row>
    <row r="196" spans="1:31">
      <c r="A196" s="28"/>
      <c r="B196" s="29"/>
      <c r="C196" s="30"/>
      <c r="D196" s="30"/>
      <c r="AA196" s="34"/>
      <c r="AB196" s="34"/>
      <c r="AC196" s="34"/>
      <c r="AD196" s="34"/>
      <c r="AE196" s="34"/>
    </row>
    <row r="197" spans="1:31">
      <c r="A197" s="28"/>
      <c r="B197" s="29"/>
      <c r="C197" s="30"/>
      <c r="D197" s="30"/>
      <c r="AA197" s="34"/>
      <c r="AB197" s="34"/>
      <c r="AC197" s="34"/>
      <c r="AD197" s="34"/>
      <c r="AE197" s="34"/>
    </row>
    <row r="198" spans="1:31">
      <c r="A198" s="28"/>
      <c r="B198" s="29"/>
      <c r="C198" s="30"/>
      <c r="D198" s="30"/>
      <c r="AA198" s="34"/>
      <c r="AB198" s="34"/>
      <c r="AC198" s="34"/>
      <c r="AD198" s="34"/>
      <c r="AE198" s="34"/>
    </row>
    <row r="199" spans="1:31">
      <c r="A199" s="28"/>
      <c r="B199" s="29"/>
      <c r="C199" s="30"/>
      <c r="D199" s="30"/>
      <c r="AA199" s="34"/>
      <c r="AB199" s="34"/>
      <c r="AC199" s="34"/>
      <c r="AD199" s="34"/>
      <c r="AE199" s="34"/>
    </row>
    <row r="200" spans="1:31">
      <c r="A200" s="28"/>
      <c r="B200" s="29"/>
      <c r="C200" s="30"/>
      <c r="D200" s="30"/>
      <c r="AA200" s="34"/>
      <c r="AB200" s="34"/>
      <c r="AC200" s="34"/>
      <c r="AD200" s="34"/>
      <c r="AE200" s="34"/>
    </row>
    <row r="201" spans="1:31">
      <c r="A201" s="28"/>
      <c r="B201" s="29"/>
      <c r="C201" s="30"/>
      <c r="D201" s="30"/>
      <c r="AA201" s="34"/>
      <c r="AB201" s="34"/>
      <c r="AC201" s="34"/>
      <c r="AD201" s="34"/>
      <c r="AE201" s="34"/>
    </row>
    <row r="202" spans="1:31">
      <c r="A202" s="28"/>
      <c r="B202" s="29"/>
      <c r="C202" s="30"/>
      <c r="D202" s="30"/>
      <c r="AA202" s="34"/>
      <c r="AB202" s="34"/>
      <c r="AC202" s="34"/>
      <c r="AD202" s="34"/>
      <c r="AE202" s="34"/>
    </row>
    <row r="203" spans="1:31">
      <c r="A203" s="28"/>
      <c r="B203" s="29"/>
      <c r="C203" s="30"/>
      <c r="D203" s="30"/>
      <c r="AA203" s="34"/>
      <c r="AB203" s="34"/>
      <c r="AC203" s="34"/>
      <c r="AD203" s="34"/>
      <c r="AE203" s="34"/>
    </row>
    <row r="204" spans="1:31">
      <c r="A204" s="28"/>
      <c r="B204" s="29"/>
      <c r="C204" s="30"/>
      <c r="D204" s="30"/>
      <c r="AA204" s="34"/>
      <c r="AB204" s="34"/>
      <c r="AC204" s="34"/>
      <c r="AD204" s="34"/>
      <c r="AE204" s="34"/>
    </row>
    <row r="205" spans="1:31">
      <c r="A205" s="28"/>
      <c r="B205" s="29"/>
      <c r="C205" s="30"/>
      <c r="D205" s="30"/>
      <c r="AA205" s="34"/>
      <c r="AB205" s="34"/>
      <c r="AC205" s="34"/>
      <c r="AD205" s="34"/>
      <c r="AE205" s="34"/>
    </row>
    <row r="206" spans="1:31">
      <c r="A206" s="28"/>
      <c r="B206" s="29"/>
      <c r="C206" s="30"/>
      <c r="D206" s="30"/>
      <c r="AA206" s="34"/>
      <c r="AB206" s="34"/>
      <c r="AC206" s="34"/>
      <c r="AD206" s="34"/>
      <c r="AE206" s="34"/>
    </row>
    <row r="207" spans="1:31">
      <c r="A207" s="28"/>
      <c r="B207" s="29"/>
      <c r="C207" s="30"/>
      <c r="D207" s="30"/>
      <c r="AA207" s="34"/>
      <c r="AB207" s="34"/>
      <c r="AC207" s="34"/>
      <c r="AD207" s="34"/>
      <c r="AE207" s="34"/>
    </row>
    <row r="208" spans="1:31">
      <c r="A208" s="28"/>
      <c r="B208" s="29"/>
      <c r="C208" s="30"/>
      <c r="D208" s="30"/>
      <c r="AA208" s="34"/>
      <c r="AB208" s="34"/>
      <c r="AC208" s="34"/>
      <c r="AD208" s="34"/>
      <c r="AE208" s="34"/>
    </row>
    <row r="209" spans="1:31">
      <c r="A209" s="28"/>
      <c r="B209" s="29"/>
      <c r="C209" s="30"/>
      <c r="D209" s="30"/>
      <c r="AA209" s="34"/>
      <c r="AB209" s="34"/>
      <c r="AC209" s="34"/>
      <c r="AD209" s="34"/>
      <c r="AE209" s="34"/>
    </row>
    <row r="210" spans="1:31">
      <c r="A210" s="28"/>
      <c r="B210" s="29"/>
      <c r="C210" s="30"/>
      <c r="D210" s="30"/>
      <c r="AA210" s="34"/>
      <c r="AB210" s="34"/>
      <c r="AC210" s="34"/>
      <c r="AD210" s="34"/>
      <c r="AE210" s="34"/>
    </row>
    <row r="211" spans="1:31">
      <c r="A211" s="28"/>
      <c r="B211" s="29"/>
      <c r="C211" s="30"/>
      <c r="D211" s="30"/>
      <c r="AA211" s="34"/>
      <c r="AB211" s="34"/>
      <c r="AC211" s="34"/>
      <c r="AD211" s="34"/>
      <c r="AE211" s="34"/>
    </row>
    <row r="212" spans="1:31">
      <c r="A212" s="28"/>
      <c r="B212" s="29"/>
      <c r="C212" s="30"/>
      <c r="D212" s="30"/>
      <c r="AA212" s="34"/>
      <c r="AB212" s="34"/>
      <c r="AC212" s="34"/>
      <c r="AD212" s="34"/>
      <c r="AE212" s="34"/>
    </row>
    <row r="213" spans="1:31">
      <c r="A213" s="28"/>
      <c r="B213" s="29"/>
      <c r="C213" s="30"/>
      <c r="D213" s="30"/>
      <c r="AA213" s="34"/>
      <c r="AB213" s="34"/>
      <c r="AC213" s="34"/>
      <c r="AD213" s="34"/>
      <c r="AE213" s="34"/>
    </row>
    <row r="214" spans="1:31">
      <c r="A214" s="28"/>
      <c r="B214" s="29"/>
      <c r="C214" s="30"/>
      <c r="D214" s="30"/>
      <c r="AA214" s="34"/>
      <c r="AB214" s="34"/>
      <c r="AC214" s="34"/>
      <c r="AD214" s="34"/>
      <c r="AE214" s="34"/>
    </row>
    <row r="215" spans="1:31">
      <c r="A215" s="28"/>
      <c r="B215" s="29"/>
      <c r="C215" s="30"/>
      <c r="D215" s="30"/>
      <c r="AA215" s="34"/>
      <c r="AB215" s="34"/>
      <c r="AC215" s="34"/>
      <c r="AD215" s="34"/>
      <c r="AE215" s="34"/>
    </row>
    <row r="216" spans="1:31">
      <c r="A216" s="28"/>
      <c r="B216" s="29"/>
      <c r="C216" s="30"/>
      <c r="D216" s="30"/>
      <c r="AA216" s="34"/>
      <c r="AB216" s="34"/>
      <c r="AC216" s="34"/>
      <c r="AD216" s="34"/>
      <c r="AE216" s="34"/>
    </row>
    <row r="217" spans="1:31">
      <c r="A217" s="28"/>
      <c r="B217" s="29"/>
      <c r="C217" s="30"/>
      <c r="D217" s="30"/>
      <c r="AA217" s="34"/>
      <c r="AB217" s="34"/>
      <c r="AC217" s="34"/>
      <c r="AD217" s="34"/>
      <c r="AE217" s="34"/>
    </row>
    <row r="218" spans="1:31">
      <c r="A218" s="28"/>
      <c r="B218" s="29"/>
      <c r="C218" s="30"/>
      <c r="D218" s="30"/>
      <c r="AA218" s="34"/>
      <c r="AB218" s="34"/>
      <c r="AC218" s="34"/>
      <c r="AD218" s="34"/>
      <c r="AE218" s="34"/>
    </row>
    <row r="219" spans="1:31">
      <c r="A219" s="28"/>
      <c r="B219" s="29"/>
      <c r="C219" s="30"/>
      <c r="D219" s="30"/>
      <c r="AA219" s="34"/>
      <c r="AB219" s="34"/>
      <c r="AC219" s="34"/>
      <c r="AD219" s="34"/>
      <c r="AE219" s="34"/>
    </row>
    <row r="220" spans="1:31">
      <c r="A220" s="28"/>
      <c r="B220" s="29"/>
      <c r="C220" s="30"/>
      <c r="D220" s="30"/>
      <c r="AA220" s="34"/>
      <c r="AB220" s="34"/>
      <c r="AC220" s="34"/>
      <c r="AD220" s="34"/>
      <c r="AE220" s="34"/>
    </row>
    <row r="221" spans="1:31">
      <c r="A221" s="28"/>
      <c r="B221" s="29"/>
      <c r="C221" s="30"/>
      <c r="D221" s="30"/>
      <c r="AA221" s="34"/>
      <c r="AB221" s="34"/>
      <c r="AC221" s="34"/>
      <c r="AD221" s="34"/>
      <c r="AE221" s="34"/>
    </row>
    <row r="222" spans="1:31">
      <c r="A222" s="28"/>
      <c r="B222" s="29"/>
      <c r="C222" s="30"/>
      <c r="D222" s="30"/>
      <c r="AA222" s="34"/>
      <c r="AB222" s="34"/>
      <c r="AC222" s="34"/>
      <c r="AD222" s="34"/>
      <c r="AE222" s="34"/>
    </row>
    <row r="223" spans="1:31">
      <c r="A223" s="28"/>
      <c r="B223" s="29"/>
      <c r="C223" s="30"/>
      <c r="D223" s="30"/>
      <c r="AA223" s="34"/>
      <c r="AB223" s="34"/>
      <c r="AC223" s="34"/>
      <c r="AD223" s="34"/>
      <c r="AE223" s="34"/>
    </row>
    <row r="224" spans="1:31">
      <c r="A224" s="28"/>
      <c r="B224" s="29"/>
      <c r="C224" s="30"/>
      <c r="D224" s="30"/>
      <c r="AA224" s="34"/>
      <c r="AB224" s="34"/>
      <c r="AC224" s="34"/>
      <c r="AD224" s="34"/>
      <c r="AE224" s="34"/>
    </row>
    <row r="225" spans="1:31">
      <c r="A225" s="28"/>
      <c r="B225" s="29"/>
      <c r="C225" s="30"/>
      <c r="D225" s="30"/>
      <c r="AA225" s="34"/>
      <c r="AB225" s="34"/>
      <c r="AC225" s="34"/>
      <c r="AD225" s="34"/>
      <c r="AE225" s="34"/>
    </row>
    <row r="226" spans="1:31">
      <c r="A226" s="28"/>
      <c r="B226" s="29"/>
      <c r="C226" s="30"/>
      <c r="D226" s="30"/>
      <c r="AA226" s="34"/>
      <c r="AB226" s="34"/>
      <c r="AC226" s="34"/>
      <c r="AD226" s="34"/>
      <c r="AE226" s="34"/>
    </row>
    <row r="227" spans="1:31">
      <c r="A227" s="28"/>
      <c r="B227" s="29"/>
      <c r="C227" s="30"/>
      <c r="D227" s="30"/>
      <c r="AA227" s="34"/>
      <c r="AB227" s="34"/>
      <c r="AC227" s="34"/>
      <c r="AD227" s="34"/>
      <c r="AE227" s="34"/>
    </row>
    <row r="228" spans="1:31">
      <c r="A228" s="28"/>
      <c r="B228" s="29"/>
      <c r="C228" s="30"/>
      <c r="D228" s="30"/>
      <c r="AA228" s="34"/>
      <c r="AB228" s="34"/>
      <c r="AC228" s="34"/>
      <c r="AD228" s="34"/>
      <c r="AE228" s="34"/>
    </row>
    <row r="229" spans="1:31">
      <c r="A229" s="28"/>
      <c r="B229" s="29"/>
      <c r="C229" s="30"/>
      <c r="D229" s="30"/>
      <c r="AA229" s="34"/>
      <c r="AB229" s="34"/>
      <c r="AC229" s="34"/>
      <c r="AD229" s="34"/>
      <c r="AE229" s="34"/>
    </row>
    <row r="230" spans="1:31">
      <c r="A230" s="28"/>
      <c r="B230" s="29"/>
      <c r="C230" s="30"/>
      <c r="D230" s="30"/>
      <c r="AA230" s="34"/>
      <c r="AB230" s="34"/>
      <c r="AC230" s="34"/>
      <c r="AD230" s="34"/>
      <c r="AE230" s="34"/>
    </row>
    <row r="231" spans="1:31">
      <c r="A231" s="28"/>
      <c r="B231" s="29"/>
      <c r="C231" s="30"/>
      <c r="D231" s="30"/>
      <c r="AA231" s="34"/>
      <c r="AB231" s="34"/>
      <c r="AC231" s="34"/>
      <c r="AD231" s="34"/>
      <c r="AE231" s="34"/>
    </row>
    <row r="232" spans="1:31">
      <c r="A232" s="28"/>
      <c r="B232" s="29"/>
      <c r="C232" s="30"/>
      <c r="D232" s="30"/>
      <c r="AA232" s="34"/>
      <c r="AB232" s="34"/>
      <c r="AC232" s="34"/>
      <c r="AD232" s="34"/>
      <c r="AE232" s="34"/>
    </row>
    <row r="233" spans="1:31">
      <c r="A233" s="28"/>
      <c r="B233" s="29"/>
      <c r="C233" s="30"/>
      <c r="D233" s="30"/>
      <c r="AA233" s="34"/>
      <c r="AB233" s="34"/>
      <c r="AC233" s="34"/>
      <c r="AD233" s="34"/>
      <c r="AE233" s="34"/>
    </row>
    <row r="234" spans="1:31">
      <c r="A234" s="28"/>
      <c r="B234" s="29"/>
      <c r="C234" s="30"/>
      <c r="D234" s="30"/>
      <c r="AA234" s="34"/>
      <c r="AB234" s="34"/>
      <c r="AC234" s="34"/>
      <c r="AD234" s="34"/>
      <c r="AE234" s="34"/>
    </row>
    <row r="235" spans="1:31">
      <c r="A235" s="28"/>
      <c r="B235" s="29"/>
      <c r="C235" s="30"/>
      <c r="D235" s="30"/>
      <c r="AA235" s="34"/>
      <c r="AB235" s="34"/>
      <c r="AC235" s="34"/>
      <c r="AD235" s="34"/>
      <c r="AE235" s="34"/>
    </row>
    <row r="236" spans="1:31">
      <c r="A236" s="28"/>
      <c r="B236" s="29"/>
      <c r="C236" s="30"/>
      <c r="D236" s="30"/>
      <c r="AA236" s="34"/>
      <c r="AB236" s="34"/>
      <c r="AC236" s="34"/>
      <c r="AD236" s="34"/>
      <c r="AE236" s="34"/>
    </row>
    <row r="237" spans="1:31">
      <c r="A237" s="28"/>
      <c r="B237" s="29"/>
      <c r="C237" s="30"/>
      <c r="D237" s="30"/>
      <c r="AA237" s="34"/>
      <c r="AB237" s="34"/>
      <c r="AC237" s="34"/>
      <c r="AD237" s="34"/>
      <c r="AE237" s="34"/>
    </row>
    <row r="238" spans="1:31">
      <c r="A238" s="28"/>
      <c r="B238" s="29"/>
      <c r="C238" s="30"/>
      <c r="D238" s="30"/>
      <c r="AA238" s="34"/>
      <c r="AB238" s="34"/>
      <c r="AC238" s="34"/>
      <c r="AD238" s="34"/>
      <c r="AE238" s="34"/>
    </row>
    <row r="239" spans="1:31">
      <c r="A239" s="28"/>
      <c r="B239" s="29"/>
      <c r="C239" s="30"/>
      <c r="D239" s="30"/>
      <c r="AA239" s="34"/>
      <c r="AB239" s="34"/>
      <c r="AC239" s="34"/>
      <c r="AD239" s="34"/>
      <c r="AE239" s="34"/>
    </row>
    <row r="240" spans="1:31">
      <c r="A240" s="28"/>
      <c r="B240" s="29"/>
      <c r="C240" s="30"/>
      <c r="D240" s="30"/>
      <c r="AA240" s="34"/>
      <c r="AB240" s="34"/>
      <c r="AC240" s="34"/>
      <c r="AD240" s="34"/>
      <c r="AE240" s="34"/>
    </row>
    <row r="241" spans="1:31">
      <c r="A241" s="28"/>
      <c r="B241" s="29"/>
      <c r="C241" s="30"/>
      <c r="D241" s="30"/>
      <c r="AA241" s="34"/>
      <c r="AB241" s="34"/>
      <c r="AC241" s="34"/>
      <c r="AD241" s="34"/>
      <c r="AE241" s="34"/>
    </row>
    <row r="242" spans="1:31">
      <c r="A242" s="28"/>
      <c r="B242" s="29"/>
      <c r="C242" s="30"/>
      <c r="D242" s="30"/>
      <c r="AA242" s="34"/>
      <c r="AB242" s="34"/>
      <c r="AC242" s="34"/>
      <c r="AD242" s="34"/>
      <c r="AE242" s="34"/>
    </row>
    <row r="243" spans="1:31">
      <c r="A243" s="28"/>
      <c r="B243" s="29"/>
      <c r="C243" s="30"/>
      <c r="D243" s="30"/>
      <c r="AA243" s="34"/>
      <c r="AB243" s="34"/>
      <c r="AC243" s="34"/>
      <c r="AD243" s="34"/>
      <c r="AE243" s="34"/>
    </row>
    <row r="244" spans="1:31">
      <c r="A244" s="28"/>
      <c r="B244" s="29"/>
      <c r="C244" s="30"/>
      <c r="D244" s="30"/>
      <c r="AA244" s="34"/>
      <c r="AB244" s="34"/>
      <c r="AC244" s="34"/>
      <c r="AD244" s="34"/>
      <c r="AE244" s="34"/>
    </row>
    <row r="245" spans="1:31">
      <c r="A245" s="28"/>
      <c r="B245" s="29"/>
      <c r="C245" s="30"/>
      <c r="D245" s="30"/>
      <c r="AA245" s="34"/>
      <c r="AB245" s="34"/>
      <c r="AC245" s="34"/>
      <c r="AD245" s="34"/>
      <c r="AE245" s="34"/>
    </row>
    <row r="246" spans="1:31">
      <c r="A246" s="28"/>
      <c r="B246" s="29"/>
      <c r="C246" s="30"/>
      <c r="D246" s="30"/>
      <c r="AA246" s="34"/>
      <c r="AB246" s="34"/>
      <c r="AC246" s="34"/>
      <c r="AD246" s="34"/>
      <c r="AE246" s="34"/>
    </row>
    <row r="247" spans="1:31">
      <c r="A247" s="28"/>
      <c r="B247" s="29"/>
      <c r="C247" s="30"/>
      <c r="D247" s="30"/>
      <c r="AA247" s="34"/>
      <c r="AB247" s="34"/>
      <c r="AC247" s="34"/>
      <c r="AD247" s="34"/>
      <c r="AE247" s="34"/>
    </row>
    <row r="248" spans="1:31">
      <c r="A248" s="28"/>
      <c r="B248" s="29"/>
      <c r="C248" s="30"/>
      <c r="D248" s="30"/>
      <c r="AA248" s="34"/>
      <c r="AB248" s="34"/>
      <c r="AC248" s="34"/>
      <c r="AD248" s="34"/>
      <c r="AE248" s="34"/>
    </row>
    <row r="249" spans="1:31">
      <c r="A249" s="28"/>
      <c r="B249" s="29"/>
      <c r="C249" s="30"/>
      <c r="D249" s="30"/>
      <c r="AA249" s="34"/>
      <c r="AB249" s="34"/>
      <c r="AC249" s="34"/>
      <c r="AD249" s="34"/>
      <c r="AE249" s="34"/>
    </row>
    <row r="250" spans="1:31">
      <c r="A250" s="28"/>
      <c r="B250" s="29"/>
      <c r="C250" s="30"/>
      <c r="D250" s="30"/>
      <c r="AA250" s="34"/>
      <c r="AB250" s="34"/>
      <c r="AC250" s="34"/>
      <c r="AD250" s="34"/>
      <c r="AE250" s="34"/>
    </row>
    <row r="251" spans="1:31">
      <c r="A251" s="28"/>
      <c r="B251" s="29"/>
      <c r="C251" s="30"/>
      <c r="D251" s="30"/>
      <c r="AA251" s="34"/>
      <c r="AB251" s="34"/>
      <c r="AC251" s="34"/>
      <c r="AD251" s="34"/>
      <c r="AE251" s="34"/>
    </row>
    <row r="252" spans="1:31">
      <c r="A252" s="28"/>
      <c r="B252" s="29"/>
      <c r="C252" s="30"/>
      <c r="D252" s="30"/>
      <c r="AA252" s="34"/>
      <c r="AB252" s="34"/>
      <c r="AC252" s="34"/>
      <c r="AD252" s="34"/>
      <c r="AE252" s="34"/>
    </row>
    <row r="253" spans="1:31">
      <c r="A253" s="28"/>
      <c r="B253" s="29"/>
      <c r="C253" s="30"/>
      <c r="D253" s="30"/>
      <c r="AA253" s="34"/>
      <c r="AB253" s="34"/>
      <c r="AC253" s="34"/>
      <c r="AD253" s="34"/>
      <c r="AE253" s="34"/>
    </row>
    <row r="254" spans="1:31">
      <c r="A254" s="28"/>
      <c r="B254" s="29"/>
      <c r="C254" s="30"/>
      <c r="D254" s="30"/>
      <c r="AA254" s="34"/>
      <c r="AB254" s="34"/>
      <c r="AC254" s="34"/>
      <c r="AD254" s="34"/>
      <c r="AE254" s="34"/>
    </row>
    <row r="255" spans="1:31">
      <c r="A255" s="28"/>
      <c r="B255" s="29"/>
      <c r="C255" s="30"/>
      <c r="D255" s="30"/>
      <c r="AA255" s="34"/>
      <c r="AB255" s="34"/>
      <c r="AC255" s="34"/>
      <c r="AD255" s="34"/>
      <c r="AE255" s="34"/>
    </row>
    <row r="256" spans="1:31">
      <c r="A256" s="28"/>
      <c r="B256" s="29"/>
      <c r="C256" s="30"/>
      <c r="D256" s="30"/>
      <c r="AA256" s="34"/>
      <c r="AB256" s="34"/>
      <c r="AC256" s="34"/>
      <c r="AD256" s="34"/>
      <c r="AE256" s="34"/>
    </row>
    <row r="257" spans="1:31">
      <c r="A257" s="28"/>
      <c r="B257" s="29"/>
      <c r="C257" s="30"/>
      <c r="D257" s="30"/>
      <c r="AA257" s="34"/>
      <c r="AB257" s="34"/>
      <c r="AC257" s="34"/>
      <c r="AD257" s="34"/>
      <c r="AE257" s="34"/>
    </row>
    <row r="258" spans="1:31">
      <c r="A258" s="28"/>
      <c r="B258" s="29"/>
      <c r="C258" s="30"/>
      <c r="D258" s="30"/>
      <c r="AA258" s="34"/>
      <c r="AB258" s="34"/>
      <c r="AC258" s="34"/>
      <c r="AD258" s="34"/>
      <c r="AE258" s="34"/>
    </row>
    <row r="259" spans="1:31">
      <c r="A259" s="28"/>
      <c r="B259" s="29"/>
      <c r="C259" s="30"/>
      <c r="D259" s="30"/>
      <c r="AA259" s="34"/>
      <c r="AB259" s="34"/>
      <c r="AC259" s="34"/>
      <c r="AD259" s="34"/>
      <c r="AE259" s="34"/>
    </row>
    <row r="260" spans="1:31">
      <c r="A260" s="28"/>
      <c r="B260" s="29"/>
      <c r="C260" s="30"/>
      <c r="D260" s="30"/>
      <c r="AA260" s="34"/>
      <c r="AB260" s="34"/>
      <c r="AC260" s="34"/>
      <c r="AD260" s="34"/>
      <c r="AE260" s="34"/>
    </row>
    <row r="261" spans="1:31">
      <c r="A261" s="28"/>
      <c r="B261" s="29"/>
      <c r="C261" s="30"/>
      <c r="D261" s="30"/>
      <c r="AA261" s="34"/>
      <c r="AB261" s="34"/>
      <c r="AC261" s="34"/>
      <c r="AD261" s="34"/>
      <c r="AE261" s="34"/>
    </row>
    <row r="262" spans="1:31">
      <c r="A262" s="28"/>
      <c r="B262" s="29"/>
      <c r="C262" s="30"/>
      <c r="D262" s="30"/>
      <c r="AA262" s="34"/>
      <c r="AB262" s="34"/>
      <c r="AC262" s="34"/>
      <c r="AD262" s="34"/>
      <c r="AE262" s="34"/>
    </row>
    <row r="263" spans="1:31">
      <c r="A263" s="28"/>
      <c r="B263" s="29"/>
      <c r="C263" s="30"/>
      <c r="D263" s="30"/>
      <c r="AA263" s="34"/>
      <c r="AB263" s="34"/>
      <c r="AC263" s="34"/>
      <c r="AD263" s="34"/>
      <c r="AE263" s="34"/>
    </row>
    <row r="264" spans="1:31">
      <c r="A264" s="28"/>
      <c r="B264" s="29"/>
      <c r="C264" s="30"/>
      <c r="D264" s="30"/>
      <c r="AA264" s="34"/>
      <c r="AB264" s="34"/>
      <c r="AC264" s="34"/>
      <c r="AD264" s="34"/>
      <c r="AE264" s="34"/>
    </row>
    <row r="265" spans="1:31">
      <c r="A265" s="28"/>
      <c r="B265" s="29"/>
      <c r="C265" s="30"/>
      <c r="D265" s="30"/>
      <c r="AA265" s="34"/>
      <c r="AB265" s="34"/>
      <c r="AC265" s="34"/>
      <c r="AD265" s="34"/>
      <c r="AE265" s="34"/>
    </row>
    <row r="266" spans="1:31">
      <c r="A266" s="28"/>
      <c r="B266" s="29"/>
      <c r="C266" s="30"/>
      <c r="D266" s="30"/>
      <c r="AA266" s="34"/>
      <c r="AB266" s="34"/>
      <c r="AC266" s="34"/>
      <c r="AD266" s="34"/>
      <c r="AE266" s="34"/>
    </row>
    <row r="267" spans="1:31">
      <c r="A267" s="28"/>
      <c r="B267" s="29"/>
      <c r="C267" s="30"/>
      <c r="D267" s="30"/>
    </row>
    <row r="268" spans="1:31">
      <c r="A268" s="28"/>
      <c r="B268" s="29"/>
      <c r="C268" s="30"/>
      <c r="D268" s="30"/>
    </row>
    <row r="269" spans="1:31">
      <c r="A269" s="28"/>
      <c r="B269" s="29"/>
      <c r="C269" s="30"/>
      <c r="D269" s="30"/>
    </row>
    <row r="270" spans="1:31">
      <c r="A270" s="28"/>
      <c r="B270" s="29"/>
      <c r="C270" s="30"/>
      <c r="D270" s="30"/>
    </row>
    <row r="271" spans="1:31">
      <c r="A271" s="28"/>
      <c r="B271" s="29"/>
      <c r="C271" s="30"/>
      <c r="D271" s="30"/>
    </row>
    <row r="272" spans="1:31">
      <c r="A272" s="28"/>
      <c r="B272" s="29"/>
      <c r="C272" s="30"/>
      <c r="D272" s="30"/>
    </row>
    <row r="273" spans="1:4">
      <c r="A273" s="28"/>
      <c r="B273" s="29"/>
      <c r="C273" s="30"/>
      <c r="D273" s="30"/>
    </row>
    <row r="274" spans="1:4">
      <c r="A274" s="28"/>
      <c r="B274" s="29"/>
      <c r="C274" s="30"/>
      <c r="D274" s="30"/>
    </row>
    <row r="275" spans="1:4">
      <c r="A275" s="28"/>
      <c r="B275" s="29"/>
      <c r="C275" s="30"/>
      <c r="D275" s="30"/>
    </row>
    <row r="276" spans="1:4">
      <c r="A276" s="28"/>
      <c r="B276" s="29"/>
      <c r="C276" s="30"/>
      <c r="D276" s="30"/>
    </row>
    <row r="277" spans="1:4">
      <c r="A277" s="28"/>
      <c r="B277" s="29"/>
      <c r="C277" s="30"/>
      <c r="D277" s="30"/>
    </row>
    <row r="278" spans="1:4">
      <c r="A278" s="28"/>
      <c r="B278" s="29"/>
      <c r="C278" s="30"/>
      <c r="D278" s="30"/>
    </row>
    <row r="279" spans="1:4">
      <c r="A279" s="28"/>
      <c r="B279" s="29"/>
      <c r="C279" s="30"/>
      <c r="D279" s="30"/>
    </row>
    <row r="280" spans="1:4">
      <c r="A280" s="28"/>
      <c r="B280" s="29"/>
      <c r="C280" s="30"/>
      <c r="D280" s="30"/>
    </row>
    <row r="281" spans="1:4">
      <c r="A281" s="28"/>
      <c r="B281" s="29"/>
      <c r="C281" s="30"/>
      <c r="D281" s="30"/>
    </row>
    <row r="282" spans="1:4">
      <c r="A282" s="28"/>
      <c r="B282" s="29"/>
      <c r="C282" s="30"/>
      <c r="D282" s="30"/>
    </row>
    <row r="283" spans="1:4">
      <c r="A283" s="28"/>
      <c r="B283" s="29"/>
      <c r="C283" s="30"/>
      <c r="D283" s="30"/>
    </row>
    <row r="284" spans="1:4">
      <c r="A284" s="28"/>
      <c r="B284" s="29"/>
      <c r="C284" s="30"/>
      <c r="D284" s="30"/>
    </row>
    <row r="285" spans="1:4">
      <c r="A285" s="28"/>
      <c r="B285" s="29"/>
      <c r="C285" s="30"/>
      <c r="D285" s="30"/>
    </row>
    <row r="286" spans="1:4">
      <c r="A286" s="28"/>
      <c r="B286" s="29"/>
      <c r="C286" s="30"/>
      <c r="D286" s="30"/>
    </row>
    <row r="287" spans="1:4">
      <c r="A287" s="28"/>
      <c r="B287" s="29"/>
      <c r="C287" s="30"/>
      <c r="D287" s="30"/>
    </row>
    <row r="288" spans="1:4">
      <c r="A288" s="28"/>
      <c r="B288" s="29"/>
      <c r="C288" s="30"/>
      <c r="D288" s="30"/>
    </row>
    <row r="289" spans="1:4">
      <c r="A289" s="28"/>
      <c r="B289" s="29"/>
      <c r="C289" s="30"/>
      <c r="D289" s="30"/>
    </row>
    <row r="290" spans="1:4">
      <c r="A290" s="28"/>
      <c r="B290" s="29"/>
      <c r="C290" s="30"/>
      <c r="D290" s="30"/>
    </row>
    <row r="291" spans="1:4">
      <c r="A291" s="28"/>
      <c r="B291" s="29"/>
      <c r="C291" s="30"/>
      <c r="D291" s="30"/>
    </row>
    <row r="292" spans="1:4">
      <c r="A292" s="28"/>
      <c r="B292" s="29"/>
      <c r="C292" s="30"/>
      <c r="D292" s="30"/>
    </row>
    <row r="293" spans="1:4">
      <c r="A293" s="28"/>
      <c r="B293" s="29"/>
      <c r="C293" s="30"/>
      <c r="D293" s="30"/>
    </row>
    <row r="294" spans="1:4">
      <c r="A294" s="28"/>
      <c r="B294" s="29"/>
      <c r="C294" s="30"/>
      <c r="D294" s="30"/>
    </row>
    <row r="295" spans="1:4">
      <c r="A295" s="28"/>
      <c r="B295" s="29"/>
      <c r="C295" s="30"/>
      <c r="D295" s="30"/>
    </row>
    <row r="296" spans="1:4">
      <c r="A296" s="28"/>
      <c r="B296" s="29"/>
      <c r="C296" s="30"/>
      <c r="D296" s="30"/>
    </row>
    <row r="297" spans="1:4">
      <c r="A297" s="28"/>
      <c r="B297" s="29"/>
      <c r="C297" s="30"/>
      <c r="D297" s="30"/>
    </row>
    <row r="298" spans="1:4">
      <c r="A298" s="28"/>
      <c r="B298" s="29"/>
      <c r="C298" s="30"/>
      <c r="D298" s="30"/>
    </row>
    <row r="299" spans="1:4">
      <c r="A299" s="28"/>
      <c r="B299" s="29"/>
      <c r="C299" s="30"/>
      <c r="D299" s="30"/>
    </row>
    <row r="300" spans="1:4">
      <c r="A300" s="28"/>
      <c r="B300" s="29"/>
      <c r="C300" s="30"/>
      <c r="D300" s="30"/>
    </row>
    <row r="301" spans="1:4">
      <c r="A301" s="28"/>
      <c r="B301" s="29"/>
      <c r="C301" s="30"/>
      <c r="D301" s="30"/>
    </row>
    <row r="302" spans="1:4">
      <c r="A302" s="28"/>
      <c r="B302" s="29"/>
      <c r="C302" s="30"/>
      <c r="D302" s="30"/>
    </row>
    <row r="303" spans="1:4">
      <c r="A303" s="28"/>
      <c r="B303" s="29"/>
      <c r="C303" s="30"/>
      <c r="D303" s="30"/>
    </row>
    <row r="304" spans="1:4">
      <c r="A304" s="28"/>
      <c r="B304" s="29"/>
      <c r="C304" s="30"/>
      <c r="D304" s="30"/>
    </row>
    <row r="305" spans="1:4">
      <c r="A305" s="28"/>
      <c r="B305" s="29"/>
      <c r="C305" s="30"/>
      <c r="D305" s="30"/>
    </row>
    <row r="306" spans="1:4">
      <c r="A306" s="28"/>
      <c r="B306" s="29"/>
      <c r="C306" s="30"/>
      <c r="D306" s="30"/>
    </row>
    <row r="307" spans="1:4">
      <c r="A307" s="28"/>
      <c r="B307" s="29"/>
      <c r="C307" s="30"/>
      <c r="D307" s="30"/>
    </row>
    <row r="308" spans="1:4">
      <c r="A308" s="28"/>
      <c r="B308" s="29"/>
      <c r="C308" s="30"/>
      <c r="D308" s="30"/>
    </row>
    <row r="309" spans="1:4">
      <c r="A309" s="28"/>
      <c r="B309" s="29"/>
      <c r="C309" s="30"/>
      <c r="D309" s="30"/>
    </row>
    <row r="310" spans="1:4">
      <c r="A310" s="28"/>
      <c r="B310" s="29"/>
      <c r="C310" s="30"/>
      <c r="D310" s="30"/>
    </row>
    <row r="311" spans="1:4">
      <c r="A311" s="28"/>
      <c r="B311" s="29"/>
      <c r="C311" s="30"/>
      <c r="D311" s="30"/>
    </row>
    <row r="312" spans="1:4">
      <c r="A312" s="28"/>
      <c r="B312" s="29"/>
      <c r="C312" s="30"/>
      <c r="D312" s="30"/>
    </row>
    <row r="313" spans="1:4">
      <c r="A313" s="28"/>
      <c r="B313" s="29"/>
      <c r="C313" s="30"/>
      <c r="D313" s="30"/>
    </row>
    <row r="314" spans="1:4">
      <c r="A314" s="28"/>
      <c r="B314" s="29"/>
      <c r="C314" s="30"/>
      <c r="D314" s="30"/>
    </row>
    <row r="315" spans="1:4">
      <c r="A315" s="28"/>
      <c r="B315" s="29"/>
      <c r="C315" s="30"/>
      <c r="D315" s="30"/>
    </row>
    <row r="316" spans="1:4">
      <c r="A316" s="28"/>
      <c r="B316" s="29"/>
      <c r="C316" s="30"/>
      <c r="D316" s="30"/>
    </row>
    <row r="317" spans="1:4">
      <c r="A317" s="28"/>
      <c r="B317" s="29"/>
      <c r="C317" s="30"/>
      <c r="D317" s="30"/>
    </row>
    <row r="318" spans="1:4">
      <c r="A318" s="28"/>
      <c r="B318" s="29"/>
      <c r="C318" s="30"/>
      <c r="D318" s="30"/>
    </row>
    <row r="319" spans="1:4">
      <c r="A319" s="28"/>
      <c r="B319" s="29"/>
      <c r="C319" s="30"/>
      <c r="D319" s="30"/>
    </row>
    <row r="320" spans="1:4">
      <c r="A320" s="28"/>
      <c r="B320" s="29"/>
      <c r="C320" s="30"/>
      <c r="D320" s="30"/>
    </row>
    <row r="321" spans="1:4">
      <c r="A321" s="28"/>
      <c r="B321" s="29"/>
      <c r="C321" s="30"/>
      <c r="D321" s="30"/>
    </row>
    <row r="322" spans="1:4">
      <c r="A322" s="28"/>
      <c r="B322" s="29"/>
      <c r="C322" s="30"/>
      <c r="D322" s="30"/>
    </row>
    <row r="323" spans="1:4">
      <c r="A323" s="28"/>
      <c r="B323" s="29"/>
      <c r="C323" s="30"/>
      <c r="D323" s="30"/>
    </row>
    <row r="324" spans="1:4">
      <c r="A324" s="28"/>
      <c r="B324" s="29"/>
      <c r="C324" s="30"/>
      <c r="D324" s="30"/>
    </row>
    <row r="325" spans="1:4">
      <c r="A325" s="28"/>
      <c r="B325" s="29"/>
      <c r="C325" s="30"/>
      <c r="D325" s="30"/>
    </row>
    <row r="326" spans="1:4">
      <c r="A326" s="28"/>
      <c r="B326" s="29"/>
      <c r="C326" s="30"/>
      <c r="D326" s="30"/>
    </row>
    <row r="327" spans="1:4">
      <c r="A327" s="28"/>
      <c r="B327" s="29"/>
      <c r="C327" s="30"/>
      <c r="D327" s="30"/>
    </row>
    <row r="328" spans="1:4">
      <c r="A328" s="28"/>
      <c r="B328" s="29"/>
      <c r="C328" s="30"/>
      <c r="D328" s="30"/>
    </row>
    <row r="329" spans="1:4">
      <c r="A329" s="28"/>
      <c r="B329" s="29"/>
      <c r="C329" s="30"/>
      <c r="D329" s="30"/>
    </row>
    <row r="330" spans="1:4">
      <c r="A330" s="28"/>
      <c r="B330" s="29"/>
      <c r="C330" s="30"/>
      <c r="D330" s="30"/>
    </row>
    <row r="331" spans="1:4">
      <c r="A331" s="28"/>
      <c r="B331" s="29"/>
      <c r="C331" s="30"/>
      <c r="D331" s="30"/>
    </row>
    <row r="332" spans="1:4">
      <c r="A332" s="28"/>
      <c r="B332" s="29"/>
      <c r="C332" s="30"/>
      <c r="D332" s="30"/>
    </row>
    <row r="333" spans="1:4">
      <c r="A333" s="28"/>
      <c r="B333" s="29"/>
      <c r="C333" s="30"/>
      <c r="D333" s="30"/>
    </row>
    <row r="334" spans="1:4">
      <c r="A334" s="28"/>
      <c r="B334" s="29"/>
      <c r="C334" s="30"/>
      <c r="D334" s="30"/>
    </row>
    <row r="335" spans="1:4">
      <c r="A335" s="28"/>
      <c r="B335" s="29"/>
      <c r="C335" s="30"/>
      <c r="D335" s="30"/>
    </row>
    <row r="336" spans="1:4">
      <c r="A336" s="28"/>
      <c r="B336" s="29"/>
      <c r="C336" s="30"/>
      <c r="D336" s="30"/>
    </row>
    <row r="337" spans="1:4">
      <c r="A337" s="28"/>
      <c r="B337" s="29"/>
      <c r="C337" s="30"/>
      <c r="D337" s="30"/>
    </row>
    <row r="338" spans="1:4">
      <c r="A338" s="28"/>
      <c r="B338" s="29"/>
      <c r="C338" s="30"/>
      <c r="D338" s="30"/>
    </row>
    <row r="339" spans="1:4">
      <c r="A339" s="28"/>
      <c r="B339" s="29"/>
      <c r="C339" s="30"/>
      <c r="D339" s="30"/>
    </row>
    <row r="340" spans="1:4">
      <c r="A340" s="28"/>
      <c r="B340" s="29"/>
      <c r="C340" s="30"/>
      <c r="D340" s="30"/>
    </row>
    <row r="341" spans="1:4">
      <c r="A341" s="28"/>
      <c r="B341" s="29"/>
      <c r="C341" s="30"/>
      <c r="D341" s="30"/>
    </row>
    <row r="342" spans="1:4">
      <c r="A342" s="28"/>
      <c r="B342" s="29"/>
      <c r="C342" s="28"/>
      <c r="D342" s="28"/>
    </row>
    <row r="343" spans="1:4">
      <c r="A343" s="28"/>
      <c r="B343" s="29"/>
      <c r="C343" s="28"/>
      <c r="D343" s="28"/>
    </row>
    <row r="344" spans="1:4">
      <c r="A344" s="28"/>
      <c r="B344" s="29"/>
      <c r="C344" s="28"/>
      <c r="D344" s="28"/>
    </row>
    <row r="345" spans="1:4">
      <c r="A345" s="28"/>
      <c r="B345" s="29"/>
      <c r="C345" s="28"/>
      <c r="D345" s="28"/>
    </row>
    <row r="346" spans="1:4">
      <c r="A346" s="28"/>
      <c r="B346" s="29"/>
      <c r="C346" s="28"/>
      <c r="D346" s="28"/>
    </row>
    <row r="347" spans="1:4">
      <c r="A347" s="28"/>
      <c r="B347" s="29"/>
      <c r="C347" s="28"/>
      <c r="D347" s="28"/>
    </row>
    <row r="348" spans="1:4">
      <c r="A348" s="28"/>
      <c r="B348" s="29"/>
      <c r="C348" s="28"/>
      <c r="D348" s="28"/>
    </row>
    <row r="349" spans="1:4">
      <c r="A349" s="28"/>
      <c r="B349" s="29"/>
      <c r="C349" s="28"/>
      <c r="D349" s="28"/>
    </row>
    <row r="350" spans="1:4">
      <c r="A350" s="28"/>
      <c r="B350" s="29"/>
      <c r="C350" s="28"/>
      <c r="D350" s="28"/>
    </row>
    <row r="351" spans="1:4">
      <c r="A351" s="28"/>
      <c r="B351" s="29"/>
      <c r="C351" s="28"/>
      <c r="D351" s="28"/>
    </row>
    <row r="352" spans="1:4">
      <c r="A352" s="28"/>
      <c r="B352" s="29"/>
      <c r="C352" s="28"/>
      <c r="D352" s="28"/>
    </row>
    <row r="353" spans="1:4">
      <c r="A353" s="28"/>
      <c r="B353" s="29"/>
      <c r="C353" s="28"/>
      <c r="D353" s="28"/>
    </row>
    <row r="354" spans="1:4">
      <c r="A354" s="28"/>
      <c r="B354" s="29"/>
      <c r="C354" s="28"/>
      <c r="D354" s="28"/>
    </row>
    <row r="355" spans="1:4">
      <c r="A355" s="28"/>
      <c r="B355" s="29"/>
      <c r="C355" s="28"/>
      <c r="D355" s="28"/>
    </row>
    <row r="356" spans="1:4">
      <c r="A356" s="28"/>
      <c r="B356" s="29"/>
      <c r="C356" s="28"/>
      <c r="D356" s="28"/>
    </row>
    <row r="357" spans="1:4">
      <c r="A357" s="28"/>
      <c r="B357" s="29"/>
      <c r="C357" s="28"/>
      <c r="D357" s="28"/>
    </row>
    <row r="358" spans="1:4">
      <c r="A358" s="28"/>
      <c r="B358" s="29"/>
      <c r="C358" s="28"/>
      <c r="D358" s="28"/>
    </row>
    <row r="359" spans="1:4">
      <c r="A359" s="28"/>
      <c r="B359" s="29"/>
      <c r="C359" s="28"/>
      <c r="D359" s="28"/>
    </row>
    <row r="360" spans="1:4">
      <c r="A360" s="28"/>
      <c r="B360" s="29"/>
      <c r="C360" s="28"/>
      <c r="D360" s="28"/>
    </row>
    <row r="361" spans="1:4">
      <c r="A361" s="28"/>
      <c r="B361" s="29"/>
      <c r="C361" s="28"/>
      <c r="D361" s="28"/>
    </row>
    <row r="362" spans="1:4">
      <c r="A362" s="28"/>
      <c r="B362" s="29"/>
      <c r="C362" s="28"/>
      <c r="D362" s="28"/>
    </row>
    <row r="363" spans="1:4">
      <c r="A363" s="28"/>
      <c r="B363" s="29"/>
      <c r="C363" s="28"/>
      <c r="D363" s="28"/>
    </row>
    <row r="364" spans="1:4">
      <c r="A364" s="28"/>
      <c r="B364" s="29"/>
      <c r="C364" s="28"/>
      <c r="D364" s="28"/>
    </row>
    <row r="365" spans="1:4">
      <c r="A365" s="28"/>
      <c r="B365" s="29"/>
      <c r="C365" s="28"/>
      <c r="D365" s="28"/>
    </row>
    <row r="366" spans="1:4">
      <c r="A366" s="28"/>
      <c r="B366" s="29"/>
      <c r="C366" s="28"/>
      <c r="D366" s="28"/>
    </row>
    <row r="367" spans="1:4">
      <c r="A367" s="28"/>
      <c r="B367" s="29"/>
      <c r="C367" s="28"/>
      <c r="D367" s="28"/>
    </row>
    <row r="368" spans="1:4">
      <c r="A368" s="28"/>
      <c r="B368" s="29"/>
      <c r="C368" s="28"/>
      <c r="D368" s="28"/>
    </row>
    <row r="369" spans="1:4">
      <c r="A369" s="28"/>
      <c r="B369" s="29"/>
      <c r="C369" s="28"/>
      <c r="D369" s="28"/>
    </row>
    <row r="370" spans="1:4">
      <c r="A370" s="28"/>
      <c r="B370" s="29"/>
      <c r="C370" s="28"/>
      <c r="D370" s="28"/>
    </row>
    <row r="371" spans="1:4">
      <c r="A371" s="28"/>
      <c r="B371" s="29"/>
      <c r="C371" s="28"/>
      <c r="D371" s="28"/>
    </row>
    <row r="372" spans="1:4">
      <c r="A372" s="28"/>
      <c r="B372" s="29"/>
      <c r="C372" s="28"/>
      <c r="D372" s="28"/>
    </row>
    <row r="373" spans="1:4">
      <c r="A373" s="28"/>
      <c r="B373" s="29"/>
      <c r="C373" s="28"/>
      <c r="D373" s="28"/>
    </row>
    <row r="374" spans="1:4">
      <c r="A374" s="28"/>
      <c r="B374" s="29"/>
      <c r="C374" s="28"/>
      <c r="D374" s="28"/>
    </row>
    <row r="375" spans="1:4">
      <c r="A375" s="28"/>
      <c r="B375" s="29"/>
      <c r="C375" s="28"/>
      <c r="D375" s="28"/>
    </row>
    <row r="376" spans="1:4">
      <c r="A376" s="28"/>
      <c r="B376" s="29"/>
      <c r="C376" s="28"/>
      <c r="D376" s="28"/>
    </row>
    <row r="377" spans="1:4">
      <c r="A377" s="28"/>
      <c r="B377" s="29"/>
      <c r="C377" s="28"/>
      <c r="D377" s="28"/>
    </row>
    <row r="378" spans="1:4">
      <c r="A378" s="28"/>
      <c r="B378" s="29"/>
      <c r="C378" s="28"/>
      <c r="D378" s="28"/>
    </row>
    <row r="379" spans="1:4">
      <c r="A379" s="28"/>
      <c r="B379" s="29"/>
      <c r="C379" s="28"/>
      <c r="D379" s="28"/>
    </row>
    <row r="380" spans="1:4">
      <c r="A380" s="28"/>
      <c r="B380" s="29"/>
      <c r="C380" s="28"/>
      <c r="D380" s="28"/>
    </row>
    <row r="381" spans="1:4">
      <c r="A381" s="28"/>
      <c r="B381" s="29"/>
      <c r="C381" s="28"/>
      <c r="D381" s="28"/>
    </row>
    <row r="382" spans="1:4">
      <c r="A382" s="28"/>
      <c r="B382" s="29"/>
      <c r="C382" s="28"/>
      <c r="D382" s="28"/>
    </row>
    <row r="383" spans="1:4">
      <c r="A383" s="28"/>
      <c r="B383" s="29"/>
      <c r="C383" s="28"/>
      <c r="D383" s="28"/>
    </row>
    <row r="384" spans="1:4">
      <c r="A384" s="28"/>
      <c r="B384" s="29"/>
      <c r="C384" s="28"/>
      <c r="D384" s="28"/>
    </row>
    <row r="385" spans="1:4">
      <c r="A385" s="28"/>
      <c r="B385" s="29"/>
      <c r="C385" s="28"/>
      <c r="D385" s="28"/>
    </row>
    <row r="386" spans="1:4">
      <c r="A386" s="28"/>
      <c r="B386" s="29"/>
      <c r="C386" s="28"/>
      <c r="D386" s="28"/>
    </row>
    <row r="387" spans="1:4">
      <c r="A387" s="28"/>
      <c r="B387" s="29"/>
      <c r="C387" s="28"/>
      <c r="D387" s="28"/>
    </row>
    <row r="388" spans="1:4">
      <c r="A388" s="28"/>
      <c r="B388" s="29"/>
      <c r="C388" s="28"/>
      <c r="D388" s="28"/>
    </row>
    <row r="389" spans="1:4">
      <c r="A389" s="28"/>
      <c r="B389" s="29"/>
      <c r="C389" s="28"/>
      <c r="D389" s="28"/>
    </row>
    <row r="390" spans="1:4">
      <c r="A390" s="28"/>
      <c r="B390" s="29"/>
      <c r="C390" s="28"/>
      <c r="D390" s="28"/>
    </row>
    <row r="391" spans="1:4">
      <c r="A391" s="28"/>
      <c r="B391" s="29"/>
      <c r="C391" s="28"/>
      <c r="D391" s="28"/>
    </row>
    <row r="392" spans="1:4">
      <c r="A392" s="28"/>
      <c r="B392" s="29"/>
      <c r="C392" s="28"/>
      <c r="D392" s="28"/>
    </row>
    <row r="393" spans="1:4">
      <c r="A393" s="28"/>
      <c r="B393" s="29"/>
      <c r="C393" s="28"/>
      <c r="D393" s="28"/>
    </row>
    <row r="394" spans="1:4">
      <c r="A394" s="28"/>
      <c r="B394" s="29"/>
      <c r="C394" s="28"/>
      <c r="D394" s="28"/>
    </row>
    <row r="395" spans="1:4">
      <c r="A395" s="28"/>
      <c r="B395" s="29"/>
      <c r="C395" s="28"/>
      <c r="D395" s="28"/>
    </row>
    <row r="396" spans="1:4">
      <c r="A396" s="28"/>
      <c r="B396" s="29"/>
      <c r="C396" s="28"/>
      <c r="D396" s="28"/>
    </row>
    <row r="397" spans="1:4">
      <c r="A397" s="28"/>
      <c r="B397" s="29"/>
      <c r="C397" s="28"/>
      <c r="D397" s="28"/>
    </row>
    <row r="398" spans="1:4">
      <c r="A398" s="28"/>
      <c r="B398" s="29"/>
      <c r="C398" s="28"/>
      <c r="D398" s="28"/>
    </row>
    <row r="399" spans="1:4">
      <c r="A399" s="28"/>
      <c r="B399" s="29"/>
      <c r="C399" s="28"/>
      <c r="D399" s="28"/>
    </row>
    <row r="400" spans="1:4">
      <c r="A400" s="28"/>
      <c r="B400" s="29"/>
      <c r="C400" s="28"/>
      <c r="D400" s="28"/>
    </row>
    <row r="401" spans="1:4">
      <c r="A401" s="28"/>
      <c r="B401" s="29"/>
      <c r="C401" s="28"/>
      <c r="D401" s="28"/>
    </row>
    <row r="402" spans="1:4">
      <c r="A402" s="28"/>
      <c r="B402" s="29"/>
      <c r="C402" s="28"/>
      <c r="D402" s="28"/>
    </row>
    <row r="403" spans="1:4">
      <c r="A403" s="28"/>
      <c r="B403" s="29"/>
      <c r="C403" s="28"/>
      <c r="D403" s="28"/>
    </row>
    <row r="404" spans="1:4">
      <c r="A404" s="28"/>
      <c r="B404" s="29"/>
      <c r="C404" s="28"/>
      <c r="D404" s="28"/>
    </row>
    <row r="405" spans="1:4">
      <c r="A405" s="28"/>
      <c r="B405" s="29"/>
      <c r="C405" s="28"/>
      <c r="D405" s="28"/>
    </row>
    <row r="406" spans="1:4">
      <c r="A406" s="28"/>
      <c r="B406" s="29"/>
      <c r="C406" s="28"/>
      <c r="D406" s="28"/>
    </row>
    <row r="407" spans="1:4">
      <c r="A407" s="28"/>
      <c r="B407" s="29"/>
      <c r="C407" s="28"/>
      <c r="D407" s="28"/>
    </row>
    <row r="408" spans="1:4">
      <c r="A408" s="28"/>
      <c r="B408" s="29"/>
      <c r="C408" s="28"/>
      <c r="D408" s="28"/>
    </row>
    <row r="409" spans="1:4">
      <c r="A409" s="28"/>
      <c r="B409" s="29"/>
      <c r="C409" s="28"/>
      <c r="D409" s="28"/>
    </row>
    <row r="410" spans="1:4">
      <c r="A410" s="28"/>
      <c r="B410" s="29"/>
      <c r="C410" s="28"/>
      <c r="D410" s="28"/>
    </row>
    <row r="411" spans="1:4">
      <c r="A411" s="28"/>
      <c r="B411" s="29"/>
      <c r="C411" s="28"/>
      <c r="D411" s="28"/>
    </row>
    <row r="412" spans="1:4">
      <c r="A412" s="28"/>
      <c r="B412" s="29"/>
      <c r="C412" s="28"/>
      <c r="D412" s="28"/>
    </row>
    <row r="413" spans="1:4">
      <c r="A413" s="28"/>
      <c r="B413" s="29"/>
      <c r="C413" s="28"/>
      <c r="D413" s="28"/>
    </row>
    <row r="414" spans="1:4">
      <c r="A414" s="28"/>
      <c r="B414" s="29"/>
      <c r="C414" s="28"/>
      <c r="D414" s="28"/>
    </row>
    <row r="415" spans="1:4">
      <c r="A415" s="28"/>
      <c r="B415" s="29"/>
      <c r="C415" s="28"/>
      <c r="D415" s="28"/>
    </row>
    <row r="416" spans="1:4">
      <c r="A416" s="28"/>
      <c r="B416" s="29"/>
      <c r="C416" s="28"/>
      <c r="D416" s="28"/>
    </row>
    <row r="417" spans="1:4">
      <c r="A417" s="28"/>
      <c r="B417" s="29"/>
      <c r="C417" s="28"/>
      <c r="D417" s="28"/>
    </row>
    <row r="418" spans="1:4">
      <c r="A418" s="28"/>
      <c r="B418" s="29"/>
      <c r="C418" s="28"/>
      <c r="D418" s="28"/>
    </row>
    <row r="419" spans="1:4">
      <c r="A419" s="28"/>
      <c r="B419" s="29"/>
      <c r="C419" s="28"/>
      <c r="D419" s="28"/>
    </row>
    <row r="420" spans="1:4">
      <c r="A420" s="28"/>
      <c r="B420" s="29"/>
      <c r="C420" s="28"/>
      <c r="D420" s="28"/>
    </row>
    <row r="421" spans="1:4">
      <c r="A421" s="28"/>
      <c r="B421" s="29"/>
      <c r="C421" s="28"/>
      <c r="D421" s="28"/>
    </row>
    <row r="422" spans="1:4">
      <c r="A422" s="28"/>
      <c r="B422" s="29"/>
      <c r="C422" s="28"/>
      <c r="D422" s="28"/>
    </row>
    <row r="423" spans="1:4">
      <c r="A423" s="28"/>
      <c r="B423" s="29"/>
      <c r="C423" s="28"/>
      <c r="D423" s="28"/>
    </row>
    <row r="424" spans="1:4">
      <c r="A424" s="28"/>
      <c r="B424" s="29"/>
      <c r="C424" s="28"/>
      <c r="D424" s="28"/>
    </row>
    <row r="425" spans="1:4">
      <c r="A425" s="28"/>
      <c r="B425" s="29"/>
      <c r="C425" s="28"/>
      <c r="D425" s="28"/>
    </row>
    <row r="426" spans="1:4">
      <c r="A426" s="28"/>
      <c r="B426" s="29"/>
      <c r="C426" s="28"/>
      <c r="D426" s="28"/>
    </row>
    <row r="427" spans="1:4">
      <c r="A427" s="28"/>
      <c r="B427" s="29"/>
      <c r="C427" s="28"/>
      <c r="D427" s="28"/>
    </row>
    <row r="428" spans="1:4">
      <c r="A428" s="28"/>
      <c r="B428" s="29"/>
      <c r="C428" s="28"/>
      <c r="D428" s="28"/>
    </row>
    <row r="429" spans="1:4">
      <c r="A429" s="28"/>
      <c r="B429" s="29"/>
      <c r="C429" s="28"/>
      <c r="D429" s="28"/>
    </row>
    <row r="430" spans="1:4">
      <c r="A430" s="28"/>
      <c r="B430" s="29"/>
      <c r="C430" s="28"/>
      <c r="D430" s="28"/>
    </row>
    <row r="431" spans="1:4">
      <c r="A431" s="28"/>
      <c r="B431" s="29"/>
      <c r="C431" s="28"/>
      <c r="D431" s="28"/>
    </row>
    <row r="432" spans="1:4">
      <c r="A432" s="28"/>
      <c r="B432" s="29"/>
      <c r="C432" s="28"/>
      <c r="D432" s="28"/>
    </row>
    <row r="433" spans="1:4">
      <c r="A433" s="28"/>
      <c r="B433" s="29"/>
      <c r="C433" s="28"/>
      <c r="D433" s="28"/>
    </row>
    <row r="434" spans="1:4">
      <c r="A434" s="28"/>
      <c r="B434" s="29"/>
      <c r="C434" s="28"/>
      <c r="D434" s="28"/>
    </row>
    <row r="435" spans="1:4">
      <c r="A435" s="28"/>
      <c r="B435" s="29"/>
      <c r="C435" s="28"/>
      <c r="D435" s="28"/>
    </row>
    <row r="436" spans="1:4">
      <c r="A436" s="28"/>
      <c r="B436" s="29"/>
      <c r="C436" s="28"/>
      <c r="D436" s="28"/>
    </row>
    <row r="437" spans="1:4">
      <c r="A437" s="28"/>
      <c r="B437" s="29"/>
      <c r="C437" s="28"/>
      <c r="D437" s="28"/>
    </row>
    <row r="438" spans="1:4">
      <c r="A438" s="28"/>
      <c r="B438" s="29"/>
      <c r="C438" s="28"/>
      <c r="D438" s="28"/>
    </row>
    <row r="439" spans="1:4">
      <c r="A439" s="28"/>
      <c r="B439" s="29"/>
      <c r="C439" s="28"/>
      <c r="D439" s="28"/>
    </row>
    <row r="440" spans="1:4">
      <c r="A440" s="28"/>
      <c r="B440" s="29"/>
      <c r="C440" s="28"/>
      <c r="D440" s="28"/>
    </row>
    <row r="441" spans="1:4">
      <c r="A441" s="28"/>
      <c r="B441" s="29"/>
      <c r="C441" s="28"/>
      <c r="D441" s="28"/>
    </row>
    <row r="442" spans="1:4">
      <c r="A442" s="28"/>
      <c r="B442" s="29"/>
      <c r="C442" s="28"/>
      <c r="D442" s="28"/>
    </row>
    <row r="443" spans="1:4">
      <c r="A443" s="28"/>
      <c r="B443" s="29"/>
      <c r="C443" s="28"/>
      <c r="D443" s="28"/>
    </row>
    <row r="444" spans="1:4">
      <c r="A444" s="28"/>
      <c r="B444" s="29"/>
      <c r="C444" s="28"/>
      <c r="D444" s="28"/>
    </row>
    <row r="445" spans="1:4">
      <c r="A445" s="28"/>
      <c r="B445" s="29"/>
      <c r="C445" s="28"/>
      <c r="D445" s="28"/>
    </row>
    <row r="446" spans="1:4">
      <c r="A446" s="28"/>
      <c r="B446" s="29"/>
      <c r="C446" s="28"/>
      <c r="D446" s="28"/>
    </row>
    <row r="447" spans="1:4">
      <c r="A447" s="28"/>
      <c r="B447" s="29"/>
      <c r="C447" s="28"/>
      <c r="D447" s="28"/>
    </row>
    <row r="448" spans="1:4">
      <c r="A448" s="28"/>
      <c r="B448" s="29"/>
      <c r="C448" s="28"/>
      <c r="D448" s="28"/>
    </row>
    <row r="449" spans="1:4">
      <c r="A449" s="28"/>
      <c r="B449" s="29"/>
      <c r="C449" s="28"/>
      <c r="D449" s="28"/>
    </row>
    <row r="450" spans="1:4">
      <c r="A450" s="28"/>
      <c r="B450" s="29"/>
      <c r="C450" s="28"/>
      <c r="D450" s="28"/>
    </row>
    <row r="451" spans="1:4">
      <c r="A451" s="28"/>
      <c r="B451" s="29"/>
      <c r="C451" s="28"/>
      <c r="D451" s="28"/>
    </row>
    <row r="452" spans="1:4">
      <c r="A452" s="28"/>
      <c r="B452" s="29"/>
      <c r="C452" s="28"/>
      <c r="D452" s="28"/>
    </row>
    <row r="453" spans="1:4">
      <c r="A453" s="28"/>
      <c r="B453" s="29"/>
      <c r="C453" s="28"/>
      <c r="D453" s="28"/>
    </row>
    <row r="454" spans="1:4">
      <c r="A454" s="28"/>
      <c r="B454" s="29"/>
      <c r="C454" s="28"/>
      <c r="D454" s="28"/>
    </row>
    <row r="455" spans="1:4">
      <c r="A455" s="28"/>
      <c r="B455" s="29"/>
      <c r="C455" s="28"/>
      <c r="D455" s="28"/>
    </row>
    <row r="456" spans="1:4">
      <c r="A456" s="28"/>
      <c r="B456" s="29"/>
      <c r="C456" s="28"/>
      <c r="D456" s="28"/>
    </row>
    <row r="457" spans="1:4">
      <c r="A457" s="28"/>
      <c r="B457" s="29"/>
      <c r="C457" s="28"/>
      <c r="D457" s="28"/>
    </row>
    <row r="458" spans="1:4">
      <c r="A458" s="28"/>
      <c r="B458" s="29"/>
      <c r="C458" s="28"/>
      <c r="D458" s="28"/>
    </row>
    <row r="459" spans="1:4">
      <c r="A459" s="28"/>
      <c r="B459" s="29"/>
      <c r="C459" s="28"/>
      <c r="D459" s="28"/>
    </row>
    <row r="460" spans="1:4">
      <c r="A460" s="28"/>
      <c r="B460" s="29"/>
      <c r="C460" s="28"/>
      <c r="D460" s="28"/>
    </row>
    <row r="461" spans="1:4">
      <c r="A461" s="28"/>
      <c r="B461" s="29"/>
      <c r="C461" s="28"/>
      <c r="D461" s="28"/>
    </row>
    <row r="462" spans="1:4">
      <c r="A462" s="28"/>
      <c r="B462" s="29"/>
      <c r="C462" s="28"/>
      <c r="D462" s="28"/>
    </row>
    <row r="463" spans="1:4">
      <c r="A463" s="28"/>
      <c r="B463" s="29"/>
      <c r="C463" s="28"/>
      <c r="D463" s="28"/>
    </row>
    <row r="464" spans="1:4">
      <c r="A464" s="28"/>
      <c r="B464" s="29"/>
      <c r="C464" s="28"/>
      <c r="D464" s="28"/>
    </row>
    <row r="465" spans="1:4">
      <c r="A465" s="28"/>
      <c r="B465" s="29"/>
      <c r="C465" s="28"/>
      <c r="D465" s="28"/>
    </row>
    <row r="466" spans="1:4">
      <c r="A466" s="28"/>
      <c r="B466" s="29"/>
      <c r="C466" s="28"/>
      <c r="D466" s="28"/>
    </row>
    <row r="467" spans="1:4">
      <c r="A467" s="28"/>
      <c r="B467" s="29"/>
      <c r="C467" s="28"/>
      <c r="D467" s="28"/>
    </row>
    <row r="468" spans="1:4">
      <c r="A468" s="28"/>
      <c r="B468" s="29"/>
      <c r="C468" s="28"/>
      <c r="D468" s="28"/>
    </row>
    <row r="469" spans="1:4">
      <c r="A469" s="28"/>
      <c r="B469" s="29"/>
      <c r="C469" s="28"/>
      <c r="D469" s="28"/>
    </row>
    <row r="470" spans="1:4">
      <c r="A470" s="28"/>
      <c r="B470" s="29"/>
      <c r="C470" s="28"/>
      <c r="D470" s="28"/>
    </row>
    <row r="471" spans="1:4">
      <c r="A471" s="28"/>
      <c r="B471" s="29"/>
      <c r="C471" s="28"/>
      <c r="D471" s="28"/>
    </row>
    <row r="472" spans="1:4">
      <c r="A472" s="28"/>
      <c r="B472" s="29"/>
      <c r="C472" s="28"/>
      <c r="D472" s="28"/>
    </row>
    <row r="473" spans="1:4">
      <c r="A473" s="28"/>
      <c r="B473" s="29"/>
      <c r="C473" s="28"/>
      <c r="D473" s="28"/>
    </row>
    <row r="474" spans="1:4">
      <c r="A474" s="28"/>
      <c r="B474" s="29"/>
      <c r="C474" s="28"/>
      <c r="D474" s="28"/>
    </row>
    <row r="475" spans="1:4">
      <c r="A475" s="28"/>
      <c r="B475" s="29"/>
      <c r="C475" s="28"/>
      <c r="D475" s="28"/>
    </row>
    <row r="476" spans="1:4">
      <c r="A476" s="28"/>
      <c r="B476" s="29"/>
      <c r="C476" s="28"/>
      <c r="D476" s="28"/>
    </row>
    <row r="477" spans="1:4">
      <c r="A477" s="28"/>
      <c r="B477" s="29"/>
      <c r="C477" s="28"/>
      <c r="D477" s="28"/>
    </row>
    <row r="478" spans="1:4">
      <c r="A478" s="28"/>
      <c r="B478" s="29"/>
      <c r="C478" s="28"/>
      <c r="D478" s="28"/>
    </row>
    <row r="479" spans="1:4">
      <c r="A479" s="28"/>
      <c r="B479" s="29"/>
      <c r="C479" s="28"/>
      <c r="D479" s="28"/>
    </row>
    <row r="480" spans="1:4">
      <c r="A480" s="28"/>
      <c r="B480" s="29"/>
      <c r="C480" s="28"/>
      <c r="D480" s="28"/>
    </row>
    <row r="481" spans="1:4">
      <c r="A481" s="28"/>
      <c r="B481" s="29"/>
      <c r="C481" s="28"/>
      <c r="D481" s="28"/>
    </row>
    <row r="482" spans="1:4">
      <c r="A482" s="28"/>
      <c r="B482" s="29"/>
      <c r="C482" s="28"/>
      <c r="D482" s="28"/>
    </row>
    <row r="483" spans="1:4">
      <c r="A483" s="28"/>
      <c r="B483" s="29"/>
      <c r="C483" s="28"/>
      <c r="D483" s="28"/>
    </row>
    <row r="484" spans="1:4">
      <c r="A484" s="28"/>
      <c r="B484" s="29"/>
      <c r="C484" s="28"/>
      <c r="D484" s="28"/>
    </row>
    <row r="485" spans="1:4">
      <c r="A485" s="28"/>
      <c r="B485" s="29"/>
      <c r="C485" s="28"/>
      <c r="D485" s="28"/>
    </row>
    <row r="486" spans="1:4">
      <c r="A486" s="28"/>
      <c r="B486" s="29"/>
      <c r="C486" s="28"/>
      <c r="D486" s="28"/>
    </row>
    <row r="487" spans="1:4">
      <c r="A487" s="28"/>
      <c r="B487" s="29"/>
      <c r="C487" s="28"/>
      <c r="D487" s="28"/>
    </row>
    <row r="488" spans="1:4">
      <c r="A488" s="28"/>
      <c r="B488" s="29"/>
      <c r="C488" s="28"/>
      <c r="D488" s="28"/>
    </row>
    <row r="489" spans="1:4">
      <c r="A489" s="28"/>
      <c r="B489" s="29"/>
      <c r="C489" s="28"/>
      <c r="D489" s="28"/>
    </row>
    <row r="490" spans="1:4">
      <c r="A490" s="28"/>
      <c r="B490" s="29"/>
      <c r="C490" s="28"/>
      <c r="D490" s="28"/>
    </row>
    <row r="491" spans="1:4">
      <c r="A491" s="28"/>
      <c r="B491" s="29"/>
      <c r="C491" s="28"/>
      <c r="D491" s="28"/>
    </row>
    <row r="492" spans="1:4">
      <c r="A492" s="28"/>
      <c r="B492" s="29"/>
      <c r="C492" s="28"/>
      <c r="D492" s="28"/>
    </row>
    <row r="493" spans="1:4">
      <c r="A493" s="28"/>
      <c r="B493" s="29"/>
      <c r="C493" s="28"/>
      <c r="D493" s="28"/>
    </row>
    <row r="494" spans="1:4">
      <c r="A494" s="28"/>
      <c r="B494" s="29"/>
      <c r="C494" s="28"/>
      <c r="D494" s="28"/>
    </row>
    <row r="495" spans="1:4">
      <c r="A495" s="28"/>
      <c r="B495" s="29"/>
      <c r="C495" s="28"/>
      <c r="D495" s="28"/>
    </row>
    <row r="496" spans="1:4">
      <c r="A496" s="28"/>
      <c r="B496" s="29"/>
      <c r="C496" s="28"/>
      <c r="D496" s="28"/>
    </row>
    <row r="497" spans="1:4">
      <c r="A497" s="28"/>
      <c r="B497" s="29"/>
      <c r="C497" s="28"/>
      <c r="D497" s="28"/>
    </row>
    <row r="498" spans="1:4">
      <c r="A498" s="28"/>
      <c r="B498" s="29"/>
      <c r="C498" s="28"/>
      <c r="D498" s="28"/>
    </row>
    <row r="499" spans="1:4">
      <c r="A499" s="28"/>
      <c r="B499" s="29"/>
      <c r="C499" s="28"/>
      <c r="D499" s="28"/>
    </row>
    <row r="500" spans="1:4">
      <c r="A500" s="28"/>
      <c r="B500" s="29"/>
      <c r="C500" s="28"/>
      <c r="D500" s="28"/>
    </row>
    <row r="501" spans="1:4">
      <c r="A501" s="28"/>
      <c r="B501" s="29"/>
      <c r="C501" s="28"/>
      <c r="D501" s="28"/>
    </row>
    <row r="502" spans="1:4">
      <c r="A502" s="28"/>
      <c r="B502" s="29"/>
      <c r="C502" s="28"/>
      <c r="D502" s="28"/>
    </row>
    <row r="503" spans="1:4">
      <c r="A503" s="28"/>
      <c r="B503" s="29"/>
      <c r="C503" s="28"/>
      <c r="D503" s="28"/>
    </row>
    <row r="504" spans="1:4">
      <c r="A504" s="28"/>
      <c r="B504" s="29"/>
      <c r="C504" s="28"/>
      <c r="D504" s="28"/>
    </row>
    <row r="505" spans="1:4">
      <c r="A505" s="28"/>
      <c r="B505" s="29"/>
      <c r="C505" s="28"/>
      <c r="D505" s="28"/>
    </row>
    <row r="506" spans="1:4">
      <c r="A506" s="28"/>
      <c r="B506" s="29"/>
      <c r="C506" s="28"/>
      <c r="D506" s="28"/>
    </row>
    <row r="507" spans="1:4">
      <c r="A507" s="28"/>
      <c r="B507" s="29"/>
      <c r="C507" s="28"/>
      <c r="D507" s="28"/>
    </row>
    <row r="508" spans="1:4">
      <c r="A508" s="28"/>
      <c r="B508" s="29"/>
      <c r="C508" s="28"/>
      <c r="D508" s="28"/>
    </row>
    <row r="509" spans="1:4">
      <c r="A509" s="28"/>
      <c r="B509" s="29"/>
      <c r="C509" s="28"/>
      <c r="D509" s="28"/>
    </row>
    <row r="510" spans="1:4">
      <c r="A510" s="28"/>
      <c r="B510" s="29"/>
      <c r="C510" s="28"/>
      <c r="D510" s="28"/>
    </row>
    <row r="511" spans="1:4">
      <c r="A511" s="28"/>
      <c r="B511" s="29"/>
      <c r="C511" s="28"/>
      <c r="D511" s="28"/>
    </row>
    <row r="512" spans="1:4">
      <c r="A512" s="28"/>
      <c r="B512" s="29"/>
      <c r="C512" s="28"/>
      <c r="D512" s="28"/>
    </row>
    <row r="513" spans="1:4">
      <c r="A513" s="28"/>
      <c r="B513" s="29"/>
      <c r="C513" s="28"/>
      <c r="D513" s="28"/>
    </row>
    <row r="514" spans="1:4">
      <c r="A514" s="28"/>
      <c r="B514" s="29"/>
      <c r="C514" s="28"/>
      <c r="D514" s="28"/>
    </row>
    <row r="515" spans="1:4">
      <c r="A515" s="28"/>
      <c r="B515" s="29"/>
      <c r="C515" s="28"/>
      <c r="D515" s="28"/>
    </row>
    <row r="516" spans="1:4">
      <c r="A516" s="28"/>
      <c r="B516" s="29"/>
      <c r="C516" s="28"/>
      <c r="D516" s="28"/>
    </row>
    <row r="517" spans="1:4">
      <c r="A517" s="28"/>
      <c r="B517" s="29"/>
      <c r="C517" s="28"/>
      <c r="D517" s="28"/>
    </row>
    <row r="518" spans="1:4">
      <c r="A518" s="28"/>
      <c r="B518" s="29"/>
      <c r="C518" s="28"/>
      <c r="D518" s="28"/>
    </row>
    <row r="519" spans="1:4">
      <c r="A519" s="28"/>
      <c r="B519" s="29"/>
      <c r="C519" s="28"/>
      <c r="D519" s="28"/>
    </row>
    <row r="520" spans="1:4">
      <c r="A520" s="28"/>
      <c r="B520" s="29"/>
      <c r="C520" s="28"/>
      <c r="D520" s="28"/>
    </row>
    <row r="521" spans="1:4">
      <c r="A521" s="28"/>
      <c r="B521" s="29"/>
      <c r="C521" s="28"/>
      <c r="D521" s="28"/>
    </row>
    <row r="522" spans="1:4">
      <c r="A522" s="28"/>
      <c r="B522" s="29"/>
      <c r="C522" s="28"/>
      <c r="D522" s="28"/>
    </row>
    <row r="523" spans="1:4">
      <c r="A523" s="28"/>
      <c r="B523" s="29"/>
      <c r="C523" s="28"/>
      <c r="D523" s="28"/>
    </row>
    <row r="524" spans="1:4">
      <c r="A524" s="28"/>
      <c r="B524" s="29"/>
      <c r="C524" s="28"/>
      <c r="D524" s="28"/>
    </row>
    <row r="525" spans="1:4">
      <c r="A525" s="28"/>
      <c r="B525" s="29"/>
      <c r="C525" s="28"/>
      <c r="D525" s="28"/>
    </row>
    <row r="526" spans="1:4">
      <c r="A526" s="28"/>
      <c r="B526" s="29"/>
      <c r="C526" s="28"/>
      <c r="D526" s="28"/>
    </row>
    <row r="527" spans="1:4">
      <c r="A527" s="28"/>
      <c r="B527" s="29"/>
      <c r="C527" s="28"/>
      <c r="D527" s="28"/>
    </row>
    <row r="528" spans="1:4">
      <c r="A528" s="28"/>
      <c r="B528" s="29"/>
      <c r="C528" s="28"/>
      <c r="D528" s="28"/>
    </row>
    <row r="529" spans="1:4">
      <c r="A529" s="28"/>
      <c r="B529" s="29"/>
      <c r="C529" s="28"/>
      <c r="D529" s="28"/>
    </row>
    <row r="530" spans="1:4">
      <c r="A530" s="28"/>
      <c r="B530" s="29"/>
      <c r="C530" s="28"/>
      <c r="D530" s="28"/>
    </row>
    <row r="531" spans="1:4">
      <c r="A531" s="28"/>
      <c r="B531" s="29"/>
      <c r="C531" s="28"/>
      <c r="D531" s="28"/>
    </row>
    <row r="532" spans="1:4">
      <c r="A532" s="28"/>
      <c r="B532" s="29"/>
      <c r="C532" s="28"/>
      <c r="D532" s="28"/>
    </row>
    <row r="533" spans="1:4">
      <c r="A533" s="28"/>
      <c r="B533" s="29"/>
      <c r="C533" s="28"/>
      <c r="D533" s="28"/>
    </row>
    <row r="534" spans="1:4">
      <c r="A534" s="28"/>
      <c r="B534" s="29"/>
      <c r="C534" s="28"/>
      <c r="D534" s="28"/>
    </row>
    <row r="535" spans="1:4">
      <c r="A535" s="28"/>
      <c r="B535" s="29"/>
      <c r="C535" s="28"/>
      <c r="D535" s="28"/>
    </row>
    <row r="536" spans="1:4">
      <c r="A536" s="28"/>
      <c r="B536" s="29"/>
      <c r="C536" s="28"/>
      <c r="D536" s="28"/>
    </row>
    <row r="537" spans="1:4">
      <c r="A537" s="28"/>
      <c r="B537" s="29"/>
      <c r="C537" s="28"/>
      <c r="D537" s="28"/>
    </row>
    <row r="538" spans="1:4">
      <c r="A538" s="28"/>
      <c r="B538" s="29"/>
      <c r="C538" s="28"/>
      <c r="D538" s="28"/>
    </row>
    <row r="539" spans="1:4">
      <c r="A539" s="28"/>
      <c r="B539" s="29"/>
      <c r="C539" s="28"/>
      <c r="D539" s="28"/>
    </row>
    <row r="540" spans="1:4">
      <c r="A540" s="28"/>
      <c r="B540" s="29"/>
      <c r="C540" s="28"/>
      <c r="D540" s="28"/>
    </row>
    <row r="541" spans="1:4">
      <c r="A541" s="28"/>
      <c r="B541" s="29"/>
      <c r="C541" s="28"/>
      <c r="D541" s="28"/>
    </row>
    <row r="542" spans="1:4">
      <c r="A542" s="28"/>
      <c r="B542" s="29"/>
      <c r="C542" s="28"/>
      <c r="D542" s="28"/>
    </row>
    <row r="543" spans="1:4">
      <c r="A543" s="28"/>
      <c r="B543" s="29"/>
      <c r="C543" s="28"/>
      <c r="D543" s="28"/>
    </row>
    <row r="544" spans="1:4">
      <c r="A544" s="28"/>
      <c r="B544" s="29"/>
      <c r="C544" s="28"/>
      <c r="D544" s="28"/>
    </row>
    <row r="545" spans="1:4">
      <c r="A545" s="28"/>
      <c r="B545" s="29"/>
      <c r="C545" s="28"/>
      <c r="D545" s="28"/>
    </row>
    <row r="546" spans="1:4">
      <c r="A546" s="28"/>
      <c r="B546" s="29"/>
      <c r="C546" s="28"/>
      <c r="D546" s="28"/>
    </row>
    <row r="547" spans="1:4">
      <c r="A547" s="28"/>
      <c r="B547" s="29"/>
      <c r="C547" s="28"/>
      <c r="D547" s="28"/>
    </row>
    <row r="548" spans="1:4">
      <c r="A548" s="28"/>
      <c r="B548" s="29"/>
      <c r="C548" s="28"/>
      <c r="D548" s="28"/>
    </row>
    <row r="549" spans="1:4">
      <c r="A549" s="28"/>
      <c r="B549" s="29"/>
      <c r="C549" s="28"/>
      <c r="D549" s="28"/>
    </row>
    <row r="550" spans="1:4">
      <c r="A550" s="28"/>
      <c r="B550" s="29"/>
      <c r="C550" s="28"/>
      <c r="D550" s="28"/>
    </row>
    <row r="551" spans="1:4">
      <c r="A551" s="28"/>
      <c r="B551" s="29"/>
      <c r="C551" s="28"/>
      <c r="D551" s="28"/>
    </row>
    <row r="552" spans="1:4">
      <c r="A552" s="28"/>
      <c r="B552" s="29"/>
      <c r="C552" s="28"/>
      <c r="D552" s="28"/>
    </row>
    <row r="553" spans="1:4">
      <c r="A553" s="28"/>
      <c r="B553" s="29"/>
      <c r="C553" s="28"/>
      <c r="D553" s="28"/>
    </row>
    <row r="554" spans="1:4">
      <c r="A554" s="28"/>
      <c r="B554" s="29"/>
      <c r="C554" s="28"/>
      <c r="D554" s="28"/>
    </row>
    <row r="555" spans="1:4">
      <c r="A555" s="28"/>
      <c r="B555" s="29"/>
      <c r="C555" s="28"/>
      <c r="D555" s="28"/>
    </row>
    <row r="556" spans="1:4">
      <c r="A556" s="28"/>
      <c r="B556" s="29"/>
      <c r="C556" s="28"/>
      <c r="D556" s="28"/>
    </row>
    <row r="557" spans="1:4">
      <c r="A557" s="28"/>
      <c r="B557" s="29"/>
      <c r="C557" s="28"/>
      <c r="D557" s="28"/>
    </row>
    <row r="558" spans="1:4">
      <c r="A558" s="28"/>
      <c r="B558" s="29"/>
      <c r="C558" s="28"/>
      <c r="D558" s="28"/>
    </row>
    <row r="559" spans="1:4">
      <c r="A559" s="28"/>
      <c r="B559" s="29"/>
      <c r="C559" s="28"/>
      <c r="D559" s="28"/>
    </row>
    <row r="560" spans="1:4">
      <c r="A560" s="28"/>
      <c r="B560" s="29"/>
      <c r="C560" s="28"/>
      <c r="D560" s="28"/>
    </row>
    <row r="561" spans="1:4">
      <c r="A561" s="28"/>
      <c r="B561" s="29"/>
      <c r="C561" s="28"/>
      <c r="D561" s="28"/>
    </row>
    <row r="562" spans="1:4">
      <c r="A562" s="28"/>
      <c r="B562" s="29"/>
      <c r="C562" s="28"/>
      <c r="D562" s="28"/>
    </row>
    <row r="563" spans="1:4">
      <c r="A563" s="28"/>
      <c r="B563" s="29"/>
      <c r="C563" s="28"/>
      <c r="D563" s="28"/>
    </row>
    <row r="564" spans="1:4">
      <c r="A564" s="28"/>
      <c r="B564" s="29"/>
      <c r="C564" s="28"/>
      <c r="D564" s="28"/>
    </row>
    <row r="565" spans="1:4">
      <c r="A565" s="28"/>
      <c r="B565" s="29"/>
      <c r="C565" s="28"/>
      <c r="D565" s="28"/>
    </row>
    <row r="566" spans="1:4">
      <c r="A566" s="28"/>
      <c r="B566" s="29"/>
      <c r="C566" s="28"/>
      <c r="D566" s="28"/>
    </row>
    <row r="567" spans="1:4">
      <c r="A567" s="28"/>
      <c r="B567" s="29"/>
      <c r="C567" s="28"/>
      <c r="D567" s="28"/>
    </row>
    <row r="568" spans="1:4">
      <c r="A568" s="28"/>
      <c r="B568" s="29"/>
      <c r="C568" s="28"/>
      <c r="D568" s="28"/>
    </row>
    <row r="569" spans="1:4">
      <c r="A569" s="28"/>
      <c r="B569" s="29"/>
      <c r="C569" s="28"/>
      <c r="D569" s="28"/>
    </row>
    <row r="570" spans="1:4">
      <c r="A570" s="28"/>
      <c r="B570" s="29"/>
      <c r="C570" s="28"/>
      <c r="D570" s="28"/>
    </row>
    <row r="571" spans="1:4">
      <c r="A571" s="28"/>
      <c r="B571" s="29"/>
      <c r="C571" s="28"/>
      <c r="D571" s="28"/>
    </row>
    <row r="572" spans="1:4">
      <c r="A572" s="28"/>
      <c r="B572" s="29"/>
      <c r="C572" s="28"/>
      <c r="D572" s="28"/>
    </row>
    <row r="573" spans="1:4">
      <c r="A573" s="28"/>
      <c r="B573" s="29"/>
      <c r="C573" s="28"/>
      <c r="D573" s="28"/>
    </row>
    <row r="574" spans="1:4">
      <c r="A574" s="28"/>
      <c r="B574" s="29"/>
      <c r="C574" s="28"/>
      <c r="D574" s="28"/>
    </row>
    <row r="575" spans="1:4">
      <c r="A575" s="28"/>
      <c r="B575" s="29"/>
      <c r="C575" s="28"/>
      <c r="D575" s="28"/>
    </row>
    <row r="576" spans="1:4">
      <c r="A576" s="28"/>
      <c r="B576" s="29"/>
      <c r="C576" s="28"/>
      <c r="D576" s="28"/>
    </row>
    <row r="577" spans="1:4">
      <c r="A577" s="28"/>
      <c r="B577" s="29"/>
      <c r="C577" s="28"/>
      <c r="D577" s="28"/>
    </row>
    <row r="578" spans="1:4">
      <c r="A578" s="28"/>
      <c r="B578" s="29"/>
      <c r="C578" s="28"/>
      <c r="D578" s="28"/>
    </row>
    <row r="579" spans="1:4">
      <c r="A579" s="28"/>
      <c r="B579" s="29"/>
      <c r="C579" s="28"/>
      <c r="D579" s="28"/>
    </row>
    <row r="580" spans="1:4">
      <c r="A580" s="28"/>
      <c r="B580" s="29"/>
      <c r="C580" s="28"/>
      <c r="D580" s="28"/>
    </row>
    <row r="581" spans="1:4">
      <c r="A581" s="28"/>
      <c r="B581" s="29"/>
      <c r="C581" s="28"/>
      <c r="D581" s="28"/>
    </row>
    <row r="582" spans="1:4">
      <c r="A582" s="28"/>
      <c r="B582" s="29"/>
      <c r="C582" s="28"/>
      <c r="D582" s="28"/>
    </row>
    <row r="583" spans="1:4">
      <c r="A583" s="28"/>
      <c r="B583" s="29"/>
      <c r="C583" s="28"/>
      <c r="D583" s="28"/>
    </row>
    <row r="584" spans="1:4">
      <c r="A584" s="28"/>
      <c r="B584" s="29"/>
      <c r="C584" s="28"/>
      <c r="D584" s="28"/>
    </row>
    <row r="585" spans="1:4">
      <c r="A585" s="28"/>
      <c r="B585" s="29"/>
      <c r="C585" s="28"/>
      <c r="D585" s="28"/>
    </row>
    <row r="586" spans="1:4">
      <c r="A586" s="28"/>
      <c r="B586" s="29"/>
      <c r="C586" s="28"/>
      <c r="D586" s="28"/>
    </row>
    <row r="587" spans="1:4">
      <c r="A587" s="28"/>
      <c r="B587" s="29"/>
      <c r="C587" s="28"/>
      <c r="D587" s="28"/>
    </row>
    <row r="588" spans="1:4">
      <c r="A588" s="28"/>
      <c r="B588" s="29"/>
      <c r="C588" s="28"/>
      <c r="D588" s="28"/>
    </row>
    <row r="589" spans="1:4">
      <c r="A589" s="28"/>
      <c r="B589" s="29"/>
      <c r="C589" s="28"/>
      <c r="D589" s="28"/>
    </row>
    <row r="590" spans="1:4">
      <c r="A590" s="28"/>
      <c r="B590" s="29"/>
      <c r="C590" s="28"/>
      <c r="D590" s="28"/>
    </row>
    <row r="591" spans="1:4">
      <c r="A591" s="28"/>
      <c r="B591" s="29"/>
      <c r="C591" s="28"/>
      <c r="D591" s="28"/>
    </row>
    <row r="592" spans="1:4">
      <c r="A592" s="28"/>
      <c r="B592" s="29"/>
      <c r="C592" s="28"/>
      <c r="D592" s="28"/>
    </row>
    <row r="593" spans="1:4">
      <c r="A593" s="28"/>
      <c r="B593" s="29"/>
      <c r="C593" s="28"/>
      <c r="D593" s="28"/>
    </row>
    <row r="594" spans="1:4">
      <c r="A594" s="28"/>
      <c r="B594" s="29"/>
      <c r="C594" s="28"/>
      <c r="D594" s="28"/>
    </row>
    <row r="595" spans="1:4">
      <c r="A595" s="28"/>
      <c r="B595" s="29"/>
      <c r="C595" s="28"/>
      <c r="D595" s="28"/>
    </row>
    <row r="596" spans="1:4">
      <c r="A596" s="28"/>
      <c r="B596" s="29"/>
      <c r="C596" s="28"/>
      <c r="D596" s="28"/>
    </row>
    <row r="597" spans="1:4">
      <c r="A597" s="28"/>
      <c r="B597" s="29"/>
      <c r="C597" s="28"/>
      <c r="D597" s="28"/>
    </row>
    <row r="598" spans="1:4">
      <c r="A598" s="28"/>
      <c r="B598" s="29"/>
      <c r="C598" s="28"/>
      <c r="D598" s="28"/>
    </row>
    <row r="599" spans="1:4">
      <c r="A599" s="28"/>
      <c r="B599" s="29"/>
      <c r="C599" s="28"/>
      <c r="D599" s="28"/>
    </row>
    <row r="600" spans="1:4">
      <c r="A600" s="28"/>
      <c r="B600" s="29"/>
      <c r="C600" s="28"/>
      <c r="D600" s="28"/>
    </row>
    <row r="601" spans="1:4">
      <c r="A601" s="28"/>
      <c r="B601" s="29"/>
      <c r="C601" s="28"/>
      <c r="D601" s="28"/>
    </row>
    <row r="602" spans="1:4">
      <c r="A602" s="28"/>
      <c r="B602" s="29"/>
      <c r="C602" s="28"/>
      <c r="D602" s="28"/>
    </row>
    <row r="603" spans="1:4">
      <c r="A603" s="28"/>
      <c r="B603" s="29"/>
      <c r="C603" s="28"/>
      <c r="D603" s="28"/>
    </row>
    <row r="604" spans="1:4">
      <c r="A604" s="28"/>
      <c r="B604" s="29"/>
      <c r="C604" s="28"/>
      <c r="D604" s="28"/>
    </row>
    <row r="605" spans="1:4">
      <c r="A605" s="28"/>
      <c r="B605" s="29"/>
      <c r="C605" s="28"/>
      <c r="D605" s="28"/>
    </row>
    <row r="606" spans="1:4">
      <c r="A606" s="28"/>
      <c r="B606" s="29"/>
      <c r="C606" s="28"/>
      <c r="D606" s="28"/>
    </row>
    <row r="607" spans="1:4">
      <c r="A607" s="28"/>
      <c r="B607" s="29"/>
      <c r="C607" s="28"/>
      <c r="D607" s="28"/>
    </row>
    <row r="608" spans="1:4">
      <c r="A608" s="28"/>
      <c r="B608" s="29"/>
      <c r="C608" s="28"/>
      <c r="D608" s="28"/>
    </row>
    <row r="609" spans="1:4">
      <c r="A609" s="28"/>
      <c r="B609" s="29"/>
      <c r="C609" s="28"/>
      <c r="D609" s="28"/>
    </row>
    <row r="610" spans="1:4">
      <c r="A610" s="28"/>
      <c r="B610" s="29"/>
      <c r="C610" s="28"/>
      <c r="D610" s="28"/>
    </row>
    <row r="611" spans="1:4">
      <c r="A611" s="28"/>
      <c r="B611" s="29"/>
      <c r="C611" s="28"/>
      <c r="D611" s="28"/>
    </row>
    <row r="612" spans="1:4">
      <c r="A612" s="28"/>
      <c r="B612" s="29"/>
      <c r="C612" s="28"/>
      <c r="D612" s="28"/>
    </row>
    <row r="613" spans="1:4">
      <c r="A613" s="28"/>
      <c r="B613" s="29"/>
      <c r="C613" s="28"/>
      <c r="D613" s="28"/>
    </row>
    <row r="614" spans="1:4">
      <c r="A614" s="28"/>
      <c r="B614" s="29"/>
      <c r="C614" s="28"/>
      <c r="D614" s="28"/>
    </row>
    <row r="615" spans="1:4">
      <c r="A615" s="28"/>
      <c r="B615" s="29"/>
      <c r="C615" s="28"/>
      <c r="D615" s="28"/>
    </row>
    <row r="616" spans="1:4">
      <c r="A616" s="28"/>
      <c r="B616" s="29"/>
      <c r="C616" s="28"/>
      <c r="D616" s="28"/>
    </row>
    <row r="617" spans="1:4">
      <c r="A617" s="28"/>
      <c r="B617" s="29"/>
      <c r="C617" s="28"/>
      <c r="D617" s="28"/>
    </row>
    <row r="618" spans="1:4">
      <c r="A618" s="28"/>
      <c r="B618" s="29"/>
      <c r="C618" s="28"/>
      <c r="D618" s="28"/>
    </row>
    <row r="619" spans="1:4">
      <c r="A619" s="28"/>
      <c r="B619" s="29"/>
      <c r="C619" s="28"/>
      <c r="D619" s="28"/>
    </row>
    <row r="620" spans="1:4">
      <c r="A620" s="28"/>
      <c r="B620" s="29"/>
      <c r="C620" s="28"/>
      <c r="D620" s="28"/>
    </row>
    <row r="621" spans="1:4">
      <c r="A621" s="28"/>
      <c r="B621" s="29"/>
      <c r="C621" s="28"/>
      <c r="D621" s="28"/>
    </row>
    <row r="622" spans="1:4">
      <c r="A622" s="28"/>
      <c r="B622" s="29"/>
      <c r="C622" s="28"/>
      <c r="D622" s="28"/>
    </row>
    <row r="623" spans="1:4">
      <c r="A623" s="28"/>
      <c r="B623" s="29"/>
      <c r="C623" s="28"/>
      <c r="D623" s="28"/>
    </row>
    <row r="624" spans="1:4">
      <c r="A624" s="28"/>
      <c r="B624" s="29"/>
      <c r="C624" s="28"/>
      <c r="D624" s="28"/>
    </row>
    <row r="625" spans="1:4">
      <c r="A625" s="28"/>
      <c r="B625" s="29"/>
      <c r="C625" s="28"/>
      <c r="D625" s="28"/>
    </row>
    <row r="626" spans="1:4">
      <c r="A626" s="28"/>
      <c r="B626" s="29"/>
      <c r="C626" s="28"/>
      <c r="D626" s="28"/>
    </row>
    <row r="627" spans="1:4">
      <c r="A627" s="28"/>
      <c r="B627" s="29"/>
      <c r="C627" s="28"/>
      <c r="D627" s="28"/>
    </row>
    <row r="628" spans="1:4">
      <c r="A628" s="28"/>
      <c r="B628" s="29"/>
      <c r="C628" s="28"/>
      <c r="D628" s="28"/>
    </row>
    <row r="629" spans="1:4">
      <c r="A629" s="28"/>
      <c r="B629" s="29"/>
      <c r="C629" s="28"/>
      <c r="D629" s="28"/>
    </row>
    <row r="630" spans="1:4">
      <c r="A630" s="28"/>
      <c r="B630" s="29"/>
      <c r="C630" s="28"/>
      <c r="D630" s="28"/>
    </row>
    <row r="631" spans="1:4">
      <c r="A631" s="28"/>
      <c r="B631" s="29"/>
      <c r="C631" s="28"/>
      <c r="D631" s="28"/>
    </row>
    <row r="632" spans="1:4">
      <c r="A632" s="28"/>
      <c r="B632" s="29"/>
      <c r="C632" s="28"/>
      <c r="D632" s="28"/>
    </row>
    <row r="633" spans="1:4">
      <c r="A633" s="28"/>
      <c r="B633" s="29"/>
      <c r="C633" s="28"/>
      <c r="D633" s="28"/>
    </row>
    <row r="634" spans="1:4">
      <c r="A634" s="28"/>
      <c r="B634" s="29"/>
      <c r="C634" s="28"/>
      <c r="D634" s="28"/>
    </row>
    <row r="635" spans="1:4">
      <c r="A635" s="28"/>
      <c r="B635" s="29"/>
      <c r="C635" s="28"/>
      <c r="D635" s="28"/>
    </row>
    <row r="636" spans="1:4">
      <c r="A636" s="28"/>
      <c r="B636" s="29"/>
      <c r="C636" s="28"/>
      <c r="D636" s="28"/>
    </row>
    <row r="637" spans="1:4">
      <c r="A637" s="28"/>
      <c r="B637" s="29"/>
      <c r="C637" s="28"/>
      <c r="D637" s="28"/>
    </row>
    <row r="638" spans="1:4">
      <c r="A638" s="28"/>
      <c r="B638" s="29"/>
      <c r="C638" s="28"/>
      <c r="D638" s="28"/>
    </row>
    <row r="639" spans="1:4">
      <c r="A639" s="28"/>
      <c r="B639" s="29"/>
      <c r="C639" s="28"/>
      <c r="D639" s="28"/>
    </row>
    <row r="640" spans="1:4">
      <c r="A640" s="28"/>
      <c r="B640" s="29"/>
      <c r="C640" s="28"/>
      <c r="D640" s="28"/>
    </row>
    <row r="641" spans="1:4">
      <c r="A641" s="28"/>
      <c r="B641" s="29"/>
      <c r="C641" s="28"/>
      <c r="D641" s="28"/>
    </row>
    <row r="642" spans="1:4">
      <c r="A642" s="28"/>
      <c r="B642" s="29"/>
      <c r="C642" s="28"/>
      <c r="D642" s="28"/>
    </row>
    <row r="643" spans="1:4">
      <c r="A643" s="28"/>
      <c r="B643" s="29"/>
      <c r="C643" s="28"/>
      <c r="D643" s="28"/>
    </row>
    <row r="644" spans="1:4">
      <c r="A644" s="28"/>
      <c r="B644" s="29"/>
      <c r="C644" s="28"/>
      <c r="D644" s="28"/>
    </row>
    <row r="645" spans="1:4">
      <c r="A645" s="28"/>
      <c r="B645" s="29"/>
      <c r="C645" s="28"/>
      <c r="D645" s="28"/>
    </row>
    <row r="646" spans="1:4">
      <c r="A646" s="28"/>
      <c r="B646" s="29"/>
      <c r="C646" s="28"/>
      <c r="D646" s="28"/>
    </row>
    <row r="647" spans="1:4">
      <c r="A647" s="28"/>
      <c r="B647" s="29"/>
      <c r="C647" s="28"/>
      <c r="D647" s="28"/>
    </row>
    <row r="648" spans="1:4">
      <c r="A648" s="28"/>
      <c r="B648" s="29"/>
      <c r="C648" s="28"/>
      <c r="D648" s="28"/>
    </row>
    <row r="649" spans="1:4">
      <c r="A649" s="28"/>
      <c r="B649" s="29"/>
      <c r="C649" s="28"/>
      <c r="D649" s="28"/>
    </row>
    <row r="650" spans="1:4">
      <c r="A650" s="28"/>
      <c r="B650" s="29"/>
      <c r="C650" s="28"/>
      <c r="D650" s="28"/>
    </row>
    <row r="651" spans="1:4">
      <c r="A651" s="28"/>
      <c r="B651" s="29"/>
      <c r="C651" s="28"/>
      <c r="D651" s="28"/>
    </row>
    <row r="652" spans="1:4">
      <c r="A652" s="28"/>
      <c r="B652" s="29"/>
      <c r="C652" s="28"/>
      <c r="D652" s="28"/>
    </row>
    <row r="653" spans="1:4">
      <c r="A653" s="28"/>
      <c r="B653" s="29"/>
      <c r="C653" s="28"/>
      <c r="D653" s="28"/>
    </row>
    <row r="654" spans="1:4">
      <c r="A654" s="28"/>
      <c r="B654" s="29"/>
      <c r="C654" s="28"/>
      <c r="D654" s="28"/>
    </row>
    <row r="655" spans="1:4">
      <c r="A655" s="28"/>
      <c r="B655" s="29"/>
      <c r="C655" s="28"/>
      <c r="D655" s="28"/>
    </row>
    <row r="656" spans="1:4">
      <c r="A656" s="28"/>
      <c r="B656" s="29"/>
      <c r="C656" s="28"/>
      <c r="D656" s="28"/>
    </row>
    <row r="657" spans="1:4">
      <c r="A657" s="28"/>
      <c r="B657" s="29"/>
      <c r="C657" s="28"/>
      <c r="D657" s="28"/>
    </row>
    <row r="658" spans="1:4">
      <c r="A658" s="28"/>
      <c r="B658" s="29"/>
      <c r="C658" s="28"/>
      <c r="D658" s="28"/>
    </row>
    <row r="659" spans="1:4">
      <c r="A659" s="28"/>
      <c r="B659" s="29"/>
      <c r="C659" s="28"/>
      <c r="D659" s="28"/>
    </row>
    <row r="660" spans="1:4">
      <c r="A660" s="28"/>
      <c r="B660" s="29"/>
      <c r="C660" s="28"/>
      <c r="D660" s="28"/>
    </row>
    <row r="661" spans="1:4">
      <c r="A661" s="28"/>
      <c r="B661" s="29"/>
      <c r="C661" s="28"/>
      <c r="D661" s="28"/>
    </row>
    <row r="662" spans="1:4">
      <c r="A662" s="28"/>
      <c r="B662" s="29"/>
      <c r="C662" s="28"/>
      <c r="D662" s="28"/>
    </row>
    <row r="663" spans="1:4">
      <c r="A663" s="28"/>
      <c r="B663" s="29"/>
      <c r="C663" s="28"/>
      <c r="D663" s="28"/>
    </row>
    <row r="664" spans="1:4">
      <c r="A664" s="28"/>
      <c r="B664" s="29"/>
      <c r="C664" s="28"/>
      <c r="D664" s="28"/>
    </row>
    <row r="665" spans="1:4">
      <c r="A665" s="28"/>
      <c r="B665" s="29"/>
      <c r="C665" s="28"/>
      <c r="D665" s="28"/>
    </row>
    <row r="666" spans="1:4">
      <c r="A666" s="28"/>
      <c r="B666" s="29"/>
      <c r="C666" s="28"/>
      <c r="D666" s="28"/>
    </row>
    <row r="667" spans="1:4">
      <c r="A667" s="28"/>
      <c r="B667" s="29"/>
      <c r="C667" s="28"/>
      <c r="D667" s="28"/>
    </row>
    <row r="668" spans="1:4">
      <c r="A668" s="28"/>
      <c r="B668" s="29"/>
      <c r="C668" s="28"/>
      <c r="D668" s="28"/>
    </row>
    <row r="669" spans="1:4">
      <c r="A669" s="28"/>
      <c r="B669" s="29"/>
      <c r="C669" s="28"/>
      <c r="D669" s="28"/>
    </row>
    <row r="670" spans="1:4">
      <c r="A670" s="28"/>
      <c r="B670" s="29"/>
      <c r="C670" s="28"/>
      <c r="D670" s="28"/>
    </row>
    <row r="671" spans="1:4">
      <c r="A671" s="28"/>
      <c r="B671" s="29"/>
      <c r="C671" s="28"/>
      <c r="D671" s="28"/>
    </row>
    <row r="672" spans="1:4">
      <c r="A672" s="28"/>
      <c r="B672" s="29"/>
      <c r="C672" s="28"/>
      <c r="D672" s="28"/>
    </row>
    <row r="673" spans="1:4">
      <c r="A673" s="28"/>
      <c r="B673" s="29"/>
      <c r="C673" s="28"/>
      <c r="D673" s="28"/>
    </row>
    <row r="674" spans="1:4">
      <c r="A674" s="28"/>
      <c r="B674" s="29"/>
      <c r="C674" s="28"/>
      <c r="D674" s="28"/>
    </row>
    <row r="675" spans="1:4">
      <c r="A675" s="28"/>
      <c r="B675" s="29"/>
      <c r="C675" s="28"/>
      <c r="D675" s="28"/>
    </row>
    <row r="676" spans="1:4">
      <c r="A676" s="28"/>
      <c r="B676" s="29"/>
      <c r="C676" s="28"/>
      <c r="D676" s="28"/>
    </row>
    <row r="677" spans="1:4">
      <c r="A677" s="28"/>
      <c r="B677" s="29"/>
      <c r="C677" s="28"/>
      <c r="D677" s="28"/>
    </row>
    <row r="678" spans="1:4">
      <c r="A678" s="28"/>
      <c r="B678" s="29"/>
      <c r="C678" s="28"/>
      <c r="D678" s="28"/>
    </row>
    <row r="679" spans="1:4">
      <c r="A679" s="28"/>
      <c r="B679" s="29"/>
      <c r="C679" s="28"/>
      <c r="D679" s="28"/>
    </row>
    <row r="680" spans="1:4">
      <c r="A680" s="28"/>
      <c r="B680" s="29"/>
      <c r="C680" s="28"/>
      <c r="D680" s="28"/>
    </row>
    <row r="681" spans="1:4">
      <c r="A681" s="28"/>
      <c r="B681" s="29"/>
      <c r="C681" s="28"/>
      <c r="D681" s="28"/>
    </row>
    <row r="682" spans="1:4">
      <c r="A682" s="28"/>
      <c r="B682" s="29"/>
      <c r="C682" s="28"/>
      <c r="D682" s="28"/>
    </row>
    <row r="683" spans="1:4">
      <c r="A683" s="28"/>
      <c r="B683" s="29"/>
      <c r="C683" s="28"/>
      <c r="D683" s="28"/>
    </row>
    <row r="684" spans="1:4">
      <c r="A684" s="28"/>
      <c r="B684" s="29"/>
      <c r="C684" s="28"/>
      <c r="D684" s="28"/>
    </row>
    <row r="685" spans="1:4">
      <c r="A685" s="28"/>
      <c r="B685" s="29"/>
      <c r="C685" s="28"/>
      <c r="D685" s="28"/>
    </row>
    <row r="686" spans="1:4">
      <c r="A686" s="28"/>
      <c r="B686" s="29"/>
      <c r="C686" s="28"/>
      <c r="D686" s="28"/>
    </row>
    <row r="687" spans="1:4">
      <c r="A687" s="28"/>
      <c r="B687" s="29"/>
      <c r="C687" s="28"/>
      <c r="D687" s="28"/>
    </row>
    <row r="688" spans="1:4">
      <c r="A688" s="28"/>
      <c r="B688" s="29"/>
      <c r="C688" s="28"/>
      <c r="D688" s="28"/>
    </row>
    <row r="689" spans="1:4">
      <c r="A689" s="28"/>
      <c r="B689" s="29"/>
      <c r="C689" s="28"/>
      <c r="D689" s="28"/>
    </row>
    <row r="690" spans="1:4">
      <c r="A690" s="28"/>
      <c r="B690" s="29"/>
      <c r="C690" s="28"/>
      <c r="D690" s="28"/>
    </row>
    <row r="691" spans="1:4">
      <c r="A691" s="28"/>
      <c r="B691" s="29"/>
      <c r="C691" s="28"/>
      <c r="D691" s="28"/>
    </row>
    <row r="692" spans="1:4">
      <c r="A692" s="28"/>
      <c r="B692" s="29"/>
      <c r="C692" s="28"/>
      <c r="D692" s="28"/>
    </row>
    <row r="693" spans="1:4">
      <c r="A693" s="28"/>
      <c r="B693" s="29"/>
      <c r="C693" s="28"/>
      <c r="D693" s="28"/>
    </row>
    <row r="694" spans="1:4">
      <c r="A694" s="28"/>
      <c r="B694" s="29"/>
      <c r="C694" s="28"/>
      <c r="D694" s="28"/>
    </row>
    <row r="695" spans="1:4">
      <c r="A695" s="28"/>
      <c r="B695" s="29"/>
      <c r="C695" s="28"/>
      <c r="D695" s="28"/>
    </row>
    <row r="696" spans="1:4">
      <c r="A696" s="28"/>
      <c r="B696" s="29"/>
      <c r="C696" s="28"/>
      <c r="D696" s="28"/>
    </row>
    <row r="697" spans="1:4">
      <c r="A697" s="28"/>
      <c r="B697" s="29"/>
      <c r="C697" s="28"/>
      <c r="D697" s="28"/>
    </row>
    <row r="698" spans="1:4">
      <c r="A698" s="28"/>
      <c r="B698" s="29"/>
      <c r="C698" s="28"/>
      <c r="D698" s="28"/>
    </row>
    <row r="699" spans="1:4">
      <c r="A699" s="28"/>
      <c r="B699" s="29"/>
      <c r="C699" s="28"/>
      <c r="D699" s="28"/>
    </row>
    <row r="700" spans="1:4">
      <c r="A700" s="28"/>
      <c r="B700" s="29"/>
      <c r="C700" s="28"/>
      <c r="D700" s="28"/>
    </row>
    <row r="701" spans="1:4">
      <c r="A701" s="28"/>
      <c r="B701" s="29"/>
      <c r="C701" s="28"/>
      <c r="D701" s="28"/>
    </row>
    <row r="702" spans="1:4">
      <c r="A702" s="28"/>
      <c r="B702" s="29"/>
      <c r="C702" s="28"/>
      <c r="D702" s="28"/>
    </row>
    <row r="703" spans="1:4">
      <c r="A703" s="28"/>
      <c r="B703" s="29"/>
      <c r="C703" s="28"/>
      <c r="D703" s="28"/>
    </row>
    <row r="704" spans="1:4">
      <c r="A704" s="28"/>
      <c r="B704" s="29"/>
      <c r="C704" s="28"/>
      <c r="D704" s="28"/>
    </row>
    <row r="705" spans="1:4">
      <c r="A705" s="28"/>
      <c r="B705" s="29"/>
      <c r="C705" s="28"/>
      <c r="D705" s="28"/>
    </row>
    <row r="706" spans="1:4">
      <c r="A706" s="28"/>
      <c r="B706" s="29"/>
      <c r="C706" s="28"/>
      <c r="D706" s="28"/>
    </row>
    <row r="707" spans="1:4">
      <c r="A707" s="28"/>
      <c r="B707" s="29"/>
      <c r="C707" s="28"/>
      <c r="D707" s="28"/>
    </row>
    <row r="708" spans="1:4">
      <c r="A708" s="28"/>
      <c r="B708" s="29"/>
      <c r="C708" s="28"/>
      <c r="D708" s="28"/>
    </row>
    <row r="709" spans="1:4">
      <c r="A709" s="28"/>
      <c r="B709" s="29"/>
      <c r="C709" s="28"/>
      <c r="D709" s="28"/>
    </row>
    <row r="710" spans="1:4">
      <c r="A710" s="28"/>
      <c r="B710" s="29"/>
      <c r="C710" s="28"/>
      <c r="D710" s="28"/>
    </row>
    <row r="711" spans="1:4">
      <c r="A711" s="28"/>
      <c r="B711" s="29"/>
      <c r="C711" s="28"/>
      <c r="D711" s="28"/>
    </row>
    <row r="712" spans="1:4">
      <c r="A712" s="28"/>
      <c r="B712" s="29"/>
      <c r="C712" s="28"/>
      <c r="D712" s="28"/>
    </row>
    <row r="713" spans="1:4">
      <c r="A713" s="28"/>
      <c r="B713" s="29"/>
      <c r="C713" s="28"/>
      <c r="D713" s="28"/>
    </row>
    <row r="714" spans="1:4">
      <c r="A714" s="28"/>
      <c r="B714" s="29"/>
      <c r="C714" s="28"/>
      <c r="D714" s="28"/>
    </row>
    <row r="715" spans="1:4">
      <c r="A715" s="28"/>
      <c r="B715" s="29"/>
      <c r="C715" s="28"/>
      <c r="D715" s="28"/>
    </row>
    <row r="716" spans="1:4">
      <c r="A716" s="28"/>
      <c r="B716" s="29"/>
      <c r="C716" s="28"/>
      <c r="D716" s="28"/>
    </row>
    <row r="717" spans="1:4">
      <c r="A717" s="28"/>
      <c r="B717" s="29"/>
      <c r="C717" s="28"/>
      <c r="D717" s="28"/>
    </row>
    <row r="718" spans="1:4">
      <c r="A718" s="28"/>
      <c r="B718" s="29"/>
      <c r="C718" s="28"/>
      <c r="D718" s="28"/>
    </row>
    <row r="719" spans="1:4">
      <c r="A719" s="28"/>
      <c r="B719" s="29"/>
      <c r="C719" s="28"/>
      <c r="D719" s="28"/>
    </row>
    <row r="720" spans="1:4">
      <c r="A720" s="28"/>
      <c r="B720" s="29"/>
      <c r="C720" s="28"/>
      <c r="D720" s="28"/>
    </row>
    <row r="721" spans="1:4">
      <c r="A721" s="28"/>
      <c r="B721" s="29"/>
      <c r="C721" s="28"/>
      <c r="D721" s="28"/>
    </row>
    <row r="722" spans="1:4">
      <c r="A722" s="28"/>
      <c r="B722" s="29"/>
      <c r="C722" s="28"/>
      <c r="D722" s="28"/>
    </row>
    <row r="723" spans="1:4">
      <c r="A723" s="28"/>
      <c r="B723" s="29"/>
      <c r="C723" s="28"/>
      <c r="D723" s="28"/>
    </row>
    <row r="724" spans="1:4">
      <c r="A724" s="28"/>
      <c r="B724" s="29"/>
      <c r="C724" s="28"/>
      <c r="D724" s="28"/>
    </row>
    <row r="725" spans="1:4">
      <c r="A725" s="28"/>
      <c r="B725" s="29"/>
      <c r="C725" s="28"/>
      <c r="D725" s="28"/>
    </row>
    <row r="726" spans="1:4">
      <c r="A726" s="28"/>
      <c r="B726" s="29"/>
      <c r="C726" s="28"/>
      <c r="D726" s="28"/>
    </row>
    <row r="727" spans="1:4">
      <c r="A727" s="28"/>
      <c r="B727" s="29"/>
      <c r="C727" s="28"/>
      <c r="D727" s="28"/>
    </row>
    <row r="728" spans="1:4">
      <c r="A728" s="28"/>
      <c r="B728" s="29"/>
      <c r="C728" s="28"/>
      <c r="D728" s="28"/>
    </row>
    <row r="729" spans="1:4">
      <c r="A729" s="28"/>
      <c r="B729" s="29"/>
      <c r="C729" s="28"/>
      <c r="D729" s="28"/>
    </row>
    <row r="730" spans="1:4">
      <c r="A730" s="28"/>
      <c r="B730" s="29"/>
      <c r="C730" s="28"/>
      <c r="D730" s="28"/>
    </row>
    <row r="731" spans="1:4">
      <c r="A731" s="28"/>
      <c r="B731" s="29"/>
      <c r="C731" s="28"/>
      <c r="D731" s="28"/>
    </row>
    <row r="732" spans="1:4">
      <c r="A732" s="28"/>
      <c r="B732" s="29"/>
      <c r="C732" s="28"/>
      <c r="D732" s="28"/>
    </row>
    <row r="733" spans="1:4">
      <c r="A733" s="28"/>
      <c r="B733" s="29"/>
      <c r="C733" s="28"/>
      <c r="D733" s="28"/>
    </row>
    <row r="734" spans="1:4">
      <c r="A734" s="28"/>
      <c r="B734" s="29"/>
      <c r="C734" s="28"/>
      <c r="D734" s="28"/>
    </row>
    <row r="735" spans="1:4">
      <c r="A735" s="28"/>
      <c r="B735" s="29"/>
      <c r="C735" s="28"/>
      <c r="D735" s="28"/>
    </row>
    <row r="736" spans="1:4">
      <c r="A736" s="28"/>
      <c r="B736" s="29"/>
      <c r="C736" s="28"/>
      <c r="D736" s="28"/>
    </row>
    <row r="737" spans="1:4">
      <c r="A737" s="28"/>
      <c r="B737" s="29"/>
      <c r="C737" s="28"/>
      <c r="D737" s="28"/>
    </row>
    <row r="738" spans="1:4">
      <c r="A738" s="28"/>
      <c r="B738" s="29"/>
      <c r="C738" s="28"/>
      <c r="D738" s="28"/>
    </row>
    <row r="739" spans="1:4">
      <c r="A739" s="28"/>
      <c r="B739" s="29"/>
      <c r="C739" s="28"/>
      <c r="D739" s="28"/>
    </row>
    <row r="740" spans="1:4">
      <c r="A740" s="28"/>
      <c r="B740" s="29"/>
      <c r="C740" s="28"/>
      <c r="D740" s="28"/>
    </row>
    <row r="741" spans="1:4">
      <c r="A741" s="28"/>
      <c r="B741" s="29"/>
      <c r="C741" s="28"/>
      <c r="D741" s="28"/>
    </row>
    <row r="742" spans="1:4">
      <c r="A742" s="28"/>
      <c r="B742" s="29"/>
      <c r="C742" s="28"/>
      <c r="D742" s="28"/>
    </row>
    <row r="743" spans="1:4">
      <c r="A743" s="28"/>
      <c r="B743" s="29"/>
      <c r="C743" s="28"/>
      <c r="D743" s="28"/>
    </row>
    <row r="744" spans="1:4">
      <c r="A744" s="28"/>
      <c r="B744" s="29"/>
      <c r="C744" s="28"/>
      <c r="D744" s="28"/>
    </row>
    <row r="745" spans="1:4">
      <c r="A745" s="28"/>
      <c r="B745" s="29"/>
      <c r="C745" s="28"/>
      <c r="D745" s="28"/>
    </row>
    <row r="746" spans="1:4">
      <c r="A746" s="28"/>
      <c r="B746" s="29"/>
      <c r="C746" s="28"/>
      <c r="D746" s="28"/>
    </row>
    <row r="747" spans="1:4">
      <c r="A747" s="28"/>
      <c r="B747" s="29"/>
      <c r="C747" s="28"/>
      <c r="D747" s="28"/>
    </row>
    <row r="748" spans="1:4">
      <c r="A748" s="28"/>
      <c r="B748" s="29"/>
      <c r="C748" s="28"/>
      <c r="D748" s="28"/>
    </row>
    <row r="749" spans="1:4">
      <c r="A749" s="28"/>
      <c r="B749" s="29"/>
      <c r="C749" s="28"/>
      <c r="D749" s="28"/>
    </row>
    <row r="750" spans="1:4">
      <c r="A750" s="28"/>
      <c r="B750" s="29"/>
      <c r="C750" s="28"/>
      <c r="D750" s="28"/>
    </row>
    <row r="751" spans="1:4">
      <c r="A751" s="28"/>
      <c r="B751" s="29"/>
      <c r="C751" s="28"/>
      <c r="D751" s="28"/>
    </row>
    <row r="752" spans="1:4">
      <c r="A752" s="28"/>
      <c r="B752" s="29"/>
      <c r="C752" s="28"/>
      <c r="D752" s="28"/>
    </row>
    <row r="753" spans="1:4">
      <c r="A753" s="28"/>
      <c r="B753" s="29"/>
      <c r="C753" s="28"/>
      <c r="D753" s="28"/>
    </row>
    <row r="754" spans="1:4">
      <c r="A754" s="28"/>
      <c r="B754" s="29"/>
      <c r="C754" s="28"/>
      <c r="D754" s="28"/>
    </row>
    <row r="755" spans="1:4">
      <c r="A755" s="28"/>
      <c r="B755" s="29"/>
      <c r="C755" s="28"/>
      <c r="D755" s="28"/>
    </row>
    <row r="756" spans="1:4">
      <c r="A756" s="28"/>
      <c r="B756" s="29"/>
      <c r="C756" s="28"/>
      <c r="D756" s="28"/>
    </row>
    <row r="757" spans="1:4">
      <c r="A757" s="28"/>
      <c r="B757" s="29"/>
      <c r="C757" s="28"/>
      <c r="D757" s="28"/>
    </row>
    <row r="758" spans="1:4">
      <c r="A758" s="28"/>
      <c r="B758" s="29"/>
      <c r="C758" s="28"/>
      <c r="D758" s="28"/>
    </row>
    <row r="759" spans="1:4">
      <c r="A759" s="28"/>
      <c r="B759" s="29"/>
      <c r="C759" s="28"/>
      <c r="D759" s="28"/>
    </row>
    <row r="760" spans="1:4">
      <c r="A760" s="28"/>
      <c r="B760" s="29"/>
      <c r="C760" s="28"/>
      <c r="D760" s="28"/>
    </row>
    <row r="761" spans="1:4">
      <c r="A761" s="28"/>
      <c r="B761" s="29"/>
      <c r="C761" s="28"/>
      <c r="D761" s="28"/>
    </row>
    <row r="762" spans="1:4">
      <c r="A762" s="28"/>
      <c r="B762" s="29"/>
      <c r="C762" s="28"/>
      <c r="D762" s="28"/>
    </row>
    <row r="763" spans="1:4">
      <c r="A763" s="28"/>
      <c r="B763" s="29"/>
      <c r="C763" s="28"/>
      <c r="D763" s="28"/>
    </row>
    <row r="764" spans="1:4">
      <c r="A764" s="28"/>
      <c r="B764" s="29"/>
      <c r="C764" s="28"/>
      <c r="D764" s="28"/>
    </row>
    <row r="765" spans="1:4">
      <c r="A765" s="28"/>
      <c r="B765" s="29"/>
      <c r="C765" s="28"/>
      <c r="D765" s="28"/>
    </row>
    <row r="766" spans="1:4">
      <c r="A766" s="28"/>
      <c r="B766" s="29"/>
      <c r="C766" s="28"/>
      <c r="D766" s="28"/>
    </row>
    <row r="767" spans="1:4">
      <c r="A767" s="28"/>
      <c r="B767" s="29"/>
      <c r="C767" s="28"/>
      <c r="D767" s="28"/>
    </row>
    <row r="768" spans="1:4">
      <c r="A768" s="28"/>
      <c r="B768" s="29"/>
      <c r="C768" s="28"/>
      <c r="D768" s="28"/>
    </row>
    <row r="769" spans="1:4">
      <c r="A769" s="28"/>
      <c r="B769" s="29"/>
      <c r="C769" s="28"/>
      <c r="D769" s="28"/>
    </row>
    <row r="770" spans="1:4">
      <c r="A770" s="28"/>
      <c r="B770" s="29"/>
      <c r="C770" s="28"/>
      <c r="D770" s="28"/>
    </row>
    <row r="771" spans="1:4">
      <c r="A771" s="28"/>
      <c r="B771" s="29"/>
      <c r="C771" s="28"/>
      <c r="D771" s="28"/>
    </row>
    <row r="772" spans="1:4">
      <c r="A772" s="28"/>
      <c r="B772" s="29"/>
      <c r="C772" s="28"/>
      <c r="D772" s="28"/>
    </row>
    <row r="773" spans="1:4">
      <c r="A773" s="28"/>
      <c r="B773" s="29"/>
      <c r="C773" s="28"/>
      <c r="D773" s="28"/>
    </row>
    <row r="774" spans="1:4">
      <c r="A774" s="28"/>
      <c r="B774" s="29"/>
      <c r="C774" s="28"/>
      <c r="D774" s="28"/>
    </row>
    <row r="775" spans="1:4">
      <c r="A775" s="28"/>
      <c r="B775" s="29"/>
      <c r="C775" s="28"/>
      <c r="D775" s="28"/>
    </row>
    <row r="776" spans="1:4">
      <c r="A776" s="28"/>
      <c r="B776" s="29"/>
      <c r="C776" s="28"/>
      <c r="D776" s="28"/>
    </row>
    <row r="777" spans="1:4">
      <c r="A777" s="28"/>
      <c r="B777" s="29"/>
      <c r="C777" s="28"/>
      <c r="D777" s="28"/>
    </row>
    <row r="778" spans="1:4">
      <c r="A778" s="28"/>
      <c r="B778" s="29"/>
      <c r="C778" s="28"/>
      <c r="D778" s="28"/>
    </row>
    <row r="779" spans="1:4">
      <c r="A779" s="28"/>
      <c r="B779" s="29"/>
      <c r="C779" s="28"/>
      <c r="D779" s="28"/>
    </row>
    <row r="780" spans="1:4">
      <c r="A780" s="28"/>
      <c r="B780" s="29"/>
      <c r="C780" s="28"/>
      <c r="D780" s="28"/>
    </row>
    <row r="781" spans="1:4">
      <c r="A781" s="28"/>
      <c r="B781" s="29"/>
      <c r="C781" s="28"/>
      <c r="D781" s="28"/>
    </row>
    <row r="782" spans="1:4">
      <c r="A782" s="28"/>
      <c r="B782" s="29"/>
      <c r="C782" s="28"/>
      <c r="D782" s="28"/>
    </row>
    <row r="783" spans="1:4">
      <c r="A783" s="28"/>
      <c r="B783" s="29"/>
      <c r="C783" s="28"/>
      <c r="D783" s="28"/>
    </row>
    <row r="784" spans="1:4">
      <c r="A784" s="28"/>
      <c r="B784" s="29"/>
      <c r="C784" s="28"/>
      <c r="D784" s="28"/>
    </row>
    <row r="785" spans="1:4">
      <c r="A785" s="28"/>
      <c r="B785" s="29"/>
      <c r="C785" s="28"/>
      <c r="D785" s="28"/>
    </row>
    <row r="786" spans="1:4">
      <c r="A786" s="28"/>
      <c r="B786" s="29"/>
      <c r="C786" s="28"/>
      <c r="D786" s="28"/>
    </row>
    <row r="787" spans="1:4">
      <c r="A787" s="28"/>
      <c r="B787" s="29"/>
      <c r="C787" s="28"/>
      <c r="D787" s="28"/>
    </row>
    <row r="788" spans="1:4">
      <c r="A788" s="28"/>
      <c r="B788" s="29"/>
      <c r="C788" s="28"/>
      <c r="D788" s="28"/>
    </row>
    <row r="789" spans="1:4">
      <c r="A789" s="28"/>
      <c r="B789" s="29"/>
      <c r="C789" s="28"/>
      <c r="D789" s="28"/>
    </row>
    <row r="790" spans="1:4">
      <c r="A790" s="28"/>
      <c r="B790" s="29"/>
      <c r="C790" s="28"/>
      <c r="D790" s="28"/>
    </row>
    <row r="791" spans="1:4">
      <c r="A791" s="28"/>
      <c r="B791" s="29"/>
      <c r="C791" s="28"/>
      <c r="D791" s="28"/>
    </row>
    <row r="792" spans="1:4">
      <c r="A792" s="28"/>
      <c r="B792" s="29"/>
      <c r="C792" s="28"/>
      <c r="D792" s="28"/>
    </row>
    <row r="793" spans="1:4">
      <c r="A793" s="28"/>
      <c r="B793" s="29"/>
      <c r="C793" s="28"/>
      <c r="D793" s="28"/>
    </row>
    <row r="794" spans="1:4">
      <c r="A794" s="28"/>
      <c r="B794" s="29"/>
      <c r="C794" s="28"/>
      <c r="D794" s="28"/>
    </row>
    <row r="795" spans="1:4">
      <c r="A795" s="28"/>
      <c r="B795" s="29"/>
      <c r="C795" s="28"/>
      <c r="D795" s="28"/>
    </row>
    <row r="796" spans="1:4">
      <c r="A796" s="28"/>
      <c r="B796" s="29"/>
      <c r="C796" s="28"/>
      <c r="D796" s="28"/>
    </row>
    <row r="797" spans="1:4">
      <c r="A797" s="28"/>
      <c r="B797" s="29"/>
      <c r="C797" s="28"/>
      <c r="D797" s="28"/>
    </row>
    <row r="798" spans="1:4">
      <c r="A798" s="28"/>
      <c r="B798" s="29"/>
      <c r="C798" s="28"/>
      <c r="D798" s="28"/>
    </row>
    <row r="799" spans="1:4">
      <c r="A799" s="28"/>
      <c r="B799" s="29"/>
      <c r="C799" s="28"/>
      <c r="D799" s="28"/>
    </row>
    <row r="800" spans="1:4">
      <c r="A800" s="28"/>
      <c r="B800" s="29"/>
      <c r="C800" s="28"/>
      <c r="D800" s="28"/>
    </row>
    <row r="801" spans="1:4">
      <c r="A801" s="28"/>
      <c r="B801" s="29"/>
      <c r="C801" s="28"/>
      <c r="D801" s="28"/>
    </row>
    <row r="802" spans="1:4">
      <c r="A802" s="28"/>
      <c r="B802" s="29"/>
      <c r="C802" s="28"/>
      <c r="D802" s="28"/>
    </row>
    <row r="803" spans="1:4">
      <c r="A803" s="28"/>
      <c r="B803" s="29"/>
      <c r="C803" s="28"/>
      <c r="D803" s="28"/>
    </row>
    <row r="804" spans="1:4">
      <c r="A804" s="28"/>
      <c r="B804" s="29"/>
      <c r="C804" s="28"/>
      <c r="D804" s="28"/>
    </row>
    <row r="805" spans="1:4">
      <c r="A805" s="28"/>
      <c r="B805" s="29"/>
      <c r="C805" s="28"/>
      <c r="D805" s="28"/>
    </row>
    <row r="806" spans="1:4">
      <c r="A806" s="28"/>
      <c r="B806" s="29"/>
      <c r="C806" s="28"/>
      <c r="D806" s="28"/>
    </row>
    <row r="807" spans="1:4">
      <c r="A807" s="28"/>
      <c r="B807" s="29"/>
      <c r="C807" s="28"/>
      <c r="D807" s="28"/>
    </row>
    <row r="808" spans="1:4">
      <c r="A808" s="28"/>
      <c r="B808" s="29"/>
      <c r="C808" s="28"/>
      <c r="D808" s="28"/>
    </row>
    <row r="809" spans="1:4">
      <c r="A809" s="28"/>
      <c r="B809" s="29"/>
      <c r="C809" s="28"/>
      <c r="D809" s="28"/>
    </row>
    <row r="810" spans="1:4">
      <c r="A810" s="28"/>
      <c r="B810" s="29"/>
      <c r="C810" s="28"/>
      <c r="D810" s="28"/>
    </row>
    <row r="811" spans="1:4">
      <c r="A811" s="28"/>
      <c r="B811" s="29"/>
      <c r="C811" s="28"/>
      <c r="D811" s="28"/>
    </row>
    <row r="812" spans="1:4">
      <c r="A812" s="28"/>
      <c r="B812" s="29"/>
      <c r="C812" s="28"/>
      <c r="D812" s="28"/>
    </row>
    <row r="813" spans="1:4">
      <c r="A813" s="28"/>
      <c r="B813" s="29"/>
      <c r="C813" s="28"/>
      <c r="D813" s="28"/>
    </row>
    <row r="814" spans="1:4">
      <c r="A814" s="28"/>
      <c r="B814" s="29"/>
      <c r="C814" s="28"/>
      <c r="D814" s="28"/>
    </row>
    <row r="815" spans="1:4">
      <c r="A815" s="28"/>
      <c r="B815" s="29"/>
      <c r="C815" s="28"/>
      <c r="D815" s="28"/>
    </row>
    <row r="816" spans="1:4">
      <c r="A816" s="28"/>
      <c r="B816" s="29"/>
      <c r="C816" s="28"/>
      <c r="D816" s="28"/>
    </row>
    <row r="817" spans="1:4">
      <c r="A817" s="28"/>
      <c r="B817" s="29"/>
      <c r="C817" s="28"/>
      <c r="D817" s="28"/>
    </row>
    <row r="818" spans="1:4">
      <c r="A818" s="28"/>
      <c r="B818" s="29"/>
      <c r="C818" s="28"/>
      <c r="D818" s="28"/>
    </row>
    <row r="819" spans="1:4">
      <c r="A819" s="28"/>
      <c r="B819" s="29"/>
      <c r="C819" s="28"/>
      <c r="D819" s="28"/>
    </row>
    <row r="820" spans="1:4">
      <c r="A820" s="28"/>
      <c r="B820" s="29"/>
      <c r="C820" s="28"/>
      <c r="D820" s="28"/>
    </row>
    <row r="821" spans="1:4">
      <c r="A821" s="28"/>
      <c r="B821" s="29"/>
      <c r="C821" s="28"/>
      <c r="D821" s="28"/>
    </row>
    <row r="822" spans="1:4">
      <c r="A822" s="28"/>
      <c r="B822" s="29"/>
      <c r="C822" s="28"/>
      <c r="D822" s="28"/>
    </row>
    <row r="823" spans="1:4">
      <c r="A823" s="28"/>
      <c r="B823" s="29"/>
      <c r="C823" s="28"/>
      <c r="D823" s="28"/>
    </row>
    <row r="824" spans="1:4">
      <c r="A824" s="28"/>
      <c r="B824" s="29"/>
      <c r="C824" s="28"/>
      <c r="D824" s="28"/>
    </row>
    <row r="825" spans="1:4">
      <c r="A825" s="28"/>
      <c r="B825" s="29"/>
      <c r="C825" s="28"/>
      <c r="D825" s="28"/>
    </row>
    <row r="826" spans="1:4">
      <c r="A826" s="28"/>
      <c r="B826" s="29"/>
      <c r="C826" s="28"/>
      <c r="D826" s="28"/>
    </row>
    <row r="827" spans="1:4">
      <c r="A827" s="28"/>
      <c r="B827" s="29"/>
      <c r="C827" s="28"/>
      <c r="D827" s="28"/>
    </row>
    <row r="828" spans="1:4">
      <c r="A828" s="28"/>
      <c r="B828" s="29"/>
      <c r="C828" s="28"/>
      <c r="D828" s="28"/>
    </row>
    <row r="829" spans="1:4">
      <c r="A829" s="28"/>
      <c r="B829" s="29"/>
      <c r="C829" s="28"/>
      <c r="D829" s="28"/>
    </row>
    <row r="830" spans="1:4">
      <c r="A830" s="28"/>
      <c r="B830" s="29"/>
      <c r="C830" s="28"/>
      <c r="D830" s="28"/>
    </row>
    <row r="831" spans="1:4">
      <c r="A831" s="28"/>
      <c r="B831" s="29"/>
      <c r="C831" s="28"/>
      <c r="D831" s="28"/>
    </row>
    <row r="832" spans="1:4">
      <c r="A832" s="28"/>
      <c r="B832" s="29"/>
      <c r="C832" s="28"/>
      <c r="D832" s="28"/>
    </row>
    <row r="833" spans="1:4">
      <c r="A833" s="28"/>
      <c r="B833" s="29"/>
      <c r="C833" s="28"/>
      <c r="D833" s="28"/>
    </row>
    <row r="834" spans="1:4">
      <c r="A834" s="28"/>
      <c r="B834" s="29"/>
      <c r="C834" s="28"/>
      <c r="D834" s="28"/>
    </row>
    <row r="835" spans="1:4">
      <c r="A835" s="28"/>
      <c r="B835" s="29"/>
      <c r="C835" s="28"/>
      <c r="D835" s="28"/>
    </row>
    <row r="836" spans="1:4">
      <c r="A836" s="28"/>
      <c r="B836" s="29"/>
      <c r="C836" s="28"/>
      <c r="D836" s="28"/>
    </row>
    <row r="837" spans="1:4">
      <c r="A837" s="28"/>
      <c r="B837" s="29"/>
      <c r="C837" s="28"/>
      <c r="D837" s="28"/>
    </row>
    <row r="838" spans="1:4">
      <c r="A838" s="28"/>
      <c r="B838" s="29"/>
      <c r="C838" s="28"/>
      <c r="D838" s="28"/>
    </row>
    <row r="839" spans="1:4">
      <c r="A839" s="28"/>
      <c r="B839" s="29"/>
      <c r="C839" s="28"/>
      <c r="D839" s="28"/>
    </row>
    <row r="840" spans="1:4">
      <c r="A840" s="28"/>
      <c r="B840" s="29"/>
      <c r="C840" s="28"/>
      <c r="D840" s="28"/>
    </row>
    <row r="841" spans="1:4">
      <c r="A841" s="28"/>
      <c r="B841" s="29"/>
      <c r="C841" s="28"/>
      <c r="D841" s="28"/>
    </row>
    <row r="842" spans="1:4">
      <c r="A842" s="28"/>
      <c r="B842" s="29"/>
      <c r="C842" s="28"/>
      <c r="D842" s="28"/>
    </row>
    <row r="843" spans="1:4">
      <c r="A843" s="28"/>
      <c r="B843" s="29"/>
      <c r="C843" s="28"/>
      <c r="D843" s="28"/>
    </row>
    <row r="844" spans="1:4">
      <c r="A844" s="28"/>
      <c r="B844" s="29"/>
      <c r="C844" s="28"/>
      <c r="D844" s="28"/>
    </row>
    <row r="845" spans="1:4">
      <c r="A845" s="28"/>
      <c r="B845" s="29"/>
      <c r="C845" s="28"/>
      <c r="D845" s="28"/>
    </row>
    <row r="846" spans="1:4">
      <c r="A846" s="28"/>
      <c r="B846" s="29"/>
      <c r="C846" s="28"/>
      <c r="D846" s="28"/>
    </row>
    <row r="847" spans="1:4">
      <c r="A847" s="28"/>
      <c r="B847" s="29"/>
      <c r="C847" s="28"/>
      <c r="D847" s="28"/>
    </row>
    <row r="848" spans="1:4">
      <c r="A848" s="28"/>
      <c r="B848" s="29"/>
      <c r="C848" s="28"/>
      <c r="D848" s="28"/>
    </row>
    <row r="849" spans="1:4">
      <c r="A849" s="28"/>
      <c r="B849" s="29"/>
      <c r="C849" s="28"/>
      <c r="D849" s="28"/>
    </row>
    <row r="850" spans="1:4">
      <c r="A850" s="28"/>
      <c r="B850" s="29"/>
      <c r="C850" s="28"/>
      <c r="D850" s="28"/>
    </row>
    <row r="851" spans="1:4">
      <c r="A851" s="28"/>
      <c r="B851" s="29"/>
      <c r="C851" s="28"/>
      <c r="D851" s="28"/>
    </row>
    <row r="852" spans="1:4">
      <c r="A852" s="28"/>
      <c r="B852" s="29"/>
      <c r="C852" s="28"/>
      <c r="D852" s="28"/>
    </row>
    <row r="853" spans="1:4">
      <c r="A853" s="28"/>
      <c r="B853" s="29"/>
      <c r="C853" s="28"/>
      <c r="D853" s="28"/>
    </row>
    <row r="854" spans="1:4">
      <c r="A854" s="28"/>
      <c r="B854" s="29"/>
      <c r="C854" s="28"/>
      <c r="D854" s="28"/>
    </row>
    <row r="855" spans="1:4">
      <c r="A855" s="28"/>
      <c r="B855" s="29"/>
      <c r="C855" s="28"/>
      <c r="D855" s="28"/>
    </row>
    <row r="856" spans="1:4">
      <c r="A856" s="28"/>
      <c r="B856" s="29"/>
      <c r="C856" s="28"/>
      <c r="D856" s="28"/>
    </row>
    <row r="857" spans="1:4">
      <c r="A857" s="28"/>
      <c r="B857" s="29"/>
      <c r="C857" s="28"/>
      <c r="D857" s="28"/>
    </row>
    <row r="858" spans="1:4">
      <c r="A858" s="28"/>
      <c r="B858" s="29"/>
      <c r="C858" s="28"/>
      <c r="D858" s="28"/>
    </row>
    <row r="859" spans="1:4">
      <c r="A859" s="28"/>
      <c r="B859" s="29"/>
      <c r="C859" s="28"/>
      <c r="D859" s="28"/>
    </row>
    <row r="860" spans="1:4">
      <c r="A860" s="28"/>
      <c r="B860" s="29"/>
      <c r="C860" s="28"/>
      <c r="D860" s="28"/>
    </row>
    <row r="861" spans="1:4">
      <c r="A861" s="28"/>
      <c r="B861" s="29"/>
      <c r="C861" s="28"/>
      <c r="D861" s="28"/>
    </row>
    <row r="862" spans="1:4">
      <c r="A862" s="28"/>
      <c r="B862" s="29"/>
      <c r="C862" s="28"/>
      <c r="D862" s="28"/>
    </row>
    <row r="863" spans="1:4">
      <c r="A863" s="28"/>
      <c r="B863" s="29"/>
      <c r="C863" s="28"/>
      <c r="D863" s="28"/>
    </row>
    <row r="864" spans="1:4">
      <c r="A864" s="28"/>
      <c r="B864" s="29"/>
      <c r="C864" s="28"/>
      <c r="D864" s="28"/>
    </row>
    <row r="865" spans="1:4">
      <c r="A865" s="28"/>
      <c r="B865" s="29"/>
      <c r="C865" s="28"/>
      <c r="D865" s="28"/>
    </row>
    <row r="866" spans="1:4">
      <c r="A866" s="28"/>
      <c r="B866" s="29"/>
      <c r="C866" s="28"/>
      <c r="D866" s="28"/>
    </row>
    <row r="867" spans="1:4">
      <c r="A867" s="28"/>
      <c r="B867" s="29"/>
      <c r="C867" s="28"/>
      <c r="D867" s="28"/>
    </row>
    <row r="868" spans="1:4">
      <c r="A868" s="28"/>
      <c r="B868" s="29"/>
      <c r="C868" s="28"/>
      <c r="D868" s="28"/>
    </row>
    <row r="869" spans="1:4">
      <c r="A869" s="28"/>
      <c r="B869" s="29"/>
      <c r="C869" s="28"/>
      <c r="D869" s="28"/>
    </row>
    <row r="870" spans="1:4">
      <c r="A870" s="28"/>
      <c r="B870" s="29"/>
      <c r="C870" s="28"/>
      <c r="D870" s="28"/>
    </row>
    <row r="871" spans="1:4">
      <c r="A871" s="28"/>
      <c r="B871" s="29"/>
      <c r="C871" s="28"/>
      <c r="D871" s="28"/>
    </row>
    <row r="872" spans="1:4">
      <c r="A872" s="28"/>
      <c r="B872" s="29"/>
      <c r="C872" s="28"/>
      <c r="D872" s="28"/>
    </row>
    <row r="873" spans="1:4">
      <c r="A873" s="28"/>
      <c r="B873" s="29"/>
      <c r="C873" s="28"/>
      <c r="D873" s="28"/>
    </row>
    <row r="874" spans="1:4">
      <c r="A874" s="28"/>
      <c r="B874" s="29"/>
      <c r="C874" s="28"/>
      <c r="D874" s="28"/>
    </row>
    <row r="875" spans="1:4">
      <c r="A875" s="28"/>
      <c r="B875" s="29"/>
      <c r="C875" s="28"/>
      <c r="D875" s="28"/>
    </row>
    <row r="876" spans="1:4">
      <c r="A876" s="28"/>
      <c r="B876" s="29"/>
      <c r="C876" s="28"/>
      <c r="D876" s="28"/>
    </row>
    <row r="877" spans="1:4">
      <c r="A877" s="28"/>
      <c r="B877" s="29"/>
      <c r="C877" s="28"/>
      <c r="D877" s="28"/>
    </row>
    <row r="878" spans="1:4">
      <c r="A878" s="28"/>
      <c r="B878" s="29"/>
      <c r="C878" s="28"/>
      <c r="D878" s="28"/>
    </row>
    <row r="879" spans="1:4">
      <c r="A879" s="28"/>
      <c r="B879" s="29"/>
      <c r="C879" s="28"/>
      <c r="D879" s="28"/>
    </row>
    <row r="880" spans="1:4">
      <c r="A880" s="28"/>
      <c r="B880" s="29"/>
      <c r="C880" s="28"/>
      <c r="D880" s="28"/>
    </row>
    <row r="881" spans="1:4">
      <c r="A881" s="28"/>
      <c r="B881" s="29"/>
      <c r="C881" s="28"/>
      <c r="D881" s="28"/>
    </row>
    <row r="882" spans="1:4">
      <c r="A882" s="28"/>
      <c r="B882" s="29"/>
      <c r="C882" s="28"/>
      <c r="D882" s="28"/>
    </row>
    <row r="883" spans="1:4">
      <c r="A883" s="28"/>
      <c r="B883" s="29"/>
      <c r="C883" s="28"/>
      <c r="D883" s="28"/>
    </row>
    <row r="884" spans="1:4">
      <c r="A884" s="28"/>
      <c r="B884" s="29"/>
      <c r="C884" s="28"/>
      <c r="D884" s="28"/>
    </row>
    <row r="885" spans="1:4">
      <c r="A885" s="28"/>
      <c r="B885" s="29"/>
      <c r="C885" s="28"/>
      <c r="D885" s="28"/>
    </row>
    <row r="886" spans="1:4">
      <c r="A886" s="28"/>
      <c r="B886" s="29"/>
      <c r="C886" s="28"/>
      <c r="D886" s="28"/>
    </row>
    <row r="887" spans="1:4">
      <c r="A887" s="28"/>
      <c r="B887" s="29"/>
      <c r="C887" s="28"/>
      <c r="D887" s="28"/>
    </row>
    <row r="888" spans="1:4">
      <c r="A888" s="28"/>
      <c r="B888" s="29"/>
      <c r="C888" s="28"/>
      <c r="D888" s="28"/>
    </row>
    <row r="889" spans="1:4">
      <c r="A889" s="28"/>
      <c r="B889" s="29"/>
      <c r="C889" s="28"/>
      <c r="D889" s="28"/>
    </row>
    <row r="890" spans="1:4">
      <c r="A890" s="28"/>
      <c r="B890" s="29"/>
      <c r="C890" s="28"/>
      <c r="D890" s="28"/>
    </row>
    <row r="891" spans="1:4">
      <c r="A891" s="28"/>
      <c r="B891" s="29"/>
      <c r="C891" s="28"/>
      <c r="D891" s="28"/>
    </row>
    <row r="892" spans="1:4">
      <c r="A892" s="28"/>
      <c r="B892" s="29"/>
      <c r="C892" s="28"/>
      <c r="D892" s="28"/>
    </row>
    <row r="893" spans="1:4">
      <c r="A893" s="28"/>
      <c r="B893" s="29"/>
      <c r="C893" s="28"/>
      <c r="D893" s="28"/>
    </row>
    <row r="894" spans="1:4">
      <c r="A894" s="28"/>
      <c r="B894" s="29"/>
      <c r="C894" s="28"/>
      <c r="D894" s="28"/>
    </row>
    <row r="895" spans="1:4">
      <c r="A895" s="28"/>
      <c r="B895" s="29"/>
      <c r="C895" s="28"/>
      <c r="D895" s="28"/>
    </row>
    <row r="896" spans="1:4">
      <c r="A896" s="28"/>
      <c r="B896" s="29"/>
      <c r="C896" s="28"/>
      <c r="D896" s="28"/>
    </row>
    <row r="897" spans="1:4">
      <c r="A897" s="28"/>
      <c r="B897" s="29"/>
      <c r="C897" s="28"/>
      <c r="D897" s="28"/>
    </row>
    <row r="898" spans="1:4">
      <c r="A898" s="28"/>
      <c r="B898" s="29"/>
      <c r="C898" s="28"/>
      <c r="D898" s="28"/>
    </row>
    <row r="899" spans="1:4">
      <c r="A899" s="28"/>
      <c r="B899" s="29"/>
      <c r="C899" s="28"/>
      <c r="D899" s="28"/>
    </row>
    <row r="900" spans="1:4">
      <c r="A900" s="28"/>
      <c r="B900" s="29"/>
      <c r="C900" s="28"/>
      <c r="D900" s="28"/>
    </row>
    <row r="901" spans="1:4">
      <c r="A901" s="28"/>
      <c r="B901" s="29"/>
      <c r="C901" s="28"/>
      <c r="D901" s="28"/>
    </row>
    <row r="902" spans="1:4">
      <c r="A902" s="28"/>
      <c r="B902" s="29"/>
      <c r="C902" s="28"/>
      <c r="D902" s="28"/>
    </row>
    <row r="903" spans="1:4">
      <c r="A903" s="28"/>
      <c r="B903" s="29"/>
      <c r="C903" s="28"/>
      <c r="D903" s="28"/>
    </row>
    <row r="904" spans="1:4">
      <c r="A904" s="28"/>
      <c r="B904" s="29"/>
      <c r="C904" s="28"/>
      <c r="D904" s="28"/>
    </row>
    <row r="905" spans="1:4">
      <c r="A905" s="28"/>
      <c r="B905" s="29"/>
      <c r="C905" s="28"/>
      <c r="D905" s="28"/>
    </row>
    <row r="906" spans="1:4">
      <c r="A906" s="28"/>
      <c r="B906" s="29"/>
      <c r="C906" s="28"/>
      <c r="D906" s="28"/>
    </row>
    <row r="907" spans="1:4">
      <c r="A907" s="28"/>
      <c r="B907" s="29"/>
      <c r="C907" s="28"/>
      <c r="D907" s="28"/>
    </row>
    <row r="908" spans="1:4">
      <c r="A908" s="28"/>
      <c r="B908" s="29"/>
      <c r="C908" s="28"/>
      <c r="D908" s="28"/>
    </row>
    <row r="909" spans="1:4">
      <c r="A909" s="28"/>
      <c r="B909" s="29"/>
      <c r="C909" s="28"/>
      <c r="D909" s="28"/>
    </row>
    <row r="910" spans="1:4">
      <c r="A910" s="28"/>
      <c r="B910" s="29"/>
      <c r="C910" s="28"/>
      <c r="D910" s="28"/>
    </row>
    <row r="911" spans="1:4">
      <c r="A911" s="28"/>
      <c r="B911" s="29"/>
      <c r="C911" s="28"/>
      <c r="D911" s="28"/>
    </row>
    <row r="912" spans="1:4">
      <c r="A912" s="28"/>
      <c r="B912" s="29"/>
      <c r="C912" s="28"/>
      <c r="D912" s="28"/>
    </row>
    <row r="913" spans="1:4">
      <c r="A913" s="28"/>
      <c r="B913" s="29"/>
      <c r="C913" s="28"/>
      <c r="D913" s="28"/>
    </row>
    <row r="914" spans="1:4">
      <c r="A914" s="28"/>
      <c r="B914" s="29"/>
      <c r="C914" s="28"/>
      <c r="D914" s="28"/>
    </row>
    <row r="915" spans="1:4">
      <c r="A915" s="28"/>
      <c r="B915" s="29"/>
      <c r="C915" s="28"/>
      <c r="D915" s="28"/>
    </row>
    <row r="916" spans="1:4">
      <c r="A916" s="28"/>
      <c r="B916" s="29"/>
      <c r="C916" s="28"/>
      <c r="D916" s="28"/>
    </row>
    <row r="917" spans="1:4">
      <c r="A917" s="28"/>
      <c r="B917" s="29"/>
      <c r="C917" s="28"/>
      <c r="D917" s="28"/>
    </row>
    <row r="918" spans="1:4">
      <c r="A918" s="28"/>
      <c r="B918" s="29"/>
      <c r="C918" s="28"/>
      <c r="D918" s="28"/>
    </row>
    <row r="919" spans="1:4">
      <c r="A919" s="28"/>
      <c r="B919" s="29"/>
      <c r="C919" s="28"/>
      <c r="D919" s="28"/>
    </row>
    <row r="920" spans="1:4">
      <c r="A920" s="28"/>
      <c r="B920" s="29"/>
      <c r="C920" s="28"/>
      <c r="D920" s="28"/>
    </row>
    <row r="921" spans="1:4">
      <c r="A921" s="28"/>
      <c r="B921" s="29"/>
      <c r="C921" s="28"/>
      <c r="D921" s="28"/>
    </row>
    <row r="922" spans="1:4">
      <c r="A922" s="28"/>
      <c r="B922" s="29"/>
      <c r="C922" s="28"/>
      <c r="D922" s="28"/>
    </row>
    <row r="923" spans="1:4">
      <c r="A923" s="28"/>
      <c r="B923" s="29"/>
      <c r="C923" s="28"/>
      <c r="D923" s="28"/>
    </row>
    <row r="924" spans="1:4">
      <c r="A924" s="28"/>
      <c r="B924" s="29"/>
      <c r="C924" s="28"/>
      <c r="D924" s="28"/>
    </row>
    <row r="925" spans="1:4">
      <c r="A925" s="28"/>
      <c r="B925" s="29"/>
      <c r="C925" s="28"/>
      <c r="D925" s="28"/>
    </row>
    <row r="926" spans="1:4">
      <c r="A926" s="28"/>
      <c r="B926" s="29"/>
      <c r="C926" s="28"/>
      <c r="D926" s="28"/>
    </row>
    <row r="927" spans="1:4">
      <c r="A927" s="28"/>
      <c r="B927" s="29"/>
      <c r="C927" s="28"/>
      <c r="D927" s="28"/>
    </row>
    <row r="928" spans="1:4">
      <c r="A928" s="28"/>
      <c r="B928" s="29"/>
      <c r="C928" s="28"/>
      <c r="D928" s="28"/>
    </row>
    <row r="929" spans="1:4">
      <c r="A929" s="28"/>
      <c r="B929" s="29"/>
      <c r="C929" s="28"/>
      <c r="D929" s="28"/>
    </row>
    <row r="930" spans="1:4">
      <c r="A930" s="28"/>
      <c r="B930" s="29"/>
      <c r="C930" s="28"/>
      <c r="D930" s="28"/>
    </row>
    <row r="931" spans="1:4">
      <c r="A931" s="28"/>
      <c r="B931" s="29"/>
      <c r="C931" s="28"/>
      <c r="D931" s="28"/>
    </row>
    <row r="932" spans="1:4">
      <c r="A932" s="28"/>
      <c r="B932" s="29"/>
      <c r="C932" s="28"/>
      <c r="D932" s="28"/>
    </row>
    <row r="933" spans="1:4">
      <c r="A933" s="28"/>
      <c r="B933" s="29"/>
      <c r="C933" s="28"/>
      <c r="D933" s="28"/>
    </row>
    <row r="934" spans="1:4">
      <c r="A934" s="28"/>
      <c r="B934" s="29"/>
      <c r="C934" s="28"/>
      <c r="D934" s="28"/>
    </row>
    <row r="935" spans="1:4">
      <c r="A935" s="28"/>
      <c r="B935" s="29"/>
      <c r="C935" s="28"/>
      <c r="D935" s="28"/>
    </row>
    <row r="936" spans="1:4">
      <c r="A936" s="28"/>
      <c r="B936" s="29"/>
      <c r="C936" s="28"/>
      <c r="D936" s="28"/>
    </row>
    <row r="937" spans="1:4">
      <c r="A937" s="28"/>
      <c r="B937" s="29"/>
      <c r="C937" s="28"/>
      <c r="D937" s="28"/>
    </row>
    <row r="938" spans="1:4">
      <c r="A938" s="28"/>
      <c r="B938" s="29"/>
      <c r="C938" s="28"/>
      <c r="D938" s="28"/>
    </row>
    <row r="939" spans="1:4">
      <c r="A939" s="28"/>
      <c r="B939" s="29"/>
      <c r="C939" s="28"/>
      <c r="D939" s="28"/>
    </row>
    <row r="940" spans="1:4">
      <c r="A940" s="28"/>
      <c r="B940" s="29"/>
      <c r="C940" s="28"/>
      <c r="D940" s="28"/>
    </row>
    <row r="941" spans="1:4">
      <c r="A941" s="28"/>
      <c r="B941" s="29"/>
      <c r="C941" s="28"/>
      <c r="D941" s="28"/>
    </row>
    <row r="942" spans="1:4">
      <c r="A942" s="28"/>
      <c r="B942" s="29"/>
      <c r="C942" s="28"/>
      <c r="D942" s="28"/>
    </row>
    <row r="943" spans="1:4">
      <c r="A943" s="28"/>
      <c r="B943" s="29"/>
      <c r="C943" s="28"/>
      <c r="D943" s="28"/>
    </row>
    <row r="944" spans="1:4">
      <c r="A944" s="28"/>
      <c r="B944" s="29"/>
      <c r="C944" s="28"/>
      <c r="D944" s="28"/>
    </row>
    <row r="945" spans="1:4">
      <c r="A945" s="28"/>
      <c r="B945" s="29"/>
      <c r="C945" s="28"/>
      <c r="D945" s="28"/>
    </row>
    <row r="946" spans="1:4">
      <c r="A946" s="28"/>
      <c r="B946" s="29"/>
      <c r="C946" s="28"/>
      <c r="D946" s="28"/>
    </row>
    <row r="947" spans="1:4">
      <c r="A947" s="28"/>
      <c r="B947" s="29"/>
      <c r="C947" s="28"/>
      <c r="D947" s="28"/>
    </row>
    <row r="948" spans="1:4">
      <c r="A948" s="28"/>
      <c r="B948" s="29"/>
      <c r="C948" s="28"/>
      <c r="D948" s="28"/>
    </row>
    <row r="949" spans="1:4">
      <c r="A949" s="28"/>
      <c r="B949" s="29"/>
      <c r="C949" s="28"/>
      <c r="D949" s="28"/>
    </row>
    <row r="950" spans="1:4">
      <c r="A950" s="28"/>
      <c r="B950" s="29"/>
      <c r="C950" s="28"/>
      <c r="D950" s="28"/>
    </row>
    <row r="951" spans="1:4">
      <c r="A951" s="28"/>
      <c r="B951" s="29"/>
      <c r="C951" s="28"/>
      <c r="D951" s="28"/>
    </row>
    <row r="952" spans="1:4">
      <c r="A952" s="28"/>
      <c r="B952" s="29"/>
      <c r="C952" s="28"/>
      <c r="D952" s="28"/>
    </row>
    <row r="953" spans="1:4">
      <c r="A953" s="28"/>
      <c r="B953" s="29"/>
      <c r="C953" s="28"/>
      <c r="D953" s="28"/>
    </row>
    <row r="954" spans="1:4">
      <c r="A954" s="28"/>
      <c r="B954" s="29"/>
      <c r="C954" s="28"/>
      <c r="D954" s="28"/>
    </row>
    <row r="955" spans="1:4">
      <c r="A955" s="28"/>
      <c r="B955" s="29"/>
      <c r="C955" s="28"/>
      <c r="D955" s="28"/>
    </row>
    <row r="956" spans="1:4">
      <c r="A956" s="28"/>
      <c r="B956" s="29"/>
      <c r="C956" s="28"/>
      <c r="D956" s="28"/>
    </row>
    <row r="957" spans="1:4">
      <c r="A957" s="28"/>
      <c r="B957" s="29"/>
      <c r="C957" s="28"/>
      <c r="D957" s="28"/>
    </row>
    <row r="958" spans="1:4">
      <c r="A958" s="28"/>
      <c r="B958" s="29"/>
      <c r="C958" s="28"/>
      <c r="D958" s="28"/>
    </row>
    <row r="959" spans="1:4">
      <c r="A959" s="28"/>
      <c r="B959" s="29"/>
      <c r="C959" s="28"/>
      <c r="D959" s="28"/>
    </row>
    <row r="960" spans="1:4">
      <c r="A960" s="28"/>
      <c r="B960" s="29"/>
      <c r="C960" s="28"/>
      <c r="D960" s="28"/>
    </row>
    <row r="961" spans="1:4">
      <c r="A961" s="28"/>
      <c r="B961" s="29"/>
      <c r="C961" s="28"/>
      <c r="D961" s="28"/>
    </row>
    <row r="962" spans="1:4">
      <c r="A962" s="28"/>
      <c r="B962" s="29"/>
      <c r="C962" s="28"/>
      <c r="D962" s="28"/>
    </row>
    <row r="963" spans="1:4">
      <c r="A963" s="28"/>
      <c r="B963" s="29"/>
      <c r="C963" s="28"/>
      <c r="D963" s="28"/>
    </row>
    <row r="964" spans="1:4">
      <c r="A964" s="28"/>
      <c r="B964" s="29"/>
      <c r="C964" s="28"/>
      <c r="D964" s="28"/>
    </row>
    <row r="965" spans="1:4">
      <c r="A965" s="28"/>
      <c r="B965" s="29"/>
      <c r="C965" s="28"/>
      <c r="D965" s="28"/>
    </row>
    <row r="966" spans="1:4">
      <c r="A966" s="28"/>
      <c r="B966" s="29"/>
      <c r="C966" s="28"/>
      <c r="D966" s="28"/>
    </row>
    <row r="967" spans="1:4">
      <c r="A967" s="28"/>
      <c r="B967" s="29"/>
      <c r="C967" s="28"/>
      <c r="D967" s="28"/>
    </row>
    <row r="968" spans="1:4">
      <c r="A968" s="28"/>
      <c r="B968" s="29"/>
      <c r="C968" s="28"/>
      <c r="D968" s="28"/>
    </row>
    <row r="969" spans="1:4">
      <c r="A969" s="28"/>
      <c r="B969" s="29"/>
      <c r="C969" s="28"/>
      <c r="D969" s="28"/>
    </row>
    <row r="970" spans="1:4">
      <c r="A970" s="28"/>
      <c r="B970" s="29"/>
      <c r="C970" s="28"/>
      <c r="D970" s="28"/>
    </row>
    <row r="971" spans="1:4">
      <c r="A971" s="28"/>
      <c r="B971" s="29"/>
      <c r="C971" s="28"/>
      <c r="D971" s="28"/>
    </row>
    <row r="972" spans="1:4">
      <c r="A972" s="28"/>
      <c r="B972" s="29"/>
      <c r="C972" s="28"/>
      <c r="D972" s="28"/>
    </row>
    <row r="973" spans="1:4">
      <c r="A973" s="28"/>
      <c r="B973" s="29"/>
      <c r="C973" s="28"/>
      <c r="D973" s="28"/>
    </row>
    <row r="974" spans="1:4">
      <c r="A974" s="28"/>
      <c r="B974" s="29"/>
      <c r="C974" s="28"/>
      <c r="D974" s="28"/>
    </row>
    <row r="975" spans="1:4">
      <c r="A975" s="28"/>
      <c r="B975" s="29"/>
      <c r="C975" s="28"/>
      <c r="D975" s="28"/>
    </row>
    <row r="976" spans="1:4">
      <c r="A976" s="28"/>
      <c r="B976" s="29"/>
      <c r="C976" s="28"/>
      <c r="D976" s="28"/>
    </row>
    <row r="977" spans="1:4">
      <c r="A977" s="28"/>
      <c r="B977" s="29"/>
      <c r="C977" s="28"/>
      <c r="D977" s="28"/>
    </row>
    <row r="978" spans="1:4">
      <c r="A978" s="28"/>
      <c r="B978" s="29"/>
      <c r="C978" s="28"/>
      <c r="D978" s="28"/>
    </row>
    <row r="979" spans="1:4">
      <c r="A979" s="28"/>
      <c r="B979" s="29"/>
      <c r="C979" s="28"/>
      <c r="D979" s="28"/>
    </row>
    <row r="980" spans="1:4">
      <c r="A980" s="28"/>
      <c r="B980" s="29"/>
      <c r="C980" s="28"/>
      <c r="D980" s="28"/>
    </row>
    <row r="981" spans="1:4">
      <c r="A981" s="28"/>
      <c r="B981" s="29"/>
      <c r="C981" s="28"/>
      <c r="D981" s="28"/>
    </row>
    <row r="982" spans="1:4">
      <c r="A982" s="28"/>
      <c r="B982" s="29"/>
      <c r="C982" s="28"/>
      <c r="D982" s="28"/>
    </row>
    <row r="983" spans="1:4">
      <c r="A983" s="28"/>
      <c r="B983" s="29"/>
      <c r="C983" s="28"/>
      <c r="D983" s="28"/>
    </row>
    <row r="984" spans="1:4">
      <c r="A984" s="28"/>
      <c r="B984" s="29"/>
      <c r="C984" s="28"/>
      <c r="D984" s="28"/>
    </row>
    <row r="985" spans="1:4">
      <c r="A985" s="28"/>
      <c r="B985" s="29"/>
      <c r="C985" s="28"/>
      <c r="D985" s="28"/>
    </row>
    <row r="986" spans="1:4">
      <c r="A986" s="28"/>
      <c r="B986" s="29"/>
      <c r="C986" s="28"/>
      <c r="D986" s="28"/>
    </row>
    <row r="987" spans="1:4">
      <c r="A987" s="28"/>
      <c r="B987" s="29"/>
      <c r="C987" s="28"/>
      <c r="D987" s="28"/>
    </row>
    <row r="988" spans="1:4">
      <c r="A988" s="28"/>
      <c r="B988" s="29"/>
      <c r="C988" s="28"/>
      <c r="D988" s="28"/>
    </row>
    <row r="989" spans="1:4">
      <c r="A989" s="28"/>
      <c r="B989" s="29"/>
      <c r="C989" s="28"/>
      <c r="D989" s="28"/>
    </row>
    <row r="990" spans="1:4">
      <c r="A990" s="28"/>
      <c r="B990" s="29"/>
      <c r="C990" s="28"/>
      <c r="D990" s="28"/>
    </row>
    <row r="991" spans="1:4">
      <c r="A991" s="28"/>
      <c r="B991" s="29"/>
      <c r="C991" s="28"/>
      <c r="D991" s="28"/>
    </row>
    <row r="992" spans="1:4">
      <c r="A992" s="28"/>
      <c r="B992" s="29"/>
      <c r="C992" s="28"/>
      <c r="D992" s="28"/>
    </row>
    <row r="993" spans="1:4">
      <c r="A993" s="28"/>
      <c r="B993" s="29"/>
      <c r="C993" s="28"/>
      <c r="D993" s="28"/>
    </row>
    <row r="994" spans="1:4">
      <c r="A994" s="28"/>
      <c r="B994" s="29"/>
      <c r="C994" s="28"/>
      <c r="D994" s="28"/>
    </row>
    <row r="995" spans="1:4">
      <c r="A995" s="28"/>
      <c r="B995" s="29"/>
      <c r="C995" s="28"/>
      <c r="D995" s="28"/>
    </row>
    <row r="996" spans="1:4">
      <c r="A996" s="28"/>
      <c r="B996" s="29"/>
      <c r="C996" s="28"/>
      <c r="D996" s="28"/>
    </row>
    <row r="997" spans="1:4">
      <c r="A997" s="28"/>
      <c r="B997" s="29"/>
      <c r="C997" s="28"/>
      <c r="D997" s="28"/>
    </row>
    <row r="998" spans="1:4">
      <c r="A998" s="28"/>
      <c r="B998" s="29"/>
      <c r="C998" s="28"/>
      <c r="D998" s="28"/>
    </row>
    <row r="999" spans="1:4">
      <c r="A999" s="28"/>
      <c r="B999" s="29"/>
      <c r="C999" s="28"/>
      <c r="D999" s="28"/>
    </row>
    <row r="1000" spans="1:4">
      <c r="A1000" s="28"/>
      <c r="B1000" s="29"/>
      <c r="C1000" s="28"/>
      <c r="D1000" s="28"/>
    </row>
    <row r="1001" spans="1:4">
      <c r="A1001" s="28"/>
      <c r="B1001" s="29"/>
      <c r="C1001" s="28"/>
      <c r="D1001" s="28"/>
    </row>
    <row r="1002" spans="1:4">
      <c r="A1002" s="28"/>
      <c r="B1002" s="29"/>
      <c r="C1002" s="28"/>
      <c r="D1002" s="28"/>
    </row>
    <row r="1003" spans="1:4">
      <c r="A1003" s="28"/>
      <c r="B1003" s="29"/>
      <c r="C1003" s="28"/>
      <c r="D1003" s="28"/>
    </row>
    <row r="1004" spans="1:4">
      <c r="A1004" s="28"/>
      <c r="B1004" s="29"/>
      <c r="C1004" s="28"/>
      <c r="D1004" s="28"/>
    </row>
    <row r="1005" spans="1:4">
      <c r="A1005" s="28"/>
      <c r="B1005" s="29"/>
      <c r="C1005" s="28"/>
      <c r="D1005" s="28"/>
    </row>
    <row r="1006" spans="1:4">
      <c r="A1006" s="28"/>
      <c r="B1006" s="29"/>
      <c r="C1006" s="28"/>
      <c r="D1006" s="28"/>
    </row>
    <row r="1007" spans="1:4">
      <c r="A1007" s="28"/>
      <c r="B1007" s="29"/>
      <c r="C1007" s="28"/>
      <c r="D1007" s="28"/>
    </row>
    <row r="1008" spans="1:4">
      <c r="A1008" s="28"/>
      <c r="B1008" s="29"/>
      <c r="C1008" s="28"/>
      <c r="D1008" s="28"/>
    </row>
    <row r="1009" spans="1:4">
      <c r="A1009" s="28"/>
      <c r="B1009" s="29"/>
      <c r="C1009" s="28"/>
      <c r="D1009" s="28"/>
    </row>
    <row r="1010" spans="1:4">
      <c r="A1010" s="28"/>
      <c r="B1010" s="29"/>
      <c r="C1010" s="28"/>
      <c r="D1010" s="28"/>
    </row>
    <row r="1011" spans="1:4">
      <c r="A1011" s="28"/>
      <c r="B1011" s="29"/>
      <c r="C1011" s="28"/>
      <c r="D1011" s="28"/>
    </row>
    <row r="1012" spans="1:4">
      <c r="A1012" s="28"/>
      <c r="B1012" s="29"/>
      <c r="C1012" s="28"/>
      <c r="D1012" s="28"/>
    </row>
    <row r="1013" spans="1:4">
      <c r="A1013" s="28"/>
      <c r="B1013" s="29"/>
      <c r="C1013" s="28"/>
      <c r="D1013" s="28"/>
    </row>
    <row r="1014" spans="1:4">
      <c r="A1014" s="28"/>
      <c r="B1014" s="29"/>
      <c r="C1014" s="28"/>
      <c r="D1014" s="28"/>
    </row>
    <row r="1015" spans="1:4">
      <c r="A1015" s="28"/>
      <c r="B1015" s="29"/>
      <c r="C1015" s="28"/>
      <c r="D1015" s="28"/>
    </row>
    <row r="1016" spans="1:4">
      <c r="A1016" s="28"/>
      <c r="B1016" s="29"/>
      <c r="C1016" s="28"/>
      <c r="D1016" s="28"/>
    </row>
    <row r="1017" spans="1:4">
      <c r="A1017" s="28"/>
      <c r="B1017" s="29"/>
      <c r="C1017" s="28"/>
      <c r="D1017" s="28"/>
    </row>
    <row r="1018" spans="1:4">
      <c r="A1018" s="28"/>
      <c r="B1018" s="29"/>
      <c r="C1018" s="28"/>
      <c r="D1018" s="28"/>
    </row>
    <row r="1019" spans="1:4">
      <c r="A1019" s="28"/>
      <c r="B1019" s="29"/>
      <c r="C1019" s="28"/>
      <c r="D1019" s="28"/>
    </row>
    <row r="1020" spans="1:4">
      <c r="A1020" s="28"/>
      <c r="B1020" s="29"/>
      <c r="C1020" s="28"/>
      <c r="D1020" s="28"/>
    </row>
    <row r="1021" spans="1:4">
      <c r="A1021" s="28"/>
      <c r="B1021" s="29"/>
      <c r="C1021" s="28"/>
      <c r="D1021" s="28"/>
    </row>
    <row r="1022" spans="1:4">
      <c r="A1022" s="28"/>
      <c r="B1022" s="29"/>
      <c r="C1022" s="28"/>
      <c r="D1022" s="28"/>
    </row>
    <row r="1023" spans="1:4">
      <c r="A1023" s="28"/>
      <c r="B1023" s="29"/>
      <c r="C1023" s="28"/>
      <c r="D1023" s="28"/>
    </row>
    <row r="1024" spans="1:4">
      <c r="A1024" s="28"/>
      <c r="B1024" s="29"/>
      <c r="C1024" s="28"/>
      <c r="D1024" s="28"/>
    </row>
    <row r="1025" spans="1:4">
      <c r="A1025" s="28"/>
      <c r="B1025" s="29"/>
      <c r="C1025" s="28"/>
      <c r="D1025" s="28"/>
    </row>
    <row r="1026" spans="1:4">
      <c r="A1026" s="28"/>
      <c r="B1026" s="29"/>
      <c r="C1026" s="28"/>
      <c r="D1026" s="28"/>
    </row>
    <row r="1027" spans="1:4">
      <c r="A1027" s="28"/>
      <c r="B1027" s="29"/>
      <c r="C1027" s="28"/>
      <c r="D1027" s="28"/>
    </row>
    <row r="1028" spans="1:4">
      <c r="A1028" s="28"/>
      <c r="B1028" s="29"/>
      <c r="C1028" s="28"/>
      <c r="D1028" s="28"/>
    </row>
    <row r="1029" spans="1:4">
      <c r="A1029" s="28"/>
      <c r="B1029" s="29"/>
      <c r="C1029" s="28"/>
      <c r="D1029" s="28"/>
    </row>
    <row r="1030" spans="1:4">
      <c r="A1030" s="28"/>
      <c r="B1030" s="29"/>
      <c r="C1030" s="28"/>
      <c r="D1030" s="28"/>
    </row>
    <row r="1031" spans="1:4">
      <c r="A1031" s="28"/>
      <c r="B1031" s="29"/>
      <c r="C1031" s="28"/>
      <c r="D1031" s="28"/>
    </row>
    <row r="1032" spans="1:4">
      <c r="A1032" s="28"/>
      <c r="B1032" s="29"/>
      <c r="C1032" s="28"/>
      <c r="D1032" s="28"/>
    </row>
    <row r="1033" spans="1:4">
      <c r="A1033" s="28"/>
      <c r="B1033" s="29"/>
      <c r="C1033" s="28"/>
      <c r="D1033" s="28"/>
    </row>
    <row r="1034" spans="1:4">
      <c r="A1034" s="28"/>
      <c r="B1034" s="29"/>
      <c r="C1034" s="28"/>
      <c r="D1034" s="28"/>
    </row>
    <row r="1035" spans="1:4">
      <c r="A1035" s="28"/>
      <c r="B1035" s="29"/>
      <c r="C1035" s="28"/>
      <c r="D1035" s="28"/>
    </row>
    <row r="1036" spans="1:4">
      <c r="A1036" s="28"/>
      <c r="B1036" s="29"/>
      <c r="C1036" s="28"/>
      <c r="D1036" s="28"/>
    </row>
    <row r="1037" spans="1:4">
      <c r="A1037" s="28"/>
      <c r="B1037" s="29"/>
      <c r="C1037" s="28"/>
      <c r="D1037" s="28"/>
    </row>
    <row r="1038" spans="1:4">
      <c r="A1038" s="28"/>
      <c r="B1038" s="29"/>
      <c r="C1038" s="28"/>
      <c r="D1038" s="28"/>
    </row>
    <row r="1039" spans="1:4">
      <c r="A1039" s="28"/>
      <c r="B1039" s="29"/>
      <c r="C1039" s="28"/>
      <c r="D1039" s="28"/>
    </row>
    <row r="1040" spans="1:4">
      <c r="A1040" s="28"/>
      <c r="B1040" s="29"/>
      <c r="C1040" s="28"/>
      <c r="D1040" s="28"/>
    </row>
    <row r="1041" spans="1:4">
      <c r="A1041" s="28"/>
      <c r="B1041" s="29"/>
      <c r="C1041" s="28"/>
      <c r="D1041" s="28"/>
    </row>
    <row r="1042" spans="1:4">
      <c r="A1042" s="28"/>
      <c r="B1042" s="29"/>
      <c r="C1042" s="28"/>
      <c r="D1042" s="28"/>
    </row>
    <row r="1043" spans="1:4">
      <c r="A1043" s="28"/>
      <c r="B1043" s="29"/>
      <c r="C1043" s="28"/>
      <c r="D1043" s="28"/>
    </row>
    <row r="1044" spans="1:4">
      <c r="A1044" s="28"/>
      <c r="B1044" s="29"/>
      <c r="C1044" s="28"/>
      <c r="D1044" s="28"/>
    </row>
    <row r="1045" spans="1:4">
      <c r="A1045" s="28"/>
      <c r="B1045" s="29"/>
      <c r="C1045" s="28"/>
      <c r="D1045" s="28"/>
    </row>
    <row r="1046" spans="1:4">
      <c r="A1046" s="28"/>
      <c r="B1046" s="29"/>
      <c r="C1046" s="28"/>
      <c r="D1046" s="28"/>
    </row>
    <row r="1047" spans="1:4">
      <c r="A1047" s="28"/>
      <c r="B1047" s="29"/>
      <c r="C1047" s="28"/>
      <c r="D1047" s="28"/>
    </row>
    <row r="1048" spans="1:4">
      <c r="A1048" s="28"/>
      <c r="B1048" s="29"/>
      <c r="C1048" s="28"/>
      <c r="D1048" s="28"/>
    </row>
    <row r="1049" spans="1:4">
      <c r="A1049" s="28"/>
      <c r="B1049" s="29"/>
      <c r="C1049" s="28"/>
      <c r="D1049" s="28"/>
    </row>
    <row r="1050" spans="1:4">
      <c r="A1050" s="28"/>
      <c r="B1050" s="29"/>
      <c r="C1050" s="28"/>
      <c r="D1050" s="28"/>
    </row>
    <row r="1051" spans="1:4">
      <c r="A1051" s="28"/>
      <c r="B1051" s="29"/>
      <c r="C1051" s="28"/>
      <c r="D1051" s="28"/>
    </row>
    <row r="1052" spans="1:4">
      <c r="A1052" s="28"/>
      <c r="B1052" s="29"/>
      <c r="C1052" s="28"/>
      <c r="D1052" s="28"/>
    </row>
    <row r="1053" spans="1:4">
      <c r="A1053" s="28"/>
      <c r="B1053" s="29"/>
      <c r="C1053" s="28"/>
      <c r="D1053" s="28"/>
    </row>
    <row r="1054" spans="1:4">
      <c r="A1054" s="28"/>
      <c r="B1054" s="29"/>
      <c r="C1054" s="28"/>
      <c r="D1054" s="28"/>
    </row>
    <row r="1055" spans="1:4">
      <c r="A1055" s="28"/>
      <c r="B1055" s="29"/>
      <c r="C1055" s="28"/>
      <c r="D1055" s="28"/>
    </row>
    <row r="1056" spans="1:4">
      <c r="A1056" s="28"/>
      <c r="B1056" s="29"/>
      <c r="C1056" s="28"/>
      <c r="D1056" s="28"/>
    </row>
    <row r="1057" spans="1:4">
      <c r="A1057" s="28"/>
      <c r="B1057" s="29"/>
      <c r="C1057" s="28"/>
      <c r="D1057" s="28"/>
    </row>
    <row r="1058" spans="1:4">
      <c r="A1058" s="28"/>
      <c r="B1058" s="29"/>
      <c r="C1058" s="28"/>
      <c r="D1058" s="28"/>
    </row>
    <row r="1059" spans="1:4">
      <c r="A1059" s="28"/>
      <c r="B1059" s="29"/>
      <c r="C1059" s="28"/>
      <c r="D1059" s="28"/>
    </row>
    <row r="1060" spans="1:4">
      <c r="A1060" s="28"/>
      <c r="B1060" s="29"/>
      <c r="C1060" s="28"/>
      <c r="D1060" s="28"/>
    </row>
    <row r="1061" spans="1:4">
      <c r="A1061" s="28"/>
      <c r="B1061" s="29"/>
      <c r="C1061" s="28"/>
      <c r="D1061" s="28"/>
    </row>
    <row r="1062" spans="1:4">
      <c r="A1062" s="28"/>
      <c r="B1062" s="29"/>
      <c r="C1062" s="28"/>
      <c r="D1062" s="28"/>
    </row>
    <row r="1063" spans="1:4">
      <c r="A1063" s="28"/>
      <c r="B1063" s="29"/>
      <c r="C1063" s="28"/>
      <c r="D1063" s="28"/>
    </row>
    <row r="1064" spans="1:4">
      <c r="A1064" s="28"/>
      <c r="B1064" s="29"/>
      <c r="C1064" s="28"/>
      <c r="D1064" s="28"/>
    </row>
    <row r="1065" spans="1:4">
      <c r="A1065" s="28"/>
      <c r="B1065" s="29"/>
      <c r="C1065" s="28"/>
      <c r="D1065" s="28"/>
    </row>
    <row r="1066" spans="1:4">
      <c r="A1066" s="28"/>
      <c r="B1066" s="29"/>
      <c r="C1066" s="28"/>
      <c r="D1066" s="28"/>
    </row>
    <row r="1067" spans="1:4">
      <c r="A1067" s="28"/>
      <c r="B1067" s="29"/>
      <c r="C1067" s="28"/>
      <c r="D1067" s="28"/>
    </row>
    <row r="1068" spans="1:4">
      <c r="A1068" s="28"/>
      <c r="B1068" s="29"/>
      <c r="C1068" s="28"/>
      <c r="D1068" s="28"/>
    </row>
    <row r="1069" spans="1:4">
      <c r="A1069" s="28"/>
      <c r="B1069" s="29"/>
      <c r="C1069" s="28"/>
      <c r="D1069" s="28"/>
    </row>
    <row r="1070" spans="1:4">
      <c r="A1070" s="28"/>
      <c r="B1070" s="29"/>
      <c r="C1070" s="28"/>
      <c r="D1070" s="28"/>
    </row>
    <row r="1071" spans="1:4">
      <c r="A1071" s="28"/>
      <c r="B1071" s="29"/>
      <c r="C1071" s="28"/>
      <c r="D1071" s="28"/>
    </row>
    <row r="1072" spans="1:4">
      <c r="A1072" s="28"/>
      <c r="B1072" s="29"/>
      <c r="C1072" s="28"/>
      <c r="D1072" s="28"/>
    </row>
    <row r="1073" spans="1:4">
      <c r="A1073" s="28"/>
      <c r="B1073" s="29"/>
      <c r="C1073" s="28"/>
      <c r="D1073" s="28"/>
    </row>
    <row r="1074" spans="1:4">
      <c r="A1074" s="28"/>
      <c r="B1074" s="29"/>
      <c r="C1074" s="28"/>
      <c r="D1074" s="28"/>
    </row>
    <row r="1075" spans="1:4">
      <c r="A1075" s="28"/>
      <c r="B1075" s="29"/>
      <c r="C1075" s="28"/>
      <c r="D1075" s="28"/>
    </row>
    <row r="1076" spans="1:4">
      <c r="A1076" s="28"/>
      <c r="B1076" s="29"/>
      <c r="C1076" s="28"/>
      <c r="D1076" s="28"/>
    </row>
    <row r="1077" spans="1:4">
      <c r="A1077" s="28"/>
      <c r="B1077" s="29"/>
      <c r="C1077" s="28"/>
      <c r="D1077" s="28"/>
    </row>
    <row r="1078" spans="1:4">
      <c r="A1078" s="28"/>
      <c r="B1078" s="29"/>
      <c r="C1078" s="28"/>
      <c r="D1078" s="28"/>
    </row>
    <row r="1079" spans="1:4">
      <c r="A1079" s="28"/>
      <c r="B1079" s="29"/>
      <c r="C1079" s="28"/>
      <c r="D1079" s="28"/>
    </row>
    <row r="1080" spans="1:4">
      <c r="A1080" s="28"/>
      <c r="B1080" s="29"/>
      <c r="C1080" s="28"/>
      <c r="D1080" s="28"/>
    </row>
    <row r="1081" spans="1:4">
      <c r="A1081" s="28"/>
      <c r="B1081" s="29"/>
      <c r="C1081" s="28"/>
      <c r="D1081" s="28"/>
    </row>
    <row r="1082" spans="1:4">
      <c r="A1082" s="28"/>
      <c r="B1082" s="29"/>
      <c r="C1082" s="28"/>
      <c r="D1082" s="28"/>
    </row>
    <row r="1083" spans="1:4">
      <c r="A1083" s="28"/>
      <c r="B1083" s="29"/>
      <c r="C1083" s="28"/>
      <c r="D1083" s="28"/>
    </row>
    <row r="1084" spans="1:4">
      <c r="A1084" s="28"/>
      <c r="B1084" s="29"/>
      <c r="C1084" s="28"/>
      <c r="D1084" s="28"/>
    </row>
    <row r="1085" spans="1:4">
      <c r="A1085" s="28"/>
      <c r="B1085" s="29"/>
      <c r="C1085" s="28"/>
      <c r="D1085" s="28"/>
    </row>
    <row r="1086" spans="1:4">
      <c r="A1086" s="28"/>
      <c r="B1086" s="29"/>
      <c r="C1086" s="28"/>
      <c r="D1086" s="28"/>
    </row>
    <row r="1087" spans="1:4">
      <c r="A1087" s="28"/>
      <c r="B1087" s="29"/>
      <c r="C1087" s="28"/>
      <c r="D1087" s="28"/>
    </row>
    <row r="1088" spans="1:4">
      <c r="A1088" s="28"/>
      <c r="B1088" s="29"/>
      <c r="C1088" s="28"/>
      <c r="D1088" s="28"/>
    </row>
    <row r="1089" spans="1:4">
      <c r="A1089" s="28"/>
      <c r="B1089" s="29"/>
      <c r="C1089" s="28"/>
      <c r="D1089" s="28"/>
    </row>
    <row r="1090" spans="1:4">
      <c r="A1090" s="28"/>
      <c r="B1090" s="29"/>
      <c r="C1090" s="28"/>
      <c r="D1090" s="28"/>
    </row>
    <row r="1091" spans="1:4">
      <c r="A1091" s="28"/>
      <c r="B1091" s="29"/>
      <c r="C1091" s="28"/>
      <c r="D1091" s="28"/>
    </row>
    <row r="1092" spans="1:4">
      <c r="A1092" s="28"/>
      <c r="B1092" s="29"/>
      <c r="C1092" s="28"/>
      <c r="D1092" s="28"/>
    </row>
    <row r="1093" spans="1:4">
      <c r="A1093" s="28"/>
      <c r="B1093" s="29"/>
      <c r="C1093" s="28"/>
      <c r="D1093" s="28"/>
    </row>
    <row r="1094" spans="1:4">
      <c r="A1094" s="28"/>
      <c r="B1094" s="29"/>
      <c r="C1094" s="28"/>
      <c r="D1094" s="28"/>
    </row>
    <row r="1095" spans="1:4">
      <c r="A1095" s="28"/>
      <c r="B1095" s="29"/>
      <c r="C1095" s="28"/>
      <c r="D1095" s="28"/>
    </row>
    <row r="1096" spans="1:4">
      <c r="A1096" s="28"/>
      <c r="B1096" s="29"/>
      <c r="C1096" s="28"/>
      <c r="D1096" s="28"/>
    </row>
    <row r="1097" spans="1:4">
      <c r="A1097" s="28"/>
      <c r="B1097" s="29"/>
      <c r="C1097" s="28"/>
      <c r="D1097" s="28"/>
    </row>
    <row r="1098" spans="1:4">
      <c r="A1098" s="28"/>
      <c r="B1098" s="29"/>
      <c r="C1098" s="28"/>
      <c r="D1098" s="28"/>
    </row>
    <row r="1099" spans="1:4">
      <c r="A1099" s="28"/>
      <c r="B1099" s="29"/>
      <c r="C1099" s="28"/>
      <c r="D1099" s="28"/>
    </row>
    <row r="1100" spans="1:4">
      <c r="A1100" s="28"/>
      <c r="B1100" s="29"/>
      <c r="C1100" s="28"/>
      <c r="D1100" s="28"/>
    </row>
    <row r="1101" spans="1:4">
      <c r="A1101" s="28"/>
      <c r="B1101" s="29"/>
      <c r="C1101" s="28"/>
      <c r="D1101" s="28"/>
    </row>
    <row r="1102" spans="1:4">
      <c r="A1102" s="28"/>
      <c r="B1102" s="29"/>
      <c r="C1102" s="28"/>
      <c r="D1102" s="28"/>
    </row>
    <row r="1103" spans="1:4">
      <c r="A1103" s="28"/>
      <c r="B1103" s="29"/>
      <c r="C1103" s="28"/>
      <c r="D1103" s="28"/>
    </row>
    <row r="1104" spans="1:4">
      <c r="A1104" s="28"/>
      <c r="B1104" s="29"/>
      <c r="C1104" s="28"/>
      <c r="D1104" s="28"/>
    </row>
    <row r="1105" spans="1:4">
      <c r="A1105" s="28"/>
      <c r="B1105" s="29"/>
      <c r="C1105" s="28"/>
      <c r="D1105" s="28"/>
    </row>
    <row r="1106" spans="1:4">
      <c r="A1106" s="28"/>
      <c r="B1106" s="29"/>
      <c r="C1106" s="28"/>
      <c r="D1106" s="28"/>
    </row>
    <row r="1107" spans="1:4">
      <c r="A1107" s="28"/>
      <c r="B1107" s="29"/>
      <c r="C1107" s="28"/>
      <c r="D1107" s="28"/>
    </row>
    <row r="1108" spans="1:4">
      <c r="A1108" s="28"/>
      <c r="B1108" s="29"/>
      <c r="C1108" s="28"/>
      <c r="D1108" s="28"/>
    </row>
    <row r="1109" spans="1:4">
      <c r="A1109" s="28"/>
      <c r="B1109" s="29"/>
      <c r="C1109" s="28"/>
      <c r="D1109" s="28"/>
    </row>
    <row r="1110" spans="1:4">
      <c r="A1110" s="28"/>
      <c r="B1110" s="29"/>
      <c r="C1110" s="28"/>
      <c r="D1110" s="28"/>
    </row>
    <row r="1111" spans="1:4">
      <c r="A1111" s="28"/>
      <c r="B1111" s="29"/>
      <c r="C1111" s="28"/>
      <c r="D1111" s="28"/>
    </row>
    <row r="1112" spans="1:4">
      <c r="A1112" s="28"/>
      <c r="B1112" s="29"/>
      <c r="C1112" s="28"/>
      <c r="D1112" s="28"/>
    </row>
    <row r="1113" spans="1:4">
      <c r="A1113" s="28"/>
      <c r="B1113" s="29"/>
      <c r="C1113" s="28"/>
      <c r="D1113" s="28"/>
    </row>
    <row r="1114" spans="1:4">
      <c r="A1114" s="28"/>
      <c r="B1114" s="29"/>
      <c r="C1114" s="28"/>
      <c r="D1114" s="28"/>
    </row>
    <row r="1115" spans="1:4">
      <c r="A1115" s="28"/>
      <c r="B1115" s="29"/>
      <c r="C1115" s="28"/>
      <c r="D1115" s="28"/>
    </row>
    <row r="1116" spans="1:4">
      <c r="A1116" s="28"/>
      <c r="B1116" s="29"/>
      <c r="C1116" s="28"/>
      <c r="D1116" s="28"/>
    </row>
    <row r="1117" spans="1:4">
      <c r="A1117" s="28"/>
      <c r="B1117" s="29"/>
      <c r="C1117" s="28"/>
      <c r="D1117" s="28"/>
    </row>
    <row r="1118" spans="1:4">
      <c r="A1118" s="28"/>
      <c r="B1118" s="29"/>
      <c r="C1118" s="28"/>
      <c r="D1118" s="28"/>
    </row>
    <row r="1119" spans="1:4">
      <c r="A1119" s="28"/>
      <c r="B1119" s="29"/>
      <c r="C1119" s="28"/>
      <c r="D1119" s="28"/>
    </row>
    <row r="1120" spans="1:4">
      <c r="A1120" s="28"/>
      <c r="B1120" s="29"/>
      <c r="C1120" s="28"/>
      <c r="D1120" s="28"/>
    </row>
    <row r="1121" spans="1:4">
      <c r="A1121" s="28"/>
      <c r="B1121" s="29"/>
      <c r="C1121" s="28"/>
      <c r="D1121" s="28"/>
    </row>
    <row r="1122" spans="1:4">
      <c r="A1122" s="28"/>
      <c r="B1122" s="29"/>
      <c r="C1122" s="28"/>
      <c r="D1122" s="28"/>
    </row>
    <row r="1123" spans="1:4">
      <c r="A1123" s="28"/>
      <c r="B1123" s="29"/>
      <c r="C1123" s="28"/>
      <c r="D1123" s="28"/>
    </row>
    <row r="1124" spans="1:4">
      <c r="A1124" s="28"/>
      <c r="B1124" s="29"/>
      <c r="C1124" s="28"/>
      <c r="D1124" s="28"/>
    </row>
    <row r="1125" spans="1:4">
      <c r="A1125" s="28"/>
      <c r="B1125" s="29"/>
      <c r="C1125" s="28"/>
      <c r="D1125" s="28"/>
    </row>
    <row r="1126" spans="1:4">
      <c r="A1126" s="28"/>
      <c r="B1126" s="29"/>
      <c r="C1126" s="28"/>
      <c r="D1126" s="28"/>
    </row>
    <row r="1127" spans="1:4">
      <c r="A1127" s="28"/>
      <c r="B1127" s="29"/>
      <c r="C1127" s="28"/>
      <c r="D1127" s="28"/>
    </row>
    <row r="1128" spans="1:4">
      <c r="A1128" s="28"/>
      <c r="B1128" s="29"/>
      <c r="C1128" s="28"/>
      <c r="D1128" s="28"/>
    </row>
    <row r="1129" spans="1:4">
      <c r="A1129" s="28"/>
      <c r="B1129" s="29"/>
      <c r="C1129" s="28"/>
      <c r="D1129" s="28"/>
    </row>
    <row r="1130" spans="1:4">
      <c r="A1130" s="28"/>
      <c r="B1130" s="29"/>
      <c r="C1130" s="28"/>
      <c r="D1130" s="28"/>
    </row>
    <row r="1131" spans="1:4">
      <c r="A1131" s="28"/>
      <c r="B1131" s="29"/>
      <c r="C1131" s="28"/>
      <c r="D1131" s="28"/>
    </row>
    <row r="1132" spans="1:4">
      <c r="A1132" s="28"/>
      <c r="B1132" s="29"/>
      <c r="C1132" s="28"/>
      <c r="D1132" s="28"/>
    </row>
    <row r="1133" spans="1:4">
      <c r="A1133" s="28"/>
      <c r="B1133" s="29"/>
      <c r="C1133" s="28"/>
      <c r="D1133" s="28"/>
    </row>
    <row r="1134" spans="1:4">
      <c r="A1134" s="28"/>
      <c r="B1134" s="29"/>
      <c r="C1134" s="28"/>
      <c r="D1134" s="28"/>
    </row>
    <row r="1135" spans="1:4">
      <c r="A1135" s="28"/>
      <c r="B1135" s="29"/>
      <c r="C1135" s="28"/>
      <c r="D1135" s="28"/>
    </row>
    <row r="1136" spans="1:4">
      <c r="A1136" s="28"/>
      <c r="B1136" s="29"/>
      <c r="C1136" s="28"/>
      <c r="D1136" s="28"/>
    </row>
    <row r="1137" spans="1:4">
      <c r="A1137" s="28"/>
      <c r="B1137" s="29"/>
      <c r="C1137" s="28"/>
      <c r="D1137" s="28"/>
    </row>
    <row r="1138" spans="1:4">
      <c r="A1138" s="28"/>
      <c r="B1138" s="29"/>
      <c r="C1138" s="28"/>
      <c r="D1138" s="28"/>
    </row>
    <row r="1139" spans="1:4">
      <c r="A1139" s="28"/>
      <c r="B1139" s="29"/>
      <c r="C1139" s="28"/>
      <c r="D1139" s="28"/>
    </row>
    <row r="1140" spans="1:4">
      <c r="A1140" s="28"/>
      <c r="B1140" s="29"/>
      <c r="C1140" s="28"/>
      <c r="D1140" s="28"/>
    </row>
    <row r="1141" spans="1:4">
      <c r="A1141" s="28"/>
      <c r="B1141" s="29"/>
      <c r="C1141" s="28"/>
      <c r="D1141" s="28"/>
    </row>
    <row r="1142" spans="1:4">
      <c r="A1142" s="28"/>
      <c r="B1142" s="29"/>
      <c r="C1142" s="28"/>
      <c r="D1142" s="28"/>
    </row>
    <row r="1143" spans="1:4">
      <c r="A1143" s="28"/>
      <c r="B1143" s="29"/>
      <c r="C1143" s="28"/>
      <c r="D1143" s="28"/>
    </row>
    <row r="1144" spans="1:4">
      <c r="A1144" s="28"/>
      <c r="B1144" s="29"/>
      <c r="C1144" s="28"/>
      <c r="D1144" s="28"/>
    </row>
    <row r="1145" spans="1:4">
      <c r="A1145" s="28"/>
      <c r="B1145" s="29"/>
      <c r="C1145" s="28"/>
      <c r="D1145" s="28"/>
    </row>
    <row r="1146" spans="1:4">
      <c r="A1146" s="28"/>
      <c r="B1146" s="29"/>
      <c r="C1146" s="28"/>
      <c r="D1146" s="28"/>
    </row>
    <row r="1147" spans="1:4">
      <c r="A1147" s="28"/>
      <c r="B1147" s="29"/>
      <c r="C1147" s="28"/>
      <c r="D1147" s="28"/>
    </row>
    <row r="1148" spans="1:4">
      <c r="A1148" s="28"/>
      <c r="B1148" s="29"/>
      <c r="C1148" s="28"/>
      <c r="D1148" s="28"/>
    </row>
    <row r="1149" spans="1:4">
      <c r="A1149" s="28"/>
      <c r="B1149" s="29"/>
      <c r="C1149" s="28"/>
      <c r="D1149" s="28"/>
    </row>
    <row r="1150" spans="1:4">
      <c r="A1150" s="28"/>
      <c r="B1150" s="29"/>
      <c r="C1150" s="28"/>
      <c r="D1150" s="28"/>
    </row>
    <row r="1151" spans="1:4">
      <c r="A1151" s="28"/>
      <c r="B1151" s="29"/>
      <c r="C1151" s="28"/>
      <c r="D1151" s="28"/>
    </row>
    <row r="1152" spans="1:4">
      <c r="A1152" s="28"/>
      <c r="B1152" s="29"/>
      <c r="C1152" s="28"/>
      <c r="D1152" s="28"/>
    </row>
    <row r="1153" spans="1:4">
      <c r="A1153" s="28"/>
      <c r="B1153" s="29"/>
      <c r="C1153" s="28"/>
      <c r="D1153" s="28"/>
    </row>
    <row r="1154" spans="1:4">
      <c r="A1154" s="28"/>
      <c r="B1154" s="29"/>
      <c r="C1154" s="28"/>
      <c r="D1154" s="28"/>
    </row>
    <row r="1155" spans="1:4">
      <c r="A1155" s="28"/>
      <c r="B1155" s="29"/>
      <c r="C1155" s="28"/>
      <c r="D1155" s="28"/>
    </row>
    <row r="1156" spans="1:4">
      <c r="A1156" s="28"/>
      <c r="B1156" s="29"/>
      <c r="C1156" s="28"/>
      <c r="D1156" s="28"/>
    </row>
    <row r="1157" spans="1:4">
      <c r="A1157" s="28"/>
      <c r="B1157" s="29"/>
      <c r="C1157" s="28"/>
      <c r="D1157" s="28"/>
    </row>
    <row r="1158" spans="1:4">
      <c r="A1158" s="28"/>
      <c r="B1158" s="29"/>
      <c r="C1158" s="28"/>
      <c r="D1158" s="28"/>
    </row>
    <row r="1159" spans="1:4">
      <c r="A1159" s="28"/>
      <c r="B1159" s="29"/>
      <c r="C1159" s="28"/>
      <c r="D1159" s="28"/>
    </row>
    <row r="1160" spans="1:4">
      <c r="A1160" s="28"/>
      <c r="B1160" s="29"/>
      <c r="C1160" s="28"/>
      <c r="D1160" s="28"/>
    </row>
    <row r="1161" spans="1:4">
      <c r="A1161" s="28"/>
      <c r="B1161" s="29"/>
      <c r="C1161" s="28"/>
      <c r="D1161" s="28"/>
    </row>
    <row r="1162" spans="1:4">
      <c r="A1162" s="28"/>
      <c r="B1162" s="29"/>
      <c r="C1162" s="28"/>
      <c r="D1162" s="28"/>
    </row>
    <row r="1163" spans="1:4">
      <c r="A1163" s="28"/>
      <c r="B1163" s="29"/>
      <c r="C1163" s="28"/>
      <c r="D1163" s="28"/>
    </row>
    <row r="1164" spans="1:4">
      <c r="A1164" s="28"/>
      <c r="B1164" s="29"/>
      <c r="C1164" s="28"/>
      <c r="D1164" s="28"/>
    </row>
    <row r="1165" spans="1:4">
      <c r="A1165" s="28"/>
      <c r="B1165" s="29"/>
      <c r="C1165" s="28"/>
      <c r="D1165" s="28"/>
    </row>
    <row r="1166" spans="1:4">
      <c r="A1166" s="28"/>
      <c r="B1166" s="29"/>
      <c r="C1166" s="28"/>
      <c r="D1166" s="28"/>
    </row>
    <row r="1167" spans="1:4">
      <c r="A1167" s="28"/>
      <c r="B1167" s="29"/>
      <c r="C1167" s="28"/>
      <c r="D1167" s="28"/>
    </row>
    <row r="1168" spans="1:4">
      <c r="A1168" s="28"/>
      <c r="B1168" s="29"/>
      <c r="C1168" s="28"/>
      <c r="D1168" s="28"/>
    </row>
    <row r="1169" spans="1:4">
      <c r="A1169" s="28"/>
      <c r="B1169" s="29"/>
      <c r="C1169" s="28"/>
      <c r="D1169" s="28"/>
    </row>
    <row r="1170" spans="1:4">
      <c r="A1170" s="28"/>
      <c r="B1170" s="29"/>
      <c r="C1170" s="28"/>
      <c r="D1170" s="28"/>
    </row>
    <row r="1171" spans="1:4">
      <c r="A1171" s="28"/>
      <c r="B1171" s="29"/>
      <c r="C1171" s="28"/>
      <c r="D1171" s="28"/>
    </row>
    <row r="1172" spans="1:4">
      <c r="A1172" s="28"/>
      <c r="B1172" s="29"/>
      <c r="C1172" s="28"/>
      <c r="D1172" s="28"/>
    </row>
    <row r="1173" spans="1:4">
      <c r="A1173" s="28"/>
      <c r="B1173" s="29"/>
      <c r="C1173" s="28"/>
      <c r="D1173" s="28"/>
    </row>
    <row r="1174" spans="1:4">
      <c r="A1174" s="28"/>
      <c r="B1174" s="29"/>
      <c r="C1174" s="28"/>
      <c r="D1174" s="28"/>
    </row>
    <row r="1175" spans="1:4">
      <c r="A1175" s="28"/>
      <c r="B1175" s="29"/>
      <c r="C1175" s="28"/>
      <c r="D1175" s="28"/>
    </row>
    <row r="1176" spans="1:4">
      <c r="A1176" s="28"/>
      <c r="B1176" s="29"/>
      <c r="C1176" s="28"/>
      <c r="D1176" s="28"/>
    </row>
    <row r="1177" spans="1:4">
      <c r="A1177" s="28"/>
      <c r="B1177" s="29"/>
      <c r="C1177" s="28"/>
      <c r="D1177" s="28"/>
    </row>
    <row r="1178" spans="1:4">
      <c r="A1178" s="28"/>
      <c r="B1178" s="29"/>
      <c r="C1178" s="28"/>
      <c r="D1178" s="28"/>
    </row>
    <row r="1179" spans="1:4">
      <c r="A1179" s="28"/>
      <c r="B1179" s="29"/>
      <c r="C1179" s="28"/>
      <c r="D1179" s="28"/>
    </row>
    <row r="1180" spans="1:4">
      <c r="A1180" s="28"/>
      <c r="B1180" s="29"/>
      <c r="C1180" s="28"/>
      <c r="D1180" s="28"/>
    </row>
    <row r="1181" spans="1:4">
      <c r="A1181" s="28"/>
      <c r="B1181" s="29"/>
      <c r="C1181" s="28"/>
      <c r="D1181" s="28"/>
    </row>
    <row r="1182" spans="1:4">
      <c r="A1182" s="28"/>
      <c r="B1182" s="29"/>
      <c r="C1182" s="28"/>
      <c r="D1182" s="28"/>
    </row>
    <row r="1183" spans="1:4">
      <c r="A1183" s="28"/>
      <c r="B1183" s="29"/>
      <c r="C1183" s="28"/>
      <c r="D1183" s="28"/>
    </row>
    <row r="1184" spans="1:4">
      <c r="A1184" s="28"/>
      <c r="B1184" s="29"/>
      <c r="C1184" s="28"/>
      <c r="D1184" s="28"/>
    </row>
    <row r="1185" spans="1:4">
      <c r="A1185" s="28"/>
      <c r="B1185" s="29"/>
      <c r="C1185" s="28"/>
      <c r="D1185" s="28"/>
    </row>
    <row r="1186" spans="1:4">
      <c r="A1186" s="28"/>
      <c r="B1186" s="29"/>
      <c r="C1186" s="28"/>
      <c r="D1186" s="28"/>
    </row>
    <row r="1187" spans="1:4">
      <c r="A1187" s="28"/>
      <c r="B1187" s="28"/>
      <c r="C1187" s="28"/>
      <c r="D1187" s="28"/>
    </row>
    <row r="1188" spans="1:4">
      <c r="A1188" s="28"/>
      <c r="B1188" s="28"/>
      <c r="C1188" s="28"/>
      <c r="D1188" s="28"/>
    </row>
    <row r="1189" spans="1:4">
      <c r="A1189" s="28"/>
      <c r="B1189" s="28"/>
      <c r="C1189" s="28"/>
      <c r="D1189" s="28"/>
    </row>
    <row r="1190" spans="1:4">
      <c r="A1190" s="28"/>
      <c r="B1190" s="28"/>
      <c r="C1190" s="28"/>
      <c r="D1190" s="28"/>
    </row>
    <row r="1191" spans="1:4">
      <c r="A1191" s="28"/>
      <c r="B1191" s="28"/>
      <c r="C1191" s="28"/>
      <c r="D1191" s="28"/>
    </row>
    <row r="1192" spans="1:4">
      <c r="A1192" s="28"/>
      <c r="B1192" s="28"/>
      <c r="C1192" s="28"/>
      <c r="D1192" s="28"/>
    </row>
    <row r="1193" spans="1:4">
      <c r="A1193" s="28"/>
      <c r="B1193" s="28"/>
      <c r="C1193" s="28"/>
      <c r="D1193" s="28"/>
    </row>
    <row r="1194" spans="1:4">
      <c r="A1194" s="28"/>
      <c r="B1194" s="28"/>
      <c r="C1194" s="28"/>
      <c r="D1194" s="28"/>
    </row>
    <row r="1195" spans="1:4">
      <c r="A1195" s="28"/>
      <c r="B1195" s="28"/>
      <c r="C1195" s="28"/>
      <c r="D1195" s="28"/>
    </row>
    <row r="1196" spans="1:4">
      <c r="A1196" s="28"/>
      <c r="B1196" s="28"/>
      <c r="C1196" s="28"/>
      <c r="D1196" s="28"/>
    </row>
    <row r="1197" spans="1:4">
      <c r="A1197" s="28"/>
      <c r="B1197" s="28"/>
      <c r="C1197" s="28"/>
      <c r="D1197" s="28"/>
    </row>
    <row r="1198" spans="1:4">
      <c r="A1198" s="28"/>
      <c r="B1198" s="28"/>
      <c r="C1198" s="28"/>
      <c r="D1198" s="28"/>
    </row>
    <row r="1199" spans="1:4">
      <c r="A1199" s="28"/>
      <c r="B1199" s="28"/>
      <c r="C1199" s="28"/>
      <c r="D1199" s="28"/>
    </row>
    <row r="1200" spans="1:4">
      <c r="A1200" s="28"/>
      <c r="B1200" s="28"/>
      <c r="C1200" s="28"/>
      <c r="D1200" s="28"/>
    </row>
    <row r="1201" spans="1:4">
      <c r="A1201" s="28"/>
      <c r="B1201" s="28"/>
      <c r="C1201" s="28"/>
      <c r="D1201" s="28"/>
    </row>
    <row r="1202" spans="1:4">
      <c r="A1202" s="28"/>
      <c r="B1202" s="28"/>
      <c r="C1202" s="28"/>
      <c r="D1202" s="28"/>
    </row>
    <row r="1203" spans="1:4">
      <c r="A1203" s="28"/>
      <c r="B1203" s="28"/>
      <c r="C1203" s="28"/>
      <c r="D1203" s="28"/>
    </row>
    <row r="1204" spans="1:4">
      <c r="A1204" s="28"/>
      <c r="B1204" s="28"/>
      <c r="C1204" s="28"/>
      <c r="D1204" s="28"/>
    </row>
    <row r="1205" spans="1:4">
      <c r="A1205" s="28"/>
      <c r="B1205" s="28"/>
      <c r="C1205" s="28"/>
      <c r="D1205" s="28"/>
    </row>
    <row r="1206" spans="1:4">
      <c r="A1206" s="28"/>
      <c r="B1206" s="28"/>
      <c r="C1206" s="28"/>
      <c r="D1206" s="28"/>
    </row>
    <row r="1207" spans="1:4">
      <c r="A1207" s="28"/>
      <c r="B1207" s="28"/>
      <c r="C1207" s="28"/>
      <c r="D1207" s="28"/>
    </row>
    <row r="1208" spans="1:4">
      <c r="A1208" s="28"/>
      <c r="B1208" s="28"/>
      <c r="C1208" s="28"/>
      <c r="D1208" s="28"/>
    </row>
    <row r="1209" spans="1:4">
      <c r="A1209" s="28"/>
      <c r="B1209" s="28"/>
      <c r="C1209" s="28"/>
      <c r="D1209" s="28"/>
    </row>
    <row r="1210" spans="1:4">
      <c r="A1210" s="28"/>
      <c r="B1210" s="28"/>
      <c r="C1210" s="28"/>
      <c r="D1210" s="28"/>
    </row>
    <row r="1211" spans="1:4">
      <c r="A1211" s="28"/>
      <c r="B1211" s="28"/>
      <c r="C1211" s="28"/>
      <c r="D1211" s="28"/>
    </row>
    <row r="1212" spans="1:4">
      <c r="A1212" s="28"/>
      <c r="B1212" s="28"/>
      <c r="C1212" s="28"/>
      <c r="D1212" s="28"/>
    </row>
    <row r="1213" spans="1:4">
      <c r="A1213" s="28"/>
      <c r="B1213" s="28"/>
      <c r="C1213" s="28"/>
      <c r="D1213" s="28"/>
    </row>
    <row r="1214" spans="1:4">
      <c r="A1214" s="28"/>
      <c r="B1214" s="28"/>
      <c r="C1214" s="28"/>
      <c r="D1214" s="28"/>
    </row>
    <row r="1215" spans="1:4">
      <c r="A1215" s="28"/>
      <c r="B1215" s="28"/>
      <c r="C1215" s="28"/>
      <c r="D1215" s="28"/>
    </row>
    <row r="1216" spans="1:4">
      <c r="A1216" s="28"/>
      <c r="B1216" s="28"/>
      <c r="C1216" s="28"/>
      <c r="D1216" s="28"/>
    </row>
    <row r="1217" spans="1:4">
      <c r="A1217" s="28"/>
      <c r="B1217" s="28"/>
      <c r="C1217" s="28"/>
      <c r="D1217" s="28"/>
    </row>
    <row r="1218" spans="1:4">
      <c r="A1218" s="28"/>
      <c r="B1218" s="28"/>
      <c r="C1218" s="28"/>
      <c r="D1218" s="28"/>
    </row>
    <row r="1219" spans="1:4">
      <c r="A1219" s="28"/>
      <c r="B1219" s="28"/>
      <c r="C1219" s="28"/>
      <c r="D1219" s="28"/>
    </row>
    <row r="1220" spans="1:4">
      <c r="A1220" s="28"/>
      <c r="B1220" s="28"/>
      <c r="C1220" s="28"/>
      <c r="D1220" s="28"/>
    </row>
    <row r="1221" spans="1:4">
      <c r="A1221" s="28"/>
      <c r="B1221" s="28"/>
      <c r="C1221" s="28"/>
      <c r="D1221" s="28"/>
    </row>
    <row r="1222" spans="1:4">
      <c r="A1222" s="28"/>
      <c r="B1222" s="28"/>
      <c r="C1222" s="28"/>
      <c r="D1222" s="28"/>
    </row>
    <row r="1223" spans="1:4">
      <c r="A1223" s="28"/>
      <c r="B1223" s="28"/>
      <c r="C1223" s="28"/>
      <c r="D1223" s="28"/>
    </row>
    <row r="1224" spans="1:4">
      <c r="A1224" s="28"/>
      <c r="B1224" s="28"/>
      <c r="C1224" s="28"/>
      <c r="D1224" s="28"/>
    </row>
    <row r="1225" spans="1:4">
      <c r="A1225" s="28"/>
      <c r="B1225" s="28"/>
      <c r="C1225" s="28"/>
      <c r="D1225" s="28"/>
    </row>
    <row r="1226" spans="1:4">
      <c r="A1226" s="28"/>
      <c r="B1226" s="28"/>
      <c r="C1226" s="28"/>
      <c r="D1226" s="28"/>
    </row>
    <row r="1227" spans="1:4">
      <c r="A1227" s="28"/>
      <c r="B1227" s="28"/>
      <c r="C1227" s="28"/>
      <c r="D1227" s="28"/>
    </row>
    <row r="1228" spans="1:4">
      <c r="A1228" s="28"/>
      <c r="B1228" s="28"/>
      <c r="C1228" s="28"/>
      <c r="D1228" s="28"/>
    </row>
    <row r="1229" spans="1:4">
      <c r="A1229" s="28"/>
      <c r="B1229" s="28"/>
      <c r="C1229" s="28"/>
      <c r="D1229" s="28"/>
    </row>
    <row r="1230" spans="1:4">
      <c r="A1230" s="28"/>
      <c r="B1230" s="28"/>
      <c r="C1230" s="28"/>
      <c r="D1230" s="28"/>
    </row>
    <row r="1231" spans="1:4">
      <c r="A1231" s="28"/>
      <c r="B1231" s="28"/>
      <c r="C1231" s="28"/>
      <c r="D1231" s="28"/>
    </row>
    <row r="1232" spans="1:4">
      <c r="A1232" s="28"/>
      <c r="B1232" s="28"/>
      <c r="C1232" s="28"/>
      <c r="D1232" s="28"/>
    </row>
    <row r="1233" spans="1:4">
      <c r="A1233" s="28"/>
      <c r="B1233" s="28"/>
      <c r="C1233" s="28"/>
      <c r="D1233" s="28"/>
    </row>
    <row r="1234" spans="1:4">
      <c r="A1234" s="28"/>
      <c r="B1234" s="28"/>
      <c r="C1234" s="28"/>
      <c r="D1234" s="28"/>
    </row>
    <row r="1235" spans="1:4">
      <c r="A1235" s="28"/>
      <c r="B1235" s="28"/>
      <c r="C1235" s="28"/>
      <c r="D1235" s="28"/>
    </row>
    <row r="1236" spans="1:4">
      <c r="A1236" s="28"/>
      <c r="B1236" s="28"/>
      <c r="C1236" s="28"/>
      <c r="D1236" s="28"/>
    </row>
    <row r="1237" spans="1:4">
      <c r="A1237" s="28"/>
      <c r="B1237" s="28"/>
      <c r="C1237" s="28"/>
      <c r="D1237" s="28"/>
    </row>
    <row r="1238" spans="1:4">
      <c r="A1238" s="28"/>
      <c r="B1238" s="28"/>
      <c r="C1238" s="28"/>
      <c r="D1238" s="28"/>
    </row>
    <row r="1239" spans="1:4">
      <c r="A1239" s="28"/>
      <c r="B1239" s="28"/>
      <c r="C1239" s="28"/>
      <c r="D1239" s="28"/>
    </row>
    <row r="1240" spans="1:4">
      <c r="A1240" s="28"/>
      <c r="B1240" s="28"/>
      <c r="C1240" s="28"/>
      <c r="D1240" s="28"/>
    </row>
    <row r="1241" spans="1:4">
      <c r="A1241" s="28"/>
      <c r="B1241" s="28"/>
      <c r="C1241" s="28"/>
      <c r="D1241" s="28"/>
    </row>
    <row r="1242" spans="1:4">
      <c r="A1242" s="28"/>
      <c r="B1242" s="28"/>
      <c r="C1242" s="28"/>
      <c r="D1242" s="28"/>
    </row>
    <row r="1243" spans="1:4">
      <c r="A1243" s="28"/>
      <c r="B1243" s="28"/>
      <c r="C1243" s="28"/>
      <c r="D1243" s="28"/>
    </row>
    <row r="1244" spans="1:4">
      <c r="A1244" s="28"/>
      <c r="B1244" s="28"/>
      <c r="C1244" s="28"/>
      <c r="D1244" s="28"/>
    </row>
    <row r="1245" spans="1:4">
      <c r="A1245" s="28"/>
      <c r="B1245" s="28"/>
      <c r="C1245" s="28"/>
      <c r="D1245" s="28"/>
    </row>
    <row r="1246" spans="1:4">
      <c r="A1246" s="28"/>
      <c r="B1246" s="28"/>
      <c r="C1246" s="28"/>
      <c r="D1246" s="28"/>
    </row>
    <row r="1247" spans="1:4">
      <c r="A1247" s="28"/>
      <c r="B1247" s="28"/>
      <c r="C1247" s="28"/>
      <c r="D1247" s="28"/>
    </row>
    <row r="1248" spans="1:4">
      <c r="A1248" s="28"/>
      <c r="B1248" s="28"/>
      <c r="C1248" s="28"/>
      <c r="D1248" s="28"/>
    </row>
    <row r="1249" spans="1:4">
      <c r="A1249" s="28"/>
      <c r="B1249" s="28"/>
      <c r="C1249" s="28"/>
      <c r="D1249" s="28"/>
    </row>
    <row r="1250" spans="1:4">
      <c r="A1250" s="28"/>
      <c r="B1250" s="28"/>
      <c r="C1250" s="28"/>
      <c r="D1250" s="28"/>
    </row>
    <row r="1251" spans="1:4">
      <c r="A1251" s="28"/>
      <c r="B1251" s="28"/>
      <c r="C1251" s="28"/>
      <c r="D1251" s="28"/>
    </row>
    <row r="1252" spans="1:4">
      <c r="A1252" s="28"/>
      <c r="B1252" s="28"/>
      <c r="C1252" s="28"/>
      <c r="D1252" s="28"/>
    </row>
    <row r="1253" spans="1:4">
      <c r="A1253" s="28"/>
      <c r="B1253" s="28"/>
      <c r="C1253" s="28"/>
      <c r="D1253" s="28"/>
    </row>
    <row r="1254" spans="1:4">
      <c r="A1254" s="28"/>
      <c r="B1254" s="28"/>
      <c r="C1254" s="28"/>
      <c r="D1254" s="28"/>
    </row>
  </sheetData>
  <sheetProtection sheet="1" objects="1" scenarios="1"/>
  <phoneticPr fontId="8" type="noConversion"/>
  <hyperlinks>
    <hyperlink ref="A121" r:id="rId1" display="http://www.bav-astro.de/sfs/BAVM_link.php?BAVMnr=34" xr:uid="{00000000-0004-0000-0300-000000000000}"/>
    <hyperlink ref="A122" r:id="rId2" display="http://www.bav-astro.de/sfs/BAVM_link.php?BAVMnr=34" xr:uid="{00000000-0004-0000-0300-000001000000}"/>
    <hyperlink ref="A123" r:id="rId3" display="http://www.bav-astro.de/sfs/BAVM_link.php?BAVMnr=34" xr:uid="{00000000-0004-0000-0300-000002000000}"/>
    <hyperlink ref="A124" r:id="rId4" display="http://www.bav-astro.de/sfs/BAVM_link.php?BAVMnr=34" xr:uid="{00000000-0004-0000-0300-000003000000}"/>
    <hyperlink ref="A126" r:id="rId5" display="http://www.bav-astro.de/sfs/BAVM_link.php?BAVMnr=38" xr:uid="{00000000-0004-0000-0300-000004000000}"/>
    <hyperlink ref="A128" r:id="rId6" display="http://www.bav-astro.de/sfs/BAVM_link.php?BAVMnr=39" xr:uid="{00000000-0004-0000-0300-000005000000}"/>
    <hyperlink ref="A129" r:id="rId7" display="http://www.bav-astro.de/sfs/BAVM_link.php?BAVMnr=39" xr:uid="{00000000-0004-0000-0300-000006000000}"/>
    <hyperlink ref="A130" r:id="rId8" display="http://vsolj.cetus-net.org/no47.pdf" xr:uid="{00000000-0004-0000-0300-000007000000}"/>
    <hyperlink ref="A131" r:id="rId9" display="http://www.bav-astro.de/sfs/BAVM_link.php?BAVMnr=46" xr:uid="{00000000-0004-0000-0300-000008000000}"/>
    <hyperlink ref="A132" r:id="rId10" display="http://www.bav-astro.de/sfs/BAVM_link.php?BAVMnr=50" xr:uid="{00000000-0004-0000-0300-000009000000}"/>
    <hyperlink ref="A133" r:id="rId11" display="http://www.bav-astro.de/sfs/BAVM_link.php?BAVMnr=60" xr:uid="{00000000-0004-0000-0300-00000A000000}"/>
    <hyperlink ref="A134" r:id="rId12" display="http://www.bav-astro.de/sfs/BAVM_link.php?BAVMnr=60" xr:uid="{00000000-0004-0000-0300-00000B000000}"/>
    <hyperlink ref="A135" r:id="rId13" display="http://www.bav-astro.de/sfs/BAVM_link.php?BAVMnr=60" xr:uid="{00000000-0004-0000-0300-00000C000000}"/>
    <hyperlink ref="A136" r:id="rId14" display="http://www.bav-astro.de/sfs/BAVM_link.php?BAVMnr=132" xr:uid="{00000000-0004-0000-0300-00000D000000}"/>
    <hyperlink ref="A137" r:id="rId15" display="http://www.bav-astro.de/sfs/BAVM_link.php?BAVMnr=132" xr:uid="{00000000-0004-0000-0300-00000E000000}"/>
    <hyperlink ref="A138" r:id="rId16" display="http://www.konkoly.hu/cgi-bin/IBVS?5594" xr:uid="{00000000-0004-0000-0300-00000F000000}"/>
    <hyperlink ref="A139" r:id="rId17" display="http://vsolj.cetus-net.org/no40.pdf" xr:uid="{00000000-0004-0000-0300-000010000000}"/>
    <hyperlink ref="A140" r:id="rId18" display="http://vsolj.cetus-net.org/no43.pdf" xr:uid="{00000000-0004-0000-0300-000011000000}"/>
    <hyperlink ref="A141" r:id="rId19" display="http://vsolj.cetus-net.org/no44.pdf" xr:uid="{00000000-0004-0000-0300-000012000000}"/>
    <hyperlink ref="A142" r:id="rId20" display="http://vsolj.cetus-net.org/no44.pdf" xr:uid="{00000000-0004-0000-0300-000013000000}"/>
    <hyperlink ref="A143" r:id="rId21" display="http://vsolj.cetus-net.org/no44.pdf" xr:uid="{00000000-0004-0000-0300-000014000000}"/>
    <hyperlink ref="A144" r:id="rId22" display="http://vsolj.cetus-net.org/no45.pdf" xr:uid="{00000000-0004-0000-0300-000015000000}"/>
    <hyperlink ref="A145" r:id="rId23" display="http://vsolj.cetus-net.org/no45.pdf" xr:uid="{00000000-0004-0000-0300-000016000000}"/>
    <hyperlink ref="A146" r:id="rId24" display="http://www.konkoly.hu/cgi-bin/IBVS?5801" xr:uid="{00000000-0004-0000-0300-000017000000}"/>
    <hyperlink ref="A147" r:id="rId25" display="http://www.konkoly.hu/cgi-bin/IBVS?5801" xr:uid="{00000000-0004-0000-0300-000018000000}"/>
    <hyperlink ref="A148" r:id="rId26" display="http://vsolj.cetus-net.org/no46.pdf" xr:uid="{00000000-0004-0000-0300-000019000000}"/>
    <hyperlink ref="A149" r:id="rId27" display="http://www.bav-astro.de/sfs/BAVM_link.php?BAVMnr=193" xr:uid="{00000000-0004-0000-0300-00001A000000}"/>
    <hyperlink ref="A150" r:id="rId28" display="http://www.bav-astro.de/sfs/BAVM_link.php?BAVMnr=193" xr:uid="{00000000-0004-0000-0300-00001B000000}"/>
    <hyperlink ref="A151" r:id="rId29" display="http://vsolj.cetus-net.org/no48.pdf" xr:uid="{00000000-0004-0000-0300-00001C000000}"/>
    <hyperlink ref="A152" r:id="rId30" display="http://www.bav-astro.de/sfs/BAVM_link.php?BAVMnr=203" xr:uid="{00000000-0004-0000-0300-00001D000000}"/>
    <hyperlink ref="A153" r:id="rId31" display="http://www.bav-astro.de/sfs/BAVM_link.php?BAVMnr=203" xr:uid="{00000000-0004-0000-0300-00001E000000}"/>
    <hyperlink ref="A154" r:id="rId32" display="http://vsolj.cetus-net.org/vsoljno50.pdf" xr:uid="{00000000-0004-0000-0300-00001F000000}"/>
    <hyperlink ref="A155" r:id="rId33" display="http://www.bav-astro.de/sfs/BAVM_link.php?BAVMnr=215" xr:uid="{00000000-0004-0000-0300-000020000000}"/>
    <hyperlink ref="A156" r:id="rId34" display="http://www.bav-astro.de/sfs/BAVM_link.php?BAVMnr=215" xr:uid="{00000000-0004-0000-0300-000021000000}"/>
    <hyperlink ref="A157" r:id="rId35" display="http://www.bav-astro.de/sfs/BAVM_link.php?BAVMnr=215" xr:uid="{00000000-0004-0000-0300-000022000000}"/>
    <hyperlink ref="A158" r:id="rId36" display="http://www.bav-astro.de/sfs/BAVM_link.php?BAVMnr=225" xr:uid="{00000000-0004-0000-0300-000023000000}"/>
  </hyperlinks>
  <pageMargins left="0.75" right="0.75" top="1" bottom="1" header="0.5" footer="0.5"/>
  <pageSetup orientation="portrait" horizontalDpi="300" verticalDpi="300" r:id="rId37"/>
  <headerFooter alignWithMargins="0"/>
  <drawing r:id="rId3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1"/>
  </sheetPr>
  <dimension ref="A1:AI943"/>
  <sheetViews>
    <sheetView workbookViewId="0">
      <selection activeCell="C21" sqref="C21"/>
    </sheetView>
  </sheetViews>
  <sheetFormatPr defaultRowHeight="12.75"/>
  <cols>
    <col min="2" max="2" width="10.7109375" customWidth="1"/>
    <col min="5" max="5" width="10.7109375" customWidth="1"/>
  </cols>
  <sheetData>
    <row r="1" spans="1:35" ht="18.75" thickBot="1">
      <c r="A1" s="75" t="s">
        <v>156</v>
      </c>
      <c r="B1" s="46"/>
      <c r="C1" s="46"/>
      <c r="D1" s="52" t="s">
        <v>238</v>
      </c>
      <c r="E1" s="46"/>
      <c r="F1" s="46"/>
      <c r="G1" s="46"/>
      <c r="H1" s="46"/>
      <c r="I1" s="46"/>
      <c r="J1" s="46"/>
      <c r="K1" s="46"/>
      <c r="L1" s="46"/>
      <c r="M1" s="76" t="s">
        <v>157</v>
      </c>
      <c r="N1" s="46" t="s">
        <v>158</v>
      </c>
      <c r="O1" s="46">
        <f ca="1">H18*J18-I18*I18</f>
        <v>683394.60473429062</v>
      </c>
      <c r="P1" s="46" t="s">
        <v>231</v>
      </c>
      <c r="Q1" s="46"/>
      <c r="R1" s="46"/>
      <c r="S1" s="46"/>
      <c r="T1" s="46"/>
      <c r="U1" s="8" t="s">
        <v>212</v>
      </c>
      <c r="V1" s="77" t="s">
        <v>214</v>
      </c>
      <c r="W1" s="46"/>
      <c r="X1" s="46"/>
      <c r="Y1" s="46"/>
      <c r="Z1" s="46"/>
      <c r="AA1" s="46">
        <v>1</v>
      </c>
      <c r="AB1" s="46" t="s">
        <v>159</v>
      </c>
      <c r="AC1" s="46"/>
      <c r="AD1" s="46"/>
      <c r="AE1" s="46"/>
      <c r="AF1" s="46"/>
      <c r="AG1" s="46"/>
      <c r="AH1" s="46"/>
      <c r="AI1" s="46"/>
    </row>
    <row r="2" spans="1:3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76" t="s">
        <v>160</v>
      </c>
      <c r="N2" s="46" t="s">
        <v>161</v>
      </c>
      <c r="O2" s="46">
        <f ca="1">+F18*J18-H18*I18</f>
        <v>119753.83771079169</v>
      </c>
      <c r="P2" s="46" t="s">
        <v>232</v>
      </c>
      <c r="Q2" s="46"/>
      <c r="R2" s="46"/>
      <c r="S2" s="46"/>
      <c r="T2" s="46"/>
      <c r="U2" s="46">
        <v>-4</v>
      </c>
      <c r="V2" s="46">
        <f t="shared" ref="V2:V27" ca="1" si="0">+E$4+E$5*U2+E$6*U2^2</f>
        <v>0.46844676423521209</v>
      </c>
      <c r="W2" s="46"/>
      <c r="X2" s="46"/>
      <c r="Y2" s="46"/>
      <c r="Z2" s="46"/>
      <c r="AA2" s="46">
        <v>2</v>
      </c>
      <c r="AB2" s="46" t="s">
        <v>92</v>
      </c>
      <c r="AC2" s="46"/>
      <c r="AD2" s="46"/>
      <c r="AE2" s="46"/>
      <c r="AF2" s="46"/>
      <c r="AG2" s="46"/>
      <c r="AH2" s="46"/>
      <c r="AI2" s="46"/>
    </row>
    <row r="3" spans="1:35" ht="13.5" thickBot="1">
      <c r="A3" s="46" t="s">
        <v>162</v>
      </c>
      <c r="B3" s="46" t="s">
        <v>163</v>
      </c>
      <c r="C3" s="46"/>
      <c r="D3" s="46"/>
      <c r="E3" s="78" t="s">
        <v>164</v>
      </c>
      <c r="F3" s="78" t="s">
        <v>165</v>
      </c>
      <c r="G3" s="78" t="s">
        <v>166</v>
      </c>
      <c r="H3" s="78" t="s">
        <v>167</v>
      </c>
      <c r="I3" s="46"/>
      <c r="J3" s="46"/>
      <c r="K3" s="46"/>
      <c r="L3" s="46"/>
      <c r="M3" s="76" t="s">
        <v>168</v>
      </c>
      <c r="N3" s="46" t="s">
        <v>169</v>
      </c>
      <c r="O3" s="46">
        <f ca="1">+F18*I18-H18*H18</f>
        <v>-59172.660720129505</v>
      </c>
      <c r="P3" s="46" t="s">
        <v>233</v>
      </c>
      <c r="Q3" s="46"/>
      <c r="R3" s="46"/>
      <c r="S3" s="46"/>
      <c r="T3" s="46"/>
      <c r="U3" s="46">
        <v>-3.5</v>
      </c>
      <c r="V3" s="46">
        <f t="shared" ca="1" si="0"/>
        <v>0.39837781048967386</v>
      </c>
      <c r="W3" s="46"/>
      <c r="X3" s="46"/>
      <c r="Y3" s="46"/>
      <c r="Z3" s="46"/>
      <c r="AA3" s="46">
        <v>3</v>
      </c>
      <c r="AB3" s="46" t="s">
        <v>170</v>
      </c>
      <c r="AC3" s="46"/>
      <c r="AD3" s="46"/>
      <c r="AE3" s="46"/>
      <c r="AF3" s="46"/>
      <c r="AG3" s="46"/>
      <c r="AH3" s="46"/>
      <c r="AI3" s="46"/>
    </row>
    <row r="4" spans="1:35">
      <c r="A4" s="46" t="s">
        <v>171</v>
      </c>
      <c r="B4" s="46" t="s">
        <v>172</v>
      </c>
      <c r="C4" s="46"/>
      <c r="D4" s="79" t="s">
        <v>173</v>
      </c>
      <c r="E4" s="80">
        <f ca="1">(G18*O1-K18*O2+L18*O3)/O7</f>
        <v>2.7950628237908271E-2</v>
      </c>
      <c r="F4" s="81">
        <f ca="1">+E7/O7*O18</f>
        <v>2.5407829039492216E-3</v>
      </c>
      <c r="G4" s="82">
        <f>+B18</f>
        <v>1</v>
      </c>
      <c r="H4" s="83">
        <f ca="1">ABS(F4/E4)</f>
        <v>9.0902532934957925E-2</v>
      </c>
      <c r="I4" s="46"/>
      <c r="J4" s="46"/>
      <c r="K4" s="46"/>
      <c r="L4" s="46"/>
      <c r="M4" s="76" t="s">
        <v>174</v>
      </c>
      <c r="N4" s="46" t="s">
        <v>175</v>
      </c>
      <c r="O4" s="46">
        <f ca="1">+C18*J18-H18*H18</f>
        <v>61017.554922496434</v>
      </c>
      <c r="P4" s="46" t="s">
        <v>234</v>
      </c>
      <c r="Q4" s="46"/>
      <c r="R4" s="46"/>
      <c r="S4" s="46"/>
      <c r="T4" s="46"/>
      <c r="U4" s="46">
        <v>-3</v>
      </c>
      <c r="V4" s="46">
        <f t="shared" ca="1" si="0"/>
        <v>0.33259655295724277</v>
      </c>
      <c r="W4" s="46"/>
      <c r="X4" s="46"/>
      <c r="Y4" s="46"/>
      <c r="Z4" s="46"/>
      <c r="AA4" s="46">
        <v>4</v>
      </c>
      <c r="AB4" s="46" t="s">
        <v>176</v>
      </c>
      <c r="AC4" s="46"/>
      <c r="AD4" s="46"/>
      <c r="AE4" s="46"/>
      <c r="AF4" s="46"/>
      <c r="AG4" s="46"/>
      <c r="AH4" s="46"/>
      <c r="AI4" s="46"/>
    </row>
    <row r="5" spans="1:35">
      <c r="A5" s="46" t="s">
        <v>177</v>
      </c>
      <c r="B5" s="84">
        <v>40323</v>
      </c>
      <c r="C5" s="46"/>
      <c r="D5" s="85" t="s">
        <v>178</v>
      </c>
      <c r="E5" s="86">
        <f ca="1">+(-G18*O2+K18*O4-L18*O5)/O7</f>
        <v>-7.5822464294468192E-2</v>
      </c>
      <c r="F5" s="87">
        <f ca="1">P18*E7/O7</f>
        <v>7.8625839724755838E-4</v>
      </c>
      <c r="G5" s="88">
        <f>+B18/A18</f>
        <v>1E-4</v>
      </c>
      <c r="H5" s="83">
        <f ca="1">ABS(F5/E5)</f>
        <v>1.0369728873411487E-2</v>
      </c>
      <c r="I5" s="46"/>
      <c r="J5" s="46"/>
      <c r="K5" s="46"/>
      <c r="L5" s="46"/>
      <c r="M5" s="76" t="s">
        <v>179</v>
      </c>
      <c r="N5" s="46" t="s">
        <v>180</v>
      </c>
      <c r="O5" s="46">
        <f ca="1">+C18*I18-F18*H18</f>
        <v>-4665.8077975229462</v>
      </c>
      <c r="P5" s="46" t="s">
        <v>235</v>
      </c>
      <c r="Q5" s="46"/>
      <c r="R5" s="46"/>
      <c r="S5" s="46"/>
      <c r="T5" s="46"/>
      <c r="U5" s="46">
        <v>-2.5</v>
      </c>
      <c r="V5" s="46">
        <f t="shared" ca="1" si="0"/>
        <v>0.27110299163791901</v>
      </c>
      <c r="W5" s="46"/>
      <c r="X5" s="46"/>
      <c r="Y5" s="46"/>
      <c r="Z5" s="46"/>
      <c r="AA5" s="46">
        <v>5</v>
      </c>
      <c r="AB5" s="46" t="s">
        <v>181</v>
      </c>
      <c r="AC5" s="46"/>
      <c r="AD5" s="46"/>
      <c r="AE5" s="46"/>
      <c r="AF5" s="46"/>
      <c r="AG5" s="46"/>
      <c r="AH5" s="46"/>
      <c r="AI5" s="46"/>
    </row>
    <row r="6" spans="1:35" ht="13.5" thickBot="1">
      <c r="A6" s="46"/>
      <c r="B6" s="46"/>
      <c r="C6" s="46"/>
      <c r="D6" s="89" t="s">
        <v>182</v>
      </c>
      <c r="E6" s="90">
        <f ca="1">+(G18*O3-K18*O5+L18*O6)/O7</f>
        <v>8.5753924262144399E-3</v>
      </c>
      <c r="F6" s="91">
        <f ca="1">Q18*E7/O7</f>
        <v>3.078580036400898E-4</v>
      </c>
      <c r="G6" s="92">
        <f>+B18/A18^2</f>
        <v>1E-8</v>
      </c>
      <c r="H6" s="83">
        <f ca="1">ABS(F6/E6)</f>
        <v>3.5900165069879142E-2</v>
      </c>
      <c r="I6" s="46"/>
      <c r="J6" s="46"/>
      <c r="K6" s="46"/>
      <c r="L6" s="46"/>
      <c r="M6" s="93" t="s">
        <v>183</v>
      </c>
      <c r="N6" s="94" t="s">
        <v>184</v>
      </c>
      <c r="O6" s="94">
        <f ca="1">+C18*H18-F18*F18</f>
        <v>9589.2276832854823</v>
      </c>
      <c r="P6" s="46" t="s">
        <v>236</v>
      </c>
      <c r="Q6" s="46"/>
      <c r="R6" s="46"/>
      <c r="S6" s="46"/>
      <c r="T6" s="46"/>
      <c r="U6" s="46">
        <v>-2</v>
      </c>
      <c r="V6" s="46">
        <f t="shared" ca="1" si="0"/>
        <v>0.21389712653170243</v>
      </c>
      <c r="W6" s="46"/>
      <c r="X6" s="46"/>
      <c r="Y6" s="46"/>
      <c r="Z6" s="46"/>
      <c r="AA6" s="46">
        <v>6</v>
      </c>
      <c r="AB6" s="46" t="s">
        <v>185</v>
      </c>
      <c r="AC6" s="46"/>
      <c r="AD6" s="46"/>
      <c r="AE6" s="46"/>
      <c r="AF6" s="46"/>
      <c r="AG6" s="46"/>
      <c r="AH6" s="46"/>
      <c r="AI6" s="46"/>
    </row>
    <row r="7" spans="1:35">
      <c r="A7" s="46"/>
      <c r="B7" s="46"/>
      <c r="C7" s="46"/>
      <c r="D7" s="52" t="s">
        <v>186</v>
      </c>
      <c r="E7" s="95">
        <f ca="1">SQRT(N18/(B15-3))</f>
        <v>1.0182676991728219E-2</v>
      </c>
      <c r="F7" s="46"/>
      <c r="G7" s="96">
        <f>+B22</f>
        <v>0.4623299999984738</v>
      </c>
      <c r="H7" s="46"/>
      <c r="I7" s="46"/>
      <c r="J7" s="46"/>
      <c r="K7" s="46"/>
      <c r="L7" s="46"/>
      <c r="M7" s="76" t="s">
        <v>187</v>
      </c>
      <c r="N7" s="46" t="s">
        <v>188</v>
      </c>
      <c r="O7" s="46">
        <f ca="1">+C18*O1-F18*O2+H18*O3</f>
        <v>9997186.5914067291</v>
      </c>
      <c r="P7" s="46"/>
      <c r="Q7" s="46"/>
      <c r="R7" s="46"/>
      <c r="S7" s="46"/>
      <c r="T7" s="46"/>
      <c r="U7" s="46">
        <v>-1.5</v>
      </c>
      <c r="V7" s="46">
        <f t="shared" ca="1" si="0"/>
        <v>0.16097895763859305</v>
      </c>
      <c r="W7" s="46"/>
      <c r="X7" s="46"/>
      <c r="Y7" s="46"/>
      <c r="Z7" s="46"/>
      <c r="AA7" s="46">
        <v>7</v>
      </c>
      <c r="AB7" s="46" t="s">
        <v>189</v>
      </c>
      <c r="AC7" s="46"/>
      <c r="AD7" s="46"/>
      <c r="AE7" s="46"/>
      <c r="AF7" s="46"/>
      <c r="AG7" s="46"/>
      <c r="AH7" s="46"/>
      <c r="AI7" s="46"/>
    </row>
    <row r="8" spans="1:35">
      <c r="A8" s="23">
        <v>21</v>
      </c>
      <c r="B8" s="46" t="s">
        <v>192</v>
      </c>
      <c r="C8" s="97">
        <v>21</v>
      </c>
      <c r="D8" s="52" t="s">
        <v>223</v>
      </c>
      <c r="E8" s="46"/>
      <c r="F8" s="98">
        <f ca="1">CORREL(INDIRECT(E12):INDIRECT(E13),INDIRECT(M12):INDIRECT(M13))</f>
        <v>0.99048943968527636</v>
      </c>
      <c r="G8" s="95"/>
      <c r="H8" s="46"/>
      <c r="I8" s="46"/>
      <c r="J8" s="46"/>
      <c r="K8" s="96"/>
      <c r="L8" s="46"/>
      <c r="M8" s="46"/>
      <c r="N8" s="46"/>
      <c r="O8" s="46"/>
      <c r="P8" s="46"/>
      <c r="Q8" s="46"/>
      <c r="R8" s="46"/>
      <c r="S8" s="46"/>
      <c r="T8" s="46"/>
      <c r="U8" s="46">
        <v>-1</v>
      </c>
      <c r="V8" s="46">
        <f t="shared" ca="1" si="0"/>
        <v>0.1123484849585909</v>
      </c>
      <c r="W8" s="46"/>
      <c r="X8" s="46"/>
      <c r="Y8" s="46"/>
      <c r="Z8" s="46"/>
      <c r="AA8" s="46">
        <v>8</v>
      </c>
      <c r="AB8" s="46" t="s">
        <v>190</v>
      </c>
      <c r="AC8" s="46"/>
      <c r="AD8" s="46"/>
      <c r="AE8" s="46"/>
      <c r="AF8" s="46"/>
      <c r="AG8" s="46"/>
      <c r="AH8" s="46"/>
      <c r="AI8" s="46"/>
    </row>
    <row r="9" spans="1:35">
      <c r="A9" s="23">
        <f>20+COUNT(A21:A1438)</f>
        <v>97</v>
      </c>
      <c r="B9" s="46" t="s">
        <v>194</v>
      </c>
      <c r="C9" s="97">
        <f>A9</f>
        <v>97</v>
      </c>
      <c r="D9" s="46"/>
      <c r="E9" s="99">
        <f ca="1">E6*G6</f>
        <v>8.5753924262144397E-11</v>
      </c>
      <c r="F9" s="100">
        <f ca="1">H6</f>
        <v>3.5900165069879142E-2</v>
      </c>
      <c r="G9" s="101">
        <f ca="1">F8</f>
        <v>0.99048943968527636</v>
      </c>
      <c r="H9" s="46"/>
      <c r="I9" s="46"/>
      <c r="J9" s="46"/>
      <c r="K9" s="96"/>
      <c r="L9" s="46"/>
      <c r="M9" s="46"/>
      <c r="N9" s="46"/>
      <c r="O9" s="46"/>
      <c r="P9" s="46"/>
      <c r="Q9" s="46"/>
      <c r="R9" s="46"/>
      <c r="S9" s="46"/>
      <c r="T9" s="46"/>
      <c r="U9" s="46">
        <v>-0.5</v>
      </c>
      <c r="V9" s="46">
        <f t="shared" ca="1" si="0"/>
        <v>6.8005708491695988E-2</v>
      </c>
      <c r="W9" s="46"/>
      <c r="X9" s="46"/>
      <c r="Y9" s="46"/>
      <c r="Z9" s="46"/>
      <c r="AA9" s="46">
        <v>9</v>
      </c>
      <c r="AB9" s="46" t="s">
        <v>122</v>
      </c>
      <c r="AC9" s="46"/>
      <c r="AD9" s="46"/>
      <c r="AE9" s="46"/>
      <c r="AF9" s="46"/>
      <c r="AG9" s="46"/>
      <c r="AH9" s="46"/>
      <c r="AI9" s="46"/>
    </row>
    <row r="10" spans="1:35">
      <c r="A10" s="46" t="s">
        <v>64</v>
      </c>
      <c r="B10" s="21">
        <v>0.46279589999999998</v>
      </c>
      <c r="C10" s="46"/>
      <c r="D10" s="46" t="s">
        <v>225</v>
      </c>
      <c r="E10" s="46">
        <f ca="1">2*E9*365.2422/B10</f>
        <v>1.3535535624295288E-7</v>
      </c>
      <c r="F10" s="46" t="s">
        <v>226</v>
      </c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>
        <v>0</v>
      </c>
      <c r="V10" s="46">
        <f t="shared" ca="1" si="0"/>
        <v>2.7950628237908271E-2</v>
      </c>
      <c r="W10" s="46"/>
      <c r="X10" s="46"/>
      <c r="Y10" s="46"/>
      <c r="Z10" s="46"/>
      <c r="AA10" s="46">
        <v>10</v>
      </c>
      <c r="AB10" s="46" t="s">
        <v>191</v>
      </c>
      <c r="AC10" s="46"/>
      <c r="AD10" s="46"/>
      <c r="AE10" s="46"/>
      <c r="AF10" s="46"/>
      <c r="AG10" s="46"/>
      <c r="AH10" s="46"/>
      <c r="AI10" s="46"/>
    </row>
    <row r="11" spans="1:35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>
        <v>0.5</v>
      </c>
      <c r="V11" s="46">
        <f t="shared" ca="1" si="0"/>
        <v>-7.8167558027722149E-3</v>
      </c>
      <c r="W11" s="46"/>
      <c r="X11" s="46"/>
      <c r="Y11" s="46"/>
      <c r="Z11" s="46"/>
      <c r="AA11" s="46">
        <v>11</v>
      </c>
      <c r="AB11" s="46" t="s">
        <v>155</v>
      </c>
      <c r="AC11" s="46"/>
      <c r="AD11" s="46"/>
      <c r="AE11" s="46"/>
      <c r="AF11" s="46"/>
      <c r="AG11" s="46"/>
      <c r="AH11" s="46"/>
      <c r="AI11" s="46"/>
    </row>
    <row r="12" spans="1:35">
      <c r="A12" s="46"/>
      <c r="B12" s="46"/>
      <c r="C12" s="5" t="str">
        <f t="shared" ref="C12:F13" si="1">C$15&amp;$C8</f>
        <v>C21</v>
      </c>
      <c r="D12" s="5" t="str">
        <f t="shared" si="1"/>
        <v>D21</v>
      </c>
      <c r="E12" s="5" t="str">
        <f t="shared" si="1"/>
        <v>E21</v>
      </c>
      <c r="F12" s="5" t="str">
        <f t="shared" si="1"/>
        <v>F21</v>
      </c>
      <c r="G12" s="5" t="str">
        <f t="shared" ref="G12:Q12" si="2">G15&amp;$C8</f>
        <v>G21</v>
      </c>
      <c r="H12" s="5" t="str">
        <f t="shared" si="2"/>
        <v>H21</v>
      </c>
      <c r="I12" s="5" t="str">
        <f t="shared" si="2"/>
        <v>I21</v>
      </c>
      <c r="J12" s="5" t="str">
        <f t="shared" si="2"/>
        <v>J21</v>
      </c>
      <c r="K12" s="5" t="str">
        <f t="shared" si="2"/>
        <v>K21</v>
      </c>
      <c r="L12" s="5" t="str">
        <f t="shared" si="2"/>
        <v>L21</v>
      </c>
      <c r="M12" s="5" t="str">
        <f t="shared" si="2"/>
        <v>M21</v>
      </c>
      <c r="N12" s="5" t="str">
        <f t="shared" si="2"/>
        <v>N21</v>
      </c>
      <c r="O12" s="5" t="str">
        <f t="shared" si="2"/>
        <v>O21</v>
      </c>
      <c r="P12" s="5" t="str">
        <f t="shared" si="2"/>
        <v>P21</v>
      </c>
      <c r="Q12" s="5" t="str">
        <f t="shared" si="2"/>
        <v>Q21</v>
      </c>
      <c r="R12" s="46"/>
      <c r="S12" s="46"/>
      <c r="T12" s="46"/>
      <c r="U12" s="46">
        <v>1</v>
      </c>
      <c r="V12" s="46">
        <f t="shared" ca="1" si="0"/>
        <v>-3.9296443630345484E-2</v>
      </c>
      <c r="W12" s="46"/>
      <c r="X12" s="46"/>
      <c r="Y12" s="46"/>
      <c r="Z12" s="46"/>
      <c r="AA12" s="46">
        <v>12</v>
      </c>
      <c r="AB12" s="46" t="s">
        <v>193</v>
      </c>
      <c r="AC12" s="46"/>
      <c r="AD12" s="46"/>
      <c r="AE12" s="46"/>
      <c r="AF12" s="46"/>
      <c r="AG12" s="46"/>
      <c r="AH12" s="46"/>
      <c r="AI12" s="46"/>
    </row>
    <row r="13" spans="1:35">
      <c r="A13" s="46"/>
      <c r="B13" s="46"/>
      <c r="C13" s="5" t="str">
        <f t="shared" si="1"/>
        <v>C97</v>
      </c>
      <c r="D13" s="5" t="str">
        <f t="shared" si="1"/>
        <v>D97</v>
      </c>
      <c r="E13" s="5" t="str">
        <f t="shared" si="1"/>
        <v>E97</v>
      </c>
      <c r="F13" s="5" t="str">
        <f t="shared" si="1"/>
        <v>F97</v>
      </c>
      <c r="G13" s="5" t="str">
        <f t="shared" ref="G13:Q13" si="3">G$15&amp;$C9</f>
        <v>G97</v>
      </c>
      <c r="H13" s="5" t="str">
        <f t="shared" si="3"/>
        <v>H97</v>
      </c>
      <c r="I13" s="5" t="str">
        <f t="shared" si="3"/>
        <v>I97</v>
      </c>
      <c r="J13" s="5" t="str">
        <f t="shared" si="3"/>
        <v>J97</v>
      </c>
      <c r="K13" s="5" t="str">
        <f t="shared" si="3"/>
        <v>K97</v>
      </c>
      <c r="L13" s="5" t="str">
        <f t="shared" si="3"/>
        <v>L97</v>
      </c>
      <c r="M13" s="5" t="str">
        <f t="shared" si="3"/>
        <v>M97</v>
      </c>
      <c r="N13" s="5" t="str">
        <f t="shared" si="3"/>
        <v>N97</v>
      </c>
      <c r="O13" s="5" t="str">
        <f t="shared" si="3"/>
        <v>O97</v>
      </c>
      <c r="P13" s="5" t="str">
        <f t="shared" si="3"/>
        <v>P97</v>
      </c>
      <c r="Q13" s="5" t="str">
        <f t="shared" si="3"/>
        <v>Q97</v>
      </c>
      <c r="R13" s="46"/>
      <c r="S13" s="46"/>
      <c r="T13" s="46"/>
      <c r="U13" s="46">
        <v>1.5</v>
      </c>
      <c r="V13" s="46">
        <f t="shared" ca="1" si="0"/>
        <v>-6.6488435244811517E-2</v>
      </c>
      <c r="W13" s="46"/>
      <c r="X13" s="46"/>
      <c r="Y13" s="46"/>
      <c r="Z13" s="46"/>
      <c r="AA13" s="46">
        <v>13</v>
      </c>
      <c r="AB13" s="46" t="s">
        <v>195</v>
      </c>
      <c r="AC13" s="46"/>
      <c r="AD13" s="46"/>
      <c r="AE13" s="46"/>
      <c r="AF13" s="46"/>
      <c r="AG13" s="46"/>
      <c r="AH13" s="46"/>
      <c r="AI13" s="46"/>
    </row>
    <row r="14" spans="1:3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>
        <v>2</v>
      </c>
      <c r="V14" s="46">
        <f t="shared" ca="1" si="0"/>
        <v>-8.9392730646170357E-2</v>
      </c>
      <c r="W14" s="46"/>
      <c r="X14" s="46"/>
      <c r="Y14" s="46"/>
      <c r="Z14" s="46"/>
      <c r="AA14" s="46">
        <v>14</v>
      </c>
      <c r="AB14" s="46" t="s">
        <v>196</v>
      </c>
      <c r="AC14" s="46"/>
      <c r="AD14" s="46"/>
      <c r="AE14" s="46"/>
      <c r="AF14" s="46"/>
      <c r="AG14" s="46"/>
      <c r="AH14" s="46"/>
      <c r="AI14" s="46"/>
    </row>
    <row r="15" spans="1:35">
      <c r="A15" s="52" t="s">
        <v>200</v>
      </c>
      <c r="B15" s="52">
        <f>C9-C8+1</f>
        <v>77</v>
      </c>
      <c r="C15" s="5" t="str">
        <f t="shared" ref="C15:Q15" si="4">VLOOKUP(C16,$AA1:$AB26,2,FALSE)</f>
        <v>C</v>
      </c>
      <c r="D15" s="5" t="str">
        <f t="shared" si="4"/>
        <v>D</v>
      </c>
      <c r="E15" s="5" t="str">
        <f t="shared" si="4"/>
        <v>E</v>
      </c>
      <c r="F15" s="5" t="str">
        <f t="shared" si="4"/>
        <v>F</v>
      </c>
      <c r="G15" s="5" t="str">
        <f t="shared" si="4"/>
        <v>G</v>
      </c>
      <c r="H15" s="5" t="str">
        <f t="shared" si="4"/>
        <v>H</v>
      </c>
      <c r="I15" s="5" t="str">
        <f t="shared" si="4"/>
        <v>I</v>
      </c>
      <c r="J15" s="5" t="str">
        <f t="shared" si="4"/>
        <v>J</v>
      </c>
      <c r="K15" s="5" t="str">
        <f t="shared" si="4"/>
        <v>K</v>
      </c>
      <c r="L15" s="5" t="str">
        <f t="shared" si="4"/>
        <v>L</v>
      </c>
      <c r="M15" s="5" t="str">
        <f t="shared" si="4"/>
        <v>M</v>
      </c>
      <c r="N15" s="5" t="str">
        <f t="shared" si="4"/>
        <v>N</v>
      </c>
      <c r="O15" s="5" t="str">
        <f t="shared" si="4"/>
        <v>O</v>
      </c>
      <c r="P15" s="5" t="str">
        <f t="shared" si="4"/>
        <v>P</v>
      </c>
      <c r="Q15" s="5" t="str">
        <f t="shared" si="4"/>
        <v>Q</v>
      </c>
      <c r="R15" s="46"/>
      <c r="S15" s="46"/>
      <c r="T15" s="46"/>
      <c r="U15" s="46">
        <v>2.5</v>
      </c>
      <c r="V15" s="46">
        <f t="shared" ca="1" si="0"/>
        <v>-0.10800932983442196</v>
      </c>
      <c r="W15" s="46"/>
      <c r="X15" s="46"/>
      <c r="Y15" s="46"/>
      <c r="Z15" s="46"/>
      <c r="AA15" s="46">
        <v>15</v>
      </c>
      <c r="AB15" s="46" t="s">
        <v>197</v>
      </c>
      <c r="AC15" s="46"/>
      <c r="AD15" s="46"/>
      <c r="AE15" s="46"/>
      <c r="AF15" s="46"/>
      <c r="AG15" s="46"/>
      <c r="AH15" s="46"/>
      <c r="AI15" s="46"/>
    </row>
    <row r="16" spans="1:35">
      <c r="A16" s="5"/>
      <c r="B16" s="46"/>
      <c r="C16" s="5">
        <f>COLUMN()</f>
        <v>3</v>
      </c>
      <c r="D16" s="5">
        <f>COLUMN()</f>
        <v>4</v>
      </c>
      <c r="E16" s="5">
        <f>COLUMN()</f>
        <v>5</v>
      </c>
      <c r="F16" s="5">
        <f>COLUMN()</f>
        <v>6</v>
      </c>
      <c r="G16" s="5">
        <f>COLUMN()</f>
        <v>7</v>
      </c>
      <c r="H16" s="5">
        <f>COLUMN()</f>
        <v>8</v>
      </c>
      <c r="I16" s="5">
        <f>COLUMN()</f>
        <v>9</v>
      </c>
      <c r="J16" s="5">
        <f>COLUMN()</f>
        <v>10</v>
      </c>
      <c r="K16" s="5">
        <f>COLUMN()</f>
        <v>11</v>
      </c>
      <c r="L16" s="5">
        <f>COLUMN()</f>
        <v>12</v>
      </c>
      <c r="M16" s="5">
        <f>COLUMN()</f>
        <v>13</v>
      </c>
      <c r="N16" s="5">
        <f>COLUMN()</f>
        <v>14</v>
      </c>
      <c r="O16" s="5">
        <f>COLUMN()</f>
        <v>15</v>
      </c>
      <c r="P16" s="5">
        <f>COLUMN()</f>
        <v>16</v>
      </c>
      <c r="Q16" s="5">
        <f>COLUMN()</f>
        <v>17</v>
      </c>
      <c r="R16" s="46"/>
      <c r="S16" s="46"/>
      <c r="T16" s="46"/>
      <c r="U16" s="46">
        <v>3</v>
      </c>
      <c r="V16" s="46">
        <f t="shared" ca="1" si="0"/>
        <v>-0.12233823280956632</v>
      </c>
      <c r="W16" s="46"/>
      <c r="X16" s="46"/>
      <c r="Y16" s="46"/>
      <c r="Z16" s="46"/>
      <c r="AA16" s="46">
        <v>16</v>
      </c>
      <c r="AB16" s="46" t="s">
        <v>198</v>
      </c>
      <c r="AC16" s="46"/>
      <c r="AD16" s="46"/>
      <c r="AE16" s="46"/>
      <c r="AF16" s="46"/>
      <c r="AG16" s="46"/>
      <c r="AH16" s="46"/>
      <c r="AI16" s="46"/>
    </row>
    <row r="17" spans="1:35">
      <c r="A17" s="52" t="s">
        <v>199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>
        <v>3.5</v>
      </c>
      <c r="V17" s="46">
        <f t="shared" ca="1" si="0"/>
        <v>-0.13237943957160353</v>
      </c>
      <c r="W17" s="46"/>
      <c r="X17" s="46"/>
      <c r="Y17" s="46"/>
      <c r="Z17" s="46"/>
      <c r="AA17" s="46">
        <v>17</v>
      </c>
      <c r="AB17" s="46" t="s">
        <v>201</v>
      </c>
      <c r="AC17" s="46"/>
      <c r="AD17" s="46"/>
      <c r="AE17" s="46"/>
      <c r="AF17" s="46"/>
      <c r="AG17" s="46"/>
      <c r="AH17" s="46"/>
      <c r="AI17" s="46"/>
    </row>
    <row r="18" spans="1:35">
      <c r="A18" s="102">
        <v>10000</v>
      </c>
      <c r="B18" s="102">
        <v>1</v>
      </c>
      <c r="C18" s="46">
        <f ca="1">SUM(INDIRECT(C12):INDIRECT(C13))</f>
        <v>56.349999999999994</v>
      </c>
      <c r="D18" s="103">
        <f ca="1">SUM(INDIRECT(D12):INDIRECT(D13))</f>
        <v>105.0908</v>
      </c>
      <c r="E18" s="103">
        <f ca="1">SUM(INDIRECT(E12):INDIRECT(E13))</f>
        <v>-3.0527104001848784</v>
      </c>
      <c r="F18" s="52">
        <f ca="1">SUM(INDIRECT(F12):INDIRECT(F13))</f>
        <v>87.250402500000021</v>
      </c>
      <c r="G18" s="52">
        <f ca="1">SUM(INDIRECT(G12):INDIRECT(G13))</f>
        <v>-2.4227284201093431</v>
      </c>
      <c r="H18" s="52">
        <f ca="1">SUM(INDIRECT(H12):INDIRECT(H13))</f>
        <v>305.26815296712499</v>
      </c>
      <c r="I18" s="52">
        <f ca="1">SUM(INDIRECT(I12):INDIRECT(I13))</f>
        <v>389.86621862094563</v>
      </c>
      <c r="J18" s="52">
        <f ca="1">SUM(INDIRECT(J12):INDIRECT(J13))</f>
        <v>2736.5785295200794</v>
      </c>
      <c r="K18" s="52">
        <f ca="1">SUM(INDIRECT(K12):INDIRECT(K13))</f>
        <v>-17.364224246303802</v>
      </c>
      <c r="L18" s="52">
        <f ca="1">SUM(INDIRECT(L12):INDIRECT(L13))</f>
        <v>2.4390540112385874</v>
      </c>
      <c r="M18" s="46"/>
      <c r="N18" s="46">
        <f ca="1">SUM(INDIRECT(N12):INDIRECT(N13))</f>
        <v>7.6728313931224727E-3</v>
      </c>
      <c r="O18" s="46">
        <f ca="1">SQRT(SUM(INDIRECT(O12):INDIRECT(O13)))</f>
        <v>2494499.3148334725</v>
      </c>
      <c r="P18" s="46">
        <f ca="1">SQRT(SUM(INDIRECT(P12):INDIRECT(P13)))</f>
        <v>771935.70145940199</v>
      </c>
      <c r="Q18" s="46">
        <f ca="1">SQRT(SUM(INDIRECT(Q12):INDIRECT(Q13)))</f>
        <v>302249.97891498427</v>
      </c>
      <c r="R18" s="46"/>
      <c r="S18" s="46"/>
      <c r="T18" s="46"/>
      <c r="U18" s="46">
        <v>4</v>
      </c>
      <c r="V18" s="46">
        <f t="shared" ca="1" si="0"/>
        <v>-0.13813295012053345</v>
      </c>
      <c r="W18" s="46"/>
      <c r="X18" s="46"/>
      <c r="Y18" s="46"/>
      <c r="Z18" s="46"/>
      <c r="AA18" s="46">
        <v>18</v>
      </c>
      <c r="AB18" s="46" t="s">
        <v>202</v>
      </c>
      <c r="AC18" s="46"/>
      <c r="AD18" s="46"/>
      <c r="AE18" s="46"/>
      <c r="AF18" s="46"/>
      <c r="AG18" s="46"/>
      <c r="AH18" s="46"/>
      <c r="AI18" s="46"/>
    </row>
    <row r="19" spans="1:35">
      <c r="A19" s="104" t="s">
        <v>203</v>
      </c>
      <c r="B19" s="46"/>
      <c r="C19" s="46"/>
      <c r="D19" s="46"/>
      <c r="E19" s="46"/>
      <c r="F19" s="105" t="s">
        <v>204</v>
      </c>
      <c r="G19" s="105" t="s">
        <v>205</v>
      </c>
      <c r="H19" s="105" t="s">
        <v>206</v>
      </c>
      <c r="I19" s="105" t="s">
        <v>207</v>
      </c>
      <c r="J19" s="105" t="s">
        <v>208</v>
      </c>
      <c r="K19" s="105" t="s">
        <v>209</v>
      </c>
      <c r="L19" s="105" t="s">
        <v>210</v>
      </c>
      <c r="M19" s="106"/>
      <c r="N19" s="106"/>
      <c r="O19" s="106"/>
      <c r="P19" s="106"/>
      <c r="Q19" s="106"/>
      <c r="R19" s="46"/>
      <c r="S19" s="46"/>
      <c r="T19" s="46"/>
      <c r="U19" s="46">
        <v>4.5</v>
      </c>
      <c r="V19" s="46">
        <f t="shared" ca="1" si="0"/>
        <v>-0.13959876445635616</v>
      </c>
      <c r="W19" s="46"/>
      <c r="X19" s="46"/>
      <c r="Y19" s="46"/>
      <c r="Z19" s="46"/>
      <c r="AA19" s="46">
        <v>19</v>
      </c>
      <c r="AB19" s="46" t="s">
        <v>211</v>
      </c>
      <c r="AC19" s="46"/>
      <c r="AD19" s="46"/>
      <c r="AE19" s="46"/>
      <c r="AF19" s="46"/>
      <c r="AG19" s="46"/>
      <c r="AH19" s="46"/>
      <c r="AI19" s="46"/>
    </row>
    <row r="20" spans="1:35" ht="15" thickBot="1">
      <c r="A20" s="8" t="s">
        <v>212</v>
      </c>
      <c r="B20" s="8" t="s">
        <v>213</v>
      </c>
      <c r="C20" s="8" t="s">
        <v>227</v>
      </c>
      <c r="D20" s="8" t="s">
        <v>212</v>
      </c>
      <c r="E20" s="8" t="s">
        <v>213</v>
      </c>
      <c r="F20" s="8" t="s">
        <v>228</v>
      </c>
      <c r="G20" s="8" t="s">
        <v>229</v>
      </c>
      <c r="H20" s="8" t="s">
        <v>239</v>
      </c>
      <c r="I20" s="8" t="s">
        <v>240</v>
      </c>
      <c r="J20" s="8" t="s">
        <v>241</v>
      </c>
      <c r="K20" s="8" t="s">
        <v>230</v>
      </c>
      <c r="L20" s="8" t="s">
        <v>242</v>
      </c>
      <c r="M20" s="77" t="s">
        <v>214</v>
      </c>
      <c r="N20" s="8" t="s">
        <v>243</v>
      </c>
      <c r="O20" s="8" t="s">
        <v>215</v>
      </c>
      <c r="P20" s="8" t="s">
        <v>216</v>
      </c>
      <c r="Q20" s="8" t="s">
        <v>217</v>
      </c>
      <c r="R20" s="78" t="s">
        <v>218</v>
      </c>
      <c r="S20" s="46"/>
      <c r="T20" s="46"/>
      <c r="U20" s="46">
        <v>5</v>
      </c>
      <c r="V20" s="46">
        <f t="shared" ca="1" si="0"/>
        <v>-0.1367768825790717</v>
      </c>
      <c r="W20" s="46"/>
      <c r="X20" s="46"/>
      <c r="Y20" s="46"/>
      <c r="Z20" s="46"/>
      <c r="AA20" s="46">
        <v>20</v>
      </c>
      <c r="AB20" s="46" t="s">
        <v>219</v>
      </c>
      <c r="AC20" s="46"/>
      <c r="AD20" s="46"/>
      <c r="AE20" s="46"/>
      <c r="AF20" s="46"/>
      <c r="AG20" s="46"/>
      <c r="AH20" s="46"/>
      <c r="AI20" s="46"/>
    </row>
    <row r="21" spans="1:35">
      <c r="A21" s="107">
        <v>-39418</v>
      </c>
      <c r="B21" s="107">
        <v>0.46503839999786578</v>
      </c>
      <c r="C21" s="108">
        <v>1</v>
      </c>
      <c r="D21" s="109">
        <f t="shared" ref="D21:D84" si="5">A21/A$18</f>
        <v>-3.9418000000000002</v>
      </c>
      <c r="E21" s="109">
        <f t="shared" ref="E21:E84" si="6">B21/B$18</f>
        <v>0.46503839999786578</v>
      </c>
      <c r="F21" s="23">
        <f t="shared" ref="F21:F84" si="7">$C21*D21</f>
        <v>-3.9418000000000002</v>
      </c>
      <c r="G21" s="23">
        <f t="shared" ref="G21:G84" si="8">$C21*E21</f>
        <v>0.46503839999786578</v>
      </c>
      <c r="H21" s="23">
        <f t="shared" ref="H21:H84" si="9">C21*D21*D21</f>
        <v>15.537787240000002</v>
      </c>
      <c r="I21" s="23">
        <f t="shared" ref="I21:I84" si="10">C21*D21*D21*D21</f>
        <v>-61.246849742632008</v>
      </c>
      <c r="J21" s="23">
        <f t="shared" ref="J21:J84" si="11">C21*D21*D21*D21*D21</f>
        <v>241.42283231550687</v>
      </c>
      <c r="K21" s="23">
        <f t="shared" ref="K21:K84" si="12">C21*E21*D21</f>
        <v>-1.8330883651115875</v>
      </c>
      <c r="L21" s="23">
        <f t="shared" ref="L21:L84" si="13">C21*E21*D21*D21</f>
        <v>7.2256677175968562</v>
      </c>
      <c r="M21" s="23">
        <f t="shared" ref="M21:M84" ca="1" si="14">+E$4+E$5*D21+E$6*D21^2</f>
        <v>0.46007024101187044</v>
      </c>
      <c r="N21" s="23">
        <f t="shared" ref="N21:N84" ca="1" si="15">C21*(M21-E21)^2</f>
        <v>2.4682603710126258E-5</v>
      </c>
      <c r="O21" s="70">
        <f t="shared" ref="O21:O84" ca="1" si="16">(C21*O$1-O$2*F21+O$3*H21)^2</f>
        <v>55709249605.403229</v>
      </c>
      <c r="P21" s="23">
        <f t="shared" ref="P21:P84" ca="1" si="17">(-C21*O$2+O$4*F21-O$5*H21)^2</f>
        <v>82815317891.129654</v>
      </c>
      <c r="Q21" s="23">
        <f t="shared" ref="Q21:Q84" ca="1" si="18">+(C21*O$3-F21*O$5+H21*O$6)^2</f>
        <v>5102393138.6703234</v>
      </c>
      <c r="R21" s="46">
        <f t="shared" ref="R21:R84" ca="1" si="19">+E21-M21</f>
        <v>4.9681589859953412E-3</v>
      </c>
      <c r="S21" s="46"/>
      <c r="T21" s="46"/>
      <c r="U21" s="46">
        <v>5.5</v>
      </c>
      <c r="V21" s="46">
        <f t="shared" ca="1" si="0"/>
        <v>-0.12966730448867997</v>
      </c>
      <c r="W21" s="46"/>
      <c r="X21" s="46"/>
      <c r="Y21" s="46"/>
      <c r="Z21" s="46"/>
      <c r="AA21" s="46">
        <v>21</v>
      </c>
      <c r="AB21" s="46" t="s">
        <v>220</v>
      </c>
      <c r="AC21" s="46"/>
      <c r="AD21" s="46"/>
      <c r="AE21" s="46"/>
      <c r="AF21" s="46"/>
      <c r="AG21" s="46"/>
      <c r="AH21" s="46"/>
      <c r="AI21" s="46"/>
    </row>
    <row r="22" spans="1:35">
      <c r="A22" s="107">
        <v>-39412.5</v>
      </c>
      <c r="B22" s="107">
        <v>0.4623299999984738</v>
      </c>
      <c r="C22" s="107">
        <v>1</v>
      </c>
      <c r="D22" s="109">
        <f t="shared" si="5"/>
        <v>-3.9412500000000001</v>
      </c>
      <c r="E22" s="109">
        <f t="shared" si="6"/>
        <v>0.4623299999984738</v>
      </c>
      <c r="F22" s="23">
        <f t="shared" si="7"/>
        <v>-3.9412500000000001</v>
      </c>
      <c r="G22" s="23">
        <f t="shared" si="8"/>
        <v>0.4623299999984738</v>
      </c>
      <c r="H22" s="23">
        <f t="shared" si="9"/>
        <v>15.533451562500002</v>
      </c>
      <c r="I22" s="23">
        <f t="shared" si="10"/>
        <v>-61.221215970703135</v>
      </c>
      <c r="J22" s="23">
        <f t="shared" si="11"/>
        <v>241.28811744453373</v>
      </c>
      <c r="K22" s="23">
        <f t="shared" si="12"/>
        <v>-1.822158112493985</v>
      </c>
      <c r="L22" s="23">
        <f t="shared" si="13"/>
        <v>7.1815806608669188</v>
      </c>
      <c r="M22" s="23">
        <f t="shared" ca="1" si="14"/>
        <v>0.45999135852051243</v>
      </c>
      <c r="N22" s="23">
        <f t="shared" ca="1" si="15"/>
        <v>5.4692439624413288E-6</v>
      </c>
      <c r="O22" s="70">
        <f t="shared" ca="1" si="16"/>
        <v>55799301863.298843</v>
      </c>
      <c r="P22" s="23">
        <f t="shared" ca="1" si="17"/>
        <v>82807645822.07251</v>
      </c>
      <c r="Q22" s="23">
        <f t="shared" ca="1" si="18"/>
        <v>5096821667.3760519</v>
      </c>
      <c r="R22" s="46">
        <f t="shared" ca="1" si="19"/>
        <v>2.3386414779613673E-3</v>
      </c>
      <c r="S22" s="46"/>
      <c r="T22" s="46"/>
      <c r="U22" s="46">
        <v>6</v>
      </c>
      <c r="V22" s="46">
        <f t="shared" ca="1" si="0"/>
        <v>-0.11827003018518101</v>
      </c>
      <c r="W22" s="46"/>
      <c r="X22" s="46"/>
      <c r="Y22" s="46"/>
      <c r="Z22" s="46"/>
      <c r="AA22" s="46">
        <v>22</v>
      </c>
      <c r="AB22" s="46" t="s">
        <v>154</v>
      </c>
      <c r="AC22" s="46"/>
      <c r="AD22" s="46"/>
      <c r="AE22" s="46"/>
      <c r="AF22" s="46"/>
      <c r="AG22" s="46"/>
      <c r="AH22" s="46"/>
      <c r="AI22" s="46"/>
    </row>
    <row r="23" spans="1:35">
      <c r="A23" s="107">
        <v>-39409.5</v>
      </c>
      <c r="B23" s="107">
        <v>0.45294359999752487</v>
      </c>
      <c r="C23" s="107">
        <v>1</v>
      </c>
      <c r="D23" s="109">
        <f t="shared" si="5"/>
        <v>-3.94095</v>
      </c>
      <c r="E23" s="109">
        <f t="shared" si="6"/>
        <v>0.45294359999752487</v>
      </c>
      <c r="F23" s="23">
        <f t="shared" si="7"/>
        <v>-3.94095</v>
      </c>
      <c r="G23" s="23">
        <f t="shared" si="8"/>
        <v>0.45294359999752487</v>
      </c>
      <c r="H23" s="23">
        <f t="shared" si="9"/>
        <v>15.5310869025</v>
      </c>
      <c r="I23" s="23">
        <f t="shared" si="10"/>
        <v>-61.207236928407376</v>
      </c>
      <c r="J23" s="23">
        <f t="shared" si="11"/>
        <v>241.21466037300704</v>
      </c>
      <c r="K23" s="23">
        <f t="shared" si="12"/>
        <v>-1.7850280804102456</v>
      </c>
      <c r="L23" s="23">
        <f t="shared" si="13"/>
        <v>7.0347064134927573</v>
      </c>
      <c r="M23" s="23">
        <f t="shared" ca="1" si="14"/>
        <v>0.45994833389376949</v>
      </c>
      <c r="N23" s="23">
        <f t="shared" ca="1" si="15"/>
        <v>4.9066296957198327E-5</v>
      </c>
      <c r="O23" s="70">
        <f t="shared" ca="1" si="16"/>
        <v>55848444797.4356</v>
      </c>
      <c r="P23" s="23">
        <f t="shared" ca="1" si="17"/>
        <v>82803460522.191467</v>
      </c>
      <c r="Q23" s="23">
        <f t="shared" ca="1" si="18"/>
        <v>5093784314.8696966</v>
      </c>
      <c r="R23" s="46">
        <f t="shared" ca="1" si="19"/>
        <v>-7.0047338962446193E-3</v>
      </c>
      <c r="S23" s="46"/>
      <c r="T23" s="46"/>
      <c r="U23" s="46">
        <v>6.5</v>
      </c>
      <c r="V23" s="46">
        <f t="shared" ca="1" si="0"/>
        <v>-0.1025850596685749</v>
      </c>
      <c r="W23" s="46"/>
      <c r="X23" s="46"/>
      <c r="Y23" s="46"/>
      <c r="Z23" s="46"/>
      <c r="AA23" s="46">
        <v>23</v>
      </c>
      <c r="AB23" s="46" t="s">
        <v>221</v>
      </c>
      <c r="AC23" s="46"/>
      <c r="AD23" s="46"/>
      <c r="AE23" s="46"/>
      <c r="AF23" s="46"/>
      <c r="AG23" s="46"/>
      <c r="AH23" s="46"/>
      <c r="AI23" s="46"/>
    </row>
    <row r="24" spans="1:35">
      <c r="A24" s="107">
        <v>-39328.5</v>
      </c>
      <c r="B24" s="107">
        <v>0.45951079999576905</v>
      </c>
      <c r="C24" s="107">
        <v>1</v>
      </c>
      <c r="D24" s="109">
        <f t="shared" si="5"/>
        <v>-3.9328500000000002</v>
      </c>
      <c r="E24" s="109">
        <f t="shared" si="6"/>
        <v>0.45951079999576905</v>
      </c>
      <c r="F24" s="23">
        <f t="shared" si="7"/>
        <v>-3.9328500000000002</v>
      </c>
      <c r="G24" s="23">
        <f t="shared" si="8"/>
        <v>0.45951079999576905</v>
      </c>
      <c r="H24" s="23">
        <f t="shared" si="9"/>
        <v>15.467309122500001</v>
      </c>
      <c r="I24" s="23">
        <f t="shared" si="10"/>
        <v>-60.830606682424133</v>
      </c>
      <c r="J24" s="23">
        <f t="shared" si="11"/>
        <v>239.23765149097176</v>
      </c>
      <c r="K24" s="23">
        <f t="shared" si="12"/>
        <v>-1.8071870497633604</v>
      </c>
      <c r="L24" s="23">
        <f t="shared" si="13"/>
        <v>7.1073955886618325</v>
      </c>
      <c r="M24" s="23">
        <f t="shared" ca="1" si="14"/>
        <v>0.45878725244141155</v>
      </c>
      <c r="N24" s="23">
        <f t="shared" ca="1" si="15"/>
        <v>5.235210634167128E-7</v>
      </c>
      <c r="O24" s="70">
        <f t="shared" ca="1" si="16"/>
        <v>57181554939.233856</v>
      </c>
      <c r="P24" s="23">
        <f t="shared" ca="1" si="17"/>
        <v>82690314828.463577</v>
      </c>
      <c r="Q24" s="23">
        <f t="shared" ca="1" si="18"/>
        <v>5012210381.6076746</v>
      </c>
      <c r="R24" s="46">
        <f t="shared" ca="1" si="19"/>
        <v>7.235475543574954E-4</v>
      </c>
      <c r="S24" s="46"/>
      <c r="T24" s="46"/>
      <c r="U24" s="46">
        <v>7</v>
      </c>
      <c r="V24" s="46">
        <f t="shared" ca="1" si="0"/>
        <v>-8.2612392938861579E-2</v>
      </c>
      <c r="W24" s="46"/>
      <c r="X24" s="46"/>
      <c r="Y24" s="46"/>
      <c r="Z24" s="46"/>
      <c r="AA24" s="46">
        <v>24</v>
      </c>
      <c r="AB24" s="46" t="s">
        <v>212</v>
      </c>
      <c r="AC24" s="46"/>
      <c r="AD24" s="46"/>
      <c r="AE24" s="46"/>
      <c r="AF24" s="46"/>
      <c r="AG24" s="46"/>
      <c r="AH24" s="46"/>
      <c r="AI24" s="46"/>
    </row>
    <row r="25" spans="1:35">
      <c r="A25" s="107">
        <v>-5082</v>
      </c>
      <c r="B25" s="107">
        <v>-4.4384000066202134E-3</v>
      </c>
      <c r="C25" s="107">
        <v>0.1</v>
      </c>
      <c r="D25" s="109">
        <f t="shared" si="5"/>
        <v>-0.50819999999999999</v>
      </c>
      <c r="E25" s="109">
        <f t="shared" si="6"/>
        <v>-4.4384000066202134E-3</v>
      </c>
      <c r="F25" s="23">
        <f t="shared" si="7"/>
        <v>-5.0820000000000004E-2</v>
      </c>
      <c r="G25" s="23">
        <f t="shared" si="8"/>
        <v>-4.4384000066202136E-4</v>
      </c>
      <c r="H25" s="23">
        <f t="shared" si="9"/>
        <v>2.5826724000000002E-2</v>
      </c>
      <c r="I25" s="23">
        <f t="shared" si="10"/>
        <v>-1.31251411368E-2</v>
      </c>
      <c r="J25" s="23">
        <f t="shared" si="11"/>
        <v>6.6701967257217602E-3</v>
      </c>
      <c r="K25" s="23">
        <f t="shared" si="12"/>
        <v>2.2555948833643925E-4</v>
      </c>
      <c r="L25" s="23">
        <f t="shared" si="13"/>
        <v>-1.1462933197257843E-4</v>
      </c>
      <c r="M25" s="23">
        <f t="shared" ca="1" si="14"/>
        <v>6.8698347526192305E-2</v>
      </c>
      <c r="N25" s="23">
        <f t="shared" ca="1" si="15"/>
        <v>5.3489838396783584E-4</v>
      </c>
      <c r="O25" s="70">
        <f t="shared" ca="1" si="16"/>
        <v>5313989306.6726685</v>
      </c>
      <c r="P25" s="23">
        <f t="shared" ca="1" si="17"/>
        <v>223675755.68557647</v>
      </c>
      <c r="Q25" s="23">
        <f t="shared" ca="1" si="18"/>
        <v>34889389.446250744</v>
      </c>
      <c r="R25" s="46">
        <f t="shared" ca="1" si="19"/>
        <v>-7.3136747532812518E-2</v>
      </c>
      <c r="S25" s="46"/>
      <c r="T25" s="46"/>
      <c r="U25" s="46">
        <v>7.5</v>
      </c>
      <c r="V25" s="46">
        <f t="shared" ca="1" si="0"/>
        <v>-5.8352029996040888E-2</v>
      </c>
      <c r="W25" s="46"/>
      <c r="X25" s="46"/>
      <c r="Y25" s="46"/>
      <c r="Z25" s="46"/>
      <c r="AA25" s="46">
        <v>25</v>
      </c>
      <c r="AB25" s="46" t="s">
        <v>213</v>
      </c>
      <c r="AC25" s="46"/>
      <c r="AD25" s="46"/>
      <c r="AE25" s="46"/>
      <c r="AF25" s="46"/>
      <c r="AG25" s="46"/>
      <c r="AH25" s="46"/>
      <c r="AI25" s="46"/>
    </row>
    <row r="26" spans="1:35">
      <c r="A26" s="107">
        <v>-5082</v>
      </c>
      <c r="B26" s="107">
        <v>-4.4384000066202134E-3</v>
      </c>
      <c r="C26" s="107">
        <v>0.1</v>
      </c>
      <c r="D26" s="109">
        <f t="shared" si="5"/>
        <v>-0.50819999999999999</v>
      </c>
      <c r="E26" s="109">
        <f t="shared" si="6"/>
        <v>-4.4384000066202134E-3</v>
      </c>
      <c r="F26" s="23">
        <f t="shared" si="7"/>
        <v>-5.0820000000000004E-2</v>
      </c>
      <c r="G26" s="23">
        <f t="shared" si="8"/>
        <v>-4.4384000066202136E-4</v>
      </c>
      <c r="H26" s="23">
        <f t="shared" si="9"/>
        <v>2.5826724000000002E-2</v>
      </c>
      <c r="I26" s="23">
        <f t="shared" si="10"/>
        <v>-1.31251411368E-2</v>
      </c>
      <c r="J26" s="23">
        <f t="shared" si="11"/>
        <v>6.6701967257217602E-3</v>
      </c>
      <c r="K26" s="23">
        <f t="shared" si="12"/>
        <v>2.2555948833643925E-4</v>
      </c>
      <c r="L26" s="23">
        <f t="shared" si="13"/>
        <v>-1.1462933197257843E-4</v>
      </c>
      <c r="M26" s="23">
        <f t="shared" ca="1" si="14"/>
        <v>6.8698347526192305E-2</v>
      </c>
      <c r="N26" s="23">
        <f t="shared" ca="1" si="15"/>
        <v>5.3489838396783584E-4</v>
      </c>
      <c r="O26" s="70">
        <f t="shared" ca="1" si="16"/>
        <v>5313989306.6726685</v>
      </c>
      <c r="P26" s="23">
        <f t="shared" ca="1" si="17"/>
        <v>223675755.68557647</v>
      </c>
      <c r="Q26" s="23">
        <f t="shared" ca="1" si="18"/>
        <v>34889389.446250744</v>
      </c>
      <c r="R26" s="46">
        <f t="shared" ca="1" si="19"/>
        <v>-7.3136747532812518E-2</v>
      </c>
      <c r="S26" s="46"/>
      <c r="T26" s="46"/>
      <c r="U26" s="46">
        <v>8</v>
      </c>
      <c r="V26" s="46">
        <f t="shared" ca="1" si="0"/>
        <v>-2.9803970840113103E-2</v>
      </c>
      <c r="W26" s="46"/>
      <c r="X26" s="46"/>
      <c r="Y26" s="46"/>
      <c r="Z26" s="46"/>
      <c r="AA26" s="46">
        <v>26</v>
      </c>
      <c r="AB26" s="46" t="s">
        <v>222</v>
      </c>
      <c r="AC26" s="46"/>
      <c r="AD26" s="46"/>
      <c r="AE26" s="46"/>
      <c r="AF26" s="46"/>
      <c r="AG26" s="46"/>
      <c r="AH26" s="46"/>
      <c r="AI26" s="46"/>
    </row>
    <row r="27" spans="1:35">
      <c r="A27" s="107">
        <v>-70</v>
      </c>
      <c r="B27" s="107">
        <v>3.0159999951138161E-3</v>
      </c>
      <c r="C27" s="107">
        <v>0.1</v>
      </c>
      <c r="D27" s="109">
        <f t="shared" si="5"/>
        <v>-7.0000000000000001E-3</v>
      </c>
      <c r="E27" s="109">
        <f t="shared" si="6"/>
        <v>3.0159999951138161E-3</v>
      </c>
      <c r="F27" s="23">
        <f t="shared" si="7"/>
        <v>-7.000000000000001E-4</v>
      </c>
      <c r="G27" s="23">
        <f t="shared" si="8"/>
        <v>3.0159999951138164E-4</v>
      </c>
      <c r="H27" s="23">
        <f t="shared" si="9"/>
        <v>4.9000000000000005E-6</v>
      </c>
      <c r="I27" s="23">
        <f t="shared" si="10"/>
        <v>-3.4300000000000003E-8</v>
      </c>
      <c r="J27" s="23">
        <f t="shared" si="11"/>
        <v>2.4010000000000003E-10</v>
      </c>
      <c r="K27" s="23">
        <f t="shared" si="12"/>
        <v>-2.1111999965796714E-6</v>
      </c>
      <c r="L27" s="23">
        <f t="shared" si="13"/>
        <v>1.4778399976057701E-8</v>
      </c>
      <c r="M27" s="23">
        <f t="shared" ca="1" si="14"/>
        <v>2.8481805682198432E-2</v>
      </c>
      <c r="N27" s="23">
        <f t="shared" ca="1" si="15"/>
        <v>6.4850725929235117E-5</v>
      </c>
      <c r="O27" s="70">
        <f t="shared" ca="1" si="16"/>
        <v>4681706684.5641832</v>
      </c>
      <c r="P27" s="23">
        <f t="shared" ca="1" si="17"/>
        <v>144434083.37005323</v>
      </c>
      <c r="Q27" s="23">
        <f t="shared" ca="1" si="18"/>
        <v>35052144.414396703</v>
      </c>
      <c r="R27" s="46">
        <f t="shared" ca="1" si="19"/>
        <v>-2.5465805687084616E-2</v>
      </c>
      <c r="S27" s="46"/>
      <c r="T27" s="46"/>
      <c r="U27" s="46">
        <v>8.5</v>
      </c>
      <c r="V27" s="46">
        <f t="shared" ca="1" si="0"/>
        <v>3.0317845289219436E-3</v>
      </c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</row>
    <row r="28" spans="1:35">
      <c r="A28" s="107">
        <v>0</v>
      </c>
      <c r="B28" s="107">
        <v>0</v>
      </c>
      <c r="C28" s="107">
        <v>0.2</v>
      </c>
      <c r="D28" s="109">
        <f t="shared" si="5"/>
        <v>0</v>
      </c>
      <c r="E28" s="109">
        <f t="shared" si="6"/>
        <v>0</v>
      </c>
      <c r="F28" s="23">
        <f t="shared" si="7"/>
        <v>0</v>
      </c>
      <c r="G28" s="23">
        <f t="shared" si="8"/>
        <v>0</v>
      </c>
      <c r="H28" s="23">
        <f t="shared" si="9"/>
        <v>0</v>
      </c>
      <c r="I28" s="23">
        <f t="shared" si="10"/>
        <v>0</v>
      </c>
      <c r="J28" s="23">
        <f t="shared" si="11"/>
        <v>0</v>
      </c>
      <c r="K28" s="23">
        <f t="shared" si="12"/>
        <v>0</v>
      </c>
      <c r="L28" s="23">
        <f t="shared" si="13"/>
        <v>0</v>
      </c>
      <c r="M28" s="23">
        <f t="shared" ca="1" si="14"/>
        <v>2.7950628237908271E-2</v>
      </c>
      <c r="N28" s="23">
        <f t="shared" ca="1" si="15"/>
        <v>1.5624752377875104E-4</v>
      </c>
      <c r="O28" s="70">
        <f t="shared" ca="1" si="16"/>
        <v>18681127431.197495</v>
      </c>
      <c r="P28" s="23">
        <f t="shared" ca="1" si="17"/>
        <v>573639265.85850549</v>
      </c>
      <c r="Q28" s="23">
        <f t="shared" ca="1" si="18"/>
        <v>140056151.06798229</v>
      </c>
      <c r="R28" s="46">
        <f t="shared" ca="1" si="19"/>
        <v>-2.7950628237908271E-2</v>
      </c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</row>
    <row r="29" spans="1:35">
      <c r="A29" s="107">
        <v>0</v>
      </c>
      <c r="B29" s="107">
        <v>9.9999999947613105E-3</v>
      </c>
      <c r="C29" s="107">
        <v>0.1</v>
      </c>
      <c r="D29" s="109">
        <f t="shared" si="5"/>
        <v>0</v>
      </c>
      <c r="E29" s="109">
        <f t="shared" si="6"/>
        <v>9.9999999947613105E-3</v>
      </c>
      <c r="F29" s="23">
        <f t="shared" si="7"/>
        <v>0</v>
      </c>
      <c r="G29" s="23">
        <f t="shared" si="8"/>
        <v>9.999999994761311E-4</v>
      </c>
      <c r="H29" s="23">
        <f t="shared" si="9"/>
        <v>0</v>
      </c>
      <c r="I29" s="23">
        <f t="shared" si="10"/>
        <v>0</v>
      </c>
      <c r="J29" s="23">
        <f t="shared" si="11"/>
        <v>0</v>
      </c>
      <c r="K29" s="23">
        <f t="shared" si="12"/>
        <v>0</v>
      </c>
      <c r="L29" s="23">
        <f t="shared" si="13"/>
        <v>0</v>
      </c>
      <c r="M29" s="23">
        <f t="shared" ca="1" si="14"/>
        <v>2.7950628237908271E-2</v>
      </c>
      <c r="N29" s="23">
        <f t="shared" ca="1" si="15"/>
        <v>3.2222505432366537E-5</v>
      </c>
      <c r="O29" s="70">
        <f t="shared" ca="1" si="16"/>
        <v>4670281857.7993736</v>
      </c>
      <c r="P29" s="23">
        <f t="shared" ca="1" si="17"/>
        <v>143409816.46462637</v>
      </c>
      <c r="Q29" s="23">
        <f t="shared" ca="1" si="18"/>
        <v>35014037.766995572</v>
      </c>
      <c r="R29" s="46">
        <f t="shared" ca="1" si="19"/>
        <v>-1.7950628243146961E-2</v>
      </c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</row>
    <row r="30" spans="1:35">
      <c r="A30" s="107">
        <v>2023.5</v>
      </c>
      <c r="B30" s="107">
        <v>1.9373199997062329E-2</v>
      </c>
      <c r="C30" s="107">
        <v>0.1</v>
      </c>
      <c r="D30" s="109">
        <f t="shared" si="5"/>
        <v>0.20235</v>
      </c>
      <c r="E30" s="109">
        <f t="shared" si="6"/>
        <v>1.9373199997062329E-2</v>
      </c>
      <c r="F30" s="23">
        <f t="shared" si="7"/>
        <v>2.0235000000000003E-2</v>
      </c>
      <c r="G30" s="23">
        <f t="shared" si="8"/>
        <v>1.937319999706233E-3</v>
      </c>
      <c r="H30" s="23">
        <f t="shared" si="9"/>
        <v>4.0945522500000003E-3</v>
      </c>
      <c r="I30" s="23">
        <f t="shared" si="10"/>
        <v>8.2853264778750006E-4</v>
      </c>
      <c r="J30" s="23">
        <f t="shared" si="11"/>
        <v>1.6765358127980064E-4</v>
      </c>
      <c r="K30" s="23">
        <f t="shared" si="12"/>
        <v>3.9201670194055627E-4</v>
      </c>
      <c r="L30" s="23">
        <f t="shared" si="13"/>
        <v>7.9324579637671562E-5</v>
      </c>
      <c r="M30" s="23">
        <f t="shared" ca="1" si="14"/>
        <v>1.2959076511456526E-2</v>
      </c>
      <c r="N30" s="23">
        <f t="shared" ca="1" si="15"/>
        <v>4.1140980088599939E-6</v>
      </c>
      <c r="O30" s="70">
        <f t="shared" ca="1" si="16"/>
        <v>4313068498.8257961</v>
      </c>
      <c r="P30" s="23">
        <f t="shared" ca="1" si="17"/>
        <v>114952473.97445548</v>
      </c>
      <c r="Q30" s="23">
        <f t="shared" ca="1" si="18"/>
        <v>33449911.639125813</v>
      </c>
      <c r="R30" s="46">
        <f t="shared" ca="1" si="19"/>
        <v>6.4141234856058028E-3</v>
      </c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</row>
    <row r="31" spans="1:35">
      <c r="A31" s="107">
        <v>3944.5</v>
      </c>
      <c r="B31" s="107">
        <v>-2.7051600001868792E-2</v>
      </c>
      <c r="C31" s="107">
        <v>0.1</v>
      </c>
      <c r="D31" s="109">
        <f t="shared" si="5"/>
        <v>0.39445000000000002</v>
      </c>
      <c r="E31" s="109">
        <f t="shared" si="6"/>
        <v>-2.7051600001868792E-2</v>
      </c>
      <c r="F31" s="23">
        <f t="shared" si="7"/>
        <v>3.9445000000000008E-2</v>
      </c>
      <c r="G31" s="23">
        <f t="shared" si="8"/>
        <v>-2.7051600001868794E-3</v>
      </c>
      <c r="H31" s="23">
        <f t="shared" si="9"/>
        <v>1.5559080250000005E-2</v>
      </c>
      <c r="I31" s="23">
        <f t="shared" si="10"/>
        <v>6.1372792046125021E-3</v>
      </c>
      <c r="J31" s="23">
        <f t="shared" si="11"/>
        <v>2.4208497822594014E-3</v>
      </c>
      <c r="K31" s="23">
        <f t="shared" si="12"/>
        <v>-1.0670503620737147E-3</v>
      </c>
      <c r="L31" s="23">
        <f t="shared" si="13"/>
        <v>-4.2089801531997679E-4</v>
      </c>
      <c r="M31" s="23">
        <f t="shared" ca="1" si="14"/>
        <v>-6.2329061369758329E-4</v>
      </c>
      <c r="N31" s="23">
        <f t="shared" ca="1" si="15"/>
        <v>6.9845553711689841E-5</v>
      </c>
      <c r="O31" s="70">
        <f t="shared" ca="1" si="16"/>
        <v>3930675334.3172717</v>
      </c>
      <c r="P31" s="23">
        <f t="shared" ca="1" si="17"/>
        <v>90173078.542285502</v>
      </c>
      <c r="Q31" s="23">
        <f t="shared" ca="1" si="18"/>
        <v>31181320.909765355</v>
      </c>
      <c r="R31" s="46">
        <f t="shared" ca="1" si="19"/>
        <v>-2.6428309388171208E-2</v>
      </c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</row>
    <row r="32" spans="1:35">
      <c r="A32" s="107">
        <v>3971.5</v>
      </c>
      <c r="B32" s="107">
        <v>-3.5292000029585324E-3</v>
      </c>
      <c r="C32" s="107">
        <v>0.1</v>
      </c>
      <c r="D32" s="109">
        <f t="shared" si="5"/>
        <v>0.39715</v>
      </c>
      <c r="E32" s="109">
        <f t="shared" si="6"/>
        <v>-3.5292000029585324E-3</v>
      </c>
      <c r="F32" s="23">
        <f t="shared" si="7"/>
        <v>3.9715E-2</v>
      </c>
      <c r="G32" s="23">
        <f t="shared" si="8"/>
        <v>-3.5292000029585324E-4</v>
      </c>
      <c r="H32" s="23">
        <f t="shared" si="9"/>
        <v>1.5772812250000001E-2</v>
      </c>
      <c r="I32" s="23">
        <f t="shared" si="10"/>
        <v>6.2641723850875002E-3</v>
      </c>
      <c r="J32" s="23">
        <f t="shared" si="11"/>
        <v>2.4878160627375009E-3</v>
      </c>
      <c r="K32" s="23">
        <f t="shared" si="12"/>
        <v>-1.4016217811749812E-4</v>
      </c>
      <c r="L32" s="23">
        <f t="shared" si="13"/>
        <v>-5.5665409039364381E-5</v>
      </c>
      <c r="M32" s="23">
        <f t="shared" ca="1" si="14"/>
        <v>-8.0968290955224878E-4</v>
      </c>
      <c r="N32" s="23">
        <f t="shared" ca="1" si="15"/>
        <v>7.3957732213289628E-7</v>
      </c>
      <c r="O32" s="70">
        <f t="shared" ca="1" si="16"/>
        <v>3925037227.8852553</v>
      </c>
      <c r="P32" s="23">
        <f t="shared" ca="1" si="17"/>
        <v>89841557.839775234</v>
      </c>
      <c r="Q32" s="23">
        <f t="shared" ca="1" si="18"/>
        <v>31144373.520897731</v>
      </c>
      <c r="R32" s="46">
        <f t="shared" ca="1" si="19"/>
        <v>-2.7195170934062839E-3</v>
      </c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</row>
    <row r="33" spans="1:35">
      <c r="A33" s="107">
        <v>4860.5</v>
      </c>
      <c r="B33" s="107">
        <v>-1.8032400002994109E-2</v>
      </c>
      <c r="C33" s="107">
        <v>0.1</v>
      </c>
      <c r="D33" s="109">
        <f t="shared" si="5"/>
        <v>0.48604999999999998</v>
      </c>
      <c r="E33" s="109">
        <f t="shared" si="6"/>
        <v>-1.8032400002994109E-2</v>
      </c>
      <c r="F33" s="23">
        <f t="shared" si="7"/>
        <v>4.8605000000000002E-2</v>
      </c>
      <c r="G33" s="23">
        <f t="shared" si="8"/>
        <v>-1.8032400002994109E-3</v>
      </c>
      <c r="H33" s="23">
        <f t="shared" si="9"/>
        <v>2.362446025E-2</v>
      </c>
      <c r="I33" s="23">
        <f t="shared" si="10"/>
        <v>1.1482668904512499E-2</v>
      </c>
      <c r="J33" s="23">
        <f t="shared" si="11"/>
        <v>5.5811512210383E-3</v>
      </c>
      <c r="K33" s="23">
        <f t="shared" si="12"/>
        <v>-8.7646480214552869E-4</v>
      </c>
      <c r="L33" s="23">
        <f t="shared" si="13"/>
        <v>-4.2600571708283422E-4</v>
      </c>
      <c r="M33" s="23">
        <f t="shared" ca="1" si="14"/>
        <v>-6.8769903574054493E-3</v>
      </c>
      <c r="N33" s="23">
        <f t="shared" ca="1" si="15"/>
        <v>1.2444316436089254E-5</v>
      </c>
      <c r="O33" s="70">
        <f t="shared" ca="1" si="16"/>
        <v>3735764786.0323939</v>
      </c>
      <c r="P33" s="23">
        <f t="shared" ca="1" si="17"/>
        <v>79199290.515411228</v>
      </c>
      <c r="Q33" s="23">
        <f t="shared" ca="1" si="18"/>
        <v>29854685.737508319</v>
      </c>
      <c r="R33" s="46">
        <f t="shared" ca="1" si="19"/>
        <v>-1.115540964558866E-2</v>
      </c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</row>
    <row r="34" spans="1:35">
      <c r="A34" s="107">
        <v>5890</v>
      </c>
      <c r="B34" s="107">
        <v>-1.5532000004895963E-2</v>
      </c>
      <c r="C34" s="107">
        <v>1</v>
      </c>
      <c r="D34" s="109">
        <f t="shared" si="5"/>
        <v>0.58899999999999997</v>
      </c>
      <c r="E34" s="109">
        <f t="shared" si="6"/>
        <v>-1.5532000004895963E-2</v>
      </c>
      <c r="F34" s="23">
        <f t="shared" si="7"/>
        <v>0.58899999999999997</v>
      </c>
      <c r="G34" s="23">
        <f t="shared" si="8"/>
        <v>-1.5532000004895963E-2</v>
      </c>
      <c r="H34" s="23">
        <f t="shared" si="9"/>
        <v>0.34692099999999998</v>
      </c>
      <c r="I34" s="23">
        <f t="shared" si="10"/>
        <v>0.20433646899999997</v>
      </c>
      <c r="J34" s="23">
        <f t="shared" si="11"/>
        <v>0.12035418024099998</v>
      </c>
      <c r="K34" s="23">
        <f t="shared" si="12"/>
        <v>-9.1483480028837216E-3</v>
      </c>
      <c r="L34" s="23">
        <f t="shared" si="13"/>
        <v>-5.3883769736985119E-3</v>
      </c>
      <c r="M34" s="23">
        <f t="shared" ca="1" si="14"/>
        <v>-1.3733819515638752E-2</v>
      </c>
      <c r="N34" s="23">
        <f t="shared" ca="1" si="15"/>
        <v>3.2334530719453029E-6</v>
      </c>
      <c r="O34" s="70">
        <f t="shared" ca="1" si="16"/>
        <v>350856434937.04358</v>
      </c>
      <c r="P34" s="23">
        <f t="shared" ca="1" si="17"/>
        <v>6756154659.181839</v>
      </c>
      <c r="Q34" s="23">
        <f t="shared" ca="1" si="18"/>
        <v>2819375883.8031993</v>
      </c>
      <c r="R34" s="46">
        <f t="shared" ca="1" si="19"/>
        <v>-1.7981804892572111E-3</v>
      </c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</row>
    <row r="35" spans="1:35">
      <c r="A35" s="107">
        <v>5968</v>
      </c>
      <c r="B35" s="107">
        <v>1.7321599996648729E-2</v>
      </c>
      <c r="C35" s="107">
        <v>1</v>
      </c>
      <c r="D35" s="109">
        <f t="shared" si="5"/>
        <v>0.5968</v>
      </c>
      <c r="E35" s="109">
        <f t="shared" si="6"/>
        <v>1.7321599996648729E-2</v>
      </c>
      <c r="F35" s="23">
        <f t="shared" si="7"/>
        <v>0.5968</v>
      </c>
      <c r="G35" s="23">
        <f t="shared" si="8"/>
        <v>1.7321599996648729E-2</v>
      </c>
      <c r="H35" s="23">
        <f t="shared" si="9"/>
        <v>0.35617023999999997</v>
      </c>
      <c r="I35" s="23">
        <f t="shared" si="10"/>
        <v>0.21256239923199999</v>
      </c>
      <c r="J35" s="23">
        <f t="shared" si="11"/>
        <v>0.12685723986165759</v>
      </c>
      <c r="K35" s="23">
        <f t="shared" si="12"/>
        <v>1.0337530877999962E-2</v>
      </c>
      <c r="L35" s="23">
        <f t="shared" si="13"/>
        <v>6.1694384279903777E-3</v>
      </c>
      <c r="M35" s="23">
        <f t="shared" ca="1" si="14"/>
        <v>-1.4245918874491366E-2</v>
      </c>
      <c r="N35" s="23">
        <f t="shared" ca="1" si="15"/>
        <v>9.9650824767978587E-4</v>
      </c>
      <c r="O35" s="70">
        <f t="shared" ca="1" si="16"/>
        <v>349103691324.82031</v>
      </c>
      <c r="P35" s="23">
        <f t="shared" ca="1" si="17"/>
        <v>6671089701.8431339</v>
      </c>
      <c r="Q35" s="23">
        <f t="shared" ca="1" si="18"/>
        <v>2806107909.5200791</v>
      </c>
      <c r="R35" s="46">
        <f t="shared" ca="1" si="19"/>
        <v>3.1567518871140093E-2</v>
      </c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</row>
    <row r="36" spans="1:35">
      <c r="A36" s="107">
        <v>6825.5</v>
      </c>
      <c r="B36" s="107">
        <v>-2.8724399999191519E-2</v>
      </c>
      <c r="C36" s="107">
        <v>1</v>
      </c>
      <c r="D36" s="109">
        <f t="shared" si="5"/>
        <v>0.68254999999999999</v>
      </c>
      <c r="E36" s="109">
        <f t="shared" si="6"/>
        <v>-2.8724399999191519E-2</v>
      </c>
      <c r="F36" s="23">
        <f t="shared" si="7"/>
        <v>0.68254999999999999</v>
      </c>
      <c r="G36" s="23">
        <f t="shared" si="8"/>
        <v>-2.8724399999191519E-2</v>
      </c>
      <c r="H36" s="23">
        <f t="shared" si="9"/>
        <v>0.46587450250000001</v>
      </c>
      <c r="I36" s="23">
        <f t="shared" si="10"/>
        <v>0.31798264168137502</v>
      </c>
      <c r="J36" s="23">
        <f t="shared" si="11"/>
        <v>0.21703905207962251</v>
      </c>
      <c r="K36" s="23">
        <f t="shared" si="12"/>
        <v>-1.9605839219448171E-2</v>
      </c>
      <c r="L36" s="23">
        <f t="shared" si="13"/>
        <v>-1.3381965559234349E-2</v>
      </c>
      <c r="M36" s="23">
        <f t="shared" ca="1" si="14"/>
        <v>-1.9806938085976073E-2</v>
      </c>
      <c r="N36" s="23">
        <f t="shared" ca="1" si="15"/>
        <v>7.952112697364808E-5</v>
      </c>
      <c r="O36" s="70">
        <f t="shared" ca="1" si="16"/>
        <v>329578856118.04395</v>
      </c>
      <c r="P36" s="23">
        <f t="shared" ca="1" si="17"/>
        <v>5765763495.6549692</v>
      </c>
      <c r="Q36" s="23">
        <f t="shared" ca="1" si="18"/>
        <v>2654376029.8398442</v>
      </c>
      <c r="R36" s="46">
        <f t="shared" ca="1" si="19"/>
        <v>-8.9174619132154458E-3</v>
      </c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</row>
    <row r="37" spans="1:35">
      <c r="A37" s="107">
        <v>6847</v>
      </c>
      <c r="B37" s="107">
        <v>-2.5093600001127925E-2</v>
      </c>
      <c r="C37" s="107">
        <v>1</v>
      </c>
      <c r="D37" s="109">
        <f t="shared" si="5"/>
        <v>0.68469999999999998</v>
      </c>
      <c r="E37" s="109">
        <f t="shared" si="6"/>
        <v>-2.5093600001127925E-2</v>
      </c>
      <c r="F37" s="23">
        <f t="shared" si="7"/>
        <v>0.68469999999999998</v>
      </c>
      <c r="G37" s="23">
        <f t="shared" si="8"/>
        <v>-2.5093600001127925E-2</v>
      </c>
      <c r="H37" s="23">
        <f t="shared" si="9"/>
        <v>0.46881408999999996</v>
      </c>
      <c r="I37" s="23">
        <f t="shared" si="10"/>
        <v>0.32099700742299997</v>
      </c>
      <c r="J37" s="23">
        <f t="shared" si="11"/>
        <v>0.21978665098252806</v>
      </c>
      <c r="K37" s="23">
        <f t="shared" si="12"/>
        <v>-1.718158792077229E-2</v>
      </c>
      <c r="L37" s="23">
        <f t="shared" si="13"/>
        <v>-1.1764233249352786E-2</v>
      </c>
      <c r="M37" s="23">
        <f t="shared" ca="1" si="14"/>
        <v>-1.9944748267825486E-2</v>
      </c>
      <c r="N37" s="23">
        <f t="shared" ca="1" si="15"/>
        <v>2.651067417153153E-5</v>
      </c>
      <c r="O37" s="70">
        <f t="shared" ca="1" si="16"/>
        <v>329083701704.54773</v>
      </c>
      <c r="P37" s="23">
        <f t="shared" ca="1" si="17"/>
        <v>5743778717.8305588</v>
      </c>
      <c r="Q37" s="23">
        <f t="shared" ca="1" si="18"/>
        <v>2650439267.4747863</v>
      </c>
      <c r="R37" s="46">
        <f t="shared" ca="1" si="19"/>
        <v>-5.148851733302439E-3</v>
      </c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</row>
    <row r="38" spans="1:35">
      <c r="A38" s="107">
        <v>6858</v>
      </c>
      <c r="B38" s="107">
        <v>-2.3910399999294896E-2</v>
      </c>
      <c r="C38" s="107">
        <v>1</v>
      </c>
      <c r="D38" s="109">
        <f t="shared" si="5"/>
        <v>0.68579999999999997</v>
      </c>
      <c r="E38" s="109">
        <f t="shared" si="6"/>
        <v>-2.3910399999294896E-2</v>
      </c>
      <c r="F38" s="23">
        <f t="shared" si="7"/>
        <v>0.68579999999999997</v>
      </c>
      <c r="G38" s="23">
        <f t="shared" si="8"/>
        <v>-2.3910399999294896E-2</v>
      </c>
      <c r="H38" s="23">
        <f t="shared" si="9"/>
        <v>0.47032163999999993</v>
      </c>
      <c r="I38" s="23">
        <f t="shared" si="10"/>
        <v>0.32254658071199993</v>
      </c>
      <c r="J38" s="23">
        <f t="shared" si="11"/>
        <v>0.22120244505228953</v>
      </c>
      <c r="K38" s="23">
        <f t="shared" si="12"/>
        <v>-1.6397752319516439E-2</v>
      </c>
      <c r="L38" s="23">
        <f t="shared" si="13"/>
        <v>-1.1245578540724374E-2</v>
      </c>
      <c r="M38" s="23">
        <f t="shared" ca="1" si="14"/>
        <v>-2.0015225145697257E-2</v>
      </c>
      <c r="N38" s="23">
        <f t="shared" ca="1" si="15"/>
        <v>1.5172387140099383E-5</v>
      </c>
      <c r="O38" s="70">
        <f t="shared" ca="1" si="16"/>
        <v>328830268217.87109</v>
      </c>
      <c r="P38" s="23">
        <f t="shared" ca="1" si="17"/>
        <v>5732544404.9859705</v>
      </c>
      <c r="Q38" s="23">
        <f t="shared" ca="1" si="18"/>
        <v>2648422711.2766662</v>
      </c>
      <c r="R38" s="46">
        <f t="shared" ca="1" si="19"/>
        <v>-3.8951748535976383E-3</v>
      </c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</row>
    <row r="39" spans="1:35">
      <c r="A39" s="107">
        <v>6914.5</v>
      </c>
      <c r="B39" s="107">
        <v>-1.2787599996954668E-2</v>
      </c>
      <c r="C39" s="107">
        <v>1</v>
      </c>
      <c r="D39" s="109">
        <f t="shared" si="5"/>
        <v>0.69145000000000001</v>
      </c>
      <c r="E39" s="109">
        <f t="shared" si="6"/>
        <v>-1.2787599996954668E-2</v>
      </c>
      <c r="F39" s="23">
        <f t="shared" si="7"/>
        <v>0.69145000000000001</v>
      </c>
      <c r="G39" s="23">
        <f t="shared" si="8"/>
        <v>-1.2787599996954668E-2</v>
      </c>
      <c r="H39" s="23">
        <f t="shared" si="9"/>
        <v>0.47810310249999999</v>
      </c>
      <c r="I39" s="23">
        <f t="shared" si="10"/>
        <v>0.33058439022362501</v>
      </c>
      <c r="J39" s="23">
        <f t="shared" si="11"/>
        <v>0.22858257662012552</v>
      </c>
      <c r="K39" s="23">
        <f t="shared" si="12"/>
        <v>-8.8419860178943054E-3</v>
      </c>
      <c r="L39" s="23">
        <f t="shared" si="13"/>
        <v>-6.1137912320730174E-3</v>
      </c>
      <c r="M39" s="23">
        <f t="shared" ca="1" si="14"/>
        <v>-2.0376892974373634E-2</v>
      </c>
      <c r="N39" s="23">
        <f t="shared" ca="1" si="15"/>
        <v>5.7597367897100836E-5</v>
      </c>
      <c r="O39" s="70">
        <f t="shared" ca="1" si="16"/>
        <v>327527497144.80743</v>
      </c>
      <c r="P39" s="23">
        <f t="shared" ca="1" si="17"/>
        <v>5674987390.7422342</v>
      </c>
      <c r="Q39" s="23">
        <f t="shared" ca="1" si="18"/>
        <v>2638039472.3562908</v>
      </c>
      <c r="R39" s="46">
        <f t="shared" ca="1" si="19"/>
        <v>7.5892929774189662E-3</v>
      </c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</row>
    <row r="40" spans="1:35">
      <c r="A40" s="107">
        <v>6995.5</v>
      </c>
      <c r="B40" s="107">
        <v>1.5796000006957911E-3</v>
      </c>
      <c r="C40" s="107">
        <v>1</v>
      </c>
      <c r="D40" s="109">
        <f t="shared" si="5"/>
        <v>0.69955000000000001</v>
      </c>
      <c r="E40" s="109">
        <f t="shared" si="6"/>
        <v>1.5796000006957911E-3</v>
      </c>
      <c r="F40" s="23">
        <f t="shared" si="7"/>
        <v>0.69955000000000001</v>
      </c>
      <c r="G40" s="23">
        <f t="shared" si="8"/>
        <v>1.5796000006957911E-3</v>
      </c>
      <c r="H40" s="23">
        <f t="shared" si="9"/>
        <v>0.48937020250000002</v>
      </c>
      <c r="I40" s="23">
        <f t="shared" si="10"/>
        <v>0.34233892515887504</v>
      </c>
      <c r="J40" s="23">
        <f t="shared" si="11"/>
        <v>0.23948319509489105</v>
      </c>
      <c r="K40" s="23">
        <f t="shared" si="12"/>
        <v>1.1050091804867407E-3</v>
      </c>
      <c r="L40" s="23">
        <f t="shared" si="13"/>
        <v>7.7300917220949944E-4</v>
      </c>
      <c r="M40" s="23">
        <f t="shared" ca="1" si="14"/>
        <v>-2.0894435131153428E-2</v>
      </c>
      <c r="N40" s="23">
        <f t="shared" ca="1" si="15"/>
        <v>5.0508225510759294E-4</v>
      </c>
      <c r="O40" s="70">
        <f t="shared" ca="1" si="16"/>
        <v>325656796682.52454</v>
      </c>
      <c r="P40" s="23">
        <f t="shared" ca="1" si="17"/>
        <v>5592900903.2597494</v>
      </c>
      <c r="Q40" s="23">
        <f t="shared" ca="1" si="18"/>
        <v>2623079944.8184609</v>
      </c>
      <c r="R40" s="46">
        <f t="shared" ca="1" si="19"/>
        <v>2.2474035131849219E-2</v>
      </c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</row>
    <row r="41" spans="1:35">
      <c r="A41" s="107">
        <v>7770.5</v>
      </c>
      <c r="B41" s="107">
        <v>-4.2840400004934054E-2</v>
      </c>
      <c r="C41" s="107">
        <v>0.1</v>
      </c>
      <c r="D41" s="109">
        <f t="shared" si="5"/>
        <v>0.77705000000000002</v>
      </c>
      <c r="E41" s="109">
        <f t="shared" si="6"/>
        <v>-4.2840400004934054E-2</v>
      </c>
      <c r="F41" s="23">
        <f t="shared" si="7"/>
        <v>7.770500000000001E-2</v>
      </c>
      <c r="G41" s="23">
        <f t="shared" si="8"/>
        <v>-4.2840400004934059E-3</v>
      </c>
      <c r="H41" s="23">
        <f t="shared" si="9"/>
        <v>6.0380670250000011E-2</v>
      </c>
      <c r="I41" s="23">
        <f t="shared" si="10"/>
        <v>4.6918799817762508E-2</v>
      </c>
      <c r="J41" s="23">
        <f t="shared" si="11"/>
        <v>3.6458253398392357E-2</v>
      </c>
      <c r="K41" s="23">
        <f t="shared" si="12"/>
        <v>-3.3289132823834011E-3</v>
      </c>
      <c r="L41" s="23">
        <f t="shared" si="13"/>
        <v>-2.5867320660760218E-3</v>
      </c>
      <c r="M41" s="23">
        <f t="shared" ca="1" si="14"/>
        <v>-2.5789338218592223E-2</v>
      </c>
      <c r="N41" s="23">
        <f t="shared" ca="1" si="15"/>
        <v>2.9073870804164668E-5</v>
      </c>
      <c r="O41" s="70">
        <f t="shared" ca="1" si="16"/>
        <v>3075934012.4583569</v>
      </c>
      <c r="P41" s="23">
        <f t="shared" ca="1" si="17"/>
        <v>48334337.130579159</v>
      </c>
      <c r="Q41" s="23">
        <f t="shared" ca="1" si="18"/>
        <v>24757645.047682919</v>
      </c>
      <c r="R41" s="46">
        <f t="shared" ca="1" si="19"/>
        <v>-1.7051061786341831E-2</v>
      </c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</row>
    <row r="42" spans="1:35">
      <c r="A42" s="107">
        <v>7886.5</v>
      </c>
      <c r="B42" s="107">
        <v>-2.1181200005230494E-2</v>
      </c>
      <c r="C42" s="107">
        <v>1</v>
      </c>
      <c r="D42" s="109">
        <f t="shared" si="5"/>
        <v>0.78864999999999996</v>
      </c>
      <c r="E42" s="109">
        <f t="shared" si="6"/>
        <v>-2.1181200005230494E-2</v>
      </c>
      <c r="F42" s="23">
        <f t="shared" si="7"/>
        <v>0.78864999999999996</v>
      </c>
      <c r="G42" s="23">
        <f t="shared" si="8"/>
        <v>-2.1181200005230494E-2</v>
      </c>
      <c r="H42" s="23">
        <f t="shared" si="9"/>
        <v>0.62196882249999996</v>
      </c>
      <c r="I42" s="23">
        <f t="shared" si="10"/>
        <v>0.49051571186462495</v>
      </c>
      <c r="J42" s="23">
        <f t="shared" si="11"/>
        <v>0.38684521616203643</v>
      </c>
      <c r="K42" s="23">
        <f t="shared" si="12"/>
        <v>-1.6704553384125027E-2</v>
      </c>
      <c r="L42" s="23">
        <f t="shared" si="13"/>
        <v>-1.3174046026390203E-2</v>
      </c>
      <c r="M42" s="23">
        <f t="shared" ca="1" si="14"/>
        <v>-2.6513131498116058E-2</v>
      </c>
      <c r="N42" s="23">
        <f t="shared" ca="1" si="15"/>
        <v>2.8429493444824879E-5</v>
      </c>
      <c r="O42" s="70">
        <f t="shared" ca="1" si="16"/>
        <v>304866519989.61438</v>
      </c>
      <c r="P42" s="23">
        <f t="shared" ca="1" si="17"/>
        <v>4723861841.29282</v>
      </c>
      <c r="Q42" s="23">
        <f t="shared" ca="1" si="18"/>
        <v>2453099131.9818411</v>
      </c>
      <c r="R42" s="46">
        <f t="shared" ca="1" si="19"/>
        <v>5.3319314928855638E-3</v>
      </c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</row>
    <row r="43" spans="1:35">
      <c r="A43" s="107">
        <v>7960</v>
      </c>
      <c r="B43" s="107">
        <v>-7.1480000042356551E-3</v>
      </c>
      <c r="C43" s="107">
        <v>1</v>
      </c>
      <c r="D43" s="109">
        <f t="shared" si="5"/>
        <v>0.79600000000000004</v>
      </c>
      <c r="E43" s="109">
        <f t="shared" si="6"/>
        <v>-7.1480000042356551E-3</v>
      </c>
      <c r="F43" s="23">
        <f t="shared" si="7"/>
        <v>0.79600000000000004</v>
      </c>
      <c r="G43" s="23">
        <f t="shared" si="8"/>
        <v>-7.1480000042356551E-3</v>
      </c>
      <c r="H43" s="23">
        <f t="shared" si="9"/>
        <v>0.63361600000000007</v>
      </c>
      <c r="I43" s="23">
        <f t="shared" si="10"/>
        <v>0.50435833600000013</v>
      </c>
      <c r="J43" s="23">
        <f t="shared" si="11"/>
        <v>0.40146923545600011</v>
      </c>
      <c r="K43" s="23">
        <f t="shared" si="12"/>
        <v>-5.6898080033715819E-3</v>
      </c>
      <c r="L43" s="23">
        <f t="shared" si="13"/>
        <v>-4.529087170683779E-3</v>
      </c>
      <c r="M43" s="23">
        <f t="shared" ca="1" si="14"/>
        <v>-2.6970547492960129E-2</v>
      </c>
      <c r="N43" s="23">
        <f t="shared" ca="1" si="15"/>
        <v>3.9293338894273695E-4</v>
      </c>
      <c r="O43" s="70">
        <f t="shared" ca="1" si="16"/>
        <v>303135919712.81012</v>
      </c>
      <c r="P43" s="23">
        <f t="shared" ca="1" si="17"/>
        <v>4654996330.0929842</v>
      </c>
      <c r="Q43" s="23">
        <f t="shared" ca="1" si="18"/>
        <v>2438659911.1992168</v>
      </c>
      <c r="R43" s="46">
        <f t="shared" ca="1" si="19"/>
        <v>1.9822547488724473E-2</v>
      </c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</row>
    <row r="44" spans="1:35">
      <c r="A44" s="107">
        <v>9888.5</v>
      </c>
      <c r="B44" s="107">
        <v>-4.3638800001644995E-2</v>
      </c>
      <c r="C44" s="107">
        <v>0.1</v>
      </c>
      <c r="D44" s="109">
        <f t="shared" si="5"/>
        <v>0.98885000000000001</v>
      </c>
      <c r="E44" s="109">
        <f t="shared" si="6"/>
        <v>-4.3638800001644995E-2</v>
      </c>
      <c r="F44" s="23">
        <f t="shared" si="7"/>
        <v>9.8885000000000001E-2</v>
      </c>
      <c r="G44" s="23">
        <f t="shared" si="8"/>
        <v>-4.3638800001645E-3</v>
      </c>
      <c r="H44" s="23">
        <f t="shared" si="9"/>
        <v>9.7782432249999995E-2</v>
      </c>
      <c r="I44" s="23">
        <f t="shared" si="10"/>
        <v>9.6692158130412501E-2</v>
      </c>
      <c r="J44" s="23">
        <f t="shared" si="11"/>
        <v>9.5614040567258404E-2</v>
      </c>
      <c r="K44" s="23">
        <f t="shared" si="12"/>
        <v>-4.315222738162666E-3</v>
      </c>
      <c r="L44" s="23">
        <f t="shared" si="13"/>
        <v>-4.2671080046321527E-3</v>
      </c>
      <c r="M44" s="23">
        <f t="shared" ca="1" si="14"/>
        <v>-3.8641188290341834E-2</v>
      </c>
      <c r="N44" s="23">
        <f t="shared" ca="1" si="15"/>
        <v>2.4976122816954513E-6</v>
      </c>
      <c r="O44" s="70">
        <f t="shared" ca="1" si="16"/>
        <v>2571661865.6393681</v>
      </c>
      <c r="P44" s="23">
        <f t="shared" ca="1" si="17"/>
        <v>30089929.314221486</v>
      </c>
      <c r="Q44" s="23">
        <f t="shared" ca="1" si="18"/>
        <v>20414399.27572298</v>
      </c>
      <c r="R44" s="46">
        <f t="shared" ca="1" si="19"/>
        <v>-4.9976117113031612E-3</v>
      </c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</row>
    <row r="45" spans="1:35">
      <c r="A45" s="107">
        <v>9942.5</v>
      </c>
      <c r="B45" s="107">
        <v>-1.9594000004872214E-2</v>
      </c>
      <c r="C45" s="107">
        <v>0.1</v>
      </c>
      <c r="D45" s="109">
        <f t="shared" si="5"/>
        <v>0.99424999999999997</v>
      </c>
      <c r="E45" s="109">
        <f t="shared" si="6"/>
        <v>-1.9594000004872214E-2</v>
      </c>
      <c r="F45" s="23">
        <f t="shared" si="7"/>
        <v>9.9424999999999999E-2</v>
      </c>
      <c r="G45" s="23">
        <f t="shared" si="8"/>
        <v>-1.9594000004872214E-3</v>
      </c>
      <c r="H45" s="23">
        <f t="shared" si="9"/>
        <v>9.8853306249999995E-2</v>
      </c>
      <c r="I45" s="23">
        <f t="shared" si="10"/>
        <v>9.8284899739062487E-2</v>
      </c>
      <c r="J45" s="23">
        <f t="shared" si="11"/>
        <v>9.7719761565562877E-2</v>
      </c>
      <c r="K45" s="23">
        <f t="shared" si="12"/>
        <v>-1.9481334504844198E-3</v>
      </c>
      <c r="L45" s="23">
        <f t="shared" si="13"/>
        <v>-1.9369316831441344E-3</v>
      </c>
      <c r="M45" s="23">
        <f t="shared" ca="1" si="14"/>
        <v>-3.8958797949641667E-2</v>
      </c>
      <c r="N45" s="23">
        <f t="shared" ca="1" si="15"/>
        <v>3.7499539944174727E-5</v>
      </c>
      <c r="O45" s="70">
        <f t="shared" ca="1" si="16"/>
        <v>2558692698.6568618</v>
      </c>
      <c r="P45" s="23">
        <f t="shared" ca="1" si="17"/>
        <v>29675069.355261169</v>
      </c>
      <c r="Q45" s="23">
        <f t="shared" ca="1" si="18"/>
        <v>20299001.045235556</v>
      </c>
      <c r="R45" s="46">
        <f t="shared" ca="1" si="19"/>
        <v>1.9364797944769453E-2</v>
      </c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</row>
    <row r="46" spans="1:35">
      <c r="A46" s="107">
        <v>9958.5</v>
      </c>
      <c r="B46" s="107">
        <v>-2.0654799998737872E-2</v>
      </c>
      <c r="C46" s="107">
        <v>0.1</v>
      </c>
      <c r="D46" s="109">
        <f t="shared" si="5"/>
        <v>0.99585000000000001</v>
      </c>
      <c r="E46" s="109">
        <f t="shared" si="6"/>
        <v>-2.0654799998737872E-2</v>
      </c>
      <c r="F46" s="23">
        <f t="shared" si="7"/>
        <v>9.9585000000000007E-2</v>
      </c>
      <c r="G46" s="23">
        <f t="shared" si="8"/>
        <v>-2.0654799998737873E-3</v>
      </c>
      <c r="H46" s="23">
        <f t="shared" si="9"/>
        <v>9.9171722250000011E-2</v>
      </c>
      <c r="I46" s="23">
        <f t="shared" si="10"/>
        <v>9.8760159602662517E-2</v>
      </c>
      <c r="J46" s="23">
        <f t="shared" si="11"/>
        <v>9.8350304940311467E-2</v>
      </c>
      <c r="K46" s="23">
        <f t="shared" si="12"/>
        <v>-2.056908257874311E-3</v>
      </c>
      <c r="L46" s="23">
        <f t="shared" si="13"/>
        <v>-2.0483720886041324E-3</v>
      </c>
      <c r="M46" s="23">
        <f t="shared" ca="1" si="14"/>
        <v>-3.9052808470964963E-2</v>
      </c>
      <c r="N46" s="23">
        <f t="shared" ca="1" si="15"/>
        <v>3.3848671574413984E-5</v>
      </c>
      <c r="O46" s="70">
        <f t="shared" ca="1" si="16"/>
        <v>2554849579.0569205</v>
      </c>
      <c r="P46" s="23">
        <f t="shared" ca="1" si="17"/>
        <v>29552644.116376974</v>
      </c>
      <c r="Q46" s="23">
        <f t="shared" ca="1" si="18"/>
        <v>20264775.097002521</v>
      </c>
      <c r="R46" s="46">
        <f t="shared" ca="1" si="19"/>
        <v>1.8398008472227091E-2</v>
      </c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</row>
    <row r="47" spans="1:35">
      <c r="A47" s="107">
        <v>10702</v>
      </c>
      <c r="B47" s="107">
        <v>-6.8117600007099099E-2</v>
      </c>
      <c r="C47" s="107">
        <v>1</v>
      </c>
      <c r="D47" s="109">
        <f t="shared" si="5"/>
        <v>1.0702</v>
      </c>
      <c r="E47" s="109">
        <f t="shared" si="6"/>
        <v>-6.8117600007099099E-2</v>
      </c>
      <c r="F47" s="23">
        <f t="shared" si="7"/>
        <v>1.0702</v>
      </c>
      <c r="G47" s="23">
        <f t="shared" si="8"/>
        <v>-6.8117600007099099E-2</v>
      </c>
      <c r="H47" s="23">
        <f t="shared" si="9"/>
        <v>1.1453280400000001</v>
      </c>
      <c r="I47" s="23">
        <f t="shared" si="10"/>
        <v>1.2257300684080001</v>
      </c>
      <c r="J47" s="23">
        <f t="shared" si="11"/>
        <v>1.3117763192102418</v>
      </c>
      <c r="K47" s="23">
        <f t="shared" si="12"/>
        <v>-7.2899455527597454E-2</v>
      </c>
      <c r="L47" s="23">
        <f t="shared" si="13"/>
        <v>-7.80169973056348E-2</v>
      </c>
      <c r="M47" s="23">
        <f t="shared" ca="1" si="14"/>
        <v>-4.3372935650284571E-2</v>
      </c>
      <c r="N47" s="23">
        <f t="shared" ca="1" si="15"/>
        <v>6.1229841413140739E-4</v>
      </c>
      <c r="O47" s="70">
        <f t="shared" ca="1" si="16"/>
        <v>237619143038.28629</v>
      </c>
      <c r="P47" s="23">
        <f t="shared" ca="1" si="17"/>
        <v>2411690927.8785629</v>
      </c>
      <c r="Q47" s="23">
        <f t="shared" ca="1" si="18"/>
        <v>1865937773.5983777</v>
      </c>
      <c r="R47" s="46">
        <f t="shared" ca="1" si="19"/>
        <v>-2.4744664356814529E-2</v>
      </c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</row>
    <row r="48" spans="1:35">
      <c r="A48" s="107">
        <v>11863.5</v>
      </c>
      <c r="B48" s="107">
        <v>-3.0018800003745127E-2</v>
      </c>
      <c r="C48" s="107">
        <v>0.1</v>
      </c>
      <c r="D48" s="109">
        <f t="shared" si="5"/>
        <v>1.18635</v>
      </c>
      <c r="E48" s="109">
        <f t="shared" si="6"/>
        <v>-3.0018800003745127E-2</v>
      </c>
      <c r="F48" s="23">
        <f t="shared" si="7"/>
        <v>0.118635</v>
      </c>
      <c r="G48" s="23">
        <f t="shared" si="8"/>
        <v>-3.0018800003745131E-3</v>
      </c>
      <c r="H48" s="23">
        <f t="shared" si="9"/>
        <v>0.14074263225</v>
      </c>
      <c r="I48" s="23">
        <f t="shared" si="10"/>
        <v>0.16697002176978751</v>
      </c>
      <c r="J48" s="23">
        <f t="shared" si="11"/>
        <v>0.19808488532658741</v>
      </c>
      <c r="K48" s="23">
        <f t="shared" si="12"/>
        <v>-3.5612803384443038E-3</v>
      </c>
      <c r="L48" s="23">
        <f t="shared" si="13"/>
        <v>-4.2249249295134E-3</v>
      </c>
      <c r="M48" s="23">
        <f t="shared" ca="1" si="14"/>
        <v>-4.9932119251412728E-2</v>
      </c>
      <c r="N48" s="23">
        <f t="shared" ca="1" si="15"/>
        <v>3.9654028345952894E-5</v>
      </c>
      <c r="O48" s="70">
        <f t="shared" ca="1" si="16"/>
        <v>2098038287.4257009</v>
      </c>
      <c r="P48" s="23">
        <f t="shared" ca="1" si="17"/>
        <v>16645486.678847177</v>
      </c>
      <c r="Q48" s="23">
        <f t="shared" ca="1" si="18"/>
        <v>16113198.059008637</v>
      </c>
      <c r="R48" s="46">
        <f t="shared" ca="1" si="19"/>
        <v>1.99133192476676E-2</v>
      </c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</row>
    <row r="49" spans="1:35">
      <c r="A49" s="107">
        <v>11877</v>
      </c>
      <c r="B49" s="107">
        <v>-2.6757600004202686E-2</v>
      </c>
      <c r="C49" s="107">
        <v>0.1</v>
      </c>
      <c r="D49" s="109">
        <f t="shared" si="5"/>
        <v>1.1877</v>
      </c>
      <c r="E49" s="109">
        <f t="shared" si="6"/>
        <v>-2.6757600004202686E-2</v>
      </c>
      <c r="F49" s="23">
        <f t="shared" si="7"/>
        <v>0.11877</v>
      </c>
      <c r="G49" s="23">
        <f t="shared" si="8"/>
        <v>-2.675760000420269E-3</v>
      </c>
      <c r="H49" s="23">
        <f t="shared" si="9"/>
        <v>0.14106312900000001</v>
      </c>
      <c r="I49" s="23">
        <f t="shared" si="10"/>
        <v>0.1675406783133</v>
      </c>
      <c r="J49" s="23">
        <f t="shared" si="11"/>
        <v>0.19898806363270641</v>
      </c>
      <c r="K49" s="23">
        <f t="shared" si="12"/>
        <v>-3.1780001524991533E-3</v>
      </c>
      <c r="L49" s="23">
        <f t="shared" si="13"/>
        <v>-3.7745107811232442E-3</v>
      </c>
      <c r="M49" s="23">
        <f t="shared" ca="1" si="14"/>
        <v>-5.0006995724184496E-2</v>
      </c>
      <c r="N49" s="23">
        <f t="shared" ca="1" si="15"/>
        <v>5.4053440134430847E-5</v>
      </c>
      <c r="O49" s="70">
        <f t="shared" ca="1" si="16"/>
        <v>2094821178.6651762</v>
      </c>
      <c r="P49" s="23">
        <f t="shared" ca="1" si="17"/>
        <v>16566164.375349175</v>
      </c>
      <c r="Q49" s="23">
        <f t="shared" ca="1" si="18"/>
        <v>16083481.555753818</v>
      </c>
      <c r="R49" s="46">
        <f t="shared" ca="1" si="19"/>
        <v>2.3249395719981809E-2</v>
      </c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</row>
    <row r="50" spans="1:35">
      <c r="A50" s="107">
        <v>11931</v>
      </c>
      <c r="B50" s="107">
        <v>-2.4712800004635938E-2</v>
      </c>
      <c r="C50" s="107">
        <v>0.1</v>
      </c>
      <c r="D50" s="109">
        <f t="shared" si="5"/>
        <v>1.1931</v>
      </c>
      <c r="E50" s="109">
        <f t="shared" si="6"/>
        <v>-2.4712800004635938E-2</v>
      </c>
      <c r="F50" s="23">
        <f t="shared" si="7"/>
        <v>0.11931000000000001</v>
      </c>
      <c r="G50" s="23">
        <f t="shared" si="8"/>
        <v>-2.4712800004635938E-3</v>
      </c>
      <c r="H50" s="23">
        <f t="shared" si="9"/>
        <v>0.14234876100000002</v>
      </c>
      <c r="I50" s="23">
        <f t="shared" si="10"/>
        <v>0.16983630674910002</v>
      </c>
      <c r="J50" s="23">
        <f t="shared" si="11"/>
        <v>0.20263169758235125</v>
      </c>
      <c r="K50" s="23">
        <f t="shared" si="12"/>
        <v>-2.9484841685531137E-3</v>
      </c>
      <c r="L50" s="23">
        <f t="shared" si="13"/>
        <v>-3.5178364615007199E-3</v>
      </c>
      <c r="M50" s="23">
        <f t="shared" ca="1" si="14"/>
        <v>-5.0306189042217633E-2</v>
      </c>
      <c r="N50" s="23">
        <f t="shared" ca="1" si="15"/>
        <v>6.5502156242900695E-5</v>
      </c>
      <c r="O50" s="70">
        <f t="shared" ca="1" si="16"/>
        <v>2081957745.2050469</v>
      </c>
      <c r="P50" s="23">
        <f t="shared" ca="1" si="17"/>
        <v>16250632.571586745</v>
      </c>
      <c r="Q50" s="23">
        <f t="shared" ca="1" si="18"/>
        <v>15964610.502902837</v>
      </c>
      <c r="R50" s="46">
        <f t="shared" ca="1" si="19"/>
        <v>2.5593389037581696E-2</v>
      </c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</row>
    <row r="51" spans="1:35">
      <c r="A51" s="107">
        <v>13906</v>
      </c>
      <c r="B51" s="107">
        <v>-3.3092800003942102E-2</v>
      </c>
      <c r="C51" s="107">
        <v>0.1</v>
      </c>
      <c r="D51" s="109">
        <f t="shared" si="5"/>
        <v>1.3906000000000001</v>
      </c>
      <c r="E51" s="109">
        <f t="shared" si="6"/>
        <v>-3.3092800003942102E-2</v>
      </c>
      <c r="F51" s="23">
        <f t="shared" si="7"/>
        <v>0.13906000000000002</v>
      </c>
      <c r="G51" s="23">
        <f t="shared" si="8"/>
        <v>-3.3092800003942102E-3</v>
      </c>
      <c r="H51" s="23">
        <f t="shared" si="9"/>
        <v>0.19337683600000002</v>
      </c>
      <c r="I51" s="23">
        <f t="shared" si="10"/>
        <v>0.26890982814160003</v>
      </c>
      <c r="J51" s="23">
        <f t="shared" si="11"/>
        <v>0.373946007013709</v>
      </c>
      <c r="K51" s="23">
        <f t="shared" si="12"/>
        <v>-4.6018847685481892E-3</v>
      </c>
      <c r="L51" s="23">
        <f t="shared" si="13"/>
        <v>-6.3993809591431118E-3</v>
      </c>
      <c r="M51" s="23">
        <f t="shared" ca="1" si="14"/>
        <v>-6.0905268061582085E-2</v>
      </c>
      <c r="N51" s="23">
        <f t="shared" ca="1" si="15"/>
        <v>7.735333794572444E-5</v>
      </c>
      <c r="O51" s="70">
        <f t="shared" ca="1" si="16"/>
        <v>1619569064.0135069</v>
      </c>
      <c r="P51" s="23">
        <f t="shared" ca="1" si="17"/>
        <v>6697865.2964222925</v>
      </c>
      <c r="Q51" s="23">
        <f t="shared" ca="1" si="18"/>
        <v>11656108.380303975</v>
      </c>
      <c r="R51" s="46">
        <f t="shared" ca="1" si="19"/>
        <v>2.7812468057639983E-2</v>
      </c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</row>
    <row r="52" spans="1:35">
      <c r="A52" s="107">
        <v>14676.5</v>
      </c>
      <c r="B52" s="107">
        <v>-7.7633200002310332E-2</v>
      </c>
      <c r="C52" s="107">
        <v>1</v>
      </c>
      <c r="D52" s="109">
        <f t="shared" si="5"/>
        <v>1.4676499999999999</v>
      </c>
      <c r="E52" s="109">
        <f t="shared" si="6"/>
        <v>-7.7633200002310332E-2</v>
      </c>
      <c r="F52" s="23">
        <f t="shared" si="7"/>
        <v>1.4676499999999999</v>
      </c>
      <c r="G52" s="23">
        <f t="shared" si="8"/>
        <v>-7.7633200002310332E-2</v>
      </c>
      <c r="H52" s="23">
        <f t="shared" si="9"/>
        <v>2.1539965224999995</v>
      </c>
      <c r="I52" s="23">
        <f t="shared" si="10"/>
        <v>3.161312996247124</v>
      </c>
      <c r="J52" s="23">
        <f t="shared" si="11"/>
        <v>4.6397010189420911</v>
      </c>
      <c r="K52" s="23">
        <f t="shared" si="12"/>
        <v>-0.11393836598339076</v>
      </c>
      <c r="L52" s="23">
        <f t="shared" si="13"/>
        <v>-0.16722164283552343</v>
      </c>
      <c r="M52" s="23">
        <f t="shared" ca="1" si="14"/>
        <v>-6.4858846018729224E-2</v>
      </c>
      <c r="N52" s="23">
        <f t="shared" ca="1" si="15"/>
        <v>1.6318411969783452E-4</v>
      </c>
      <c r="O52" s="70">
        <f t="shared" ca="1" si="16"/>
        <v>144536968808.47626</v>
      </c>
      <c r="P52" s="23">
        <f t="shared" ca="1" si="17"/>
        <v>406074466.83106411</v>
      </c>
      <c r="Q52" s="23">
        <f t="shared" ca="1" si="18"/>
        <v>1002971470.354237</v>
      </c>
      <c r="R52" s="46">
        <f t="shared" ca="1" si="19"/>
        <v>-1.2774353983581108E-2</v>
      </c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</row>
    <row r="53" spans="1:35">
      <c r="A53" s="107">
        <v>14789.5</v>
      </c>
      <c r="B53" s="107">
        <v>-5.8887600003799889E-2</v>
      </c>
      <c r="C53" s="107">
        <v>0.1</v>
      </c>
      <c r="D53" s="109">
        <f t="shared" si="5"/>
        <v>1.47895</v>
      </c>
      <c r="E53" s="109">
        <f t="shared" si="6"/>
        <v>-5.8887600003799889E-2</v>
      </c>
      <c r="F53" s="23">
        <f t="shared" si="7"/>
        <v>0.147895</v>
      </c>
      <c r="G53" s="23">
        <f t="shared" si="8"/>
        <v>-5.8887600003799893E-3</v>
      </c>
      <c r="H53" s="23">
        <f t="shared" si="9"/>
        <v>0.21872931025</v>
      </c>
      <c r="I53" s="23">
        <f t="shared" si="10"/>
        <v>0.32348971339423749</v>
      </c>
      <c r="J53" s="23">
        <f t="shared" si="11"/>
        <v>0.47842511162440754</v>
      </c>
      <c r="K53" s="23">
        <f t="shared" si="12"/>
        <v>-8.7091816025619846E-3</v>
      </c>
      <c r="L53" s="23">
        <f t="shared" si="13"/>
        <v>-1.2880444131109047E-2</v>
      </c>
      <c r="M53" s="23">
        <f t="shared" ca="1" si="14"/>
        <v>-6.5430108625305877E-2</v>
      </c>
      <c r="N53" s="23">
        <f t="shared" ca="1" si="15"/>
        <v>4.2804419062480188E-6</v>
      </c>
      <c r="O53" s="70">
        <f t="shared" ca="1" si="16"/>
        <v>1420209827.3779576</v>
      </c>
      <c r="P53" s="23">
        <f t="shared" ca="1" si="17"/>
        <v>3727384.5731657101</v>
      </c>
      <c r="Q53" s="23">
        <f t="shared" ca="1" si="18"/>
        <v>9795468.207544174</v>
      </c>
      <c r="R53" s="46">
        <f t="shared" ca="1" si="19"/>
        <v>6.542508621505988E-3</v>
      </c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</row>
    <row r="54" spans="1:35">
      <c r="A54" s="107">
        <v>14816.5</v>
      </c>
      <c r="B54" s="107">
        <v>-5.1365200000873301E-2</v>
      </c>
      <c r="C54" s="107">
        <v>1</v>
      </c>
      <c r="D54" s="109">
        <f t="shared" si="5"/>
        <v>1.4816499999999999</v>
      </c>
      <c r="E54" s="109">
        <f t="shared" si="6"/>
        <v>-5.1365200000873301E-2</v>
      </c>
      <c r="F54" s="23">
        <f t="shared" si="7"/>
        <v>1.4816499999999999</v>
      </c>
      <c r="G54" s="23">
        <f t="shared" si="8"/>
        <v>-5.1365200000873301E-2</v>
      </c>
      <c r="H54" s="23">
        <f t="shared" si="9"/>
        <v>2.1952867224999997</v>
      </c>
      <c r="I54" s="23">
        <f t="shared" si="10"/>
        <v>3.2526465723921243</v>
      </c>
      <c r="J54" s="23">
        <f t="shared" si="11"/>
        <v>4.8192837939847903</v>
      </c>
      <c r="K54" s="23">
        <f t="shared" si="12"/>
        <v>-7.6105248581293916E-2</v>
      </c>
      <c r="L54" s="23">
        <f t="shared" si="13"/>
        <v>-0.11276134156047413</v>
      </c>
      <c r="M54" s="23">
        <f t="shared" ca="1" si="14"/>
        <v>-6.5566280850494915E-2</v>
      </c>
      <c r="N54" s="23">
        <f t="shared" ca="1" si="15"/>
        <v>2.0167069729748975E-4</v>
      </c>
      <c r="O54" s="70">
        <f t="shared" ca="1" si="16"/>
        <v>141421405401.60287</v>
      </c>
      <c r="P54" s="23">
        <f t="shared" ca="1" si="17"/>
        <v>364977776.58113748</v>
      </c>
      <c r="Q54" s="23">
        <f t="shared" ca="1" si="18"/>
        <v>973968124.42245162</v>
      </c>
      <c r="R54" s="46">
        <f t="shared" ca="1" si="19"/>
        <v>1.4201080849621614E-2</v>
      </c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</row>
    <row r="55" spans="1:35">
      <c r="A55" s="107">
        <v>15743.5</v>
      </c>
      <c r="B55" s="107">
        <v>-6.6762800001015421E-2</v>
      </c>
      <c r="C55" s="107">
        <v>0.1</v>
      </c>
      <c r="D55" s="109">
        <f t="shared" si="5"/>
        <v>1.5743499999999999</v>
      </c>
      <c r="E55" s="109">
        <f t="shared" si="6"/>
        <v>-6.6762800001015421E-2</v>
      </c>
      <c r="F55" s="23">
        <f t="shared" si="7"/>
        <v>0.15743499999999999</v>
      </c>
      <c r="G55" s="23">
        <f t="shared" si="8"/>
        <v>-6.6762800001015426E-3</v>
      </c>
      <c r="H55" s="23">
        <f t="shared" si="9"/>
        <v>0.24785779224999999</v>
      </c>
      <c r="I55" s="23">
        <f t="shared" si="10"/>
        <v>0.39021491522878748</v>
      </c>
      <c r="J55" s="23">
        <f t="shared" si="11"/>
        <v>0.61433485179044156</v>
      </c>
      <c r="K55" s="23">
        <f t="shared" si="12"/>
        <v>-1.0510801418159863E-2</v>
      </c>
      <c r="L55" s="23">
        <f t="shared" si="13"/>
        <v>-1.654768021267998E-2</v>
      </c>
      <c r="M55" s="23">
        <f t="shared" ca="1" si="14"/>
        <v>-7.0165690079698917E-2</v>
      </c>
      <c r="N55" s="23">
        <f t="shared" ca="1" si="15"/>
        <v>1.1579660887602569E-6</v>
      </c>
      <c r="O55" s="70">
        <f t="shared" ca="1" si="16"/>
        <v>1212405239.5618982</v>
      </c>
      <c r="P55" s="23">
        <f t="shared" ca="1" si="17"/>
        <v>1470467.1322734645</v>
      </c>
      <c r="Q55" s="23">
        <f t="shared" ca="1" si="18"/>
        <v>7873298.2647531386</v>
      </c>
      <c r="R55" s="46">
        <f t="shared" ca="1" si="19"/>
        <v>3.4028900786834959E-3</v>
      </c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</row>
    <row r="56" spans="1:35">
      <c r="A56" s="107">
        <v>17643</v>
      </c>
      <c r="B56" s="107">
        <v>-8.8918400004331488E-2</v>
      </c>
      <c r="C56" s="107">
        <v>1</v>
      </c>
      <c r="D56" s="109">
        <f t="shared" si="5"/>
        <v>1.7643</v>
      </c>
      <c r="E56" s="109">
        <f t="shared" si="6"/>
        <v>-8.8918400004331488E-2</v>
      </c>
      <c r="F56" s="23">
        <f t="shared" si="7"/>
        <v>1.7643</v>
      </c>
      <c r="G56" s="23">
        <f t="shared" si="8"/>
        <v>-8.8918400004331488E-2</v>
      </c>
      <c r="H56" s="23">
        <f t="shared" si="9"/>
        <v>3.1127544899999999</v>
      </c>
      <c r="I56" s="23">
        <f t="shared" si="10"/>
        <v>5.4918327467069998</v>
      </c>
      <c r="J56" s="23">
        <f t="shared" si="11"/>
        <v>9.6892405150151593</v>
      </c>
      <c r="K56" s="23">
        <f t="shared" si="12"/>
        <v>-0.15687873312764206</v>
      </c>
      <c r="L56" s="23">
        <f t="shared" si="13"/>
        <v>-0.27678114885709887</v>
      </c>
      <c r="M56" s="23">
        <f t="shared" ca="1" si="14"/>
        <v>-7.9129854238610964E-2</v>
      </c>
      <c r="N56" s="23">
        <f t="shared" ca="1" si="15"/>
        <v>9.5815628207605202E-5</v>
      </c>
      <c r="O56" s="70">
        <f t="shared" ca="1" si="16"/>
        <v>82899621404.824402</v>
      </c>
      <c r="P56" s="23">
        <f t="shared" ca="1" si="17"/>
        <v>5870679.9675989822</v>
      </c>
      <c r="Q56" s="23">
        <f t="shared" ca="1" si="18"/>
        <v>444866747.9252432</v>
      </c>
      <c r="R56" s="46">
        <f t="shared" ca="1" si="19"/>
        <v>-9.7885457657205244E-3</v>
      </c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</row>
    <row r="57" spans="1:35">
      <c r="A57" s="107">
        <v>17643</v>
      </c>
      <c r="B57" s="107">
        <v>-8.8518399999884423E-2</v>
      </c>
      <c r="C57" s="107">
        <v>1</v>
      </c>
      <c r="D57" s="109">
        <f t="shared" si="5"/>
        <v>1.7643</v>
      </c>
      <c r="E57" s="109">
        <f t="shared" si="6"/>
        <v>-8.8518399999884423E-2</v>
      </c>
      <c r="F57" s="23">
        <f t="shared" si="7"/>
        <v>1.7643</v>
      </c>
      <c r="G57" s="23">
        <f t="shared" si="8"/>
        <v>-8.8518399999884423E-2</v>
      </c>
      <c r="H57" s="23">
        <f t="shared" si="9"/>
        <v>3.1127544899999999</v>
      </c>
      <c r="I57" s="23">
        <f t="shared" si="10"/>
        <v>5.4918327467069998</v>
      </c>
      <c r="J57" s="23">
        <f t="shared" si="11"/>
        <v>9.6892405150151593</v>
      </c>
      <c r="K57" s="23">
        <f t="shared" si="12"/>
        <v>-0.15617301311979609</v>
      </c>
      <c r="L57" s="23">
        <f t="shared" si="13"/>
        <v>-0.27553604704725626</v>
      </c>
      <c r="M57" s="23">
        <f t="shared" ca="1" si="14"/>
        <v>-7.9129854238610964E-2</v>
      </c>
      <c r="N57" s="23">
        <f t="shared" ca="1" si="15"/>
        <v>8.8144791511525838E-5</v>
      </c>
      <c r="O57" s="70">
        <f t="shared" ca="1" si="16"/>
        <v>82899621404.824402</v>
      </c>
      <c r="P57" s="23">
        <f t="shared" ca="1" si="17"/>
        <v>5870679.9675989822</v>
      </c>
      <c r="Q57" s="23">
        <f t="shared" ca="1" si="18"/>
        <v>444866747.9252432</v>
      </c>
      <c r="R57" s="46">
        <f t="shared" ca="1" si="19"/>
        <v>-9.3885457612734591E-3</v>
      </c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</row>
    <row r="58" spans="1:35">
      <c r="A58" s="107">
        <v>17643</v>
      </c>
      <c r="B58" s="107">
        <v>-8.8118400002713315E-2</v>
      </c>
      <c r="C58" s="107">
        <v>1</v>
      </c>
      <c r="D58" s="109">
        <f t="shared" si="5"/>
        <v>1.7643</v>
      </c>
      <c r="E58" s="109">
        <f t="shared" si="6"/>
        <v>-8.8118400002713315E-2</v>
      </c>
      <c r="F58" s="23">
        <f t="shared" si="7"/>
        <v>1.7643</v>
      </c>
      <c r="G58" s="23">
        <f t="shared" si="8"/>
        <v>-8.8118400002713315E-2</v>
      </c>
      <c r="H58" s="23">
        <f t="shared" si="9"/>
        <v>3.1127544899999999</v>
      </c>
      <c r="I58" s="23">
        <f t="shared" si="10"/>
        <v>5.4918327467069998</v>
      </c>
      <c r="J58" s="23">
        <f t="shared" si="11"/>
        <v>9.6892405150151593</v>
      </c>
      <c r="K58" s="23">
        <f t="shared" si="12"/>
        <v>-0.1554672931247871</v>
      </c>
      <c r="L58" s="23">
        <f t="shared" si="13"/>
        <v>-0.27429094526006187</v>
      </c>
      <c r="M58" s="23">
        <f t="shared" ca="1" si="14"/>
        <v>-7.9129854238610964E-2</v>
      </c>
      <c r="N58" s="23">
        <f t="shared" ca="1" si="15"/>
        <v>8.0793954953362328E-5</v>
      </c>
      <c r="O58" s="70">
        <f t="shared" ca="1" si="16"/>
        <v>82899621404.824402</v>
      </c>
      <c r="P58" s="23">
        <f t="shared" ca="1" si="17"/>
        <v>5870679.9675989822</v>
      </c>
      <c r="Q58" s="23">
        <f t="shared" ca="1" si="18"/>
        <v>444866747.9252432</v>
      </c>
      <c r="R58" s="46">
        <f t="shared" ca="1" si="19"/>
        <v>-8.9885457641023514E-3</v>
      </c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</row>
    <row r="59" spans="1:35">
      <c r="A59" s="107">
        <v>17702.5</v>
      </c>
      <c r="B59" s="107">
        <v>-7.7782000000297558E-2</v>
      </c>
      <c r="C59" s="107">
        <v>1</v>
      </c>
      <c r="D59" s="109">
        <f t="shared" si="5"/>
        <v>1.7702500000000001</v>
      </c>
      <c r="E59" s="109">
        <f t="shared" si="6"/>
        <v>-7.7782000000297558E-2</v>
      </c>
      <c r="F59" s="23">
        <f t="shared" si="7"/>
        <v>1.7702500000000001</v>
      </c>
      <c r="G59" s="23">
        <f t="shared" si="8"/>
        <v>-7.7782000000297558E-2</v>
      </c>
      <c r="H59" s="23">
        <f t="shared" si="9"/>
        <v>3.1337850625000003</v>
      </c>
      <c r="I59" s="23">
        <f t="shared" si="10"/>
        <v>5.5475830068906262</v>
      </c>
      <c r="J59" s="23">
        <f t="shared" si="11"/>
        <v>9.8206088179481323</v>
      </c>
      <c r="K59" s="23">
        <f t="shared" si="12"/>
        <v>-0.13769358550052677</v>
      </c>
      <c r="L59" s="23">
        <f t="shared" si="13"/>
        <v>-0.24375206973230751</v>
      </c>
      <c r="M59" s="23">
        <f t="shared" ca="1" si="14"/>
        <v>-7.9400652489027598E-2</v>
      </c>
      <c r="N59" s="23">
        <f t="shared" ca="1" si="15"/>
        <v>2.6200358792719549E-6</v>
      </c>
      <c r="O59" s="70">
        <f t="shared" ca="1" si="16"/>
        <v>81776537858.901154</v>
      </c>
      <c r="P59" s="23">
        <f t="shared" ca="1" si="17"/>
        <v>8318192.4233838627</v>
      </c>
      <c r="Q59" s="23">
        <f t="shared" ca="1" si="18"/>
        <v>435241235.51082456</v>
      </c>
      <c r="R59" s="46">
        <f t="shared" ca="1" si="19"/>
        <v>1.6186524887300408E-3</v>
      </c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</row>
    <row r="60" spans="1:35">
      <c r="A60" s="107">
        <v>17702.5</v>
      </c>
      <c r="B60" s="107">
        <v>-7.768200000282377E-2</v>
      </c>
      <c r="C60" s="107">
        <v>1</v>
      </c>
      <c r="D60" s="109">
        <f t="shared" si="5"/>
        <v>1.7702500000000001</v>
      </c>
      <c r="E60" s="109">
        <f t="shared" si="6"/>
        <v>-7.768200000282377E-2</v>
      </c>
      <c r="F60" s="23">
        <f t="shared" si="7"/>
        <v>1.7702500000000001</v>
      </c>
      <c r="G60" s="23">
        <f t="shared" si="8"/>
        <v>-7.768200000282377E-2</v>
      </c>
      <c r="H60" s="23">
        <f t="shared" si="9"/>
        <v>3.1337850625000003</v>
      </c>
      <c r="I60" s="23">
        <f t="shared" si="10"/>
        <v>5.5475830068906262</v>
      </c>
      <c r="J60" s="23">
        <f t="shared" si="11"/>
        <v>9.8206088179481323</v>
      </c>
      <c r="K60" s="23">
        <f t="shared" si="12"/>
        <v>-0.13751656050499877</v>
      </c>
      <c r="L60" s="23">
        <f t="shared" si="13"/>
        <v>-0.2434386912339741</v>
      </c>
      <c r="M60" s="23">
        <f t="shared" ca="1" si="14"/>
        <v>-7.9400652489027598E-2</v>
      </c>
      <c r="N60" s="23">
        <f t="shared" ca="1" si="15"/>
        <v>2.9537663683346E-6</v>
      </c>
      <c r="O60" s="70">
        <f t="shared" ca="1" si="16"/>
        <v>81776537858.901154</v>
      </c>
      <c r="P60" s="23">
        <f t="shared" ca="1" si="17"/>
        <v>8318192.4233838627</v>
      </c>
      <c r="Q60" s="23">
        <f t="shared" ca="1" si="18"/>
        <v>435241235.51082456</v>
      </c>
      <c r="R60" s="46">
        <f t="shared" ca="1" si="19"/>
        <v>1.7186524862038283E-3</v>
      </c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</row>
    <row r="61" spans="1:35">
      <c r="A61" s="107">
        <v>17702.5</v>
      </c>
      <c r="B61" s="107">
        <v>-7.768200000282377E-2</v>
      </c>
      <c r="C61" s="107">
        <v>1</v>
      </c>
      <c r="D61" s="109">
        <f t="shared" si="5"/>
        <v>1.7702500000000001</v>
      </c>
      <c r="E61" s="109">
        <f t="shared" si="6"/>
        <v>-7.768200000282377E-2</v>
      </c>
      <c r="F61" s="23">
        <f t="shared" si="7"/>
        <v>1.7702500000000001</v>
      </c>
      <c r="G61" s="23">
        <f t="shared" si="8"/>
        <v>-7.768200000282377E-2</v>
      </c>
      <c r="H61" s="23">
        <f t="shared" si="9"/>
        <v>3.1337850625000003</v>
      </c>
      <c r="I61" s="23">
        <f t="shared" si="10"/>
        <v>5.5475830068906262</v>
      </c>
      <c r="J61" s="23">
        <f t="shared" si="11"/>
        <v>9.8206088179481323</v>
      </c>
      <c r="K61" s="23">
        <f t="shared" si="12"/>
        <v>-0.13751656050499877</v>
      </c>
      <c r="L61" s="23">
        <f t="shared" si="13"/>
        <v>-0.2434386912339741</v>
      </c>
      <c r="M61" s="23">
        <f t="shared" ca="1" si="14"/>
        <v>-7.9400652489027598E-2</v>
      </c>
      <c r="N61" s="23">
        <f t="shared" ca="1" si="15"/>
        <v>2.9537663683346E-6</v>
      </c>
      <c r="O61" s="70">
        <f t="shared" ca="1" si="16"/>
        <v>81776537858.901154</v>
      </c>
      <c r="P61" s="23">
        <f t="shared" ca="1" si="17"/>
        <v>8318192.4233838627</v>
      </c>
      <c r="Q61" s="23">
        <f t="shared" ca="1" si="18"/>
        <v>435241235.51082456</v>
      </c>
      <c r="R61" s="46">
        <f t="shared" ca="1" si="19"/>
        <v>1.7186524862038283E-3</v>
      </c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>
      <c r="A62" s="107">
        <v>17710.5</v>
      </c>
      <c r="B62" s="107">
        <v>-7.5112400001671631E-2</v>
      </c>
      <c r="C62" s="107">
        <v>0.1</v>
      </c>
      <c r="D62" s="109">
        <f t="shared" si="5"/>
        <v>1.77105</v>
      </c>
      <c r="E62" s="109">
        <f t="shared" si="6"/>
        <v>-7.5112400001671631E-2</v>
      </c>
      <c r="F62" s="23">
        <f t="shared" si="7"/>
        <v>0.17710500000000001</v>
      </c>
      <c r="G62" s="23">
        <f t="shared" si="8"/>
        <v>-7.5112400001671638E-3</v>
      </c>
      <c r="H62" s="23">
        <f t="shared" si="9"/>
        <v>0.31366181025000001</v>
      </c>
      <c r="I62" s="23">
        <f t="shared" si="10"/>
        <v>0.55551074904326248</v>
      </c>
      <c r="J62" s="23">
        <f t="shared" si="11"/>
        <v>0.98383731209307002</v>
      </c>
      <c r="K62" s="23">
        <f t="shared" si="12"/>
        <v>-1.3302781602296055E-2</v>
      </c>
      <c r="L62" s="23">
        <f t="shared" si="13"/>
        <v>-2.3559891356746427E-2</v>
      </c>
      <c r="M62" s="23">
        <f t="shared" ca="1" si="14"/>
        <v>-7.9437016030704022E-2</v>
      </c>
      <c r="N62" s="23">
        <f t="shared" ca="1" si="15"/>
        <v>1.8702303798563887E-6</v>
      </c>
      <c r="O62" s="70">
        <f t="shared" ca="1" si="16"/>
        <v>816259366.01929712</v>
      </c>
      <c r="P62" s="23">
        <f t="shared" ca="1" si="17"/>
        <v>86798.595421930237</v>
      </c>
      <c r="Q62" s="23">
        <f t="shared" ca="1" si="18"/>
        <v>4339529.2044764832</v>
      </c>
      <c r="R62" s="46">
        <f t="shared" ca="1" si="19"/>
        <v>4.324616029032391E-3</v>
      </c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>
      <c r="A63" s="107">
        <v>18646.5</v>
      </c>
      <c r="B63" s="107">
        <v>-9.0669200006232131E-2</v>
      </c>
      <c r="C63" s="107">
        <v>1</v>
      </c>
      <c r="D63" s="109">
        <f t="shared" si="5"/>
        <v>1.8646499999999999</v>
      </c>
      <c r="E63" s="109">
        <f t="shared" si="6"/>
        <v>-9.0669200006232131E-2</v>
      </c>
      <c r="F63" s="23">
        <f t="shared" si="7"/>
        <v>1.8646499999999999</v>
      </c>
      <c r="G63" s="23">
        <f t="shared" si="8"/>
        <v>-9.0669200006232131E-2</v>
      </c>
      <c r="H63" s="23">
        <f t="shared" si="9"/>
        <v>3.4769196224999996</v>
      </c>
      <c r="I63" s="23">
        <f t="shared" si="10"/>
        <v>6.4832381740946241</v>
      </c>
      <c r="J63" s="23">
        <f t="shared" si="11"/>
        <v>12.08897006132554</v>
      </c>
      <c r="K63" s="23">
        <f t="shared" si="12"/>
        <v>-0.16906632379162073</v>
      </c>
      <c r="L63" s="23">
        <f t="shared" si="13"/>
        <v>-0.31524952065804557</v>
      </c>
      <c r="M63" s="23">
        <f t="shared" ca="1" si="14"/>
        <v>-8.3615779611428992E-2</v>
      </c>
      <c r="N63" s="23">
        <f t="shared" ca="1" si="15"/>
        <v>4.9750739265824876E-5</v>
      </c>
      <c r="O63" s="70">
        <f t="shared" ca="1" si="16"/>
        <v>64697496712.960083</v>
      </c>
      <c r="P63" s="23">
        <f t="shared" ca="1" si="17"/>
        <v>104963810.79649962</v>
      </c>
      <c r="Q63" s="23">
        <f t="shared" ca="1" si="18"/>
        <v>293491318.15499634</v>
      </c>
      <c r="R63" s="46">
        <f t="shared" ca="1" si="19"/>
        <v>-7.0534203948031393E-3</v>
      </c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>
      <c r="A64" s="107">
        <v>18649</v>
      </c>
      <c r="B64" s="107">
        <v>-9.0591200001654215E-2</v>
      </c>
      <c r="C64" s="107">
        <v>1</v>
      </c>
      <c r="D64" s="109">
        <f t="shared" si="5"/>
        <v>1.8649</v>
      </c>
      <c r="E64" s="109">
        <f t="shared" si="6"/>
        <v>-9.0591200001654215E-2</v>
      </c>
      <c r="F64" s="23">
        <f t="shared" si="7"/>
        <v>1.8649</v>
      </c>
      <c r="G64" s="23">
        <f t="shared" si="8"/>
        <v>-9.0591200001654215E-2</v>
      </c>
      <c r="H64" s="23">
        <f t="shared" si="9"/>
        <v>3.4778520099999999</v>
      </c>
      <c r="I64" s="23">
        <f t="shared" si="10"/>
        <v>6.4858462134489994</v>
      </c>
      <c r="J64" s="23">
        <f t="shared" si="11"/>
        <v>12.09545460346104</v>
      </c>
      <c r="K64" s="23">
        <f t="shared" si="12"/>
        <v>-0.16894352888308495</v>
      </c>
      <c r="L64" s="23">
        <f t="shared" si="13"/>
        <v>-0.31506278701406509</v>
      </c>
      <c r="M64" s="23">
        <f t="shared" ca="1" si="14"/>
        <v>-8.3626739638796813E-2</v>
      </c>
      <c r="N64" s="23">
        <f t="shared" ca="1" si="15"/>
        <v>4.8503708145811866E-5</v>
      </c>
      <c r="O64" s="70">
        <f t="shared" ca="1" si="16"/>
        <v>64654207146.744667</v>
      </c>
      <c r="P64" s="23">
        <f t="shared" ca="1" si="17"/>
        <v>105365903.29579155</v>
      </c>
      <c r="Q64" s="23">
        <f t="shared" ca="1" si="18"/>
        <v>293145111.1494019</v>
      </c>
      <c r="R64" s="46">
        <f t="shared" ca="1" si="19"/>
        <v>-6.9644603628574026E-3</v>
      </c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</row>
    <row r="65" spans="1:35">
      <c r="A65" s="107">
        <v>18652</v>
      </c>
      <c r="B65" s="107">
        <v>-9.0077600005315617E-2</v>
      </c>
      <c r="C65" s="107">
        <v>1</v>
      </c>
      <c r="D65" s="109">
        <f t="shared" si="5"/>
        <v>1.8652</v>
      </c>
      <c r="E65" s="109">
        <f t="shared" si="6"/>
        <v>-9.0077600005315617E-2</v>
      </c>
      <c r="F65" s="23">
        <f t="shared" si="7"/>
        <v>1.8652</v>
      </c>
      <c r="G65" s="23">
        <f t="shared" si="8"/>
        <v>-9.0077600005315617E-2</v>
      </c>
      <c r="H65" s="23">
        <f t="shared" si="9"/>
        <v>3.4789710399999998</v>
      </c>
      <c r="I65" s="23">
        <f t="shared" si="10"/>
        <v>6.4889767838079999</v>
      </c>
      <c r="J65" s="23">
        <f t="shared" si="11"/>
        <v>12.103239497158681</v>
      </c>
      <c r="K65" s="23">
        <f t="shared" si="12"/>
        <v>-0.16801273952991469</v>
      </c>
      <c r="L65" s="23">
        <f t="shared" si="13"/>
        <v>-0.31337736177119685</v>
      </c>
      <c r="M65" s="23">
        <f t="shared" ca="1" si="14"/>
        <v>-8.3639890256698421E-2</v>
      </c>
      <c r="N65" s="23">
        <f t="shared" ca="1" si="15"/>
        <v>4.1444106807440881E-5</v>
      </c>
      <c r="O65" s="70">
        <f t="shared" ca="1" si="16"/>
        <v>64602273827.65712</v>
      </c>
      <c r="P65" s="23">
        <f t="shared" ca="1" si="17"/>
        <v>105849444.80794714</v>
      </c>
      <c r="Q65" s="23">
        <f t="shared" ca="1" si="18"/>
        <v>292729878.29841286</v>
      </c>
      <c r="R65" s="46">
        <f t="shared" ca="1" si="19"/>
        <v>-6.4377097486171958E-3</v>
      </c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</row>
    <row r="66" spans="1:35">
      <c r="A66" s="107">
        <v>18654</v>
      </c>
      <c r="B66" s="107">
        <v>-9.0235199997550808E-2</v>
      </c>
      <c r="C66" s="107">
        <v>1</v>
      </c>
      <c r="D66" s="109">
        <f t="shared" si="5"/>
        <v>1.8653999999999999</v>
      </c>
      <c r="E66" s="109">
        <f t="shared" si="6"/>
        <v>-9.0235199997550808E-2</v>
      </c>
      <c r="F66" s="23">
        <f t="shared" si="7"/>
        <v>1.8653999999999999</v>
      </c>
      <c r="G66" s="23">
        <f t="shared" si="8"/>
        <v>-9.0235199997550808E-2</v>
      </c>
      <c r="H66" s="23">
        <f t="shared" si="9"/>
        <v>3.4797171599999999</v>
      </c>
      <c r="I66" s="23">
        <f t="shared" si="10"/>
        <v>6.4910643902639995</v>
      </c>
      <c r="J66" s="23">
        <f t="shared" si="11"/>
        <v>12.108431513598465</v>
      </c>
      <c r="K66" s="23">
        <f t="shared" si="12"/>
        <v>-0.16832474207543127</v>
      </c>
      <c r="L66" s="23">
        <f t="shared" si="13"/>
        <v>-0.31399297386750946</v>
      </c>
      <c r="M66" s="23">
        <f t="shared" ca="1" si="14"/>
        <v>-8.3648656477760278E-2</v>
      </c>
      <c r="N66" s="23">
        <f t="shared" ca="1" si="15"/>
        <v>4.3382555538094631E-5</v>
      </c>
      <c r="O66" s="70">
        <f t="shared" ca="1" si="16"/>
        <v>64567660199.997078</v>
      </c>
      <c r="P66" s="23">
        <f t="shared" ca="1" si="17"/>
        <v>106172430.4242723</v>
      </c>
      <c r="Q66" s="23">
        <f t="shared" ca="1" si="18"/>
        <v>292453187.09574664</v>
      </c>
      <c r="R66" s="46">
        <f t="shared" ca="1" si="19"/>
        <v>-6.5865435197905303E-3</v>
      </c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</row>
    <row r="67" spans="1:35">
      <c r="A67" s="107">
        <v>18654.5</v>
      </c>
      <c r="B67" s="107">
        <v>-8.909960000164574E-2</v>
      </c>
      <c r="C67" s="107">
        <v>1</v>
      </c>
      <c r="D67" s="109">
        <f t="shared" si="5"/>
        <v>1.8654500000000001</v>
      </c>
      <c r="E67" s="109">
        <f t="shared" si="6"/>
        <v>-8.909960000164574E-2</v>
      </c>
      <c r="F67" s="23">
        <f t="shared" si="7"/>
        <v>1.8654500000000001</v>
      </c>
      <c r="G67" s="23">
        <f t="shared" si="8"/>
        <v>-8.909960000164574E-2</v>
      </c>
      <c r="H67" s="23">
        <f t="shared" si="9"/>
        <v>3.4799037025000001</v>
      </c>
      <c r="I67" s="23">
        <f t="shared" si="10"/>
        <v>6.4915863618286256</v>
      </c>
      <c r="J67" s="23">
        <f t="shared" si="11"/>
        <v>12.109729778673209</v>
      </c>
      <c r="K67" s="23">
        <f t="shared" si="12"/>
        <v>-0.16621084882307005</v>
      </c>
      <c r="L67" s="23">
        <f t="shared" si="13"/>
        <v>-0.31005802793699605</v>
      </c>
      <c r="M67" s="23">
        <f t="shared" ca="1" si="14"/>
        <v>-8.3650847925833327E-2</v>
      </c>
      <c r="N67" s="23">
        <f t="shared" ca="1" si="15"/>
        <v>2.9688899183670079E-5</v>
      </c>
      <c r="O67" s="70">
        <f t="shared" ca="1" si="16"/>
        <v>64559007866.492226</v>
      </c>
      <c r="P67" s="23">
        <f t="shared" ca="1" si="17"/>
        <v>106253254.90941285</v>
      </c>
      <c r="Q67" s="23">
        <f t="shared" ca="1" si="18"/>
        <v>292384030.6376608</v>
      </c>
      <c r="R67" s="46">
        <f t="shared" ca="1" si="19"/>
        <v>-5.4487520758124131E-3</v>
      </c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</row>
    <row r="68" spans="1:35">
      <c r="A68" s="107">
        <v>18656</v>
      </c>
      <c r="B68" s="107">
        <v>-8.8392800003930461E-2</v>
      </c>
      <c r="C68" s="107">
        <v>1</v>
      </c>
      <c r="D68" s="109">
        <f t="shared" si="5"/>
        <v>1.8655999999999999</v>
      </c>
      <c r="E68" s="109">
        <f t="shared" si="6"/>
        <v>-8.8392800003930461E-2</v>
      </c>
      <c r="F68" s="23">
        <f t="shared" si="7"/>
        <v>1.8655999999999999</v>
      </c>
      <c r="G68" s="23">
        <f t="shared" si="8"/>
        <v>-8.8392800003930461E-2</v>
      </c>
      <c r="H68" s="23">
        <f t="shared" si="9"/>
        <v>3.4804633599999999</v>
      </c>
      <c r="I68" s="23">
        <f t="shared" si="10"/>
        <v>6.4931524444159994</v>
      </c>
      <c r="J68" s="23">
        <f t="shared" si="11"/>
        <v>12.113625200302488</v>
      </c>
      <c r="K68" s="23">
        <f t="shared" si="12"/>
        <v>-0.16490560768733267</v>
      </c>
      <c r="L68" s="23">
        <f t="shared" si="13"/>
        <v>-0.30764790170148781</v>
      </c>
      <c r="M68" s="23">
        <f t="shared" ca="1" si="14"/>
        <v>-8.3657422012790736E-2</v>
      </c>
      <c r="N68" s="23">
        <f t="shared" ca="1" si="15"/>
        <v>2.2423804718970495E-5</v>
      </c>
      <c r="O68" s="70">
        <f t="shared" ca="1" si="16"/>
        <v>64533053442.645653</v>
      </c>
      <c r="P68" s="23">
        <f t="shared" ca="1" si="17"/>
        <v>106495915.76815693</v>
      </c>
      <c r="Q68" s="23">
        <f t="shared" ca="1" si="18"/>
        <v>292176600.49490559</v>
      </c>
      <c r="R68" s="46">
        <f t="shared" ca="1" si="19"/>
        <v>-4.7353779911397248E-3</v>
      </c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</row>
    <row r="69" spans="1:35">
      <c r="A69" s="107">
        <v>18657</v>
      </c>
      <c r="B69" s="107">
        <v>-8.8921599999594036E-2</v>
      </c>
      <c r="C69" s="107">
        <v>1</v>
      </c>
      <c r="D69" s="109">
        <f t="shared" si="5"/>
        <v>1.8656999999999999</v>
      </c>
      <c r="E69" s="109">
        <f t="shared" si="6"/>
        <v>-8.8921599999594036E-2</v>
      </c>
      <c r="F69" s="23">
        <f t="shared" si="7"/>
        <v>1.8656999999999999</v>
      </c>
      <c r="G69" s="23">
        <f t="shared" si="8"/>
        <v>-8.8921599999594036E-2</v>
      </c>
      <c r="H69" s="23">
        <f t="shared" si="9"/>
        <v>3.4808364899999997</v>
      </c>
      <c r="I69" s="23">
        <f t="shared" si="10"/>
        <v>6.4941966393929995</v>
      </c>
      <c r="J69" s="23">
        <f t="shared" si="11"/>
        <v>12.116222670115519</v>
      </c>
      <c r="K69" s="23">
        <f t="shared" si="12"/>
        <v>-0.16590102911924259</v>
      </c>
      <c r="L69" s="23">
        <f t="shared" si="13"/>
        <v>-0.30952155002777088</v>
      </c>
      <c r="M69" s="23">
        <f t="shared" ca="1" si="14"/>
        <v>-8.3661804523044184E-2</v>
      </c>
      <c r="N69" s="23">
        <f t="shared" ca="1" si="15"/>
        <v>2.7665448455134292E-5</v>
      </c>
      <c r="O69" s="70">
        <f t="shared" ca="1" si="16"/>
        <v>64515752640.940178</v>
      </c>
      <c r="P69" s="23">
        <f t="shared" ca="1" si="17"/>
        <v>106657845.8489116</v>
      </c>
      <c r="Q69" s="23">
        <f t="shared" ca="1" si="18"/>
        <v>292038346.43180442</v>
      </c>
      <c r="R69" s="46">
        <f t="shared" ca="1" si="19"/>
        <v>-5.2597954765498528E-3</v>
      </c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</row>
    <row r="70" spans="1:35">
      <c r="A70" s="107">
        <v>18660</v>
      </c>
      <c r="B70" s="107">
        <v>-8.9108000007399824E-2</v>
      </c>
      <c r="C70" s="107">
        <v>1</v>
      </c>
      <c r="D70" s="109">
        <f t="shared" si="5"/>
        <v>1.8660000000000001</v>
      </c>
      <c r="E70" s="109">
        <f t="shared" si="6"/>
        <v>-8.9108000007399824E-2</v>
      </c>
      <c r="F70" s="23">
        <f t="shared" si="7"/>
        <v>1.8660000000000001</v>
      </c>
      <c r="G70" s="23">
        <f t="shared" si="8"/>
        <v>-8.9108000007399824E-2</v>
      </c>
      <c r="H70" s="23">
        <f t="shared" si="9"/>
        <v>3.4819560000000003</v>
      </c>
      <c r="I70" s="23">
        <f t="shared" si="10"/>
        <v>6.497329896000001</v>
      </c>
      <c r="J70" s="23">
        <f t="shared" si="11"/>
        <v>12.124017585936002</v>
      </c>
      <c r="K70" s="23">
        <f t="shared" si="12"/>
        <v>-0.16627552801380807</v>
      </c>
      <c r="L70" s="23">
        <f t="shared" si="13"/>
        <v>-0.3102701352737659</v>
      </c>
      <c r="M70" s="23">
        <f t="shared" ca="1" si="14"/>
        <v>-8.3674951024757444E-2</v>
      </c>
      <c r="N70" s="23">
        <f t="shared" ca="1" si="15"/>
        <v>2.95180212477914E-5</v>
      </c>
      <c r="O70" s="70">
        <f t="shared" ca="1" si="16"/>
        <v>64463860546.6063</v>
      </c>
      <c r="P70" s="23">
        <f t="shared" ca="1" si="17"/>
        <v>107144385.77911779</v>
      </c>
      <c r="Q70" s="23">
        <f t="shared" ca="1" si="18"/>
        <v>291623741.24762666</v>
      </c>
      <c r="R70" s="46">
        <f t="shared" ca="1" si="19"/>
        <v>-5.43304898264238E-3</v>
      </c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</row>
    <row r="71" spans="1:35">
      <c r="A71" s="107">
        <v>18758.5</v>
      </c>
      <c r="B71" s="107">
        <v>-8.3094800007529557E-2</v>
      </c>
      <c r="C71" s="107">
        <v>0.05</v>
      </c>
      <c r="D71" s="109">
        <f t="shared" si="5"/>
        <v>1.87585</v>
      </c>
      <c r="E71" s="109">
        <f t="shared" si="6"/>
        <v>-8.3094800007529557E-2</v>
      </c>
      <c r="F71" s="23">
        <f t="shared" si="7"/>
        <v>9.3792500000000001E-2</v>
      </c>
      <c r="G71" s="23">
        <f t="shared" si="8"/>
        <v>-4.154740000376478E-3</v>
      </c>
      <c r="H71" s="23">
        <f t="shared" si="9"/>
        <v>0.17594066112500001</v>
      </c>
      <c r="I71" s="23">
        <f t="shared" si="10"/>
        <v>0.33003828917133127</v>
      </c>
      <c r="J71" s="23">
        <f t="shared" si="11"/>
        <v>0.61910232474204174</v>
      </c>
      <c r="K71" s="23">
        <f t="shared" si="12"/>
        <v>-7.7936690297062163E-3</v>
      </c>
      <c r="L71" s="23">
        <f t="shared" si="13"/>
        <v>-1.4619754049374406E-2</v>
      </c>
      <c r="M71" s="23">
        <f t="shared" ca="1" si="14"/>
        <v>-8.4105737151380172E-2</v>
      </c>
      <c r="N71" s="23">
        <f t="shared" ca="1" si="15"/>
        <v>5.1099695440841996E-8</v>
      </c>
      <c r="O71" s="70">
        <f t="shared" ca="1" si="16"/>
        <v>156921754.59891221</v>
      </c>
      <c r="P71" s="23">
        <f t="shared" ca="1" si="17"/>
        <v>309361.15771822759</v>
      </c>
      <c r="Q71" s="23">
        <f t="shared" ca="1" si="18"/>
        <v>695356.18775508495</v>
      </c>
      <c r="R71" s="46">
        <f t="shared" ca="1" si="19"/>
        <v>1.0109371438506154E-3</v>
      </c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</row>
    <row r="72" spans="1:35">
      <c r="A72" s="107">
        <v>18766.5</v>
      </c>
      <c r="B72" s="107">
        <v>-6.5125200002512429E-2</v>
      </c>
      <c r="C72" s="107">
        <v>0.1</v>
      </c>
      <c r="D72" s="109">
        <f t="shared" si="5"/>
        <v>1.8766499999999999</v>
      </c>
      <c r="E72" s="109">
        <f t="shared" si="6"/>
        <v>-6.5125200002512429E-2</v>
      </c>
      <c r="F72" s="23">
        <f t="shared" si="7"/>
        <v>0.187665</v>
      </c>
      <c r="G72" s="23">
        <f t="shared" si="8"/>
        <v>-6.5125200002512434E-3</v>
      </c>
      <c r="H72" s="23">
        <f t="shared" si="9"/>
        <v>0.35218152224999999</v>
      </c>
      <c r="I72" s="23">
        <f t="shared" si="10"/>
        <v>0.6609214537304624</v>
      </c>
      <c r="J72" s="23">
        <f t="shared" si="11"/>
        <v>1.2403182461432722</v>
      </c>
      <c r="K72" s="23">
        <f t="shared" si="12"/>
        <v>-1.2221720658471496E-2</v>
      </c>
      <c r="L72" s="23">
        <f t="shared" si="13"/>
        <v>-2.2935892073720533E-2</v>
      </c>
      <c r="M72" s="23">
        <f t="shared" ca="1" si="14"/>
        <v>-8.4140651794752233E-2</v>
      </c>
      <c r="N72" s="23">
        <f t="shared" ca="1" si="15"/>
        <v>3.6158740686299602E-5</v>
      </c>
      <c r="O72" s="70">
        <f t="shared" ca="1" si="16"/>
        <v>626317633.30370152</v>
      </c>
      <c r="P72" s="23">
        <f t="shared" ca="1" si="17"/>
        <v>1251460.5281414294</v>
      </c>
      <c r="Q72" s="23">
        <f t="shared" ca="1" si="18"/>
        <v>2770588.3767573819</v>
      </c>
      <c r="R72" s="46">
        <f t="shared" ca="1" si="19"/>
        <v>1.9015451792239804E-2</v>
      </c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</row>
    <row r="73" spans="1:35">
      <c r="A73" s="107">
        <v>19688</v>
      </c>
      <c r="B73" s="107">
        <v>-8.431439999549184E-2</v>
      </c>
      <c r="C73" s="107">
        <v>1</v>
      </c>
      <c r="D73" s="109">
        <f t="shared" si="5"/>
        <v>1.9688000000000001</v>
      </c>
      <c r="E73" s="109">
        <f t="shared" si="6"/>
        <v>-8.431439999549184E-2</v>
      </c>
      <c r="F73" s="23">
        <f t="shared" si="7"/>
        <v>1.9688000000000001</v>
      </c>
      <c r="G73" s="23">
        <f t="shared" si="8"/>
        <v>-8.431439999549184E-2</v>
      </c>
      <c r="H73" s="23">
        <f t="shared" si="9"/>
        <v>3.8761734400000005</v>
      </c>
      <c r="I73" s="23">
        <f t="shared" si="10"/>
        <v>7.6314102686720018</v>
      </c>
      <c r="J73" s="23">
        <f t="shared" si="11"/>
        <v>15.024720536961437</v>
      </c>
      <c r="K73" s="23">
        <f t="shared" si="12"/>
        <v>-0.16599819071112434</v>
      </c>
      <c r="L73" s="23">
        <f t="shared" si="13"/>
        <v>-0.32681723787206163</v>
      </c>
      <c r="M73" s="23">
        <f t="shared" ca="1" si="14"/>
        <v>-8.8088931104971152E-2</v>
      </c>
      <c r="N73" s="23">
        <f t="shared" ca="1" si="15"/>
        <v>1.4247085096427127E-5</v>
      </c>
      <c r="O73" s="70">
        <f t="shared" ca="1" si="16"/>
        <v>47637319863.339607</v>
      </c>
      <c r="P73" s="23">
        <f t="shared" ca="1" si="17"/>
        <v>340882541.86992711</v>
      </c>
      <c r="Q73" s="23">
        <f t="shared" ca="1" si="18"/>
        <v>164278274.71760952</v>
      </c>
      <c r="R73" s="46">
        <f t="shared" ca="1" si="19"/>
        <v>3.7745311094793121E-3</v>
      </c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</row>
    <row r="74" spans="1:35">
      <c r="A74" s="107">
        <v>19712.5</v>
      </c>
      <c r="B74" s="107">
        <v>-7.9970000006142072E-2</v>
      </c>
      <c r="C74" s="107">
        <v>0.1</v>
      </c>
      <c r="D74" s="109">
        <f t="shared" si="5"/>
        <v>1.9712499999999999</v>
      </c>
      <c r="E74" s="109">
        <f t="shared" si="6"/>
        <v>-7.9970000006142072E-2</v>
      </c>
      <c r="F74" s="23">
        <f t="shared" si="7"/>
        <v>0.19712499999999999</v>
      </c>
      <c r="G74" s="23">
        <f t="shared" si="8"/>
        <v>-7.9970000006142072E-3</v>
      </c>
      <c r="H74" s="23">
        <f t="shared" si="9"/>
        <v>0.38858265624999999</v>
      </c>
      <c r="I74" s="23">
        <f t="shared" si="10"/>
        <v>0.76599356113281247</v>
      </c>
      <c r="J74" s="23">
        <f t="shared" si="11"/>
        <v>1.5099648073830565</v>
      </c>
      <c r="K74" s="23">
        <f t="shared" si="12"/>
        <v>-1.5764086251210757E-2</v>
      </c>
      <c r="L74" s="23">
        <f t="shared" si="13"/>
        <v>-3.1074955022699205E-2</v>
      </c>
      <c r="M74" s="23">
        <f t="shared" ca="1" si="14"/>
        <v>-8.8191916828916778E-2</v>
      </c>
      <c r="N74" s="23">
        <f t="shared" ca="1" si="15"/>
        <v>6.7599916240625709E-6</v>
      </c>
      <c r="O74" s="70">
        <f t="shared" ca="1" si="16"/>
        <v>472606535.68264914</v>
      </c>
      <c r="P74" s="23">
        <f t="shared" ca="1" si="17"/>
        <v>3481036.9829917126</v>
      </c>
      <c r="Q74" s="23">
        <f t="shared" ca="1" si="18"/>
        <v>1616232.0283397795</v>
      </c>
      <c r="R74" s="46">
        <f t="shared" ca="1" si="19"/>
        <v>8.2219168227747053E-3</v>
      </c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</row>
    <row r="75" spans="1:35">
      <c r="A75" s="107">
        <v>19720.5</v>
      </c>
      <c r="B75" s="107">
        <v>-7.7900399999634828E-2</v>
      </c>
      <c r="C75" s="107">
        <v>1</v>
      </c>
      <c r="D75" s="109">
        <f t="shared" si="5"/>
        <v>1.9720500000000001</v>
      </c>
      <c r="E75" s="109">
        <f t="shared" si="6"/>
        <v>-7.7900399999634828E-2</v>
      </c>
      <c r="F75" s="23">
        <f t="shared" si="7"/>
        <v>1.9720500000000001</v>
      </c>
      <c r="G75" s="23">
        <f t="shared" si="8"/>
        <v>-7.7900399999634828E-2</v>
      </c>
      <c r="H75" s="23">
        <f t="shared" si="9"/>
        <v>3.8889812025000001</v>
      </c>
      <c r="I75" s="23">
        <f t="shared" si="10"/>
        <v>7.6692653803901258</v>
      </c>
      <c r="J75" s="23">
        <f t="shared" si="11"/>
        <v>15.124174793398348</v>
      </c>
      <c r="K75" s="23">
        <f t="shared" si="12"/>
        <v>-0.15362348381927987</v>
      </c>
      <c r="L75" s="23">
        <f t="shared" si="13"/>
        <v>-0.30295319126581088</v>
      </c>
      <c r="M75" s="23">
        <f t="shared" ca="1" si="14"/>
        <v>-8.8225522524388894E-2</v>
      </c>
      <c r="N75" s="23">
        <f t="shared" ca="1" si="15"/>
        <v>1.0660815515118378E-4</v>
      </c>
      <c r="O75" s="70">
        <f t="shared" ca="1" si="16"/>
        <v>47137917481.702354</v>
      </c>
      <c r="P75" s="23">
        <f t="shared" ca="1" si="17"/>
        <v>350478472.92151558</v>
      </c>
      <c r="Q75" s="23">
        <f t="shared" ca="1" si="18"/>
        <v>160760293.08446184</v>
      </c>
      <c r="R75" s="46">
        <f t="shared" ca="1" si="19"/>
        <v>1.0325122524754066E-2</v>
      </c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</row>
    <row r="76" spans="1:35">
      <c r="A76" s="107">
        <v>19720.5</v>
      </c>
      <c r="B76" s="107">
        <v>-7.7300400000240188E-2</v>
      </c>
      <c r="C76" s="107">
        <v>1</v>
      </c>
      <c r="D76" s="109">
        <f t="shared" si="5"/>
        <v>1.9720500000000001</v>
      </c>
      <c r="E76" s="109">
        <f t="shared" si="6"/>
        <v>-7.7300400000240188E-2</v>
      </c>
      <c r="F76" s="23">
        <f t="shared" si="7"/>
        <v>1.9720500000000001</v>
      </c>
      <c r="G76" s="23">
        <f t="shared" si="8"/>
        <v>-7.7300400000240188E-2</v>
      </c>
      <c r="H76" s="23">
        <f t="shared" si="9"/>
        <v>3.8889812025000001</v>
      </c>
      <c r="I76" s="23">
        <f t="shared" si="10"/>
        <v>7.6692653803901258</v>
      </c>
      <c r="J76" s="23">
        <f t="shared" si="11"/>
        <v>15.124174793398348</v>
      </c>
      <c r="K76" s="23">
        <f t="shared" si="12"/>
        <v>-0.15244025382047366</v>
      </c>
      <c r="L76" s="23">
        <f t="shared" si="13"/>
        <v>-0.30061980254666509</v>
      </c>
      <c r="M76" s="23">
        <f t="shared" ca="1" si="14"/>
        <v>-8.8225522524388894E-2</v>
      </c>
      <c r="N76" s="23">
        <f t="shared" ca="1" si="15"/>
        <v>1.1935830216766139E-4</v>
      </c>
      <c r="O76" s="70">
        <f t="shared" ca="1" si="16"/>
        <v>47137917481.702354</v>
      </c>
      <c r="P76" s="23">
        <f t="shared" ca="1" si="17"/>
        <v>350478472.92151558</v>
      </c>
      <c r="Q76" s="23">
        <f t="shared" ca="1" si="18"/>
        <v>160760293.08446184</v>
      </c>
      <c r="R76" s="46">
        <f t="shared" ca="1" si="19"/>
        <v>1.0925122524148706E-2</v>
      </c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</row>
    <row r="77" spans="1:35">
      <c r="A77" s="107">
        <v>21614.5</v>
      </c>
      <c r="B77" s="107">
        <v>-9.9547600002551917E-2</v>
      </c>
      <c r="C77" s="107">
        <v>1</v>
      </c>
      <c r="D77" s="109">
        <f t="shared" si="5"/>
        <v>2.1614499999999999</v>
      </c>
      <c r="E77" s="109">
        <f t="shared" si="6"/>
        <v>-9.9547600002551917E-2</v>
      </c>
      <c r="F77" s="23">
        <f t="shared" si="7"/>
        <v>2.1614499999999999</v>
      </c>
      <c r="G77" s="23">
        <f t="shared" si="8"/>
        <v>-9.9547600002551917E-2</v>
      </c>
      <c r="H77" s="23">
        <f t="shared" si="9"/>
        <v>4.6718661024999992</v>
      </c>
      <c r="I77" s="23">
        <f t="shared" si="10"/>
        <v>10.098004987248622</v>
      </c>
      <c r="J77" s="23">
        <f t="shared" si="11"/>
        <v>21.826332879688533</v>
      </c>
      <c r="K77" s="23">
        <f t="shared" si="12"/>
        <v>-0.21516716002551584</v>
      </c>
      <c r="L77" s="23">
        <f t="shared" si="13"/>
        <v>-0.46507305803715115</v>
      </c>
      <c r="M77" s="23">
        <f t="shared" ca="1" si="14"/>
        <v>-9.5872752019703522E-2</v>
      </c>
      <c r="N77" s="23">
        <f t="shared" ca="1" si="15"/>
        <v>1.3504507697044917E-5</v>
      </c>
      <c r="O77" s="70">
        <f t="shared" ca="1" si="16"/>
        <v>21935364842.732098</v>
      </c>
      <c r="P77" s="23">
        <f t="shared" ca="1" si="17"/>
        <v>1151284643.6693783</v>
      </c>
      <c r="Q77" s="23">
        <f t="shared" ca="1" si="18"/>
        <v>18388339.285732124</v>
      </c>
      <c r="R77" s="46">
        <f t="shared" ca="1" si="19"/>
        <v>-3.6748479828483949E-3</v>
      </c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</row>
    <row r="78" spans="1:35">
      <c r="A78" s="107">
        <v>22592.5</v>
      </c>
      <c r="B78" s="107">
        <v>-0.10321400000248104</v>
      </c>
      <c r="C78" s="107">
        <v>1</v>
      </c>
      <c r="D78" s="109">
        <f t="shared" si="5"/>
        <v>2.2592500000000002</v>
      </c>
      <c r="E78" s="109">
        <f t="shared" si="6"/>
        <v>-0.10321400000248104</v>
      </c>
      <c r="F78" s="23">
        <f t="shared" si="7"/>
        <v>2.2592500000000002</v>
      </c>
      <c r="G78" s="23">
        <f t="shared" si="8"/>
        <v>-0.10321400000248104</v>
      </c>
      <c r="H78" s="23">
        <f t="shared" si="9"/>
        <v>5.1042105625000005</v>
      </c>
      <c r="I78" s="23">
        <f t="shared" si="10"/>
        <v>11.531687713328127</v>
      </c>
      <c r="J78" s="23">
        <f t="shared" si="11"/>
        <v>26.052965466336573</v>
      </c>
      <c r="K78" s="23">
        <f t="shared" si="12"/>
        <v>-0.23318622950560533</v>
      </c>
      <c r="L78" s="23">
        <f t="shared" si="13"/>
        <v>-0.5268259890105389</v>
      </c>
      <c r="M78" s="23">
        <f t="shared" ca="1" si="14"/>
        <v>-9.9580665619902753E-2</v>
      </c>
      <c r="N78" s="23">
        <f t="shared" ca="1" si="15"/>
        <v>1.3201118735625567E-5</v>
      </c>
      <c r="O78" s="70">
        <f t="shared" ca="1" si="16"/>
        <v>12279083710.838491</v>
      </c>
      <c r="P78" s="23">
        <f t="shared" ca="1" si="17"/>
        <v>1756895617.5451849</v>
      </c>
      <c r="Q78" s="23">
        <f t="shared" ca="1" si="18"/>
        <v>98597.741870807935</v>
      </c>
      <c r="R78" s="46">
        <f t="shared" ca="1" si="19"/>
        <v>-3.6333343825782904E-3</v>
      </c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</row>
    <row r="79" spans="1:35">
      <c r="A79" s="107">
        <v>22619.5</v>
      </c>
      <c r="B79" s="107">
        <v>-9.7591600002488121E-2</v>
      </c>
      <c r="C79" s="107">
        <v>1</v>
      </c>
      <c r="D79" s="109">
        <f t="shared" si="5"/>
        <v>2.2619500000000001</v>
      </c>
      <c r="E79" s="109">
        <f t="shared" si="6"/>
        <v>-9.7591600002488121E-2</v>
      </c>
      <c r="F79" s="23">
        <f t="shared" si="7"/>
        <v>2.2619500000000001</v>
      </c>
      <c r="G79" s="23">
        <f t="shared" si="8"/>
        <v>-9.7591600002488121E-2</v>
      </c>
      <c r="H79" s="23">
        <f t="shared" si="9"/>
        <v>5.1164178025000009</v>
      </c>
      <c r="I79" s="23">
        <f t="shared" si="10"/>
        <v>11.573081248364877</v>
      </c>
      <c r="J79" s="23">
        <f t="shared" si="11"/>
        <v>26.177731129738934</v>
      </c>
      <c r="K79" s="23">
        <f t="shared" si="12"/>
        <v>-0.22074731962562802</v>
      </c>
      <c r="L79" s="23">
        <f t="shared" si="13"/>
        <v>-0.49931939962718935</v>
      </c>
      <c r="M79" s="23">
        <f t="shared" ca="1" si="14"/>
        <v>-9.9680704400056816E-2</v>
      </c>
      <c r="N79" s="23">
        <f t="shared" ca="1" si="15"/>
        <v>4.3643571839408582E-6</v>
      </c>
      <c r="O79" s="70">
        <f t="shared" ca="1" si="16"/>
        <v>12048433552.246332</v>
      </c>
      <c r="P79" s="23">
        <f t="shared" ca="1" si="17"/>
        <v>1775530369.5611842</v>
      </c>
      <c r="Q79" s="23">
        <f t="shared" ca="1" si="18"/>
        <v>196832.8277677249</v>
      </c>
      <c r="R79" s="46">
        <f t="shared" ca="1" si="19"/>
        <v>2.0891043975686946E-3</v>
      </c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</row>
    <row r="80" spans="1:35">
      <c r="A80" s="107">
        <v>23589.5</v>
      </c>
      <c r="B80" s="107">
        <v>-0.10472760000266135</v>
      </c>
      <c r="C80" s="107">
        <v>1</v>
      </c>
      <c r="D80" s="109">
        <f t="shared" si="5"/>
        <v>2.3589500000000001</v>
      </c>
      <c r="E80" s="109">
        <f t="shared" si="6"/>
        <v>-0.10472760000266135</v>
      </c>
      <c r="F80" s="23">
        <f t="shared" si="7"/>
        <v>2.3589500000000001</v>
      </c>
      <c r="G80" s="23">
        <f t="shared" si="8"/>
        <v>-0.10472760000266135</v>
      </c>
      <c r="H80" s="23">
        <f t="shared" si="9"/>
        <v>5.5646451025000001</v>
      </c>
      <c r="I80" s="23">
        <f t="shared" si="10"/>
        <v>13.126719564542375</v>
      </c>
      <c r="J80" s="23">
        <f t="shared" si="11"/>
        <v>30.965275116777239</v>
      </c>
      <c r="K80" s="23">
        <f t="shared" si="12"/>
        <v>-0.24704717202627799</v>
      </c>
      <c r="L80" s="23">
        <f t="shared" si="13"/>
        <v>-0.58277192645138853</v>
      </c>
      <c r="M80" s="23">
        <f t="shared" ca="1" si="14"/>
        <v>-0.1031917584429777</v>
      </c>
      <c r="N80" s="23">
        <f t="shared" ca="1" si="15"/>
        <v>2.3588092964514843E-6</v>
      </c>
      <c r="O80" s="70">
        <f t="shared" ca="1" si="16"/>
        <v>5130345845.3199511</v>
      </c>
      <c r="P80" s="23">
        <f t="shared" ca="1" si="17"/>
        <v>2514730433.2072043</v>
      </c>
      <c r="Q80" s="23">
        <f t="shared" ca="1" si="18"/>
        <v>26981744.074246753</v>
      </c>
      <c r="R80" s="46">
        <f t="shared" ca="1" si="19"/>
        <v>-1.5358415596836428E-3</v>
      </c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</row>
    <row r="81" spans="1:35">
      <c r="A81" s="107">
        <v>25483.5</v>
      </c>
      <c r="B81" s="107">
        <v>-0.12457480000011856</v>
      </c>
      <c r="C81" s="107">
        <v>1</v>
      </c>
      <c r="D81" s="109">
        <f t="shared" si="5"/>
        <v>2.5483500000000001</v>
      </c>
      <c r="E81" s="109">
        <f t="shared" si="6"/>
        <v>-0.12457480000011856</v>
      </c>
      <c r="F81" s="23">
        <f t="shared" si="7"/>
        <v>2.5483500000000001</v>
      </c>
      <c r="G81" s="23">
        <f t="shared" si="8"/>
        <v>-0.12457480000011856</v>
      </c>
      <c r="H81" s="23">
        <f t="shared" si="9"/>
        <v>6.4940877225000007</v>
      </c>
      <c r="I81" s="23">
        <f t="shared" si="10"/>
        <v>16.549208447632878</v>
      </c>
      <c r="J81" s="23">
        <f t="shared" si="11"/>
        <v>42.173175347525245</v>
      </c>
      <c r="K81" s="23">
        <f t="shared" si="12"/>
        <v>-0.31746019158030214</v>
      </c>
      <c r="L81" s="23">
        <f t="shared" si="13"/>
        <v>-0.808999679213663</v>
      </c>
      <c r="M81" s="23">
        <f t="shared" ca="1" si="14"/>
        <v>-0.10958219797620106</v>
      </c>
      <c r="N81" s="23">
        <f t="shared" ca="1" si="15"/>
        <v>2.2477811544757513E-4</v>
      </c>
      <c r="O81" s="70">
        <f t="shared" ca="1" si="16"/>
        <v>36633205.180510186</v>
      </c>
      <c r="P81" s="23">
        <f t="shared" ca="1" si="17"/>
        <v>4361336216.4913073</v>
      </c>
      <c r="Q81" s="23">
        <f t="shared" ca="1" si="18"/>
        <v>224722176.22435153</v>
      </c>
      <c r="R81" s="46">
        <f t="shared" ca="1" si="19"/>
        <v>-1.4992602023917501E-2</v>
      </c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</row>
    <row r="82" spans="1:35">
      <c r="A82" s="107">
        <v>25594</v>
      </c>
      <c r="B82" s="107">
        <v>-0.10472719999961555</v>
      </c>
      <c r="C82" s="107">
        <v>1</v>
      </c>
      <c r="D82" s="109">
        <f t="shared" si="5"/>
        <v>2.5594000000000001</v>
      </c>
      <c r="E82" s="109">
        <f t="shared" si="6"/>
        <v>-0.10472719999961555</v>
      </c>
      <c r="F82" s="23">
        <f t="shared" si="7"/>
        <v>2.5594000000000001</v>
      </c>
      <c r="G82" s="23">
        <f t="shared" si="8"/>
        <v>-0.10472719999961555</v>
      </c>
      <c r="H82" s="23">
        <f t="shared" si="9"/>
        <v>6.5505283600000004</v>
      </c>
      <c r="I82" s="23">
        <f t="shared" si="10"/>
        <v>16.765422284584002</v>
      </c>
      <c r="J82" s="23">
        <f t="shared" si="11"/>
        <v>42.909421795164299</v>
      </c>
      <c r="K82" s="23">
        <f t="shared" si="12"/>
        <v>-0.26803879567901606</v>
      </c>
      <c r="L82" s="23">
        <f t="shared" si="13"/>
        <v>-0.68601849366087375</v>
      </c>
      <c r="M82" s="23">
        <f t="shared" ca="1" si="14"/>
        <v>-0.10993603559130674</v>
      </c>
      <c r="N82" s="23">
        <f t="shared" ca="1" si="15"/>
        <v>2.7131968221268919E-5</v>
      </c>
      <c r="O82" s="70">
        <f t="shared" ca="1" si="16"/>
        <v>114823219.39657184</v>
      </c>
      <c r="P82" s="23">
        <f t="shared" ca="1" si="17"/>
        <v>4486052304.2081289</v>
      </c>
      <c r="Q82" s="23">
        <f t="shared" ca="1" si="18"/>
        <v>242845959.91123596</v>
      </c>
      <c r="R82" s="46">
        <f t="shared" ca="1" si="19"/>
        <v>5.208835591691191E-3</v>
      </c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</row>
    <row r="83" spans="1:35">
      <c r="A83" s="107">
        <v>25618.5</v>
      </c>
      <c r="B83" s="107">
        <v>-0.10006279999652179</v>
      </c>
      <c r="C83" s="107">
        <v>1</v>
      </c>
      <c r="D83" s="109">
        <f t="shared" si="5"/>
        <v>2.5618500000000002</v>
      </c>
      <c r="E83" s="109">
        <f t="shared" si="6"/>
        <v>-0.10006279999652179</v>
      </c>
      <c r="F83" s="23">
        <f t="shared" si="7"/>
        <v>2.5618500000000002</v>
      </c>
      <c r="G83" s="23">
        <f t="shared" si="8"/>
        <v>-0.10006279999652179</v>
      </c>
      <c r="H83" s="23">
        <f t="shared" si="9"/>
        <v>6.5630754225000008</v>
      </c>
      <c r="I83" s="23">
        <f t="shared" si="10"/>
        <v>16.813614771131629</v>
      </c>
      <c r="J83" s="23">
        <f t="shared" si="11"/>
        <v>43.073959001423567</v>
      </c>
      <c r="K83" s="23">
        <f t="shared" si="12"/>
        <v>-0.25634588417108939</v>
      </c>
      <c r="L83" s="23">
        <f t="shared" si="13"/>
        <v>-0.65671970336370544</v>
      </c>
      <c r="M83" s="23">
        <f t="shared" ca="1" si="14"/>
        <v>-0.11001420464409442</v>
      </c>
      <c r="N83" s="23">
        <f t="shared" ca="1" si="15"/>
        <v>9.9030454459730175E-5</v>
      </c>
      <c r="O83" s="70">
        <f t="shared" ca="1" si="16"/>
        <v>138095393.99993569</v>
      </c>
      <c r="P83" s="23">
        <f t="shared" ca="1" si="17"/>
        <v>4513963144.4177656</v>
      </c>
      <c r="Q83" s="23">
        <f t="shared" ca="1" si="18"/>
        <v>246969507.3421886</v>
      </c>
      <c r="R83" s="46">
        <f t="shared" ca="1" si="19"/>
        <v>9.9514046475726314E-3</v>
      </c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</row>
    <row r="84" spans="1:35">
      <c r="A84" s="107">
        <v>25634.5</v>
      </c>
      <c r="B84" s="107">
        <v>-9.272360000613844E-2</v>
      </c>
      <c r="C84" s="107">
        <v>1</v>
      </c>
      <c r="D84" s="109">
        <f t="shared" si="5"/>
        <v>2.56345</v>
      </c>
      <c r="E84" s="109">
        <f t="shared" si="6"/>
        <v>-9.272360000613844E-2</v>
      </c>
      <c r="F84" s="23">
        <f t="shared" si="7"/>
        <v>2.56345</v>
      </c>
      <c r="G84" s="23">
        <f t="shared" si="8"/>
        <v>-9.272360000613844E-2</v>
      </c>
      <c r="H84" s="23">
        <f t="shared" si="9"/>
        <v>6.5712759025</v>
      </c>
      <c r="I84" s="23">
        <f t="shared" si="10"/>
        <v>16.845137212263626</v>
      </c>
      <c r="J84" s="23">
        <f t="shared" si="11"/>
        <v>43.181666986777195</v>
      </c>
      <c r="K84" s="23">
        <f t="shared" si="12"/>
        <v>-0.23769231243573558</v>
      </c>
      <c r="L84" s="23">
        <f t="shared" si="13"/>
        <v>-0.60931235831338637</v>
      </c>
      <c r="M84" s="23">
        <f t="shared" ca="1" si="14"/>
        <v>-0.11006519825288223</v>
      </c>
      <c r="N84" s="23">
        <f t="shared" ca="1" si="15"/>
        <v>3.0073102975146734E-4</v>
      </c>
      <c r="O84" s="70">
        <f t="shared" ca="1" si="16"/>
        <v>154461398.62012178</v>
      </c>
      <c r="P84" s="23">
        <f t="shared" ca="1" si="17"/>
        <v>4532241424.2462301</v>
      </c>
      <c r="Q84" s="23">
        <f t="shared" ca="1" si="18"/>
        <v>249683138.30265513</v>
      </c>
      <c r="R84" s="46">
        <f t="shared" ca="1" si="19"/>
        <v>1.7341598246743792E-2</v>
      </c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</row>
    <row r="85" spans="1:35">
      <c r="A85" s="107">
        <v>25653.5</v>
      </c>
      <c r="B85" s="107">
        <v>-9.2870799999218434E-2</v>
      </c>
      <c r="C85" s="107">
        <v>1</v>
      </c>
      <c r="D85" s="109">
        <f t="shared" ref="D85:D148" si="20">A85/A$18</f>
        <v>2.56535</v>
      </c>
      <c r="E85" s="109">
        <f t="shared" ref="E85:E148" si="21">B85/B$18</f>
        <v>-9.2870799999218434E-2</v>
      </c>
      <c r="F85" s="23">
        <f t="shared" ref="F85:F148" si="22">$C85*D85</f>
        <v>2.56535</v>
      </c>
      <c r="G85" s="23">
        <f t="shared" ref="G85:G148" si="23">$C85*E85</f>
        <v>-9.2870799999218434E-2</v>
      </c>
      <c r="H85" s="23">
        <f t="shared" ref="H85:H148" si="24">C85*D85*D85</f>
        <v>6.5810206225000005</v>
      </c>
      <c r="I85" s="23">
        <f t="shared" ref="I85:I148" si="25">C85*D85*D85*D85</f>
        <v>16.882621253930377</v>
      </c>
      <c r="J85" s="23">
        <f t="shared" ref="J85:J148" si="26">C85*D85*D85*D85*D85</f>
        <v>43.309832433770296</v>
      </c>
      <c r="K85" s="23">
        <f t="shared" ref="K85:K148" si="27">C85*E85*D85</f>
        <v>-0.23824610677799501</v>
      </c>
      <c r="L85" s="23">
        <f t="shared" ref="L85:L148" si="28">C85*E85*D85*D85</f>
        <v>-0.61118465002292954</v>
      </c>
      <c r="M85" s="23">
        <f t="shared" ref="M85:M148" ca="1" si="29">+E$4+E$5*D85+E$6*D85^2</f>
        <v>-0.11012569613695815</v>
      </c>
      <c r="N85" s="23">
        <f t="shared" ref="N85:N148" ca="1" si="30">C85*(M85-E85)^2</f>
        <v>2.9773144072418493E-4</v>
      </c>
      <c r="O85" s="70">
        <f t="shared" ref="O85:O148" ca="1" si="31">(C85*O$1-O$2*F85+O$3*H85)^2</f>
        <v>175096497.74109763</v>
      </c>
      <c r="P85" s="23">
        <f t="shared" ref="P85:P148" ca="1" si="32">(-C85*O$2+O$4*F85-O$5*H85)^2</f>
        <v>4553999037.760952</v>
      </c>
      <c r="Q85" s="23">
        <f t="shared" ref="Q85:Q148" ca="1" si="33">+(C85*O$3-F85*O$5+H85*O$6)^2</f>
        <v>252926861.03689021</v>
      </c>
      <c r="R85" s="46">
        <f t="shared" ref="R85:R148" ca="1" si="34">+E85-M85</f>
        <v>1.7254896137739714E-2</v>
      </c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</row>
    <row r="86" spans="1:35">
      <c r="A86" s="107">
        <v>26561.5</v>
      </c>
      <c r="B86" s="107">
        <v>-0.11092120000103023</v>
      </c>
      <c r="C86" s="107">
        <v>1</v>
      </c>
      <c r="D86" s="109">
        <f t="shared" si="20"/>
        <v>2.6561499999999998</v>
      </c>
      <c r="E86" s="109">
        <f t="shared" si="21"/>
        <v>-0.11092120000103023</v>
      </c>
      <c r="F86" s="23">
        <f t="shared" si="22"/>
        <v>2.6561499999999998</v>
      </c>
      <c r="G86" s="23">
        <f t="shared" si="23"/>
        <v>-0.11092120000103023</v>
      </c>
      <c r="H86" s="23">
        <f t="shared" si="24"/>
        <v>7.0551328224999992</v>
      </c>
      <c r="I86" s="23">
        <f t="shared" si="25"/>
        <v>18.739491046483373</v>
      </c>
      <c r="J86" s="23">
        <f t="shared" si="26"/>
        <v>49.774899143116805</v>
      </c>
      <c r="K86" s="23">
        <f t="shared" si="27"/>
        <v>-0.29462334538273643</v>
      </c>
      <c r="L86" s="23">
        <f t="shared" si="28"/>
        <v>-0.78256379883835536</v>
      </c>
      <c r="M86" s="23">
        <f t="shared" ca="1" si="29"/>
        <v>-0.11294467772583998</v>
      </c>
      <c r="N86" s="23">
        <f t="shared" ca="1" si="30"/>
        <v>4.094462102801241E-6</v>
      </c>
      <c r="O86" s="70">
        <f t="shared" ca="1" si="31"/>
        <v>2720721113.3857317</v>
      </c>
      <c r="P86" s="23">
        <f t="shared" ca="1" si="32"/>
        <v>5660430797.7833281</v>
      </c>
      <c r="Q86" s="23">
        <f t="shared" ca="1" si="33"/>
        <v>435711336.32838076</v>
      </c>
      <c r="R86" s="46">
        <f t="shared" ca="1" si="34"/>
        <v>2.0234777248097496E-3</v>
      </c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</row>
    <row r="87" spans="1:35">
      <c r="A87" s="107">
        <v>27574.5</v>
      </c>
      <c r="B87" s="107">
        <v>-0.10849559999769554</v>
      </c>
      <c r="C87" s="107">
        <v>1</v>
      </c>
      <c r="D87" s="109">
        <f t="shared" si="20"/>
        <v>2.75745</v>
      </c>
      <c r="E87" s="109">
        <f t="shared" si="21"/>
        <v>-0.10849559999769554</v>
      </c>
      <c r="F87" s="23">
        <f t="shared" si="22"/>
        <v>2.75745</v>
      </c>
      <c r="G87" s="23">
        <f t="shared" si="23"/>
        <v>-0.10849559999769554</v>
      </c>
      <c r="H87" s="23">
        <f t="shared" si="24"/>
        <v>7.6035305025</v>
      </c>
      <c r="I87" s="23">
        <f t="shared" si="25"/>
        <v>20.966355184118626</v>
      </c>
      <c r="J87" s="23">
        <f t="shared" si="26"/>
        <v>57.813676102447907</v>
      </c>
      <c r="K87" s="23">
        <f t="shared" si="27"/>
        <v>-0.29917119221364558</v>
      </c>
      <c r="L87" s="23">
        <f t="shared" si="28"/>
        <v>-0.824949603969517</v>
      </c>
      <c r="M87" s="23">
        <f t="shared" ca="1" si="29"/>
        <v>-0.11592276804724407</v>
      </c>
      <c r="N87" s="23">
        <f t="shared" ca="1" si="30"/>
        <v>5.5162825236234516E-5</v>
      </c>
      <c r="O87" s="70">
        <f t="shared" ca="1" si="31"/>
        <v>9358965372.8705158</v>
      </c>
      <c r="P87" s="23">
        <f t="shared" ca="1" si="32"/>
        <v>7051906604.78969</v>
      </c>
      <c r="Q87" s="23">
        <f t="shared" ca="1" si="33"/>
        <v>707829014.15092838</v>
      </c>
      <c r="R87" s="46">
        <f t="shared" ca="1" si="34"/>
        <v>7.4271680495485298E-3</v>
      </c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</row>
    <row r="88" spans="1:35">
      <c r="A88" s="107">
        <v>29433.5</v>
      </c>
      <c r="B88" s="107">
        <v>-0.13773480000236304</v>
      </c>
      <c r="C88" s="107">
        <v>1</v>
      </c>
      <c r="D88" s="109">
        <f t="shared" si="20"/>
        <v>2.9433500000000001</v>
      </c>
      <c r="E88" s="109">
        <f t="shared" si="21"/>
        <v>-0.13773480000236304</v>
      </c>
      <c r="F88" s="23">
        <f t="shared" si="22"/>
        <v>2.9433500000000001</v>
      </c>
      <c r="G88" s="23">
        <f t="shared" si="23"/>
        <v>-0.13773480000236304</v>
      </c>
      <c r="H88" s="23">
        <f t="shared" si="24"/>
        <v>8.6633092225000006</v>
      </c>
      <c r="I88" s="23">
        <f t="shared" si="25"/>
        <v>25.499151200045379</v>
      </c>
      <c r="J88" s="23">
        <f t="shared" si="26"/>
        <v>75.052926684653571</v>
      </c>
      <c r="K88" s="23">
        <f t="shared" si="27"/>
        <v>-0.40540172358695531</v>
      </c>
      <c r="L88" s="23">
        <f t="shared" si="28"/>
        <v>-1.193239163119665</v>
      </c>
      <c r="M88" s="23">
        <f t="shared" ca="1" si="29"/>
        <v>-0.12093014575063447</v>
      </c>
      <c r="N88" s="23">
        <f t="shared" ca="1" si="30"/>
        <v>2.8239640452013914E-4</v>
      </c>
      <c r="O88" s="70">
        <f t="shared" ca="1" si="31"/>
        <v>33019945388.526108</v>
      </c>
      <c r="P88" s="23">
        <f t="shared" ca="1" si="32"/>
        <v>10052773100.496996</v>
      </c>
      <c r="Q88" s="23">
        <f t="shared" ca="1" si="33"/>
        <v>1416384891.5671515</v>
      </c>
      <c r="R88" s="46">
        <f t="shared" ca="1" si="34"/>
        <v>-1.6804654251728571E-2</v>
      </c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</row>
    <row r="89" spans="1:35">
      <c r="A89" s="107">
        <v>29433.5</v>
      </c>
      <c r="B89" s="107">
        <v>-0.13773480000236304</v>
      </c>
      <c r="C89" s="107">
        <v>1</v>
      </c>
      <c r="D89" s="109">
        <f t="shared" si="20"/>
        <v>2.9433500000000001</v>
      </c>
      <c r="E89" s="109">
        <f t="shared" si="21"/>
        <v>-0.13773480000236304</v>
      </c>
      <c r="F89" s="23">
        <f t="shared" si="22"/>
        <v>2.9433500000000001</v>
      </c>
      <c r="G89" s="23">
        <f t="shared" si="23"/>
        <v>-0.13773480000236304</v>
      </c>
      <c r="H89" s="23">
        <f t="shared" si="24"/>
        <v>8.6633092225000006</v>
      </c>
      <c r="I89" s="23">
        <f t="shared" si="25"/>
        <v>25.499151200045379</v>
      </c>
      <c r="J89" s="23">
        <f t="shared" si="26"/>
        <v>75.052926684653571</v>
      </c>
      <c r="K89" s="23">
        <f t="shared" si="27"/>
        <v>-0.40540172358695531</v>
      </c>
      <c r="L89" s="23">
        <f t="shared" si="28"/>
        <v>-1.193239163119665</v>
      </c>
      <c r="M89" s="23">
        <f t="shared" ca="1" si="29"/>
        <v>-0.12093014575063447</v>
      </c>
      <c r="N89" s="23">
        <f t="shared" ca="1" si="30"/>
        <v>2.8239640452013914E-4</v>
      </c>
      <c r="O89" s="70">
        <f t="shared" ca="1" si="31"/>
        <v>33019945388.526108</v>
      </c>
      <c r="P89" s="23">
        <f t="shared" ca="1" si="32"/>
        <v>10052773100.496996</v>
      </c>
      <c r="Q89" s="23">
        <f t="shared" ca="1" si="33"/>
        <v>1416384891.5671515</v>
      </c>
      <c r="R89" s="46">
        <f t="shared" ca="1" si="34"/>
        <v>-1.6804654251728571E-2</v>
      </c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</row>
    <row r="90" spans="1:35">
      <c r="A90" s="107">
        <v>29495.5</v>
      </c>
      <c r="B90" s="107">
        <v>-0.1245204000006197</v>
      </c>
      <c r="C90" s="107">
        <v>1</v>
      </c>
      <c r="D90" s="109">
        <f t="shared" si="20"/>
        <v>2.9495499999999999</v>
      </c>
      <c r="E90" s="109">
        <f t="shared" si="21"/>
        <v>-0.1245204000006197</v>
      </c>
      <c r="F90" s="23">
        <f t="shared" si="22"/>
        <v>2.9495499999999999</v>
      </c>
      <c r="G90" s="23">
        <f t="shared" si="23"/>
        <v>-0.1245204000006197</v>
      </c>
      <c r="H90" s="23">
        <f t="shared" si="24"/>
        <v>8.6998452024999988</v>
      </c>
      <c r="I90" s="23">
        <f t="shared" si="25"/>
        <v>25.66062841703387</v>
      </c>
      <c r="J90" s="23">
        <f t="shared" si="26"/>
        <v>75.687306547462242</v>
      </c>
      <c r="K90" s="23">
        <f t="shared" si="27"/>
        <v>-0.3672791458218278</v>
      </c>
      <c r="L90" s="23">
        <f t="shared" si="28"/>
        <v>-1.0833082045587721</v>
      </c>
      <c r="M90" s="23">
        <f t="shared" ca="1" si="29"/>
        <v>-0.12108693466308385</v>
      </c>
      <c r="N90" s="23">
        <f t="shared" ca="1" si="30"/>
        <v>1.1788684224060217E-5</v>
      </c>
      <c r="O90" s="70">
        <f t="shared" ca="1" si="31"/>
        <v>34083922518.029751</v>
      </c>
      <c r="P90" s="23">
        <f t="shared" ca="1" si="32"/>
        <v>10163119225.19129</v>
      </c>
      <c r="Q90" s="23">
        <f t="shared" ca="1" si="33"/>
        <v>1445077054.2766991</v>
      </c>
      <c r="R90" s="46">
        <f t="shared" ca="1" si="34"/>
        <v>-3.433465337535857E-3</v>
      </c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</row>
    <row r="91" spans="1:35">
      <c r="A91" s="107">
        <v>29738.5</v>
      </c>
      <c r="B91" s="107">
        <v>-0.12351880000642268</v>
      </c>
      <c r="C91" s="107">
        <v>1</v>
      </c>
      <c r="D91" s="109">
        <f t="shared" si="20"/>
        <v>2.9738500000000001</v>
      </c>
      <c r="E91" s="109">
        <f t="shared" si="21"/>
        <v>-0.12351880000642268</v>
      </c>
      <c r="F91" s="23">
        <f t="shared" si="22"/>
        <v>2.9738500000000001</v>
      </c>
      <c r="G91" s="23">
        <f t="shared" si="23"/>
        <v>-0.12351880000642268</v>
      </c>
      <c r="H91" s="23">
        <f t="shared" si="24"/>
        <v>8.8437838225000007</v>
      </c>
      <c r="I91" s="23">
        <f t="shared" si="25"/>
        <v>26.30008652054163</v>
      </c>
      <c r="J91" s="23">
        <f t="shared" si="26"/>
        <v>78.212512299112731</v>
      </c>
      <c r="K91" s="23">
        <f t="shared" si="27"/>
        <v>-0.36732638339910012</v>
      </c>
      <c r="L91" s="23">
        <f t="shared" si="28"/>
        <v>-1.0923735652714139</v>
      </c>
      <c r="M91" s="23">
        <f t="shared" ca="1" si="29"/>
        <v>-0.12169509039365166</v>
      </c>
      <c r="N91" s="23">
        <f t="shared" ca="1" si="30"/>
        <v>3.325916751713428E-6</v>
      </c>
      <c r="O91" s="70">
        <f t="shared" ca="1" si="31"/>
        <v>38433863616.123795</v>
      </c>
      <c r="P91" s="23">
        <f t="shared" ca="1" si="32"/>
        <v>10602123498.562477</v>
      </c>
      <c r="Q91" s="23">
        <f t="shared" ca="1" si="33"/>
        <v>1560866928.857188</v>
      </c>
      <c r="R91" s="46">
        <f t="shared" ca="1" si="34"/>
        <v>-1.8237096127710212E-3</v>
      </c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</row>
    <row r="92" spans="1:35">
      <c r="A92" s="107">
        <v>30506</v>
      </c>
      <c r="B92" s="107">
        <v>-0.12137280000752071</v>
      </c>
      <c r="C92" s="107">
        <v>1</v>
      </c>
      <c r="D92" s="109">
        <f t="shared" si="20"/>
        <v>3.0506000000000002</v>
      </c>
      <c r="E92" s="109">
        <f t="shared" si="21"/>
        <v>-0.12137280000752071</v>
      </c>
      <c r="F92" s="23">
        <f t="shared" si="22"/>
        <v>3.0506000000000002</v>
      </c>
      <c r="G92" s="23">
        <f t="shared" si="23"/>
        <v>-0.12137280000752071</v>
      </c>
      <c r="H92" s="23">
        <f t="shared" si="24"/>
        <v>9.3061603600000016</v>
      </c>
      <c r="I92" s="23">
        <f t="shared" si="25"/>
        <v>28.389372794216008</v>
      </c>
      <c r="J92" s="23">
        <f t="shared" si="26"/>
        <v>86.604620646035357</v>
      </c>
      <c r="K92" s="23">
        <f t="shared" si="27"/>
        <v>-0.37025986370294273</v>
      </c>
      <c r="L92" s="23">
        <f t="shared" si="28"/>
        <v>-1.1295147402121972</v>
      </c>
      <c r="M92" s="23">
        <f t="shared" ca="1" si="29"/>
        <v>-0.12354940427051535</v>
      </c>
      <c r="N92" s="23">
        <f t="shared" ca="1" si="30"/>
        <v>4.737606117686434E-6</v>
      </c>
      <c r="O92" s="70">
        <f t="shared" ca="1" si="31"/>
        <v>54101235166.855972</v>
      </c>
      <c r="P92" s="23">
        <f t="shared" ca="1" si="32"/>
        <v>12057592821.496197</v>
      </c>
      <c r="Q92" s="23">
        <f t="shared" ca="1" si="33"/>
        <v>1962467238.3893189</v>
      </c>
      <c r="R92" s="46">
        <f t="shared" ca="1" si="34"/>
        <v>2.1766042629946386E-3</v>
      </c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</row>
    <row r="93" spans="1:35">
      <c r="A93" s="107">
        <v>32489</v>
      </c>
      <c r="B93" s="107">
        <v>-0.12618320000183303</v>
      </c>
      <c r="C93" s="107">
        <v>1</v>
      </c>
      <c r="D93" s="109">
        <f t="shared" si="20"/>
        <v>3.2488999999999999</v>
      </c>
      <c r="E93" s="109">
        <f t="shared" si="21"/>
        <v>-0.12618320000183303</v>
      </c>
      <c r="F93" s="23">
        <f t="shared" si="22"/>
        <v>3.2488999999999999</v>
      </c>
      <c r="G93" s="23">
        <f t="shared" si="23"/>
        <v>-0.12618320000183303</v>
      </c>
      <c r="H93" s="23">
        <f t="shared" si="24"/>
        <v>10.55535121</v>
      </c>
      <c r="I93" s="23">
        <f t="shared" si="25"/>
        <v>34.293280546169001</v>
      </c>
      <c r="J93" s="23">
        <f t="shared" si="26"/>
        <v>111.41543916644846</v>
      </c>
      <c r="K93" s="23">
        <f t="shared" si="27"/>
        <v>-0.40995659848595534</v>
      </c>
      <c r="L93" s="23">
        <f t="shared" si="28"/>
        <v>-1.3319079928210202</v>
      </c>
      <c r="M93" s="23">
        <f t="shared" ca="1" si="29"/>
        <v>-0.12787269718612199</v>
      </c>
      <c r="N93" s="23">
        <f t="shared" ca="1" si="30"/>
        <v>2.8544007357203147E-6</v>
      </c>
      <c r="O93" s="70">
        <f t="shared" ca="1" si="31"/>
        <v>109072892561.18739</v>
      </c>
      <c r="P93" s="23">
        <f t="shared" ca="1" si="32"/>
        <v>16316316180.068674</v>
      </c>
      <c r="Q93" s="23">
        <f t="shared" ca="1" si="33"/>
        <v>3272268815.3338952</v>
      </c>
      <c r="R93" s="46">
        <f t="shared" ca="1" si="34"/>
        <v>1.6894971842889572E-3</v>
      </c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</row>
    <row r="94" spans="1:35">
      <c r="A94" s="107">
        <v>32529.5</v>
      </c>
      <c r="B94" s="107">
        <v>-0.11949959999765269</v>
      </c>
      <c r="C94" s="107">
        <v>1</v>
      </c>
      <c r="D94" s="109">
        <f t="shared" si="20"/>
        <v>3.2529499999999998</v>
      </c>
      <c r="E94" s="109">
        <f t="shared" si="21"/>
        <v>-0.11949959999765269</v>
      </c>
      <c r="F94" s="23">
        <f t="shared" si="22"/>
        <v>3.2529499999999998</v>
      </c>
      <c r="G94" s="23">
        <f t="shared" si="23"/>
        <v>-0.11949959999765269</v>
      </c>
      <c r="H94" s="23">
        <f t="shared" si="24"/>
        <v>10.581683702499999</v>
      </c>
      <c r="I94" s="23">
        <f t="shared" si="25"/>
        <v>34.421688000047368</v>
      </c>
      <c r="J94" s="23">
        <f t="shared" si="26"/>
        <v>111.97202997975408</v>
      </c>
      <c r="K94" s="23">
        <f t="shared" si="27"/>
        <v>-0.38872622381236432</v>
      </c>
      <c r="L94" s="23">
        <f t="shared" si="28"/>
        <v>-1.2645069697504305</v>
      </c>
      <c r="M94" s="23">
        <f t="shared" ca="1" si="29"/>
        <v>-0.12795396670976672</v>
      </c>
      <c r="N94" s="23">
        <f t="shared" ca="1" si="30"/>
        <v>7.1476316502901719E-5</v>
      </c>
      <c r="O94" s="70">
        <f t="shared" ca="1" si="31"/>
        <v>110426627129.8759</v>
      </c>
      <c r="P94" s="23">
        <f t="shared" ca="1" si="32"/>
        <v>16410972987.805857</v>
      </c>
      <c r="Q94" s="23">
        <f t="shared" ca="1" si="33"/>
        <v>3303393218.1906505</v>
      </c>
      <c r="R94" s="46">
        <f t="shared" ca="1" si="34"/>
        <v>8.4543667121140254E-3</v>
      </c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</row>
    <row r="95" spans="1:35">
      <c r="A95" s="107">
        <v>35496</v>
      </c>
      <c r="B95" s="107">
        <v>-0.12562479999905918</v>
      </c>
      <c r="C95" s="107">
        <v>1</v>
      </c>
      <c r="D95" s="109">
        <f t="shared" si="20"/>
        <v>3.5495999999999999</v>
      </c>
      <c r="E95" s="109">
        <f t="shared" si="21"/>
        <v>-0.12562479999905918</v>
      </c>
      <c r="F95" s="23">
        <f t="shared" si="22"/>
        <v>3.5495999999999999</v>
      </c>
      <c r="G95" s="23">
        <f t="shared" si="23"/>
        <v>-0.12562479999905918</v>
      </c>
      <c r="H95" s="23">
        <f t="shared" si="24"/>
        <v>12.599660159999999</v>
      </c>
      <c r="I95" s="23">
        <f t="shared" si="25"/>
        <v>44.723753703935998</v>
      </c>
      <c r="J95" s="23">
        <f t="shared" si="26"/>
        <v>158.75143614749121</v>
      </c>
      <c r="K95" s="23">
        <f t="shared" si="27"/>
        <v>-0.44591779007666044</v>
      </c>
      <c r="L95" s="23">
        <f t="shared" si="28"/>
        <v>-1.5828297876561139</v>
      </c>
      <c r="M95" s="23">
        <f t="shared" ca="1" si="29"/>
        <v>-0.13314176071279621</v>
      </c>
      <c r="N95" s="23">
        <f t="shared" ca="1" si="30"/>
        <v>5.6504698371865932E-5</v>
      </c>
      <c r="O95" s="70">
        <f t="shared" ca="1" si="31"/>
        <v>237401875708.07956</v>
      </c>
      <c r="P95" s="23">
        <f t="shared" ca="1" si="32"/>
        <v>24218103508.389938</v>
      </c>
      <c r="Q95" s="23">
        <f t="shared" ca="1" si="33"/>
        <v>6116819842.778883</v>
      </c>
      <c r="R95" s="46">
        <f t="shared" ca="1" si="34"/>
        <v>7.5169607137370309E-3</v>
      </c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</row>
    <row r="96" spans="1:35">
      <c r="A96" s="107">
        <v>36401.5</v>
      </c>
      <c r="B96" s="107">
        <v>-0.14501320000272244</v>
      </c>
      <c r="C96" s="107">
        <v>1</v>
      </c>
      <c r="D96" s="109">
        <f t="shared" si="20"/>
        <v>3.6401500000000002</v>
      </c>
      <c r="E96" s="109">
        <f t="shared" si="21"/>
        <v>-0.14501320000272244</v>
      </c>
      <c r="F96" s="23">
        <f t="shared" si="22"/>
        <v>3.6401500000000002</v>
      </c>
      <c r="G96" s="23">
        <f t="shared" si="23"/>
        <v>-0.14501320000272244</v>
      </c>
      <c r="H96" s="23">
        <f t="shared" si="24"/>
        <v>13.250692022500001</v>
      </c>
      <c r="I96" s="23">
        <f t="shared" si="25"/>
        <v>48.234506565703384</v>
      </c>
      <c r="J96" s="23">
        <f t="shared" si="26"/>
        <v>175.58083907514518</v>
      </c>
      <c r="K96" s="23">
        <f t="shared" si="27"/>
        <v>-0.52786979998991013</v>
      </c>
      <c r="L96" s="23">
        <f t="shared" si="28"/>
        <v>-1.9215252524332715</v>
      </c>
      <c r="M96" s="23">
        <f t="shared" ca="1" si="29"/>
        <v>-0.13442463115175352</v>
      </c>
      <c r="N96" s="23">
        <f t="shared" ca="1" si="30"/>
        <v>1.1211779031170942E-4</v>
      </c>
      <c r="O96" s="70">
        <f t="shared" ca="1" si="31"/>
        <v>287946032465.82867</v>
      </c>
      <c r="P96" s="23">
        <f t="shared" ca="1" si="32"/>
        <v>26956516218.742657</v>
      </c>
      <c r="Q96" s="23">
        <f t="shared" ca="1" si="33"/>
        <v>7203847495.4659233</v>
      </c>
      <c r="R96" s="46">
        <f t="shared" ca="1" si="34"/>
        <v>-1.0588568850968927E-2</v>
      </c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</row>
    <row r="97" spans="1:35">
      <c r="A97" s="107">
        <v>36498.5</v>
      </c>
      <c r="B97" s="107">
        <v>-0.12860680000449065</v>
      </c>
      <c r="C97" s="107">
        <v>1</v>
      </c>
      <c r="D97" s="109">
        <f t="shared" si="20"/>
        <v>3.6498499999999998</v>
      </c>
      <c r="E97" s="109">
        <f t="shared" si="21"/>
        <v>-0.12860680000449065</v>
      </c>
      <c r="F97" s="23">
        <f t="shared" si="22"/>
        <v>3.6498499999999998</v>
      </c>
      <c r="G97" s="23">
        <f t="shared" si="23"/>
        <v>-0.12860680000449065</v>
      </c>
      <c r="H97" s="23">
        <f t="shared" si="24"/>
        <v>13.321405022499999</v>
      </c>
      <c r="I97" s="23">
        <f t="shared" si="25"/>
        <v>48.621130121371621</v>
      </c>
      <c r="J97" s="23">
        <f t="shared" si="26"/>
        <v>177.45983177348819</v>
      </c>
      <c r="K97" s="23">
        <f t="shared" si="27"/>
        <v>-0.4693955289963902</v>
      </c>
      <c r="L97" s="23">
        <f t="shared" si="28"/>
        <v>-1.7132232715074747</v>
      </c>
      <c r="M97" s="23">
        <f t="shared" ca="1" si="29"/>
        <v>-0.13455371733077492</v>
      </c>
      <c r="N97" s="23">
        <f t="shared" ca="1" si="30"/>
        <v>3.5365825685660094E-5</v>
      </c>
      <c r="O97" s="70">
        <f t="shared" ca="1" si="31"/>
        <v>293711883099.88019</v>
      </c>
      <c r="P97" s="23">
        <f t="shared" ca="1" si="32"/>
        <v>27260057460.394871</v>
      </c>
      <c r="Q97" s="23">
        <f t="shared" ca="1" si="33"/>
        <v>7327158617.3984394</v>
      </c>
      <c r="R97" s="46">
        <f t="shared" ca="1" si="34"/>
        <v>5.9469173262842734E-3</v>
      </c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</row>
    <row r="98" spans="1:35">
      <c r="A98" s="107"/>
      <c r="B98" s="107"/>
      <c r="C98" s="107"/>
      <c r="D98" s="109">
        <f t="shared" si="20"/>
        <v>0</v>
      </c>
      <c r="E98" s="109">
        <f t="shared" si="21"/>
        <v>0</v>
      </c>
      <c r="F98" s="23">
        <f t="shared" si="22"/>
        <v>0</v>
      </c>
      <c r="G98" s="23">
        <f t="shared" si="23"/>
        <v>0</v>
      </c>
      <c r="H98" s="23">
        <f t="shared" si="24"/>
        <v>0</v>
      </c>
      <c r="I98" s="23">
        <f t="shared" si="25"/>
        <v>0</v>
      </c>
      <c r="J98" s="23">
        <f t="shared" si="26"/>
        <v>0</v>
      </c>
      <c r="K98" s="23">
        <f t="shared" si="27"/>
        <v>0</v>
      </c>
      <c r="L98" s="23">
        <f t="shared" si="28"/>
        <v>0</v>
      </c>
      <c r="M98" s="23">
        <f t="shared" ca="1" si="29"/>
        <v>2.7950628237908271E-2</v>
      </c>
      <c r="N98" s="23">
        <f t="shared" ca="1" si="30"/>
        <v>0</v>
      </c>
      <c r="O98" s="70">
        <f t="shared" ca="1" si="31"/>
        <v>0</v>
      </c>
      <c r="P98" s="23">
        <f t="shared" ca="1" si="32"/>
        <v>0</v>
      </c>
      <c r="Q98" s="23">
        <f t="shared" ca="1" si="33"/>
        <v>0</v>
      </c>
      <c r="R98" s="46">
        <f t="shared" ca="1" si="34"/>
        <v>-2.7950628237908271E-2</v>
      </c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</row>
    <row r="99" spans="1:35">
      <c r="A99" s="107"/>
      <c r="B99" s="107"/>
      <c r="C99" s="107"/>
      <c r="D99" s="109">
        <f t="shared" si="20"/>
        <v>0</v>
      </c>
      <c r="E99" s="109">
        <f t="shared" si="21"/>
        <v>0</v>
      </c>
      <c r="F99" s="23">
        <f t="shared" si="22"/>
        <v>0</v>
      </c>
      <c r="G99" s="23">
        <f t="shared" si="23"/>
        <v>0</v>
      </c>
      <c r="H99" s="23">
        <f t="shared" si="24"/>
        <v>0</v>
      </c>
      <c r="I99" s="23">
        <f t="shared" si="25"/>
        <v>0</v>
      </c>
      <c r="J99" s="23">
        <f t="shared" si="26"/>
        <v>0</v>
      </c>
      <c r="K99" s="23">
        <f t="shared" si="27"/>
        <v>0</v>
      </c>
      <c r="L99" s="23">
        <f t="shared" si="28"/>
        <v>0</v>
      </c>
      <c r="M99" s="23">
        <f t="shared" ca="1" si="29"/>
        <v>2.7950628237908271E-2</v>
      </c>
      <c r="N99" s="23">
        <f t="shared" ca="1" si="30"/>
        <v>0</v>
      </c>
      <c r="O99" s="70">
        <f t="shared" ca="1" si="31"/>
        <v>0</v>
      </c>
      <c r="P99" s="23">
        <f t="shared" ca="1" si="32"/>
        <v>0</v>
      </c>
      <c r="Q99" s="23">
        <f t="shared" ca="1" si="33"/>
        <v>0</v>
      </c>
      <c r="R99" s="46">
        <f t="shared" ca="1" si="34"/>
        <v>-2.7950628237908271E-2</v>
      </c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</row>
    <row r="100" spans="1:35">
      <c r="A100" s="107"/>
      <c r="B100" s="107"/>
      <c r="C100" s="107"/>
      <c r="D100" s="109">
        <f t="shared" si="20"/>
        <v>0</v>
      </c>
      <c r="E100" s="109">
        <f t="shared" si="21"/>
        <v>0</v>
      </c>
      <c r="F100" s="23">
        <f t="shared" si="22"/>
        <v>0</v>
      </c>
      <c r="G100" s="23">
        <f t="shared" si="23"/>
        <v>0</v>
      </c>
      <c r="H100" s="23">
        <f t="shared" si="24"/>
        <v>0</v>
      </c>
      <c r="I100" s="23">
        <f t="shared" si="25"/>
        <v>0</v>
      </c>
      <c r="J100" s="23">
        <f t="shared" si="26"/>
        <v>0</v>
      </c>
      <c r="K100" s="23">
        <f t="shared" si="27"/>
        <v>0</v>
      </c>
      <c r="L100" s="23">
        <f t="shared" si="28"/>
        <v>0</v>
      </c>
      <c r="M100" s="23">
        <f t="shared" ca="1" si="29"/>
        <v>2.7950628237908271E-2</v>
      </c>
      <c r="N100" s="23">
        <f t="shared" ca="1" si="30"/>
        <v>0</v>
      </c>
      <c r="O100" s="70">
        <f t="shared" ca="1" si="31"/>
        <v>0</v>
      </c>
      <c r="P100" s="23">
        <f t="shared" ca="1" si="32"/>
        <v>0</v>
      </c>
      <c r="Q100" s="23">
        <f t="shared" ca="1" si="33"/>
        <v>0</v>
      </c>
      <c r="R100" s="46">
        <f t="shared" ca="1" si="34"/>
        <v>-2.7950628237908271E-2</v>
      </c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</row>
    <row r="101" spans="1:35">
      <c r="A101" s="107"/>
      <c r="B101" s="107"/>
      <c r="C101" s="107"/>
      <c r="D101" s="109">
        <f t="shared" si="20"/>
        <v>0</v>
      </c>
      <c r="E101" s="109">
        <f t="shared" si="21"/>
        <v>0</v>
      </c>
      <c r="F101" s="23">
        <f t="shared" si="22"/>
        <v>0</v>
      </c>
      <c r="G101" s="23">
        <f t="shared" si="23"/>
        <v>0</v>
      </c>
      <c r="H101" s="23">
        <f t="shared" si="24"/>
        <v>0</v>
      </c>
      <c r="I101" s="23">
        <f t="shared" si="25"/>
        <v>0</v>
      </c>
      <c r="J101" s="23">
        <f t="shared" si="26"/>
        <v>0</v>
      </c>
      <c r="K101" s="23">
        <f t="shared" si="27"/>
        <v>0</v>
      </c>
      <c r="L101" s="23">
        <f t="shared" si="28"/>
        <v>0</v>
      </c>
      <c r="M101" s="23">
        <f t="shared" ca="1" si="29"/>
        <v>2.7950628237908271E-2</v>
      </c>
      <c r="N101" s="23">
        <f t="shared" ca="1" si="30"/>
        <v>0</v>
      </c>
      <c r="O101" s="70">
        <f t="shared" ca="1" si="31"/>
        <v>0</v>
      </c>
      <c r="P101" s="23">
        <f t="shared" ca="1" si="32"/>
        <v>0</v>
      </c>
      <c r="Q101" s="23">
        <f t="shared" ca="1" si="33"/>
        <v>0</v>
      </c>
      <c r="R101" s="46">
        <f t="shared" ca="1" si="34"/>
        <v>-2.7950628237908271E-2</v>
      </c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</row>
    <row r="102" spans="1:35">
      <c r="A102" s="107"/>
      <c r="B102" s="107"/>
      <c r="C102" s="107"/>
      <c r="D102" s="109">
        <f t="shared" si="20"/>
        <v>0</v>
      </c>
      <c r="E102" s="109">
        <f t="shared" si="21"/>
        <v>0</v>
      </c>
      <c r="F102" s="23">
        <f t="shared" si="22"/>
        <v>0</v>
      </c>
      <c r="G102" s="23">
        <f t="shared" si="23"/>
        <v>0</v>
      </c>
      <c r="H102" s="23">
        <f t="shared" si="24"/>
        <v>0</v>
      </c>
      <c r="I102" s="23">
        <f t="shared" si="25"/>
        <v>0</v>
      </c>
      <c r="J102" s="23">
        <f t="shared" si="26"/>
        <v>0</v>
      </c>
      <c r="K102" s="23">
        <f t="shared" si="27"/>
        <v>0</v>
      </c>
      <c r="L102" s="23">
        <f t="shared" si="28"/>
        <v>0</v>
      </c>
      <c r="M102" s="23">
        <f t="shared" ca="1" si="29"/>
        <v>2.7950628237908271E-2</v>
      </c>
      <c r="N102" s="23">
        <f t="shared" ca="1" si="30"/>
        <v>0</v>
      </c>
      <c r="O102" s="70">
        <f t="shared" ca="1" si="31"/>
        <v>0</v>
      </c>
      <c r="P102" s="23">
        <f t="shared" ca="1" si="32"/>
        <v>0</v>
      </c>
      <c r="Q102" s="23">
        <f t="shared" ca="1" si="33"/>
        <v>0</v>
      </c>
      <c r="R102" s="46">
        <f t="shared" ca="1" si="34"/>
        <v>-2.7950628237908271E-2</v>
      </c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</row>
    <row r="103" spans="1:35">
      <c r="A103" s="107"/>
      <c r="B103" s="107"/>
      <c r="C103" s="107"/>
      <c r="D103" s="109">
        <f t="shared" si="20"/>
        <v>0</v>
      </c>
      <c r="E103" s="109">
        <f t="shared" si="21"/>
        <v>0</v>
      </c>
      <c r="F103" s="23">
        <f t="shared" si="22"/>
        <v>0</v>
      </c>
      <c r="G103" s="23">
        <f t="shared" si="23"/>
        <v>0</v>
      </c>
      <c r="H103" s="23">
        <f t="shared" si="24"/>
        <v>0</v>
      </c>
      <c r="I103" s="23">
        <f t="shared" si="25"/>
        <v>0</v>
      </c>
      <c r="J103" s="23">
        <f t="shared" si="26"/>
        <v>0</v>
      </c>
      <c r="K103" s="23">
        <f t="shared" si="27"/>
        <v>0</v>
      </c>
      <c r="L103" s="23">
        <f t="shared" si="28"/>
        <v>0</v>
      </c>
      <c r="M103" s="23">
        <f t="shared" ca="1" si="29"/>
        <v>2.7950628237908271E-2</v>
      </c>
      <c r="N103" s="23">
        <f t="shared" ca="1" si="30"/>
        <v>0</v>
      </c>
      <c r="O103" s="70">
        <f t="shared" ca="1" si="31"/>
        <v>0</v>
      </c>
      <c r="P103" s="23">
        <f t="shared" ca="1" si="32"/>
        <v>0</v>
      </c>
      <c r="Q103" s="23">
        <f t="shared" ca="1" si="33"/>
        <v>0</v>
      </c>
      <c r="R103" s="46">
        <f t="shared" ca="1" si="34"/>
        <v>-2.7950628237908271E-2</v>
      </c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</row>
    <row r="104" spans="1:35">
      <c r="A104" s="107"/>
      <c r="B104" s="107"/>
      <c r="C104" s="107"/>
      <c r="D104" s="109">
        <f t="shared" si="20"/>
        <v>0</v>
      </c>
      <c r="E104" s="109">
        <f t="shared" si="21"/>
        <v>0</v>
      </c>
      <c r="F104" s="23">
        <f t="shared" si="22"/>
        <v>0</v>
      </c>
      <c r="G104" s="23">
        <f t="shared" si="23"/>
        <v>0</v>
      </c>
      <c r="H104" s="23">
        <f t="shared" si="24"/>
        <v>0</v>
      </c>
      <c r="I104" s="23">
        <f t="shared" si="25"/>
        <v>0</v>
      </c>
      <c r="J104" s="23">
        <f t="shared" si="26"/>
        <v>0</v>
      </c>
      <c r="K104" s="23">
        <f t="shared" si="27"/>
        <v>0</v>
      </c>
      <c r="L104" s="23">
        <f t="shared" si="28"/>
        <v>0</v>
      </c>
      <c r="M104" s="23">
        <f t="shared" ca="1" si="29"/>
        <v>2.7950628237908271E-2</v>
      </c>
      <c r="N104" s="23">
        <f t="shared" ca="1" si="30"/>
        <v>0</v>
      </c>
      <c r="O104" s="70">
        <f t="shared" ca="1" si="31"/>
        <v>0</v>
      </c>
      <c r="P104" s="23">
        <f t="shared" ca="1" si="32"/>
        <v>0</v>
      </c>
      <c r="Q104" s="23">
        <f t="shared" ca="1" si="33"/>
        <v>0</v>
      </c>
      <c r="R104" s="46">
        <f t="shared" ca="1" si="34"/>
        <v>-2.7950628237908271E-2</v>
      </c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</row>
    <row r="105" spans="1:35">
      <c r="A105" s="107"/>
      <c r="B105" s="107"/>
      <c r="C105" s="107"/>
      <c r="D105" s="109">
        <f t="shared" si="20"/>
        <v>0</v>
      </c>
      <c r="E105" s="109">
        <f t="shared" si="21"/>
        <v>0</v>
      </c>
      <c r="F105" s="23">
        <f t="shared" si="22"/>
        <v>0</v>
      </c>
      <c r="G105" s="23">
        <f t="shared" si="23"/>
        <v>0</v>
      </c>
      <c r="H105" s="23">
        <f t="shared" si="24"/>
        <v>0</v>
      </c>
      <c r="I105" s="23">
        <f t="shared" si="25"/>
        <v>0</v>
      </c>
      <c r="J105" s="23">
        <f t="shared" si="26"/>
        <v>0</v>
      </c>
      <c r="K105" s="23">
        <f t="shared" si="27"/>
        <v>0</v>
      </c>
      <c r="L105" s="23">
        <f t="shared" si="28"/>
        <v>0</v>
      </c>
      <c r="M105" s="23">
        <f t="shared" ca="1" si="29"/>
        <v>2.7950628237908271E-2</v>
      </c>
      <c r="N105" s="23">
        <f t="shared" ca="1" si="30"/>
        <v>0</v>
      </c>
      <c r="O105" s="70">
        <f t="shared" ca="1" si="31"/>
        <v>0</v>
      </c>
      <c r="P105" s="23">
        <f t="shared" ca="1" si="32"/>
        <v>0</v>
      </c>
      <c r="Q105" s="23">
        <f t="shared" ca="1" si="33"/>
        <v>0</v>
      </c>
      <c r="R105" s="46">
        <f t="shared" ca="1" si="34"/>
        <v>-2.7950628237908271E-2</v>
      </c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</row>
    <row r="106" spans="1:35">
      <c r="A106" s="107"/>
      <c r="B106" s="107"/>
      <c r="C106" s="107"/>
      <c r="D106" s="109">
        <f t="shared" si="20"/>
        <v>0</v>
      </c>
      <c r="E106" s="109">
        <f t="shared" si="21"/>
        <v>0</v>
      </c>
      <c r="F106" s="23">
        <f t="shared" si="22"/>
        <v>0</v>
      </c>
      <c r="G106" s="23">
        <f t="shared" si="23"/>
        <v>0</v>
      </c>
      <c r="H106" s="23">
        <f t="shared" si="24"/>
        <v>0</v>
      </c>
      <c r="I106" s="23">
        <f t="shared" si="25"/>
        <v>0</v>
      </c>
      <c r="J106" s="23">
        <f t="shared" si="26"/>
        <v>0</v>
      </c>
      <c r="K106" s="23">
        <f t="shared" si="27"/>
        <v>0</v>
      </c>
      <c r="L106" s="23">
        <f t="shared" si="28"/>
        <v>0</v>
      </c>
      <c r="M106" s="23">
        <f t="shared" ca="1" si="29"/>
        <v>2.7950628237908271E-2</v>
      </c>
      <c r="N106" s="23">
        <f t="shared" ca="1" si="30"/>
        <v>0</v>
      </c>
      <c r="O106" s="70">
        <f t="shared" ca="1" si="31"/>
        <v>0</v>
      </c>
      <c r="P106" s="23">
        <f t="shared" ca="1" si="32"/>
        <v>0</v>
      </c>
      <c r="Q106" s="23">
        <f t="shared" ca="1" si="33"/>
        <v>0</v>
      </c>
      <c r="R106" s="46">
        <f t="shared" ca="1" si="34"/>
        <v>-2.7950628237908271E-2</v>
      </c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</row>
    <row r="107" spans="1:35">
      <c r="A107" s="107"/>
      <c r="B107" s="107"/>
      <c r="C107" s="107"/>
      <c r="D107" s="109">
        <f t="shared" si="20"/>
        <v>0</v>
      </c>
      <c r="E107" s="109">
        <f t="shared" si="21"/>
        <v>0</v>
      </c>
      <c r="F107" s="23">
        <f t="shared" si="22"/>
        <v>0</v>
      </c>
      <c r="G107" s="23">
        <f t="shared" si="23"/>
        <v>0</v>
      </c>
      <c r="H107" s="23">
        <f t="shared" si="24"/>
        <v>0</v>
      </c>
      <c r="I107" s="23">
        <f t="shared" si="25"/>
        <v>0</v>
      </c>
      <c r="J107" s="23">
        <f t="shared" si="26"/>
        <v>0</v>
      </c>
      <c r="K107" s="23">
        <f t="shared" si="27"/>
        <v>0</v>
      </c>
      <c r="L107" s="23">
        <f t="shared" si="28"/>
        <v>0</v>
      </c>
      <c r="M107" s="23">
        <f t="shared" ca="1" si="29"/>
        <v>2.7950628237908271E-2</v>
      </c>
      <c r="N107" s="23">
        <f t="shared" ca="1" si="30"/>
        <v>0</v>
      </c>
      <c r="O107" s="70">
        <f t="shared" ca="1" si="31"/>
        <v>0</v>
      </c>
      <c r="P107" s="23">
        <f t="shared" ca="1" si="32"/>
        <v>0</v>
      </c>
      <c r="Q107" s="23">
        <f t="shared" ca="1" si="33"/>
        <v>0</v>
      </c>
      <c r="R107" s="46">
        <f t="shared" ca="1" si="34"/>
        <v>-2.7950628237908271E-2</v>
      </c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</row>
    <row r="108" spans="1:35">
      <c r="A108" s="107"/>
      <c r="B108" s="107"/>
      <c r="C108" s="107"/>
      <c r="D108" s="109">
        <f t="shared" si="20"/>
        <v>0</v>
      </c>
      <c r="E108" s="109">
        <f t="shared" si="21"/>
        <v>0</v>
      </c>
      <c r="F108" s="23">
        <f t="shared" si="22"/>
        <v>0</v>
      </c>
      <c r="G108" s="23">
        <f t="shared" si="23"/>
        <v>0</v>
      </c>
      <c r="H108" s="23">
        <f t="shared" si="24"/>
        <v>0</v>
      </c>
      <c r="I108" s="23">
        <f t="shared" si="25"/>
        <v>0</v>
      </c>
      <c r="J108" s="23">
        <f t="shared" si="26"/>
        <v>0</v>
      </c>
      <c r="K108" s="23">
        <f t="shared" si="27"/>
        <v>0</v>
      </c>
      <c r="L108" s="23">
        <f t="shared" si="28"/>
        <v>0</v>
      </c>
      <c r="M108" s="23">
        <f t="shared" ca="1" si="29"/>
        <v>2.7950628237908271E-2</v>
      </c>
      <c r="N108" s="23">
        <f t="shared" ca="1" si="30"/>
        <v>0</v>
      </c>
      <c r="O108" s="70">
        <f t="shared" ca="1" si="31"/>
        <v>0</v>
      </c>
      <c r="P108" s="23">
        <f t="shared" ca="1" si="32"/>
        <v>0</v>
      </c>
      <c r="Q108" s="23">
        <f t="shared" ca="1" si="33"/>
        <v>0</v>
      </c>
      <c r="R108" s="46">
        <f t="shared" ca="1" si="34"/>
        <v>-2.7950628237908271E-2</v>
      </c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</row>
    <row r="109" spans="1:35">
      <c r="A109" s="107"/>
      <c r="B109" s="107"/>
      <c r="C109" s="107"/>
      <c r="D109" s="109">
        <f t="shared" si="20"/>
        <v>0</v>
      </c>
      <c r="E109" s="109">
        <f t="shared" si="21"/>
        <v>0</v>
      </c>
      <c r="F109" s="23">
        <f t="shared" si="22"/>
        <v>0</v>
      </c>
      <c r="G109" s="23">
        <f t="shared" si="23"/>
        <v>0</v>
      </c>
      <c r="H109" s="23">
        <f t="shared" si="24"/>
        <v>0</v>
      </c>
      <c r="I109" s="23">
        <f t="shared" si="25"/>
        <v>0</v>
      </c>
      <c r="J109" s="23">
        <f t="shared" si="26"/>
        <v>0</v>
      </c>
      <c r="K109" s="23">
        <f t="shared" si="27"/>
        <v>0</v>
      </c>
      <c r="L109" s="23">
        <f t="shared" si="28"/>
        <v>0</v>
      </c>
      <c r="M109" s="23">
        <f t="shared" ca="1" si="29"/>
        <v>2.7950628237908271E-2</v>
      </c>
      <c r="N109" s="23">
        <f t="shared" ca="1" si="30"/>
        <v>0</v>
      </c>
      <c r="O109" s="70">
        <f t="shared" ca="1" si="31"/>
        <v>0</v>
      </c>
      <c r="P109" s="23">
        <f t="shared" ca="1" si="32"/>
        <v>0</v>
      </c>
      <c r="Q109" s="23">
        <f t="shared" ca="1" si="33"/>
        <v>0</v>
      </c>
      <c r="R109" s="46">
        <f t="shared" ca="1" si="34"/>
        <v>-2.7950628237908271E-2</v>
      </c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</row>
    <row r="110" spans="1:35">
      <c r="A110" s="107"/>
      <c r="B110" s="107"/>
      <c r="C110" s="107"/>
      <c r="D110" s="109">
        <f t="shared" si="20"/>
        <v>0</v>
      </c>
      <c r="E110" s="109">
        <f t="shared" si="21"/>
        <v>0</v>
      </c>
      <c r="F110" s="23">
        <f t="shared" si="22"/>
        <v>0</v>
      </c>
      <c r="G110" s="23">
        <f t="shared" si="23"/>
        <v>0</v>
      </c>
      <c r="H110" s="23">
        <f t="shared" si="24"/>
        <v>0</v>
      </c>
      <c r="I110" s="23">
        <f t="shared" si="25"/>
        <v>0</v>
      </c>
      <c r="J110" s="23">
        <f t="shared" si="26"/>
        <v>0</v>
      </c>
      <c r="K110" s="23">
        <f t="shared" si="27"/>
        <v>0</v>
      </c>
      <c r="L110" s="23">
        <f t="shared" si="28"/>
        <v>0</v>
      </c>
      <c r="M110" s="23">
        <f t="shared" ca="1" si="29"/>
        <v>2.7950628237908271E-2</v>
      </c>
      <c r="N110" s="23">
        <f t="shared" ca="1" si="30"/>
        <v>0</v>
      </c>
      <c r="O110" s="70">
        <f t="shared" ca="1" si="31"/>
        <v>0</v>
      </c>
      <c r="P110" s="23">
        <f t="shared" ca="1" si="32"/>
        <v>0</v>
      </c>
      <c r="Q110" s="23">
        <f t="shared" ca="1" si="33"/>
        <v>0</v>
      </c>
      <c r="R110" s="46">
        <f t="shared" ca="1" si="34"/>
        <v>-2.7950628237908271E-2</v>
      </c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</row>
    <row r="111" spans="1:35">
      <c r="A111" s="107"/>
      <c r="B111" s="107"/>
      <c r="C111" s="107"/>
      <c r="D111" s="109">
        <f t="shared" si="20"/>
        <v>0</v>
      </c>
      <c r="E111" s="109">
        <f t="shared" si="21"/>
        <v>0</v>
      </c>
      <c r="F111" s="23">
        <f t="shared" si="22"/>
        <v>0</v>
      </c>
      <c r="G111" s="23">
        <f t="shared" si="23"/>
        <v>0</v>
      </c>
      <c r="H111" s="23">
        <f t="shared" si="24"/>
        <v>0</v>
      </c>
      <c r="I111" s="23">
        <f t="shared" si="25"/>
        <v>0</v>
      </c>
      <c r="J111" s="23">
        <f t="shared" si="26"/>
        <v>0</v>
      </c>
      <c r="K111" s="23">
        <f t="shared" si="27"/>
        <v>0</v>
      </c>
      <c r="L111" s="23">
        <f t="shared" si="28"/>
        <v>0</v>
      </c>
      <c r="M111" s="23">
        <f t="shared" ca="1" si="29"/>
        <v>2.7950628237908271E-2</v>
      </c>
      <c r="N111" s="23">
        <f t="shared" ca="1" si="30"/>
        <v>0</v>
      </c>
      <c r="O111" s="70">
        <f t="shared" ca="1" si="31"/>
        <v>0</v>
      </c>
      <c r="P111" s="23">
        <f t="shared" ca="1" si="32"/>
        <v>0</v>
      </c>
      <c r="Q111" s="23">
        <f t="shared" ca="1" si="33"/>
        <v>0</v>
      </c>
      <c r="R111" s="46">
        <f t="shared" ca="1" si="34"/>
        <v>-2.7950628237908271E-2</v>
      </c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</row>
    <row r="112" spans="1:35">
      <c r="A112" s="107"/>
      <c r="B112" s="107"/>
      <c r="C112" s="107"/>
      <c r="D112" s="109">
        <f t="shared" si="20"/>
        <v>0</v>
      </c>
      <c r="E112" s="109">
        <f t="shared" si="21"/>
        <v>0</v>
      </c>
      <c r="F112" s="23">
        <f t="shared" si="22"/>
        <v>0</v>
      </c>
      <c r="G112" s="23">
        <f t="shared" si="23"/>
        <v>0</v>
      </c>
      <c r="H112" s="23">
        <f t="shared" si="24"/>
        <v>0</v>
      </c>
      <c r="I112" s="23">
        <f t="shared" si="25"/>
        <v>0</v>
      </c>
      <c r="J112" s="23">
        <f t="shared" si="26"/>
        <v>0</v>
      </c>
      <c r="K112" s="23">
        <f t="shared" si="27"/>
        <v>0</v>
      </c>
      <c r="L112" s="23">
        <f t="shared" si="28"/>
        <v>0</v>
      </c>
      <c r="M112" s="23">
        <f t="shared" ca="1" si="29"/>
        <v>2.7950628237908271E-2</v>
      </c>
      <c r="N112" s="23">
        <f t="shared" ca="1" si="30"/>
        <v>0</v>
      </c>
      <c r="O112" s="70">
        <f t="shared" ca="1" si="31"/>
        <v>0</v>
      </c>
      <c r="P112" s="23">
        <f t="shared" ca="1" si="32"/>
        <v>0</v>
      </c>
      <c r="Q112" s="23">
        <f t="shared" ca="1" si="33"/>
        <v>0</v>
      </c>
      <c r="R112" s="46">
        <f t="shared" ca="1" si="34"/>
        <v>-2.7950628237908271E-2</v>
      </c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</row>
    <row r="113" spans="1:35">
      <c r="A113" s="107"/>
      <c r="B113" s="107"/>
      <c r="C113" s="107"/>
      <c r="D113" s="109">
        <f t="shared" si="20"/>
        <v>0</v>
      </c>
      <c r="E113" s="109">
        <f t="shared" si="21"/>
        <v>0</v>
      </c>
      <c r="F113" s="23">
        <f t="shared" si="22"/>
        <v>0</v>
      </c>
      <c r="G113" s="23">
        <f t="shared" si="23"/>
        <v>0</v>
      </c>
      <c r="H113" s="23">
        <f t="shared" si="24"/>
        <v>0</v>
      </c>
      <c r="I113" s="23">
        <f t="shared" si="25"/>
        <v>0</v>
      </c>
      <c r="J113" s="23">
        <f t="shared" si="26"/>
        <v>0</v>
      </c>
      <c r="K113" s="23">
        <f t="shared" si="27"/>
        <v>0</v>
      </c>
      <c r="L113" s="23">
        <f t="shared" si="28"/>
        <v>0</v>
      </c>
      <c r="M113" s="23">
        <f t="shared" ca="1" si="29"/>
        <v>2.7950628237908271E-2</v>
      </c>
      <c r="N113" s="23">
        <f t="shared" ca="1" si="30"/>
        <v>0</v>
      </c>
      <c r="O113" s="70">
        <f t="shared" ca="1" si="31"/>
        <v>0</v>
      </c>
      <c r="P113" s="23">
        <f t="shared" ca="1" si="32"/>
        <v>0</v>
      </c>
      <c r="Q113" s="23">
        <f t="shared" ca="1" si="33"/>
        <v>0</v>
      </c>
      <c r="R113" s="46">
        <f t="shared" ca="1" si="34"/>
        <v>-2.7950628237908271E-2</v>
      </c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</row>
    <row r="114" spans="1:35">
      <c r="A114" s="107"/>
      <c r="B114" s="107"/>
      <c r="C114" s="107"/>
      <c r="D114" s="109">
        <f t="shared" si="20"/>
        <v>0</v>
      </c>
      <c r="E114" s="109">
        <f t="shared" si="21"/>
        <v>0</v>
      </c>
      <c r="F114" s="23">
        <f t="shared" si="22"/>
        <v>0</v>
      </c>
      <c r="G114" s="23">
        <f t="shared" si="23"/>
        <v>0</v>
      </c>
      <c r="H114" s="23">
        <f t="shared" si="24"/>
        <v>0</v>
      </c>
      <c r="I114" s="23">
        <f t="shared" si="25"/>
        <v>0</v>
      </c>
      <c r="J114" s="23">
        <f t="shared" si="26"/>
        <v>0</v>
      </c>
      <c r="K114" s="23">
        <f t="shared" si="27"/>
        <v>0</v>
      </c>
      <c r="L114" s="23">
        <f t="shared" si="28"/>
        <v>0</v>
      </c>
      <c r="M114" s="23">
        <f t="shared" ca="1" si="29"/>
        <v>2.7950628237908271E-2</v>
      </c>
      <c r="N114" s="23">
        <f t="shared" ca="1" si="30"/>
        <v>0</v>
      </c>
      <c r="O114" s="70">
        <f t="shared" ca="1" si="31"/>
        <v>0</v>
      </c>
      <c r="P114" s="23">
        <f t="shared" ca="1" si="32"/>
        <v>0</v>
      </c>
      <c r="Q114" s="23">
        <f t="shared" ca="1" si="33"/>
        <v>0</v>
      </c>
      <c r="R114" s="46">
        <f t="shared" ca="1" si="34"/>
        <v>-2.7950628237908271E-2</v>
      </c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</row>
    <row r="115" spans="1:35">
      <c r="A115" s="107"/>
      <c r="B115" s="107"/>
      <c r="C115" s="107"/>
      <c r="D115" s="109">
        <f t="shared" si="20"/>
        <v>0</v>
      </c>
      <c r="E115" s="109">
        <f t="shared" si="21"/>
        <v>0</v>
      </c>
      <c r="F115" s="23">
        <f t="shared" si="22"/>
        <v>0</v>
      </c>
      <c r="G115" s="23">
        <f t="shared" si="23"/>
        <v>0</v>
      </c>
      <c r="H115" s="23">
        <f t="shared" si="24"/>
        <v>0</v>
      </c>
      <c r="I115" s="23">
        <f t="shared" si="25"/>
        <v>0</v>
      </c>
      <c r="J115" s="23">
        <f t="shared" si="26"/>
        <v>0</v>
      </c>
      <c r="K115" s="23">
        <f t="shared" si="27"/>
        <v>0</v>
      </c>
      <c r="L115" s="23">
        <f t="shared" si="28"/>
        <v>0</v>
      </c>
      <c r="M115" s="23">
        <f t="shared" ca="1" si="29"/>
        <v>2.7950628237908271E-2</v>
      </c>
      <c r="N115" s="23">
        <f t="shared" ca="1" si="30"/>
        <v>0</v>
      </c>
      <c r="O115" s="70">
        <f t="shared" ca="1" si="31"/>
        <v>0</v>
      </c>
      <c r="P115" s="23">
        <f t="shared" ca="1" si="32"/>
        <v>0</v>
      </c>
      <c r="Q115" s="23">
        <f t="shared" ca="1" si="33"/>
        <v>0</v>
      </c>
      <c r="R115" s="46">
        <f t="shared" ca="1" si="34"/>
        <v>-2.7950628237908271E-2</v>
      </c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</row>
    <row r="116" spans="1:35">
      <c r="A116" s="107"/>
      <c r="B116" s="107"/>
      <c r="C116" s="107"/>
      <c r="D116" s="109">
        <f t="shared" si="20"/>
        <v>0</v>
      </c>
      <c r="E116" s="109">
        <f t="shared" si="21"/>
        <v>0</v>
      </c>
      <c r="F116" s="23">
        <f t="shared" si="22"/>
        <v>0</v>
      </c>
      <c r="G116" s="23">
        <f t="shared" si="23"/>
        <v>0</v>
      </c>
      <c r="H116" s="23">
        <f t="shared" si="24"/>
        <v>0</v>
      </c>
      <c r="I116" s="23">
        <f t="shared" si="25"/>
        <v>0</v>
      </c>
      <c r="J116" s="23">
        <f t="shared" si="26"/>
        <v>0</v>
      </c>
      <c r="K116" s="23">
        <f t="shared" si="27"/>
        <v>0</v>
      </c>
      <c r="L116" s="23">
        <f t="shared" si="28"/>
        <v>0</v>
      </c>
      <c r="M116" s="23">
        <f t="shared" ca="1" si="29"/>
        <v>2.7950628237908271E-2</v>
      </c>
      <c r="N116" s="23">
        <f t="shared" ca="1" si="30"/>
        <v>0</v>
      </c>
      <c r="O116" s="70">
        <f t="shared" ca="1" si="31"/>
        <v>0</v>
      </c>
      <c r="P116" s="23">
        <f t="shared" ca="1" si="32"/>
        <v>0</v>
      </c>
      <c r="Q116" s="23">
        <f t="shared" ca="1" si="33"/>
        <v>0</v>
      </c>
      <c r="R116" s="46">
        <f t="shared" ca="1" si="34"/>
        <v>-2.7950628237908271E-2</v>
      </c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</row>
    <row r="117" spans="1:35">
      <c r="A117" s="107"/>
      <c r="B117" s="107"/>
      <c r="C117" s="107"/>
      <c r="D117" s="109">
        <f t="shared" si="20"/>
        <v>0</v>
      </c>
      <c r="E117" s="109">
        <f t="shared" si="21"/>
        <v>0</v>
      </c>
      <c r="F117" s="23">
        <f t="shared" si="22"/>
        <v>0</v>
      </c>
      <c r="G117" s="23">
        <f t="shared" si="23"/>
        <v>0</v>
      </c>
      <c r="H117" s="23">
        <f t="shared" si="24"/>
        <v>0</v>
      </c>
      <c r="I117" s="23">
        <f t="shared" si="25"/>
        <v>0</v>
      </c>
      <c r="J117" s="23">
        <f t="shared" si="26"/>
        <v>0</v>
      </c>
      <c r="K117" s="23">
        <f t="shared" si="27"/>
        <v>0</v>
      </c>
      <c r="L117" s="23">
        <f t="shared" si="28"/>
        <v>0</v>
      </c>
      <c r="M117" s="23">
        <f t="shared" ca="1" si="29"/>
        <v>2.7950628237908271E-2</v>
      </c>
      <c r="N117" s="23">
        <f t="shared" ca="1" si="30"/>
        <v>0</v>
      </c>
      <c r="O117" s="70">
        <f t="shared" ca="1" si="31"/>
        <v>0</v>
      </c>
      <c r="P117" s="23">
        <f t="shared" ca="1" si="32"/>
        <v>0</v>
      </c>
      <c r="Q117" s="23">
        <f t="shared" ca="1" si="33"/>
        <v>0</v>
      </c>
      <c r="R117" s="46">
        <f t="shared" ca="1" si="34"/>
        <v>-2.7950628237908271E-2</v>
      </c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</row>
    <row r="118" spans="1:35">
      <c r="A118" s="107"/>
      <c r="B118" s="107"/>
      <c r="C118" s="107"/>
      <c r="D118" s="109">
        <f t="shared" si="20"/>
        <v>0</v>
      </c>
      <c r="E118" s="109">
        <f t="shared" si="21"/>
        <v>0</v>
      </c>
      <c r="F118" s="23">
        <f t="shared" si="22"/>
        <v>0</v>
      </c>
      <c r="G118" s="23">
        <f t="shared" si="23"/>
        <v>0</v>
      </c>
      <c r="H118" s="23">
        <f t="shared" si="24"/>
        <v>0</v>
      </c>
      <c r="I118" s="23">
        <f t="shared" si="25"/>
        <v>0</v>
      </c>
      <c r="J118" s="23">
        <f t="shared" si="26"/>
        <v>0</v>
      </c>
      <c r="K118" s="23">
        <f t="shared" si="27"/>
        <v>0</v>
      </c>
      <c r="L118" s="23">
        <f t="shared" si="28"/>
        <v>0</v>
      </c>
      <c r="M118" s="23">
        <f t="shared" ca="1" si="29"/>
        <v>2.7950628237908271E-2</v>
      </c>
      <c r="N118" s="23">
        <f t="shared" ca="1" si="30"/>
        <v>0</v>
      </c>
      <c r="O118" s="70">
        <f t="shared" ca="1" si="31"/>
        <v>0</v>
      </c>
      <c r="P118" s="23">
        <f t="shared" ca="1" si="32"/>
        <v>0</v>
      </c>
      <c r="Q118" s="23">
        <f t="shared" ca="1" si="33"/>
        <v>0</v>
      </c>
      <c r="R118" s="46">
        <f t="shared" ca="1" si="34"/>
        <v>-2.7950628237908271E-2</v>
      </c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</row>
    <row r="119" spans="1:35">
      <c r="A119" s="107"/>
      <c r="B119" s="107"/>
      <c r="C119" s="107"/>
      <c r="D119" s="109">
        <f t="shared" si="20"/>
        <v>0</v>
      </c>
      <c r="E119" s="109">
        <f t="shared" si="21"/>
        <v>0</v>
      </c>
      <c r="F119" s="23">
        <f t="shared" si="22"/>
        <v>0</v>
      </c>
      <c r="G119" s="23">
        <f t="shared" si="23"/>
        <v>0</v>
      </c>
      <c r="H119" s="23">
        <f t="shared" si="24"/>
        <v>0</v>
      </c>
      <c r="I119" s="23">
        <f t="shared" si="25"/>
        <v>0</v>
      </c>
      <c r="J119" s="23">
        <f t="shared" si="26"/>
        <v>0</v>
      </c>
      <c r="K119" s="23">
        <f t="shared" si="27"/>
        <v>0</v>
      </c>
      <c r="L119" s="23">
        <f t="shared" si="28"/>
        <v>0</v>
      </c>
      <c r="M119" s="23">
        <f t="shared" ca="1" si="29"/>
        <v>2.7950628237908271E-2</v>
      </c>
      <c r="N119" s="23">
        <f t="shared" ca="1" si="30"/>
        <v>0</v>
      </c>
      <c r="O119" s="70">
        <f t="shared" ca="1" si="31"/>
        <v>0</v>
      </c>
      <c r="P119" s="23">
        <f t="shared" ca="1" si="32"/>
        <v>0</v>
      </c>
      <c r="Q119" s="23">
        <f t="shared" ca="1" si="33"/>
        <v>0</v>
      </c>
      <c r="R119" s="46">
        <f t="shared" ca="1" si="34"/>
        <v>-2.7950628237908271E-2</v>
      </c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</row>
    <row r="120" spans="1:35">
      <c r="A120" s="107"/>
      <c r="B120" s="107"/>
      <c r="C120" s="107"/>
      <c r="D120" s="109">
        <f t="shared" si="20"/>
        <v>0</v>
      </c>
      <c r="E120" s="109">
        <f t="shared" si="21"/>
        <v>0</v>
      </c>
      <c r="F120" s="23">
        <f t="shared" si="22"/>
        <v>0</v>
      </c>
      <c r="G120" s="23">
        <f t="shared" si="23"/>
        <v>0</v>
      </c>
      <c r="H120" s="23">
        <f t="shared" si="24"/>
        <v>0</v>
      </c>
      <c r="I120" s="23">
        <f t="shared" si="25"/>
        <v>0</v>
      </c>
      <c r="J120" s="23">
        <f t="shared" si="26"/>
        <v>0</v>
      </c>
      <c r="K120" s="23">
        <f t="shared" si="27"/>
        <v>0</v>
      </c>
      <c r="L120" s="23">
        <f t="shared" si="28"/>
        <v>0</v>
      </c>
      <c r="M120" s="23">
        <f t="shared" ca="1" si="29"/>
        <v>2.7950628237908271E-2</v>
      </c>
      <c r="N120" s="23">
        <f t="shared" ca="1" si="30"/>
        <v>0</v>
      </c>
      <c r="O120" s="70">
        <f t="shared" ca="1" si="31"/>
        <v>0</v>
      </c>
      <c r="P120" s="23">
        <f t="shared" ca="1" si="32"/>
        <v>0</v>
      </c>
      <c r="Q120" s="23">
        <f t="shared" ca="1" si="33"/>
        <v>0</v>
      </c>
      <c r="R120" s="46">
        <f t="shared" ca="1" si="34"/>
        <v>-2.7950628237908271E-2</v>
      </c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</row>
    <row r="121" spans="1:35">
      <c r="A121" s="107"/>
      <c r="B121" s="107"/>
      <c r="C121" s="107"/>
      <c r="D121" s="109">
        <f t="shared" si="20"/>
        <v>0</v>
      </c>
      <c r="E121" s="109">
        <f t="shared" si="21"/>
        <v>0</v>
      </c>
      <c r="F121" s="23">
        <f t="shared" si="22"/>
        <v>0</v>
      </c>
      <c r="G121" s="23">
        <f t="shared" si="23"/>
        <v>0</v>
      </c>
      <c r="H121" s="23">
        <f t="shared" si="24"/>
        <v>0</v>
      </c>
      <c r="I121" s="23">
        <f t="shared" si="25"/>
        <v>0</v>
      </c>
      <c r="J121" s="23">
        <f t="shared" si="26"/>
        <v>0</v>
      </c>
      <c r="K121" s="23">
        <f t="shared" si="27"/>
        <v>0</v>
      </c>
      <c r="L121" s="23">
        <f t="shared" si="28"/>
        <v>0</v>
      </c>
      <c r="M121" s="23">
        <f t="shared" ca="1" si="29"/>
        <v>2.7950628237908271E-2</v>
      </c>
      <c r="N121" s="23">
        <f t="shared" ca="1" si="30"/>
        <v>0</v>
      </c>
      <c r="O121" s="70">
        <f t="shared" ca="1" si="31"/>
        <v>0</v>
      </c>
      <c r="P121" s="23">
        <f t="shared" ca="1" si="32"/>
        <v>0</v>
      </c>
      <c r="Q121" s="23">
        <f t="shared" ca="1" si="33"/>
        <v>0</v>
      </c>
      <c r="R121" s="46">
        <f t="shared" ca="1" si="34"/>
        <v>-2.7950628237908271E-2</v>
      </c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</row>
    <row r="122" spans="1:35">
      <c r="A122" s="107"/>
      <c r="B122" s="107"/>
      <c r="C122" s="107"/>
      <c r="D122" s="109">
        <f t="shared" si="20"/>
        <v>0</v>
      </c>
      <c r="E122" s="109">
        <f t="shared" si="21"/>
        <v>0</v>
      </c>
      <c r="F122" s="23">
        <f t="shared" si="22"/>
        <v>0</v>
      </c>
      <c r="G122" s="23">
        <f t="shared" si="23"/>
        <v>0</v>
      </c>
      <c r="H122" s="23">
        <f t="shared" si="24"/>
        <v>0</v>
      </c>
      <c r="I122" s="23">
        <f t="shared" si="25"/>
        <v>0</v>
      </c>
      <c r="J122" s="23">
        <f t="shared" si="26"/>
        <v>0</v>
      </c>
      <c r="K122" s="23">
        <f t="shared" si="27"/>
        <v>0</v>
      </c>
      <c r="L122" s="23">
        <f t="shared" si="28"/>
        <v>0</v>
      </c>
      <c r="M122" s="23">
        <f t="shared" ca="1" si="29"/>
        <v>2.7950628237908271E-2</v>
      </c>
      <c r="N122" s="23">
        <f t="shared" ca="1" si="30"/>
        <v>0</v>
      </c>
      <c r="O122" s="70">
        <f t="shared" ca="1" si="31"/>
        <v>0</v>
      </c>
      <c r="P122" s="23">
        <f t="shared" ca="1" si="32"/>
        <v>0</v>
      </c>
      <c r="Q122" s="23">
        <f t="shared" ca="1" si="33"/>
        <v>0</v>
      </c>
      <c r="R122" s="46">
        <f t="shared" ca="1" si="34"/>
        <v>-2.7950628237908271E-2</v>
      </c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</row>
    <row r="123" spans="1:35">
      <c r="A123" s="107"/>
      <c r="B123" s="107"/>
      <c r="C123" s="107"/>
      <c r="D123" s="109">
        <f t="shared" si="20"/>
        <v>0</v>
      </c>
      <c r="E123" s="109">
        <f t="shared" si="21"/>
        <v>0</v>
      </c>
      <c r="F123" s="23">
        <f t="shared" si="22"/>
        <v>0</v>
      </c>
      <c r="G123" s="23">
        <f t="shared" si="23"/>
        <v>0</v>
      </c>
      <c r="H123" s="23">
        <f t="shared" si="24"/>
        <v>0</v>
      </c>
      <c r="I123" s="23">
        <f t="shared" si="25"/>
        <v>0</v>
      </c>
      <c r="J123" s="23">
        <f t="shared" si="26"/>
        <v>0</v>
      </c>
      <c r="K123" s="23">
        <f t="shared" si="27"/>
        <v>0</v>
      </c>
      <c r="L123" s="23">
        <f t="shared" si="28"/>
        <v>0</v>
      </c>
      <c r="M123" s="23">
        <f t="shared" ca="1" si="29"/>
        <v>2.7950628237908271E-2</v>
      </c>
      <c r="N123" s="23">
        <f t="shared" ca="1" si="30"/>
        <v>0</v>
      </c>
      <c r="O123" s="70">
        <f t="shared" ca="1" si="31"/>
        <v>0</v>
      </c>
      <c r="P123" s="23">
        <f t="shared" ca="1" si="32"/>
        <v>0</v>
      </c>
      <c r="Q123" s="23">
        <f t="shared" ca="1" si="33"/>
        <v>0</v>
      </c>
      <c r="R123" s="46">
        <f t="shared" ca="1" si="34"/>
        <v>-2.7950628237908271E-2</v>
      </c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</row>
    <row r="124" spans="1:35">
      <c r="A124" s="107"/>
      <c r="B124" s="107"/>
      <c r="C124" s="107"/>
      <c r="D124" s="109">
        <f t="shared" si="20"/>
        <v>0</v>
      </c>
      <c r="E124" s="109">
        <f t="shared" si="21"/>
        <v>0</v>
      </c>
      <c r="F124" s="23">
        <f t="shared" si="22"/>
        <v>0</v>
      </c>
      <c r="G124" s="23">
        <f t="shared" si="23"/>
        <v>0</v>
      </c>
      <c r="H124" s="23">
        <f t="shared" si="24"/>
        <v>0</v>
      </c>
      <c r="I124" s="23">
        <f t="shared" si="25"/>
        <v>0</v>
      </c>
      <c r="J124" s="23">
        <f t="shared" si="26"/>
        <v>0</v>
      </c>
      <c r="K124" s="23">
        <f t="shared" si="27"/>
        <v>0</v>
      </c>
      <c r="L124" s="23">
        <f t="shared" si="28"/>
        <v>0</v>
      </c>
      <c r="M124" s="23">
        <f t="shared" ca="1" si="29"/>
        <v>2.7950628237908271E-2</v>
      </c>
      <c r="N124" s="23">
        <f t="shared" ca="1" si="30"/>
        <v>0</v>
      </c>
      <c r="O124" s="70">
        <f t="shared" ca="1" si="31"/>
        <v>0</v>
      </c>
      <c r="P124" s="23">
        <f t="shared" ca="1" si="32"/>
        <v>0</v>
      </c>
      <c r="Q124" s="23">
        <f t="shared" ca="1" si="33"/>
        <v>0</v>
      </c>
      <c r="R124" s="46">
        <f t="shared" ca="1" si="34"/>
        <v>-2.7950628237908271E-2</v>
      </c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</row>
    <row r="125" spans="1:35">
      <c r="A125" s="107"/>
      <c r="B125" s="107"/>
      <c r="C125" s="107"/>
      <c r="D125" s="109">
        <f t="shared" si="20"/>
        <v>0</v>
      </c>
      <c r="E125" s="109">
        <f t="shared" si="21"/>
        <v>0</v>
      </c>
      <c r="F125" s="23">
        <f t="shared" si="22"/>
        <v>0</v>
      </c>
      <c r="G125" s="23">
        <f t="shared" si="23"/>
        <v>0</v>
      </c>
      <c r="H125" s="23">
        <f t="shared" si="24"/>
        <v>0</v>
      </c>
      <c r="I125" s="23">
        <f t="shared" si="25"/>
        <v>0</v>
      </c>
      <c r="J125" s="23">
        <f t="shared" si="26"/>
        <v>0</v>
      </c>
      <c r="K125" s="23">
        <f t="shared" si="27"/>
        <v>0</v>
      </c>
      <c r="L125" s="23">
        <f t="shared" si="28"/>
        <v>0</v>
      </c>
      <c r="M125" s="23">
        <f t="shared" ca="1" si="29"/>
        <v>2.7950628237908271E-2</v>
      </c>
      <c r="N125" s="23">
        <f t="shared" ca="1" si="30"/>
        <v>0</v>
      </c>
      <c r="O125" s="70">
        <f t="shared" ca="1" si="31"/>
        <v>0</v>
      </c>
      <c r="P125" s="23">
        <f t="shared" ca="1" si="32"/>
        <v>0</v>
      </c>
      <c r="Q125" s="23">
        <f t="shared" ca="1" si="33"/>
        <v>0</v>
      </c>
      <c r="R125" s="46">
        <f t="shared" ca="1" si="34"/>
        <v>-2.7950628237908271E-2</v>
      </c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</row>
    <row r="126" spans="1:35">
      <c r="A126" s="107"/>
      <c r="B126" s="107"/>
      <c r="C126" s="107"/>
      <c r="D126" s="109">
        <f t="shared" si="20"/>
        <v>0</v>
      </c>
      <c r="E126" s="109">
        <f t="shared" si="21"/>
        <v>0</v>
      </c>
      <c r="F126" s="23">
        <f t="shared" si="22"/>
        <v>0</v>
      </c>
      <c r="G126" s="23">
        <f t="shared" si="23"/>
        <v>0</v>
      </c>
      <c r="H126" s="23">
        <f t="shared" si="24"/>
        <v>0</v>
      </c>
      <c r="I126" s="23">
        <f t="shared" si="25"/>
        <v>0</v>
      </c>
      <c r="J126" s="23">
        <f t="shared" si="26"/>
        <v>0</v>
      </c>
      <c r="K126" s="23">
        <f t="shared" si="27"/>
        <v>0</v>
      </c>
      <c r="L126" s="23">
        <f t="shared" si="28"/>
        <v>0</v>
      </c>
      <c r="M126" s="23">
        <f t="shared" ca="1" si="29"/>
        <v>2.7950628237908271E-2</v>
      </c>
      <c r="N126" s="23">
        <f t="shared" ca="1" si="30"/>
        <v>0</v>
      </c>
      <c r="O126" s="70">
        <f t="shared" ca="1" si="31"/>
        <v>0</v>
      </c>
      <c r="P126" s="23">
        <f t="shared" ca="1" si="32"/>
        <v>0</v>
      </c>
      <c r="Q126" s="23">
        <f t="shared" ca="1" si="33"/>
        <v>0</v>
      </c>
      <c r="R126" s="46">
        <f t="shared" ca="1" si="34"/>
        <v>-2.7950628237908271E-2</v>
      </c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</row>
    <row r="127" spans="1:35">
      <c r="A127" s="107"/>
      <c r="B127" s="107"/>
      <c r="C127" s="107"/>
      <c r="D127" s="109">
        <f t="shared" si="20"/>
        <v>0</v>
      </c>
      <c r="E127" s="109">
        <f t="shared" si="21"/>
        <v>0</v>
      </c>
      <c r="F127" s="23">
        <f t="shared" si="22"/>
        <v>0</v>
      </c>
      <c r="G127" s="23">
        <f t="shared" si="23"/>
        <v>0</v>
      </c>
      <c r="H127" s="23">
        <f t="shared" si="24"/>
        <v>0</v>
      </c>
      <c r="I127" s="23">
        <f t="shared" si="25"/>
        <v>0</v>
      </c>
      <c r="J127" s="23">
        <f t="shared" si="26"/>
        <v>0</v>
      </c>
      <c r="K127" s="23">
        <f t="shared" si="27"/>
        <v>0</v>
      </c>
      <c r="L127" s="23">
        <f t="shared" si="28"/>
        <v>0</v>
      </c>
      <c r="M127" s="23">
        <f t="shared" ca="1" si="29"/>
        <v>2.7950628237908271E-2</v>
      </c>
      <c r="N127" s="23">
        <f t="shared" ca="1" si="30"/>
        <v>0</v>
      </c>
      <c r="O127" s="70">
        <f t="shared" ca="1" si="31"/>
        <v>0</v>
      </c>
      <c r="P127" s="23">
        <f t="shared" ca="1" si="32"/>
        <v>0</v>
      </c>
      <c r="Q127" s="23">
        <f t="shared" ca="1" si="33"/>
        <v>0</v>
      </c>
      <c r="R127" s="46">
        <f t="shared" ca="1" si="34"/>
        <v>-2.7950628237908271E-2</v>
      </c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</row>
    <row r="128" spans="1:35">
      <c r="A128" s="107"/>
      <c r="B128" s="107"/>
      <c r="C128" s="107"/>
      <c r="D128" s="109">
        <f t="shared" si="20"/>
        <v>0</v>
      </c>
      <c r="E128" s="109">
        <f t="shared" si="21"/>
        <v>0</v>
      </c>
      <c r="F128" s="23">
        <f t="shared" si="22"/>
        <v>0</v>
      </c>
      <c r="G128" s="23">
        <f t="shared" si="23"/>
        <v>0</v>
      </c>
      <c r="H128" s="23">
        <f t="shared" si="24"/>
        <v>0</v>
      </c>
      <c r="I128" s="23">
        <f t="shared" si="25"/>
        <v>0</v>
      </c>
      <c r="J128" s="23">
        <f t="shared" si="26"/>
        <v>0</v>
      </c>
      <c r="K128" s="23">
        <f t="shared" si="27"/>
        <v>0</v>
      </c>
      <c r="L128" s="23">
        <f t="shared" si="28"/>
        <v>0</v>
      </c>
      <c r="M128" s="23">
        <f t="shared" ca="1" si="29"/>
        <v>2.7950628237908271E-2</v>
      </c>
      <c r="N128" s="23">
        <f t="shared" ca="1" si="30"/>
        <v>0</v>
      </c>
      <c r="O128" s="70">
        <f t="shared" ca="1" si="31"/>
        <v>0</v>
      </c>
      <c r="P128" s="23">
        <f t="shared" ca="1" si="32"/>
        <v>0</v>
      </c>
      <c r="Q128" s="23">
        <f t="shared" ca="1" si="33"/>
        <v>0</v>
      </c>
      <c r="R128" s="46">
        <f t="shared" ca="1" si="34"/>
        <v>-2.7950628237908271E-2</v>
      </c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</row>
    <row r="129" spans="1:35">
      <c r="A129" s="107"/>
      <c r="B129" s="107"/>
      <c r="C129" s="107"/>
      <c r="D129" s="109">
        <f t="shared" si="20"/>
        <v>0</v>
      </c>
      <c r="E129" s="109">
        <f t="shared" si="21"/>
        <v>0</v>
      </c>
      <c r="F129" s="23">
        <f t="shared" si="22"/>
        <v>0</v>
      </c>
      <c r="G129" s="23">
        <f t="shared" si="23"/>
        <v>0</v>
      </c>
      <c r="H129" s="23">
        <f t="shared" si="24"/>
        <v>0</v>
      </c>
      <c r="I129" s="23">
        <f t="shared" si="25"/>
        <v>0</v>
      </c>
      <c r="J129" s="23">
        <f t="shared" si="26"/>
        <v>0</v>
      </c>
      <c r="K129" s="23">
        <f t="shared" si="27"/>
        <v>0</v>
      </c>
      <c r="L129" s="23">
        <f t="shared" si="28"/>
        <v>0</v>
      </c>
      <c r="M129" s="23">
        <f t="shared" ca="1" si="29"/>
        <v>2.7950628237908271E-2</v>
      </c>
      <c r="N129" s="23">
        <f t="shared" ca="1" si="30"/>
        <v>0</v>
      </c>
      <c r="O129" s="70">
        <f t="shared" ca="1" si="31"/>
        <v>0</v>
      </c>
      <c r="P129" s="23">
        <f t="shared" ca="1" si="32"/>
        <v>0</v>
      </c>
      <c r="Q129" s="23">
        <f t="shared" ca="1" si="33"/>
        <v>0</v>
      </c>
      <c r="R129" s="46">
        <f t="shared" ca="1" si="34"/>
        <v>-2.7950628237908271E-2</v>
      </c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</row>
    <row r="130" spans="1:35">
      <c r="A130" s="107"/>
      <c r="B130" s="107"/>
      <c r="C130" s="107"/>
      <c r="D130" s="109">
        <f t="shared" si="20"/>
        <v>0</v>
      </c>
      <c r="E130" s="109">
        <f t="shared" si="21"/>
        <v>0</v>
      </c>
      <c r="F130" s="23">
        <f t="shared" si="22"/>
        <v>0</v>
      </c>
      <c r="G130" s="23">
        <f t="shared" si="23"/>
        <v>0</v>
      </c>
      <c r="H130" s="23">
        <f t="shared" si="24"/>
        <v>0</v>
      </c>
      <c r="I130" s="23">
        <f t="shared" si="25"/>
        <v>0</v>
      </c>
      <c r="J130" s="23">
        <f t="shared" si="26"/>
        <v>0</v>
      </c>
      <c r="K130" s="23">
        <f t="shared" si="27"/>
        <v>0</v>
      </c>
      <c r="L130" s="23">
        <f t="shared" si="28"/>
        <v>0</v>
      </c>
      <c r="M130" s="23">
        <f t="shared" ca="1" si="29"/>
        <v>2.7950628237908271E-2</v>
      </c>
      <c r="N130" s="23">
        <f t="shared" ca="1" si="30"/>
        <v>0</v>
      </c>
      <c r="O130" s="70">
        <f t="shared" ca="1" si="31"/>
        <v>0</v>
      </c>
      <c r="P130" s="23">
        <f t="shared" ca="1" si="32"/>
        <v>0</v>
      </c>
      <c r="Q130" s="23">
        <f t="shared" ca="1" si="33"/>
        <v>0</v>
      </c>
      <c r="R130" s="46">
        <f t="shared" ca="1" si="34"/>
        <v>-2.7950628237908271E-2</v>
      </c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</row>
    <row r="131" spans="1:35">
      <c r="A131" s="107"/>
      <c r="B131" s="107"/>
      <c r="C131" s="107"/>
      <c r="D131" s="109">
        <f t="shared" si="20"/>
        <v>0</v>
      </c>
      <c r="E131" s="109">
        <f t="shared" si="21"/>
        <v>0</v>
      </c>
      <c r="F131" s="23">
        <f t="shared" si="22"/>
        <v>0</v>
      </c>
      <c r="G131" s="23">
        <f t="shared" si="23"/>
        <v>0</v>
      </c>
      <c r="H131" s="23">
        <f t="shared" si="24"/>
        <v>0</v>
      </c>
      <c r="I131" s="23">
        <f t="shared" si="25"/>
        <v>0</v>
      </c>
      <c r="J131" s="23">
        <f t="shared" si="26"/>
        <v>0</v>
      </c>
      <c r="K131" s="23">
        <f t="shared" si="27"/>
        <v>0</v>
      </c>
      <c r="L131" s="23">
        <f t="shared" si="28"/>
        <v>0</v>
      </c>
      <c r="M131" s="23">
        <f t="shared" ca="1" si="29"/>
        <v>2.7950628237908271E-2</v>
      </c>
      <c r="N131" s="23">
        <f t="shared" ca="1" si="30"/>
        <v>0</v>
      </c>
      <c r="O131" s="70">
        <f t="shared" ca="1" si="31"/>
        <v>0</v>
      </c>
      <c r="P131" s="23">
        <f t="shared" ca="1" si="32"/>
        <v>0</v>
      </c>
      <c r="Q131" s="23">
        <f t="shared" ca="1" si="33"/>
        <v>0</v>
      </c>
      <c r="R131" s="46">
        <f t="shared" ca="1" si="34"/>
        <v>-2.7950628237908271E-2</v>
      </c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</row>
    <row r="132" spans="1:35">
      <c r="A132" s="107"/>
      <c r="B132" s="107"/>
      <c r="C132" s="107"/>
      <c r="D132" s="109">
        <f t="shared" si="20"/>
        <v>0</v>
      </c>
      <c r="E132" s="109">
        <f t="shared" si="21"/>
        <v>0</v>
      </c>
      <c r="F132" s="23">
        <f t="shared" si="22"/>
        <v>0</v>
      </c>
      <c r="G132" s="23">
        <f t="shared" si="23"/>
        <v>0</v>
      </c>
      <c r="H132" s="23">
        <f t="shared" si="24"/>
        <v>0</v>
      </c>
      <c r="I132" s="23">
        <f t="shared" si="25"/>
        <v>0</v>
      </c>
      <c r="J132" s="23">
        <f t="shared" si="26"/>
        <v>0</v>
      </c>
      <c r="K132" s="23">
        <f t="shared" si="27"/>
        <v>0</v>
      </c>
      <c r="L132" s="23">
        <f t="shared" si="28"/>
        <v>0</v>
      </c>
      <c r="M132" s="23">
        <f t="shared" ca="1" si="29"/>
        <v>2.7950628237908271E-2</v>
      </c>
      <c r="N132" s="23">
        <f t="shared" ca="1" si="30"/>
        <v>0</v>
      </c>
      <c r="O132" s="70">
        <f t="shared" ca="1" si="31"/>
        <v>0</v>
      </c>
      <c r="P132" s="23">
        <f t="shared" ca="1" si="32"/>
        <v>0</v>
      </c>
      <c r="Q132" s="23">
        <f t="shared" ca="1" si="33"/>
        <v>0</v>
      </c>
      <c r="R132" s="46">
        <f t="shared" ca="1" si="34"/>
        <v>-2.7950628237908271E-2</v>
      </c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</row>
    <row r="133" spans="1:35">
      <c r="A133" s="107"/>
      <c r="B133" s="107"/>
      <c r="C133" s="107"/>
      <c r="D133" s="109">
        <f t="shared" si="20"/>
        <v>0</v>
      </c>
      <c r="E133" s="109">
        <f t="shared" si="21"/>
        <v>0</v>
      </c>
      <c r="F133" s="23">
        <f t="shared" si="22"/>
        <v>0</v>
      </c>
      <c r="G133" s="23">
        <f t="shared" si="23"/>
        <v>0</v>
      </c>
      <c r="H133" s="23">
        <f t="shared" si="24"/>
        <v>0</v>
      </c>
      <c r="I133" s="23">
        <f t="shared" si="25"/>
        <v>0</v>
      </c>
      <c r="J133" s="23">
        <f t="shared" si="26"/>
        <v>0</v>
      </c>
      <c r="K133" s="23">
        <f t="shared" si="27"/>
        <v>0</v>
      </c>
      <c r="L133" s="23">
        <f t="shared" si="28"/>
        <v>0</v>
      </c>
      <c r="M133" s="23">
        <f t="shared" ca="1" si="29"/>
        <v>2.7950628237908271E-2</v>
      </c>
      <c r="N133" s="23">
        <f t="shared" ca="1" si="30"/>
        <v>0</v>
      </c>
      <c r="O133" s="70">
        <f t="shared" ca="1" si="31"/>
        <v>0</v>
      </c>
      <c r="P133" s="23">
        <f t="shared" ca="1" si="32"/>
        <v>0</v>
      </c>
      <c r="Q133" s="23">
        <f t="shared" ca="1" si="33"/>
        <v>0</v>
      </c>
      <c r="R133" s="46">
        <f t="shared" ca="1" si="34"/>
        <v>-2.7950628237908271E-2</v>
      </c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</row>
    <row r="134" spans="1:35">
      <c r="A134" s="107"/>
      <c r="B134" s="107"/>
      <c r="C134" s="107"/>
      <c r="D134" s="109">
        <f t="shared" si="20"/>
        <v>0</v>
      </c>
      <c r="E134" s="109">
        <f t="shared" si="21"/>
        <v>0</v>
      </c>
      <c r="F134" s="23">
        <f t="shared" si="22"/>
        <v>0</v>
      </c>
      <c r="G134" s="23">
        <f t="shared" si="23"/>
        <v>0</v>
      </c>
      <c r="H134" s="23">
        <f t="shared" si="24"/>
        <v>0</v>
      </c>
      <c r="I134" s="23">
        <f t="shared" si="25"/>
        <v>0</v>
      </c>
      <c r="J134" s="23">
        <f t="shared" si="26"/>
        <v>0</v>
      </c>
      <c r="K134" s="23">
        <f t="shared" si="27"/>
        <v>0</v>
      </c>
      <c r="L134" s="23">
        <f t="shared" si="28"/>
        <v>0</v>
      </c>
      <c r="M134" s="23">
        <f t="shared" ca="1" si="29"/>
        <v>2.7950628237908271E-2</v>
      </c>
      <c r="N134" s="23">
        <f t="shared" ca="1" si="30"/>
        <v>0</v>
      </c>
      <c r="O134" s="70">
        <f t="shared" ca="1" si="31"/>
        <v>0</v>
      </c>
      <c r="P134" s="23">
        <f t="shared" ca="1" si="32"/>
        <v>0</v>
      </c>
      <c r="Q134" s="23">
        <f t="shared" ca="1" si="33"/>
        <v>0</v>
      </c>
      <c r="R134" s="46">
        <f t="shared" ca="1" si="34"/>
        <v>-2.7950628237908271E-2</v>
      </c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</row>
    <row r="135" spans="1:35">
      <c r="A135" s="107"/>
      <c r="B135" s="107"/>
      <c r="C135" s="107"/>
      <c r="D135" s="109">
        <f t="shared" si="20"/>
        <v>0</v>
      </c>
      <c r="E135" s="109">
        <f t="shared" si="21"/>
        <v>0</v>
      </c>
      <c r="F135" s="23">
        <f t="shared" si="22"/>
        <v>0</v>
      </c>
      <c r="G135" s="23">
        <f t="shared" si="23"/>
        <v>0</v>
      </c>
      <c r="H135" s="23">
        <f t="shared" si="24"/>
        <v>0</v>
      </c>
      <c r="I135" s="23">
        <f t="shared" si="25"/>
        <v>0</v>
      </c>
      <c r="J135" s="23">
        <f t="shared" si="26"/>
        <v>0</v>
      </c>
      <c r="K135" s="23">
        <f t="shared" si="27"/>
        <v>0</v>
      </c>
      <c r="L135" s="23">
        <f t="shared" si="28"/>
        <v>0</v>
      </c>
      <c r="M135" s="23">
        <f t="shared" ca="1" si="29"/>
        <v>2.7950628237908271E-2</v>
      </c>
      <c r="N135" s="23">
        <f t="shared" ca="1" si="30"/>
        <v>0</v>
      </c>
      <c r="O135" s="70">
        <f t="shared" ca="1" si="31"/>
        <v>0</v>
      </c>
      <c r="P135" s="23">
        <f t="shared" ca="1" si="32"/>
        <v>0</v>
      </c>
      <c r="Q135" s="23">
        <f t="shared" ca="1" si="33"/>
        <v>0</v>
      </c>
      <c r="R135" s="46">
        <f t="shared" ca="1" si="34"/>
        <v>-2.7950628237908271E-2</v>
      </c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</row>
    <row r="136" spans="1:35">
      <c r="A136" s="107"/>
      <c r="B136" s="107"/>
      <c r="C136" s="107"/>
      <c r="D136" s="109">
        <f t="shared" si="20"/>
        <v>0</v>
      </c>
      <c r="E136" s="109">
        <f t="shared" si="21"/>
        <v>0</v>
      </c>
      <c r="F136" s="23">
        <f t="shared" si="22"/>
        <v>0</v>
      </c>
      <c r="G136" s="23">
        <f t="shared" si="23"/>
        <v>0</v>
      </c>
      <c r="H136" s="23">
        <f t="shared" si="24"/>
        <v>0</v>
      </c>
      <c r="I136" s="23">
        <f t="shared" si="25"/>
        <v>0</v>
      </c>
      <c r="J136" s="23">
        <f t="shared" si="26"/>
        <v>0</v>
      </c>
      <c r="K136" s="23">
        <f t="shared" si="27"/>
        <v>0</v>
      </c>
      <c r="L136" s="23">
        <f t="shared" si="28"/>
        <v>0</v>
      </c>
      <c r="M136" s="23">
        <f t="shared" ca="1" si="29"/>
        <v>2.7950628237908271E-2</v>
      </c>
      <c r="N136" s="23">
        <f t="shared" ca="1" si="30"/>
        <v>0</v>
      </c>
      <c r="O136" s="70">
        <f t="shared" ca="1" si="31"/>
        <v>0</v>
      </c>
      <c r="P136" s="23">
        <f t="shared" ca="1" si="32"/>
        <v>0</v>
      </c>
      <c r="Q136" s="23">
        <f t="shared" ca="1" si="33"/>
        <v>0</v>
      </c>
      <c r="R136" s="46">
        <f t="shared" ca="1" si="34"/>
        <v>-2.7950628237908271E-2</v>
      </c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</row>
    <row r="137" spans="1:35">
      <c r="A137" s="107"/>
      <c r="B137" s="107"/>
      <c r="C137" s="107"/>
      <c r="D137" s="109">
        <f t="shared" si="20"/>
        <v>0</v>
      </c>
      <c r="E137" s="109">
        <f t="shared" si="21"/>
        <v>0</v>
      </c>
      <c r="F137" s="23">
        <f t="shared" si="22"/>
        <v>0</v>
      </c>
      <c r="G137" s="23">
        <f t="shared" si="23"/>
        <v>0</v>
      </c>
      <c r="H137" s="23">
        <f t="shared" si="24"/>
        <v>0</v>
      </c>
      <c r="I137" s="23">
        <f t="shared" si="25"/>
        <v>0</v>
      </c>
      <c r="J137" s="23">
        <f t="shared" si="26"/>
        <v>0</v>
      </c>
      <c r="K137" s="23">
        <f t="shared" si="27"/>
        <v>0</v>
      </c>
      <c r="L137" s="23">
        <f t="shared" si="28"/>
        <v>0</v>
      </c>
      <c r="M137" s="23">
        <f t="shared" ca="1" si="29"/>
        <v>2.7950628237908271E-2</v>
      </c>
      <c r="N137" s="23">
        <f t="shared" ca="1" si="30"/>
        <v>0</v>
      </c>
      <c r="O137" s="70">
        <f t="shared" ca="1" si="31"/>
        <v>0</v>
      </c>
      <c r="P137" s="23">
        <f t="shared" ca="1" si="32"/>
        <v>0</v>
      </c>
      <c r="Q137" s="23">
        <f t="shared" ca="1" si="33"/>
        <v>0</v>
      </c>
      <c r="R137" s="46">
        <f t="shared" ca="1" si="34"/>
        <v>-2.7950628237908271E-2</v>
      </c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</row>
    <row r="138" spans="1:35">
      <c r="A138" s="107"/>
      <c r="B138" s="107"/>
      <c r="C138" s="107"/>
      <c r="D138" s="109">
        <f t="shared" si="20"/>
        <v>0</v>
      </c>
      <c r="E138" s="109">
        <f t="shared" si="21"/>
        <v>0</v>
      </c>
      <c r="F138" s="23">
        <f t="shared" si="22"/>
        <v>0</v>
      </c>
      <c r="G138" s="23">
        <f t="shared" si="23"/>
        <v>0</v>
      </c>
      <c r="H138" s="23">
        <f t="shared" si="24"/>
        <v>0</v>
      </c>
      <c r="I138" s="23">
        <f t="shared" si="25"/>
        <v>0</v>
      </c>
      <c r="J138" s="23">
        <f t="shared" si="26"/>
        <v>0</v>
      </c>
      <c r="K138" s="23">
        <f t="shared" si="27"/>
        <v>0</v>
      </c>
      <c r="L138" s="23">
        <f t="shared" si="28"/>
        <v>0</v>
      </c>
      <c r="M138" s="23">
        <f t="shared" ca="1" si="29"/>
        <v>2.7950628237908271E-2</v>
      </c>
      <c r="N138" s="23">
        <f t="shared" ca="1" si="30"/>
        <v>0</v>
      </c>
      <c r="O138" s="70">
        <f t="shared" ca="1" si="31"/>
        <v>0</v>
      </c>
      <c r="P138" s="23">
        <f t="shared" ca="1" si="32"/>
        <v>0</v>
      </c>
      <c r="Q138" s="23">
        <f t="shared" ca="1" si="33"/>
        <v>0</v>
      </c>
      <c r="R138" s="46">
        <f t="shared" ca="1" si="34"/>
        <v>-2.7950628237908271E-2</v>
      </c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</row>
    <row r="139" spans="1:35">
      <c r="A139" s="107"/>
      <c r="B139" s="107"/>
      <c r="C139" s="107"/>
      <c r="D139" s="109">
        <f t="shared" si="20"/>
        <v>0</v>
      </c>
      <c r="E139" s="109">
        <f t="shared" si="21"/>
        <v>0</v>
      </c>
      <c r="F139" s="23">
        <f t="shared" si="22"/>
        <v>0</v>
      </c>
      <c r="G139" s="23">
        <f t="shared" si="23"/>
        <v>0</v>
      </c>
      <c r="H139" s="23">
        <f t="shared" si="24"/>
        <v>0</v>
      </c>
      <c r="I139" s="23">
        <f t="shared" si="25"/>
        <v>0</v>
      </c>
      <c r="J139" s="23">
        <f t="shared" si="26"/>
        <v>0</v>
      </c>
      <c r="K139" s="23">
        <f t="shared" si="27"/>
        <v>0</v>
      </c>
      <c r="L139" s="23">
        <f t="shared" si="28"/>
        <v>0</v>
      </c>
      <c r="M139" s="23">
        <f t="shared" ca="1" si="29"/>
        <v>2.7950628237908271E-2</v>
      </c>
      <c r="N139" s="23">
        <f t="shared" ca="1" si="30"/>
        <v>0</v>
      </c>
      <c r="O139" s="70">
        <f t="shared" ca="1" si="31"/>
        <v>0</v>
      </c>
      <c r="P139" s="23">
        <f t="shared" ca="1" si="32"/>
        <v>0</v>
      </c>
      <c r="Q139" s="23">
        <f t="shared" ca="1" si="33"/>
        <v>0</v>
      </c>
      <c r="R139" s="46">
        <f t="shared" ca="1" si="34"/>
        <v>-2.7950628237908271E-2</v>
      </c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</row>
    <row r="140" spans="1:35">
      <c r="A140" s="107"/>
      <c r="B140" s="107"/>
      <c r="C140" s="107"/>
      <c r="D140" s="109">
        <f t="shared" si="20"/>
        <v>0</v>
      </c>
      <c r="E140" s="109">
        <f t="shared" si="21"/>
        <v>0</v>
      </c>
      <c r="F140" s="23">
        <f t="shared" si="22"/>
        <v>0</v>
      </c>
      <c r="G140" s="23">
        <f t="shared" si="23"/>
        <v>0</v>
      </c>
      <c r="H140" s="23">
        <f t="shared" si="24"/>
        <v>0</v>
      </c>
      <c r="I140" s="23">
        <f t="shared" si="25"/>
        <v>0</v>
      </c>
      <c r="J140" s="23">
        <f t="shared" si="26"/>
        <v>0</v>
      </c>
      <c r="K140" s="23">
        <f t="shared" si="27"/>
        <v>0</v>
      </c>
      <c r="L140" s="23">
        <f t="shared" si="28"/>
        <v>0</v>
      </c>
      <c r="M140" s="23">
        <f t="shared" ca="1" si="29"/>
        <v>2.7950628237908271E-2</v>
      </c>
      <c r="N140" s="23">
        <f t="shared" ca="1" si="30"/>
        <v>0</v>
      </c>
      <c r="O140" s="70">
        <f t="shared" ca="1" si="31"/>
        <v>0</v>
      </c>
      <c r="P140" s="23">
        <f t="shared" ca="1" si="32"/>
        <v>0</v>
      </c>
      <c r="Q140" s="23">
        <f t="shared" ca="1" si="33"/>
        <v>0</v>
      </c>
      <c r="R140" s="46">
        <f t="shared" ca="1" si="34"/>
        <v>-2.7950628237908271E-2</v>
      </c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</row>
    <row r="141" spans="1:35">
      <c r="A141" s="107"/>
      <c r="B141" s="107"/>
      <c r="C141" s="107"/>
      <c r="D141" s="109">
        <f t="shared" si="20"/>
        <v>0</v>
      </c>
      <c r="E141" s="109">
        <f t="shared" si="21"/>
        <v>0</v>
      </c>
      <c r="F141" s="23">
        <f t="shared" si="22"/>
        <v>0</v>
      </c>
      <c r="G141" s="23">
        <f t="shared" si="23"/>
        <v>0</v>
      </c>
      <c r="H141" s="23">
        <f t="shared" si="24"/>
        <v>0</v>
      </c>
      <c r="I141" s="23">
        <f t="shared" si="25"/>
        <v>0</v>
      </c>
      <c r="J141" s="23">
        <f t="shared" si="26"/>
        <v>0</v>
      </c>
      <c r="K141" s="23">
        <f t="shared" si="27"/>
        <v>0</v>
      </c>
      <c r="L141" s="23">
        <f t="shared" si="28"/>
        <v>0</v>
      </c>
      <c r="M141" s="23">
        <f t="shared" ca="1" si="29"/>
        <v>2.7950628237908271E-2</v>
      </c>
      <c r="N141" s="23">
        <f t="shared" ca="1" si="30"/>
        <v>0</v>
      </c>
      <c r="O141" s="70">
        <f t="shared" ca="1" si="31"/>
        <v>0</v>
      </c>
      <c r="P141" s="23">
        <f t="shared" ca="1" si="32"/>
        <v>0</v>
      </c>
      <c r="Q141" s="23">
        <f t="shared" ca="1" si="33"/>
        <v>0</v>
      </c>
      <c r="R141" s="46">
        <f t="shared" ca="1" si="34"/>
        <v>-2.7950628237908271E-2</v>
      </c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</row>
    <row r="142" spans="1:35">
      <c r="A142" s="107"/>
      <c r="B142" s="107"/>
      <c r="C142" s="107"/>
      <c r="D142" s="109">
        <f t="shared" si="20"/>
        <v>0</v>
      </c>
      <c r="E142" s="109">
        <f t="shared" si="21"/>
        <v>0</v>
      </c>
      <c r="F142" s="23">
        <f t="shared" si="22"/>
        <v>0</v>
      </c>
      <c r="G142" s="23">
        <f t="shared" si="23"/>
        <v>0</v>
      </c>
      <c r="H142" s="23">
        <f t="shared" si="24"/>
        <v>0</v>
      </c>
      <c r="I142" s="23">
        <f t="shared" si="25"/>
        <v>0</v>
      </c>
      <c r="J142" s="23">
        <f t="shared" si="26"/>
        <v>0</v>
      </c>
      <c r="K142" s="23">
        <f t="shared" si="27"/>
        <v>0</v>
      </c>
      <c r="L142" s="23">
        <f t="shared" si="28"/>
        <v>0</v>
      </c>
      <c r="M142" s="23">
        <f t="shared" ca="1" si="29"/>
        <v>2.7950628237908271E-2</v>
      </c>
      <c r="N142" s="23">
        <f t="shared" ca="1" si="30"/>
        <v>0</v>
      </c>
      <c r="O142" s="70">
        <f t="shared" ca="1" si="31"/>
        <v>0</v>
      </c>
      <c r="P142" s="23">
        <f t="shared" ca="1" si="32"/>
        <v>0</v>
      </c>
      <c r="Q142" s="23">
        <f t="shared" ca="1" si="33"/>
        <v>0</v>
      </c>
      <c r="R142" s="46">
        <f t="shared" ca="1" si="34"/>
        <v>-2.7950628237908271E-2</v>
      </c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</row>
    <row r="143" spans="1:35">
      <c r="A143" s="107"/>
      <c r="B143" s="107"/>
      <c r="C143" s="107"/>
      <c r="D143" s="109">
        <f t="shared" si="20"/>
        <v>0</v>
      </c>
      <c r="E143" s="109">
        <f t="shared" si="21"/>
        <v>0</v>
      </c>
      <c r="F143" s="23">
        <f t="shared" si="22"/>
        <v>0</v>
      </c>
      <c r="G143" s="23">
        <f t="shared" si="23"/>
        <v>0</v>
      </c>
      <c r="H143" s="23">
        <f t="shared" si="24"/>
        <v>0</v>
      </c>
      <c r="I143" s="23">
        <f t="shared" si="25"/>
        <v>0</v>
      </c>
      <c r="J143" s="23">
        <f t="shared" si="26"/>
        <v>0</v>
      </c>
      <c r="K143" s="23">
        <f t="shared" si="27"/>
        <v>0</v>
      </c>
      <c r="L143" s="23">
        <f t="shared" si="28"/>
        <v>0</v>
      </c>
      <c r="M143" s="23">
        <f t="shared" ca="1" si="29"/>
        <v>2.7950628237908271E-2</v>
      </c>
      <c r="N143" s="23">
        <f t="shared" ca="1" si="30"/>
        <v>0</v>
      </c>
      <c r="O143" s="70">
        <f t="shared" ca="1" si="31"/>
        <v>0</v>
      </c>
      <c r="P143" s="23">
        <f t="shared" ca="1" si="32"/>
        <v>0</v>
      </c>
      <c r="Q143" s="23">
        <f t="shared" ca="1" si="33"/>
        <v>0</v>
      </c>
      <c r="R143" s="46">
        <f t="shared" ca="1" si="34"/>
        <v>-2.7950628237908271E-2</v>
      </c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</row>
    <row r="144" spans="1:35">
      <c r="A144" s="107"/>
      <c r="B144" s="107"/>
      <c r="C144" s="107"/>
      <c r="D144" s="109">
        <f t="shared" si="20"/>
        <v>0</v>
      </c>
      <c r="E144" s="109">
        <f t="shared" si="21"/>
        <v>0</v>
      </c>
      <c r="F144" s="23">
        <f t="shared" si="22"/>
        <v>0</v>
      </c>
      <c r="G144" s="23">
        <f t="shared" si="23"/>
        <v>0</v>
      </c>
      <c r="H144" s="23">
        <f t="shared" si="24"/>
        <v>0</v>
      </c>
      <c r="I144" s="23">
        <f t="shared" si="25"/>
        <v>0</v>
      </c>
      <c r="J144" s="23">
        <f t="shared" si="26"/>
        <v>0</v>
      </c>
      <c r="K144" s="23">
        <f t="shared" si="27"/>
        <v>0</v>
      </c>
      <c r="L144" s="23">
        <f t="shared" si="28"/>
        <v>0</v>
      </c>
      <c r="M144" s="23">
        <f t="shared" ca="1" si="29"/>
        <v>2.7950628237908271E-2</v>
      </c>
      <c r="N144" s="23">
        <f t="shared" ca="1" si="30"/>
        <v>0</v>
      </c>
      <c r="O144" s="70">
        <f t="shared" ca="1" si="31"/>
        <v>0</v>
      </c>
      <c r="P144" s="23">
        <f t="shared" ca="1" si="32"/>
        <v>0</v>
      </c>
      <c r="Q144" s="23">
        <f t="shared" ca="1" si="33"/>
        <v>0</v>
      </c>
      <c r="R144" s="46">
        <f t="shared" ca="1" si="34"/>
        <v>-2.7950628237908271E-2</v>
      </c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</row>
    <row r="145" spans="1:35">
      <c r="A145" s="107"/>
      <c r="B145" s="107"/>
      <c r="C145" s="107"/>
      <c r="D145" s="109">
        <f t="shared" si="20"/>
        <v>0</v>
      </c>
      <c r="E145" s="109">
        <f t="shared" si="21"/>
        <v>0</v>
      </c>
      <c r="F145" s="23">
        <f t="shared" si="22"/>
        <v>0</v>
      </c>
      <c r="G145" s="23">
        <f t="shared" si="23"/>
        <v>0</v>
      </c>
      <c r="H145" s="23">
        <f t="shared" si="24"/>
        <v>0</v>
      </c>
      <c r="I145" s="23">
        <f t="shared" si="25"/>
        <v>0</v>
      </c>
      <c r="J145" s="23">
        <f t="shared" si="26"/>
        <v>0</v>
      </c>
      <c r="K145" s="23">
        <f t="shared" si="27"/>
        <v>0</v>
      </c>
      <c r="L145" s="23">
        <f t="shared" si="28"/>
        <v>0</v>
      </c>
      <c r="M145" s="23">
        <f t="shared" ca="1" si="29"/>
        <v>2.7950628237908271E-2</v>
      </c>
      <c r="N145" s="23">
        <f t="shared" ca="1" si="30"/>
        <v>0</v>
      </c>
      <c r="O145" s="70">
        <f t="shared" ca="1" si="31"/>
        <v>0</v>
      </c>
      <c r="P145" s="23">
        <f t="shared" ca="1" si="32"/>
        <v>0</v>
      </c>
      <c r="Q145" s="23">
        <f t="shared" ca="1" si="33"/>
        <v>0</v>
      </c>
      <c r="R145" s="46">
        <f t="shared" ca="1" si="34"/>
        <v>-2.7950628237908271E-2</v>
      </c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</row>
    <row r="146" spans="1:35">
      <c r="A146" s="107"/>
      <c r="B146" s="107"/>
      <c r="C146" s="107"/>
      <c r="D146" s="109">
        <f t="shared" si="20"/>
        <v>0</v>
      </c>
      <c r="E146" s="109">
        <f t="shared" si="21"/>
        <v>0</v>
      </c>
      <c r="F146" s="23">
        <f t="shared" si="22"/>
        <v>0</v>
      </c>
      <c r="G146" s="23">
        <f t="shared" si="23"/>
        <v>0</v>
      </c>
      <c r="H146" s="23">
        <f t="shared" si="24"/>
        <v>0</v>
      </c>
      <c r="I146" s="23">
        <f t="shared" si="25"/>
        <v>0</v>
      </c>
      <c r="J146" s="23">
        <f t="shared" si="26"/>
        <v>0</v>
      </c>
      <c r="K146" s="23">
        <f t="shared" si="27"/>
        <v>0</v>
      </c>
      <c r="L146" s="23">
        <f t="shared" si="28"/>
        <v>0</v>
      </c>
      <c r="M146" s="23">
        <f t="shared" ca="1" si="29"/>
        <v>2.7950628237908271E-2</v>
      </c>
      <c r="N146" s="23">
        <f t="shared" ca="1" si="30"/>
        <v>0</v>
      </c>
      <c r="O146" s="70">
        <f t="shared" ca="1" si="31"/>
        <v>0</v>
      </c>
      <c r="P146" s="23">
        <f t="shared" ca="1" si="32"/>
        <v>0</v>
      </c>
      <c r="Q146" s="23">
        <f t="shared" ca="1" si="33"/>
        <v>0</v>
      </c>
      <c r="R146" s="46">
        <f t="shared" ca="1" si="34"/>
        <v>-2.7950628237908271E-2</v>
      </c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</row>
    <row r="147" spans="1:35">
      <c r="A147" s="107"/>
      <c r="B147" s="107"/>
      <c r="C147" s="107"/>
      <c r="D147" s="109">
        <f t="shared" si="20"/>
        <v>0</v>
      </c>
      <c r="E147" s="109">
        <f t="shared" si="21"/>
        <v>0</v>
      </c>
      <c r="F147" s="23">
        <f t="shared" si="22"/>
        <v>0</v>
      </c>
      <c r="G147" s="23">
        <f t="shared" si="23"/>
        <v>0</v>
      </c>
      <c r="H147" s="23">
        <f t="shared" si="24"/>
        <v>0</v>
      </c>
      <c r="I147" s="23">
        <f t="shared" si="25"/>
        <v>0</v>
      </c>
      <c r="J147" s="23">
        <f t="shared" si="26"/>
        <v>0</v>
      </c>
      <c r="K147" s="23">
        <f t="shared" si="27"/>
        <v>0</v>
      </c>
      <c r="L147" s="23">
        <f t="shared" si="28"/>
        <v>0</v>
      </c>
      <c r="M147" s="23">
        <f t="shared" ca="1" si="29"/>
        <v>2.7950628237908271E-2</v>
      </c>
      <c r="N147" s="23">
        <f t="shared" ca="1" si="30"/>
        <v>0</v>
      </c>
      <c r="O147" s="70">
        <f t="shared" ca="1" si="31"/>
        <v>0</v>
      </c>
      <c r="P147" s="23">
        <f t="shared" ca="1" si="32"/>
        <v>0</v>
      </c>
      <c r="Q147" s="23">
        <f t="shared" ca="1" si="33"/>
        <v>0</v>
      </c>
      <c r="R147" s="46">
        <f t="shared" ca="1" si="34"/>
        <v>-2.7950628237908271E-2</v>
      </c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</row>
    <row r="148" spans="1:35">
      <c r="A148" s="107"/>
      <c r="B148" s="107"/>
      <c r="C148" s="107"/>
      <c r="D148" s="109">
        <f t="shared" si="20"/>
        <v>0</v>
      </c>
      <c r="E148" s="109">
        <f t="shared" si="21"/>
        <v>0</v>
      </c>
      <c r="F148" s="23">
        <f t="shared" si="22"/>
        <v>0</v>
      </c>
      <c r="G148" s="23">
        <f t="shared" si="23"/>
        <v>0</v>
      </c>
      <c r="H148" s="23">
        <f t="shared" si="24"/>
        <v>0</v>
      </c>
      <c r="I148" s="23">
        <f t="shared" si="25"/>
        <v>0</v>
      </c>
      <c r="J148" s="23">
        <f t="shared" si="26"/>
        <v>0</v>
      </c>
      <c r="K148" s="23">
        <f t="shared" si="27"/>
        <v>0</v>
      </c>
      <c r="L148" s="23">
        <f t="shared" si="28"/>
        <v>0</v>
      </c>
      <c r="M148" s="23">
        <f t="shared" ca="1" si="29"/>
        <v>2.7950628237908271E-2</v>
      </c>
      <c r="N148" s="23">
        <f t="shared" ca="1" si="30"/>
        <v>0</v>
      </c>
      <c r="O148" s="70">
        <f t="shared" ca="1" si="31"/>
        <v>0</v>
      </c>
      <c r="P148" s="23">
        <f t="shared" ca="1" si="32"/>
        <v>0</v>
      </c>
      <c r="Q148" s="23">
        <f t="shared" ca="1" si="33"/>
        <v>0</v>
      </c>
      <c r="R148" s="46">
        <f t="shared" ca="1" si="34"/>
        <v>-2.7950628237908271E-2</v>
      </c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</row>
    <row r="149" spans="1:35">
      <c r="A149" s="107"/>
      <c r="B149" s="107"/>
      <c r="C149" s="107"/>
      <c r="D149" s="109">
        <f t="shared" ref="D149:D212" si="35">A149/A$18</f>
        <v>0</v>
      </c>
      <c r="E149" s="109">
        <f t="shared" ref="E149:E212" si="36">B149/B$18</f>
        <v>0</v>
      </c>
      <c r="F149" s="23">
        <f t="shared" ref="F149:F212" si="37">$C149*D149</f>
        <v>0</v>
      </c>
      <c r="G149" s="23">
        <f t="shared" ref="G149:G212" si="38">$C149*E149</f>
        <v>0</v>
      </c>
      <c r="H149" s="23">
        <f t="shared" ref="H149:H212" si="39">C149*D149*D149</f>
        <v>0</v>
      </c>
      <c r="I149" s="23">
        <f t="shared" ref="I149:I212" si="40">C149*D149*D149*D149</f>
        <v>0</v>
      </c>
      <c r="J149" s="23">
        <f t="shared" ref="J149:J212" si="41">C149*D149*D149*D149*D149</f>
        <v>0</v>
      </c>
      <c r="K149" s="23">
        <f t="shared" ref="K149:K212" si="42">C149*E149*D149</f>
        <v>0</v>
      </c>
      <c r="L149" s="23">
        <f t="shared" ref="L149:L212" si="43">C149*E149*D149*D149</f>
        <v>0</v>
      </c>
      <c r="M149" s="23">
        <f t="shared" ref="M149:M212" ca="1" si="44">+E$4+E$5*D149+E$6*D149^2</f>
        <v>2.7950628237908271E-2</v>
      </c>
      <c r="N149" s="23">
        <f t="shared" ref="N149:N212" ca="1" si="45">C149*(M149-E149)^2</f>
        <v>0</v>
      </c>
      <c r="O149" s="70">
        <f t="shared" ref="O149:O212" ca="1" si="46">(C149*O$1-O$2*F149+O$3*H149)^2</f>
        <v>0</v>
      </c>
      <c r="P149" s="23">
        <f t="shared" ref="P149:P212" ca="1" si="47">(-C149*O$2+O$4*F149-O$5*H149)^2</f>
        <v>0</v>
      </c>
      <c r="Q149" s="23">
        <f t="shared" ref="Q149:Q212" ca="1" si="48">+(C149*O$3-F149*O$5+H149*O$6)^2</f>
        <v>0</v>
      </c>
      <c r="R149" s="46">
        <f t="shared" ref="R149:R212" ca="1" si="49">+E149-M149</f>
        <v>-2.7950628237908271E-2</v>
      </c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</row>
    <row r="150" spans="1:35">
      <c r="A150" s="107"/>
      <c r="B150" s="107"/>
      <c r="C150" s="107"/>
      <c r="D150" s="109">
        <f t="shared" si="35"/>
        <v>0</v>
      </c>
      <c r="E150" s="109">
        <f t="shared" si="36"/>
        <v>0</v>
      </c>
      <c r="F150" s="23">
        <f t="shared" si="37"/>
        <v>0</v>
      </c>
      <c r="G150" s="23">
        <f t="shared" si="38"/>
        <v>0</v>
      </c>
      <c r="H150" s="23">
        <f t="shared" si="39"/>
        <v>0</v>
      </c>
      <c r="I150" s="23">
        <f t="shared" si="40"/>
        <v>0</v>
      </c>
      <c r="J150" s="23">
        <f t="shared" si="41"/>
        <v>0</v>
      </c>
      <c r="K150" s="23">
        <f t="shared" si="42"/>
        <v>0</v>
      </c>
      <c r="L150" s="23">
        <f t="shared" si="43"/>
        <v>0</v>
      </c>
      <c r="M150" s="23">
        <f t="shared" ca="1" si="44"/>
        <v>2.7950628237908271E-2</v>
      </c>
      <c r="N150" s="23">
        <f t="shared" ca="1" si="45"/>
        <v>0</v>
      </c>
      <c r="O150" s="70">
        <f t="shared" ca="1" si="46"/>
        <v>0</v>
      </c>
      <c r="P150" s="23">
        <f t="shared" ca="1" si="47"/>
        <v>0</v>
      </c>
      <c r="Q150" s="23">
        <f t="shared" ca="1" si="48"/>
        <v>0</v>
      </c>
      <c r="R150" s="46">
        <f t="shared" ca="1" si="49"/>
        <v>-2.7950628237908271E-2</v>
      </c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</row>
    <row r="151" spans="1:35">
      <c r="A151" s="107"/>
      <c r="B151" s="107"/>
      <c r="C151" s="107"/>
      <c r="D151" s="109">
        <f t="shared" si="35"/>
        <v>0</v>
      </c>
      <c r="E151" s="109">
        <f t="shared" si="36"/>
        <v>0</v>
      </c>
      <c r="F151" s="23">
        <f t="shared" si="37"/>
        <v>0</v>
      </c>
      <c r="G151" s="23">
        <f t="shared" si="38"/>
        <v>0</v>
      </c>
      <c r="H151" s="23">
        <f t="shared" si="39"/>
        <v>0</v>
      </c>
      <c r="I151" s="23">
        <f t="shared" si="40"/>
        <v>0</v>
      </c>
      <c r="J151" s="23">
        <f t="shared" si="41"/>
        <v>0</v>
      </c>
      <c r="K151" s="23">
        <f t="shared" si="42"/>
        <v>0</v>
      </c>
      <c r="L151" s="23">
        <f t="shared" si="43"/>
        <v>0</v>
      </c>
      <c r="M151" s="23">
        <f t="shared" ca="1" si="44"/>
        <v>2.7950628237908271E-2</v>
      </c>
      <c r="N151" s="23">
        <f t="shared" ca="1" si="45"/>
        <v>0</v>
      </c>
      <c r="O151" s="70">
        <f t="shared" ca="1" si="46"/>
        <v>0</v>
      </c>
      <c r="P151" s="23">
        <f t="shared" ca="1" si="47"/>
        <v>0</v>
      </c>
      <c r="Q151" s="23">
        <f t="shared" ca="1" si="48"/>
        <v>0</v>
      </c>
      <c r="R151" s="46">
        <f t="shared" ca="1" si="49"/>
        <v>-2.7950628237908271E-2</v>
      </c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</row>
    <row r="152" spans="1:35">
      <c r="A152" s="107"/>
      <c r="B152" s="107"/>
      <c r="C152" s="107"/>
      <c r="D152" s="109">
        <f t="shared" si="35"/>
        <v>0</v>
      </c>
      <c r="E152" s="109">
        <f t="shared" si="36"/>
        <v>0</v>
      </c>
      <c r="F152" s="23">
        <f t="shared" si="37"/>
        <v>0</v>
      </c>
      <c r="G152" s="23">
        <f t="shared" si="38"/>
        <v>0</v>
      </c>
      <c r="H152" s="23">
        <f t="shared" si="39"/>
        <v>0</v>
      </c>
      <c r="I152" s="23">
        <f t="shared" si="40"/>
        <v>0</v>
      </c>
      <c r="J152" s="23">
        <f t="shared" si="41"/>
        <v>0</v>
      </c>
      <c r="K152" s="23">
        <f t="shared" si="42"/>
        <v>0</v>
      </c>
      <c r="L152" s="23">
        <f t="shared" si="43"/>
        <v>0</v>
      </c>
      <c r="M152" s="23">
        <f t="shared" ca="1" si="44"/>
        <v>2.7950628237908271E-2</v>
      </c>
      <c r="N152" s="23">
        <f t="shared" ca="1" si="45"/>
        <v>0</v>
      </c>
      <c r="O152" s="70">
        <f t="shared" ca="1" si="46"/>
        <v>0</v>
      </c>
      <c r="P152" s="23">
        <f t="shared" ca="1" si="47"/>
        <v>0</v>
      </c>
      <c r="Q152" s="23">
        <f t="shared" ca="1" si="48"/>
        <v>0</v>
      </c>
      <c r="R152" s="46">
        <f t="shared" ca="1" si="49"/>
        <v>-2.7950628237908271E-2</v>
      </c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</row>
    <row r="153" spans="1:35">
      <c r="A153" s="107"/>
      <c r="B153" s="107"/>
      <c r="C153" s="107"/>
      <c r="D153" s="109">
        <f t="shared" si="35"/>
        <v>0</v>
      </c>
      <c r="E153" s="109">
        <f t="shared" si="36"/>
        <v>0</v>
      </c>
      <c r="F153" s="23">
        <f t="shared" si="37"/>
        <v>0</v>
      </c>
      <c r="G153" s="23">
        <f t="shared" si="38"/>
        <v>0</v>
      </c>
      <c r="H153" s="23">
        <f t="shared" si="39"/>
        <v>0</v>
      </c>
      <c r="I153" s="23">
        <f t="shared" si="40"/>
        <v>0</v>
      </c>
      <c r="J153" s="23">
        <f t="shared" si="41"/>
        <v>0</v>
      </c>
      <c r="K153" s="23">
        <f t="shared" si="42"/>
        <v>0</v>
      </c>
      <c r="L153" s="23">
        <f t="shared" si="43"/>
        <v>0</v>
      </c>
      <c r="M153" s="23">
        <f t="shared" ca="1" si="44"/>
        <v>2.7950628237908271E-2</v>
      </c>
      <c r="N153" s="23">
        <f t="shared" ca="1" si="45"/>
        <v>0</v>
      </c>
      <c r="O153" s="70">
        <f t="shared" ca="1" si="46"/>
        <v>0</v>
      </c>
      <c r="P153" s="23">
        <f t="shared" ca="1" si="47"/>
        <v>0</v>
      </c>
      <c r="Q153" s="23">
        <f t="shared" ca="1" si="48"/>
        <v>0</v>
      </c>
      <c r="R153" s="46">
        <f t="shared" ca="1" si="49"/>
        <v>-2.7950628237908271E-2</v>
      </c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</row>
    <row r="154" spans="1:35">
      <c r="A154" s="107"/>
      <c r="B154" s="107"/>
      <c r="C154" s="107"/>
      <c r="D154" s="109">
        <f t="shared" si="35"/>
        <v>0</v>
      </c>
      <c r="E154" s="109">
        <f t="shared" si="36"/>
        <v>0</v>
      </c>
      <c r="F154" s="23">
        <f t="shared" si="37"/>
        <v>0</v>
      </c>
      <c r="G154" s="23">
        <f t="shared" si="38"/>
        <v>0</v>
      </c>
      <c r="H154" s="23">
        <f t="shared" si="39"/>
        <v>0</v>
      </c>
      <c r="I154" s="23">
        <f t="shared" si="40"/>
        <v>0</v>
      </c>
      <c r="J154" s="23">
        <f t="shared" si="41"/>
        <v>0</v>
      </c>
      <c r="K154" s="23">
        <f t="shared" si="42"/>
        <v>0</v>
      </c>
      <c r="L154" s="23">
        <f t="shared" si="43"/>
        <v>0</v>
      </c>
      <c r="M154" s="23">
        <f t="shared" ca="1" si="44"/>
        <v>2.7950628237908271E-2</v>
      </c>
      <c r="N154" s="23">
        <f t="shared" ca="1" si="45"/>
        <v>0</v>
      </c>
      <c r="O154" s="70">
        <f t="shared" ca="1" si="46"/>
        <v>0</v>
      </c>
      <c r="P154" s="23">
        <f t="shared" ca="1" si="47"/>
        <v>0</v>
      </c>
      <c r="Q154" s="23">
        <f t="shared" ca="1" si="48"/>
        <v>0</v>
      </c>
      <c r="R154" s="46">
        <f t="shared" ca="1" si="49"/>
        <v>-2.7950628237908271E-2</v>
      </c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</row>
    <row r="155" spans="1:35">
      <c r="A155" s="107"/>
      <c r="B155" s="107"/>
      <c r="C155" s="107"/>
      <c r="D155" s="109">
        <f t="shared" si="35"/>
        <v>0</v>
      </c>
      <c r="E155" s="109">
        <f t="shared" si="36"/>
        <v>0</v>
      </c>
      <c r="F155" s="23">
        <f t="shared" si="37"/>
        <v>0</v>
      </c>
      <c r="G155" s="23">
        <f t="shared" si="38"/>
        <v>0</v>
      </c>
      <c r="H155" s="23">
        <f t="shared" si="39"/>
        <v>0</v>
      </c>
      <c r="I155" s="23">
        <f t="shared" si="40"/>
        <v>0</v>
      </c>
      <c r="J155" s="23">
        <f t="shared" si="41"/>
        <v>0</v>
      </c>
      <c r="K155" s="23">
        <f t="shared" si="42"/>
        <v>0</v>
      </c>
      <c r="L155" s="23">
        <f t="shared" si="43"/>
        <v>0</v>
      </c>
      <c r="M155" s="23">
        <f t="shared" ca="1" si="44"/>
        <v>2.7950628237908271E-2</v>
      </c>
      <c r="N155" s="23">
        <f t="shared" ca="1" si="45"/>
        <v>0</v>
      </c>
      <c r="O155" s="70">
        <f t="shared" ca="1" si="46"/>
        <v>0</v>
      </c>
      <c r="P155" s="23">
        <f t="shared" ca="1" si="47"/>
        <v>0</v>
      </c>
      <c r="Q155" s="23">
        <f t="shared" ca="1" si="48"/>
        <v>0</v>
      </c>
      <c r="R155" s="46">
        <f t="shared" ca="1" si="49"/>
        <v>-2.7950628237908271E-2</v>
      </c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</row>
    <row r="156" spans="1:35">
      <c r="A156" s="107"/>
      <c r="B156" s="107"/>
      <c r="C156" s="107"/>
      <c r="D156" s="109">
        <f t="shared" si="35"/>
        <v>0</v>
      </c>
      <c r="E156" s="109">
        <f t="shared" si="36"/>
        <v>0</v>
      </c>
      <c r="F156" s="23">
        <f t="shared" si="37"/>
        <v>0</v>
      </c>
      <c r="G156" s="23">
        <f t="shared" si="38"/>
        <v>0</v>
      </c>
      <c r="H156" s="23">
        <f t="shared" si="39"/>
        <v>0</v>
      </c>
      <c r="I156" s="23">
        <f t="shared" si="40"/>
        <v>0</v>
      </c>
      <c r="J156" s="23">
        <f t="shared" si="41"/>
        <v>0</v>
      </c>
      <c r="K156" s="23">
        <f t="shared" si="42"/>
        <v>0</v>
      </c>
      <c r="L156" s="23">
        <f t="shared" si="43"/>
        <v>0</v>
      </c>
      <c r="M156" s="23">
        <f t="shared" ca="1" si="44"/>
        <v>2.7950628237908271E-2</v>
      </c>
      <c r="N156" s="23">
        <f t="shared" ca="1" si="45"/>
        <v>0</v>
      </c>
      <c r="O156" s="70">
        <f t="shared" ca="1" si="46"/>
        <v>0</v>
      </c>
      <c r="P156" s="23">
        <f t="shared" ca="1" si="47"/>
        <v>0</v>
      </c>
      <c r="Q156" s="23">
        <f t="shared" ca="1" si="48"/>
        <v>0</v>
      </c>
      <c r="R156" s="46">
        <f t="shared" ca="1" si="49"/>
        <v>-2.7950628237908271E-2</v>
      </c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</row>
    <row r="157" spans="1:35">
      <c r="A157" s="107"/>
      <c r="B157" s="107"/>
      <c r="C157" s="107"/>
      <c r="D157" s="109">
        <f t="shared" si="35"/>
        <v>0</v>
      </c>
      <c r="E157" s="109">
        <f t="shared" si="36"/>
        <v>0</v>
      </c>
      <c r="F157" s="23">
        <f t="shared" si="37"/>
        <v>0</v>
      </c>
      <c r="G157" s="23">
        <f t="shared" si="38"/>
        <v>0</v>
      </c>
      <c r="H157" s="23">
        <f t="shared" si="39"/>
        <v>0</v>
      </c>
      <c r="I157" s="23">
        <f t="shared" si="40"/>
        <v>0</v>
      </c>
      <c r="J157" s="23">
        <f t="shared" si="41"/>
        <v>0</v>
      </c>
      <c r="K157" s="23">
        <f t="shared" si="42"/>
        <v>0</v>
      </c>
      <c r="L157" s="23">
        <f t="shared" si="43"/>
        <v>0</v>
      </c>
      <c r="M157" s="23">
        <f t="shared" ca="1" si="44"/>
        <v>2.7950628237908271E-2</v>
      </c>
      <c r="N157" s="23">
        <f t="shared" ca="1" si="45"/>
        <v>0</v>
      </c>
      <c r="O157" s="70">
        <f t="shared" ca="1" si="46"/>
        <v>0</v>
      </c>
      <c r="P157" s="23">
        <f t="shared" ca="1" si="47"/>
        <v>0</v>
      </c>
      <c r="Q157" s="23">
        <f t="shared" ca="1" si="48"/>
        <v>0</v>
      </c>
      <c r="R157" s="46">
        <f t="shared" ca="1" si="49"/>
        <v>-2.7950628237908271E-2</v>
      </c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</row>
    <row r="158" spans="1:35">
      <c r="A158" s="107"/>
      <c r="B158" s="107"/>
      <c r="C158" s="107"/>
      <c r="D158" s="109">
        <f t="shared" si="35"/>
        <v>0</v>
      </c>
      <c r="E158" s="109">
        <f t="shared" si="36"/>
        <v>0</v>
      </c>
      <c r="F158" s="23">
        <f t="shared" si="37"/>
        <v>0</v>
      </c>
      <c r="G158" s="23">
        <f t="shared" si="38"/>
        <v>0</v>
      </c>
      <c r="H158" s="23">
        <f t="shared" si="39"/>
        <v>0</v>
      </c>
      <c r="I158" s="23">
        <f t="shared" si="40"/>
        <v>0</v>
      </c>
      <c r="J158" s="23">
        <f t="shared" si="41"/>
        <v>0</v>
      </c>
      <c r="K158" s="23">
        <f t="shared" si="42"/>
        <v>0</v>
      </c>
      <c r="L158" s="23">
        <f t="shared" si="43"/>
        <v>0</v>
      </c>
      <c r="M158" s="23">
        <f t="shared" ca="1" si="44"/>
        <v>2.7950628237908271E-2</v>
      </c>
      <c r="N158" s="23">
        <f t="shared" ca="1" si="45"/>
        <v>0</v>
      </c>
      <c r="O158" s="70">
        <f t="shared" ca="1" si="46"/>
        <v>0</v>
      </c>
      <c r="P158" s="23">
        <f t="shared" ca="1" si="47"/>
        <v>0</v>
      </c>
      <c r="Q158" s="23">
        <f t="shared" ca="1" si="48"/>
        <v>0</v>
      </c>
      <c r="R158" s="46">
        <f t="shared" ca="1" si="49"/>
        <v>-2.7950628237908271E-2</v>
      </c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</row>
    <row r="159" spans="1:35">
      <c r="A159" s="107"/>
      <c r="B159" s="107"/>
      <c r="C159" s="107"/>
      <c r="D159" s="109">
        <f t="shared" si="35"/>
        <v>0</v>
      </c>
      <c r="E159" s="109">
        <f t="shared" si="36"/>
        <v>0</v>
      </c>
      <c r="F159" s="23">
        <f t="shared" si="37"/>
        <v>0</v>
      </c>
      <c r="G159" s="23">
        <f t="shared" si="38"/>
        <v>0</v>
      </c>
      <c r="H159" s="23">
        <f t="shared" si="39"/>
        <v>0</v>
      </c>
      <c r="I159" s="23">
        <f t="shared" si="40"/>
        <v>0</v>
      </c>
      <c r="J159" s="23">
        <f t="shared" si="41"/>
        <v>0</v>
      </c>
      <c r="K159" s="23">
        <f t="shared" si="42"/>
        <v>0</v>
      </c>
      <c r="L159" s="23">
        <f t="shared" si="43"/>
        <v>0</v>
      </c>
      <c r="M159" s="23">
        <f t="shared" ca="1" si="44"/>
        <v>2.7950628237908271E-2</v>
      </c>
      <c r="N159" s="23">
        <f t="shared" ca="1" si="45"/>
        <v>0</v>
      </c>
      <c r="O159" s="70">
        <f t="shared" ca="1" si="46"/>
        <v>0</v>
      </c>
      <c r="P159" s="23">
        <f t="shared" ca="1" si="47"/>
        <v>0</v>
      </c>
      <c r="Q159" s="23">
        <f t="shared" ca="1" si="48"/>
        <v>0</v>
      </c>
      <c r="R159" s="46">
        <f t="shared" ca="1" si="49"/>
        <v>-2.7950628237908271E-2</v>
      </c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</row>
    <row r="160" spans="1:35">
      <c r="A160" s="107"/>
      <c r="B160" s="107"/>
      <c r="C160" s="107"/>
      <c r="D160" s="109">
        <f t="shared" si="35"/>
        <v>0</v>
      </c>
      <c r="E160" s="109">
        <f t="shared" si="36"/>
        <v>0</v>
      </c>
      <c r="F160" s="23">
        <f t="shared" si="37"/>
        <v>0</v>
      </c>
      <c r="G160" s="23">
        <f t="shared" si="38"/>
        <v>0</v>
      </c>
      <c r="H160" s="23">
        <f t="shared" si="39"/>
        <v>0</v>
      </c>
      <c r="I160" s="23">
        <f t="shared" si="40"/>
        <v>0</v>
      </c>
      <c r="J160" s="23">
        <f t="shared" si="41"/>
        <v>0</v>
      </c>
      <c r="K160" s="23">
        <f t="shared" si="42"/>
        <v>0</v>
      </c>
      <c r="L160" s="23">
        <f t="shared" si="43"/>
        <v>0</v>
      </c>
      <c r="M160" s="23">
        <f t="shared" ca="1" si="44"/>
        <v>2.7950628237908271E-2</v>
      </c>
      <c r="N160" s="23">
        <f t="shared" ca="1" si="45"/>
        <v>0</v>
      </c>
      <c r="O160" s="70">
        <f t="shared" ca="1" si="46"/>
        <v>0</v>
      </c>
      <c r="P160" s="23">
        <f t="shared" ca="1" si="47"/>
        <v>0</v>
      </c>
      <c r="Q160" s="23">
        <f t="shared" ca="1" si="48"/>
        <v>0</v>
      </c>
      <c r="R160" s="46">
        <f t="shared" ca="1" si="49"/>
        <v>-2.7950628237908271E-2</v>
      </c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</row>
    <row r="161" spans="1:35">
      <c r="A161" s="107"/>
      <c r="B161" s="107"/>
      <c r="C161" s="107"/>
      <c r="D161" s="109">
        <f t="shared" si="35"/>
        <v>0</v>
      </c>
      <c r="E161" s="109">
        <f t="shared" si="36"/>
        <v>0</v>
      </c>
      <c r="F161" s="23">
        <f t="shared" si="37"/>
        <v>0</v>
      </c>
      <c r="G161" s="23">
        <f t="shared" si="38"/>
        <v>0</v>
      </c>
      <c r="H161" s="23">
        <f t="shared" si="39"/>
        <v>0</v>
      </c>
      <c r="I161" s="23">
        <f t="shared" si="40"/>
        <v>0</v>
      </c>
      <c r="J161" s="23">
        <f t="shared" si="41"/>
        <v>0</v>
      </c>
      <c r="K161" s="23">
        <f t="shared" si="42"/>
        <v>0</v>
      </c>
      <c r="L161" s="23">
        <f t="shared" si="43"/>
        <v>0</v>
      </c>
      <c r="M161" s="23">
        <f t="shared" ca="1" si="44"/>
        <v>2.7950628237908271E-2</v>
      </c>
      <c r="N161" s="23">
        <f t="shared" ca="1" si="45"/>
        <v>0</v>
      </c>
      <c r="O161" s="70">
        <f t="shared" ca="1" si="46"/>
        <v>0</v>
      </c>
      <c r="P161" s="23">
        <f t="shared" ca="1" si="47"/>
        <v>0</v>
      </c>
      <c r="Q161" s="23">
        <f t="shared" ca="1" si="48"/>
        <v>0</v>
      </c>
      <c r="R161" s="46">
        <f t="shared" ca="1" si="49"/>
        <v>-2.7950628237908271E-2</v>
      </c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</row>
    <row r="162" spans="1:35">
      <c r="A162" s="107"/>
      <c r="B162" s="107"/>
      <c r="C162" s="107"/>
      <c r="D162" s="109">
        <f t="shared" si="35"/>
        <v>0</v>
      </c>
      <c r="E162" s="109">
        <f t="shared" si="36"/>
        <v>0</v>
      </c>
      <c r="F162" s="23">
        <f t="shared" si="37"/>
        <v>0</v>
      </c>
      <c r="G162" s="23">
        <f t="shared" si="38"/>
        <v>0</v>
      </c>
      <c r="H162" s="23">
        <f t="shared" si="39"/>
        <v>0</v>
      </c>
      <c r="I162" s="23">
        <f t="shared" si="40"/>
        <v>0</v>
      </c>
      <c r="J162" s="23">
        <f t="shared" si="41"/>
        <v>0</v>
      </c>
      <c r="K162" s="23">
        <f t="shared" si="42"/>
        <v>0</v>
      </c>
      <c r="L162" s="23">
        <f t="shared" si="43"/>
        <v>0</v>
      </c>
      <c r="M162" s="23">
        <f t="shared" ca="1" si="44"/>
        <v>2.7950628237908271E-2</v>
      </c>
      <c r="N162" s="23">
        <f t="shared" ca="1" si="45"/>
        <v>0</v>
      </c>
      <c r="O162" s="70">
        <f t="shared" ca="1" si="46"/>
        <v>0</v>
      </c>
      <c r="P162" s="23">
        <f t="shared" ca="1" si="47"/>
        <v>0</v>
      </c>
      <c r="Q162" s="23">
        <f t="shared" ca="1" si="48"/>
        <v>0</v>
      </c>
      <c r="R162" s="46">
        <f t="shared" ca="1" si="49"/>
        <v>-2.7950628237908271E-2</v>
      </c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</row>
    <row r="163" spans="1:35">
      <c r="A163" s="107"/>
      <c r="B163" s="107"/>
      <c r="C163" s="107"/>
      <c r="D163" s="109">
        <f t="shared" si="35"/>
        <v>0</v>
      </c>
      <c r="E163" s="109">
        <f t="shared" si="36"/>
        <v>0</v>
      </c>
      <c r="F163" s="23">
        <f t="shared" si="37"/>
        <v>0</v>
      </c>
      <c r="G163" s="23">
        <f t="shared" si="38"/>
        <v>0</v>
      </c>
      <c r="H163" s="23">
        <f t="shared" si="39"/>
        <v>0</v>
      </c>
      <c r="I163" s="23">
        <f t="shared" si="40"/>
        <v>0</v>
      </c>
      <c r="J163" s="23">
        <f t="shared" si="41"/>
        <v>0</v>
      </c>
      <c r="K163" s="23">
        <f t="shared" si="42"/>
        <v>0</v>
      </c>
      <c r="L163" s="23">
        <f t="shared" si="43"/>
        <v>0</v>
      </c>
      <c r="M163" s="23">
        <f t="shared" ca="1" si="44"/>
        <v>2.7950628237908271E-2</v>
      </c>
      <c r="N163" s="23">
        <f t="shared" ca="1" si="45"/>
        <v>0</v>
      </c>
      <c r="O163" s="70">
        <f t="shared" ca="1" si="46"/>
        <v>0</v>
      </c>
      <c r="P163" s="23">
        <f t="shared" ca="1" si="47"/>
        <v>0</v>
      </c>
      <c r="Q163" s="23">
        <f t="shared" ca="1" si="48"/>
        <v>0</v>
      </c>
      <c r="R163" s="46">
        <f t="shared" ca="1" si="49"/>
        <v>-2.7950628237908271E-2</v>
      </c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</row>
    <row r="164" spans="1:35">
      <c r="A164" s="107"/>
      <c r="B164" s="107"/>
      <c r="C164" s="107"/>
      <c r="D164" s="109">
        <f t="shared" si="35"/>
        <v>0</v>
      </c>
      <c r="E164" s="109">
        <f t="shared" si="36"/>
        <v>0</v>
      </c>
      <c r="F164" s="23">
        <f t="shared" si="37"/>
        <v>0</v>
      </c>
      <c r="G164" s="23">
        <f t="shared" si="38"/>
        <v>0</v>
      </c>
      <c r="H164" s="23">
        <f t="shared" si="39"/>
        <v>0</v>
      </c>
      <c r="I164" s="23">
        <f t="shared" si="40"/>
        <v>0</v>
      </c>
      <c r="J164" s="23">
        <f t="shared" si="41"/>
        <v>0</v>
      </c>
      <c r="K164" s="23">
        <f t="shared" si="42"/>
        <v>0</v>
      </c>
      <c r="L164" s="23">
        <f t="shared" si="43"/>
        <v>0</v>
      </c>
      <c r="M164" s="23">
        <f t="shared" ca="1" si="44"/>
        <v>2.7950628237908271E-2</v>
      </c>
      <c r="N164" s="23">
        <f t="shared" ca="1" si="45"/>
        <v>0</v>
      </c>
      <c r="O164" s="70">
        <f t="shared" ca="1" si="46"/>
        <v>0</v>
      </c>
      <c r="P164" s="23">
        <f t="shared" ca="1" si="47"/>
        <v>0</v>
      </c>
      <c r="Q164" s="23">
        <f t="shared" ca="1" si="48"/>
        <v>0</v>
      </c>
      <c r="R164" s="46">
        <f t="shared" ca="1" si="49"/>
        <v>-2.7950628237908271E-2</v>
      </c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</row>
    <row r="165" spans="1:35">
      <c r="A165" s="107"/>
      <c r="B165" s="107"/>
      <c r="C165" s="107"/>
      <c r="D165" s="109">
        <f t="shared" si="35"/>
        <v>0</v>
      </c>
      <c r="E165" s="109">
        <f t="shared" si="36"/>
        <v>0</v>
      </c>
      <c r="F165" s="23">
        <f t="shared" si="37"/>
        <v>0</v>
      </c>
      <c r="G165" s="23">
        <f t="shared" si="38"/>
        <v>0</v>
      </c>
      <c r="H165" s="23">
        <f t="shared" si="39"/>
        <v>0</v>
      </c>
      <c r="I165" s="23">
        <f t="shared" si="40"/>
        <v>0</v>
      </c>
      <c r="J165" s="23">
        <f t="shared" si="41"/>
        <v>0</v>
      </c>
      <c r="K165" s="23">
        <f t="shared" si="42"/>
        <v>0</v>
      </c>
      <c r="L165" s="23">
        <f t="shared" si="43"/>
        <v>0</v>
      </c>
      <c r="M165" s="23">
        <f t="shared" ca="1" si="44"/>
        <v>2.7950628237908271E-2</v>
      </c>
      <c r="N165" s="23">
        <f t="shared" ca="1" si="45"/>
        <v>0</v>
      </c>
      <c r="O165" s="70">
        <f t="shared" ca="1" si="46"/>
        <v>0</v>
      </c>
      <c r="P165" s="23">
        <f t="shared" ca="1" si="47"/>
        <v>0</v>
      </c>
      <c r="Q165" s="23">
        <f t="shared" ca="1" si="48"/>
        <v>0</v>
      </c>
      <c r="R165" s="46">
        <f t="shared" ca="1" si="49"/>
        <v>-2.7950628237908271E-2</v>
      </c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</row>
    <row r="166" spans="1:35">
      <c r="A166" s="107"/>
      <c r="B166" s="107"/>
      <c r="C166" s="107"/>
      <c r="D166" s="109">
        <f t="shared" si="35"/>
        <v>0</v>
      </c>
      <c r="E166" s="109">
        <f t="shared" si="36"/>
        <v>0</v>
      </c>
      <c r="F166" s="23">
        <f t="shared" si="37"/>
        <v>0</v>
      </c>
      <c r="G166" s="23">
        <f t="shared" si="38"/>
        <v>0</v>
      </c>
      <c r="H166" s="23">
        <f t="shared" si="39"/>
        <v>0</v>
      </c>
      <c r="I166" s="23">
        <f t="shared" si="40"/>
        <v>0</v>
      </c>
      <c r="J166" s="23">
        <f t="shared" si="41"/>
        <v>0</v>
      </c>
      <c r="K166" s="23">
        <f t="shared" si="42"/>
        <v>0</v>
      </c>
      <c r="L166" s="23">
        <f t="shared" si="43"/>
        <v>0</v>
      </c>
      <c r="M166" s="23">
        <f t="shared" ca="1" si="44"/>
        <v>2.7950628237908271E-2</v>
      </c>
      <c r="N166" s="23">
        <f t="shared" ca="1" si="45"/>
        <v>0</v>
      </c>
      <c r="O166" s="70">
        <f t="shared" ca="1" si="46"/>
        <v>0</v>
      </c>
      <c r="P166" s="23">
        <f t="shared" ca="1" si="47"/>
        <v>0</v>
      </c>
      <c r="Q166" s="23">
        <f t="shared" ca="1" si="48"/>
        <v>0</v>
      </c>
      <c r="R166" s="46">
        <f t="shared" ca="1" si="49"/>
        <v>-2.7950628237908271E-2</v>
      </c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</row>
    <row r="167" spans="1:35">
      <c r="A167" s="107"/>
      <c r="B167" s="107"/>
      <c r="C167" s="107"/>
      <c r="D167" s="109">
        <f t="shared" si="35"/>
        <v>0</v>
      </c>
      <c r="E167" s="109">
        <f t="shared" si="36"/>
        <v>0</v>
      </c>
      <c r="F167" s="23">
        <f t="shared" si="37"/>
        <v>0</v>
      </c>
      <c r="G167" s="23">
        <f t="shared" si="38"/>
        <v>0</v>
      </c>
      <c r="H167" s="23">
        <f t="shared" si="39"/>
        <v>0</v>
      </c>
      <c r="I167" s="23">
        <f t="shared" si="40"/>
        <v>0</v>
      </c>
      <c r="J167" s="23">
        <f t="shared" si="41"/>
        <v>0</v>
      </c>
      <c r="K167" s="23">
        <f t="shared" si="42"/>
        <v>0</v>
      </c>
      <c r="L167" s="23">
        <f t="shared" si="43"/>
        <v>0</v>
      </c>
      <c r="M167" s="23">
        <f t="shared" ca="1" si="44"/>
        <v>2.7950628237908271E-2</v>
      </c>
      <c r="N167" s="23">
        <f t="shared" ca="1" si="45"/>
        <v>0</v>
      </c>
      <c r="O167" s="70">
        <f t="shared" ca="1" si="46"/>
        <v>0</v>
      </c>
      <c r="P167" s="23">
        <f t="shared" ca="1" si="47"/>
        <v>0</v>
      </c>
      <c r="Q167" s="23">
        <f t="shared" ca="1" si="48"/>
        <v>0</v>
      </c>
      <c r="R167" s="46">
        <f t="shared" ca="1" si="49"/>
        <v>-2.7950628237908271E-2</v>
      </c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</row>
    <row r="168" spans="1:35">
      <c r="A168" s="107"/>
      <c r="B168" s="107"/>
      <c r="C168" s="107"/>
      <c r="D168" s="109">
        <f t="shared" si="35"/>
        <v>0</v>
      </c>
      <c r="E168" s="109">
        <f t="shared" si="36"/>
        <v>0</v>
      </c>
      <c r="F168" s="23">
        <f t="shared" si="37"/>
        <v>0</v>
      </c>
      <c r="G168" s="23">
        <f t="shared" si="38"/>
        <v>0</v>
      </c>
      <c r="H168" s="23">
        <f t="shared" si="39"/>
        <v>0</v>
      </c>
      <c r="I168" s="23">
        <f t="shared" si="40"/>
        <v>0</v>
      </c>
      <c r="J168" s="23">
        <f t="shared" si="41"/>
        <v>0</v>
      </c>
      <c r="K168" s="23">
        <f t="shared" si="42"/>
        <v>0</v>
      </c>
      <c r="L168" s="23">
        <f t="shared" si="43"/>
        <v>0</v>
      </c>
      <c r="M168" s="23">
        <f t="shared" ca="1" si="44"/>
        <v>2.7950628237908271E-2</v>
      </c>
      <c r="N168" s="23">
        <f t="shared" ca="1" si="45"/>
        <v>0</v>
      </c>
      <c r="O168" s="70">
        <f t="shared" ca="1" si="46"/>
        <v>0</v>
      </c>
      <c r="P168" s="23">
        <f t="shared" ca="1" si="47"/>
        <v>0</v>
      </c>
      <c r="Q168" s="23">
        <f t="shared" ca="1" si="48"/>
        <v>0</v>
      </c>
      <c r="R168" s="46">
        <f t="shared" ca="1" si="49"/>
        <v>-2.7950628237908271E-2</v>
      </c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</row>
    <row r="169" spans="1:35">
      <c r="A169" s="107"/>
      <c r="B169" s="107"/>
      <c r="C169" s="107"/>
      <c r="D169" s="109">
        <f t="shared" si="35"/>
        <v>0</v>
      </c>
      <c r="E169" s="109">
        <f t="shared" si="36"/>
        <v>0</v>
      </c>
      <c r="F169" s="23">
        <f t="shared" si="37"/>
        <v>0</v>
      </c>
      <c r="G169" s="23">
        <f t="shared" si="38"/>
        <v>0</v>
      </c>
      <c r="H169" s="23">
        <f t="shared" si="39"/>
        <v>0</v>
      </c>
      <c r="I169" s="23">
        <f t="shared" si="40"/>
        <v>0</v>
      </c>
      <c r="J169" s="23">
        <f t="shared" si="41"/>
        <v>0</v>
      </c>
      <c r="K169" s="23">
        <f t="shared" si="42"/>
        <v>0</v>
      </c>
      <c r="L169" s="23">
        <f t="shared" si="43"/>
        <v>0</v>
      </c>
      <c r="M169" s="23">
        <f t="shared" ca="1" si="44"/>
        <v>2.7950628237908271E-2</v>
      </c>
      <c r="N169" s="23">
        <f t="shared" ca="1" si="45"/>
        <v>0</v>
      </c>
      <c r="O169" s="70">
        <f t="shared" ca="1" si="46"/>
        <v>0</v>
      </c>
      <c r="P169" s="23">
        <f t="shared" ca="1" si="47"/>
        <v>0</v>
      </c>
      <c r="Q169" s="23">
        <f t="shared" ca="1" si="48"/>
        <v>0</v>
      </c>
      <c r="R169" s="46">
        <f t="shared" ca="1" si="49"/>
        <v>-2.7950628237908271E-2</v>
      </c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</row>
    <row r="170" spans="1:35">
      <c r="A170" s="107"/>
      <c r="B170" s="107"/>
      <c r="C170" s="107"/>
      <c r="D170" s="109">
        <f t="shared" si="35"/>
        <v>0</v>
      </c>
      <c r="E170" s="109">
        <f t="shared" si="36"/>
        <v>0</v>
      </c>
      <c r="F170" s="23">
        <f t="shared" si="37"/>
        <v>0</v>
      </c>
      <c r="G170" s="23">
        <f t="shared" si="38"/>
        <v>0</v>
      </c>
      <c r="H170" s="23">
        <f t="shared" si="39"/>
        <v>0</v>
      </c>
      <c r="I170" s="23">
        <f t="shared" si="40"/>
        <v>0</v>
      </c>
      <c r="J170" s="23">
        <f t="shared" si="41"/>
        <v>0</v>
      </c>
      <c r="K170" s="23">
        <f t="shared" si="42"/>
        <v>0</v>
      </c>
      <c r="L170" s="23">
        <f t="shared" si="43"/>
        <v>0</v>
      </c>
      <c r="M170" s="23">
        <f t="shared" ca="1" si="44"/>
        <v>2.7950628237908271E-2</v>
      </c>
      <c r="N170" s="23">
        <f t="shared" ca="1" si="45"/>
        <v>0</v>
      </c>
      <c r="O170" s="70">
        <f t="shared" ca="1" si="46"/>
        <v>0</v>
      </c>
      <c r="P170" s="23">
        <f t="shared" ca="1" si="47"/>
        <v>0</v>
      </c>
      <c r="Q170" s="23">
        <f t="shared" ca="1" si="48"/>
        <v>0</v>
      </c>
      <c r="R170" s="46">
        <f t="shared" ca="1" si="49"/>
        <v>-2.7950628237908271E-2</v>
      </c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</row>
    <row r="171" spans="1:35">
      <c r="A171" s="107"/>
      <c r="B171" s="107"/>
      <c r="C171" s="107"/>
      <c r="D171" s="109">
        <f t="shared" si="35"/>
        <v>0</v>
      </c>
      <c r="E171" s="109">
        <f t="shared" si="36"/>
        <v>0</v>
      </c>
      <c r="F171" s="23">
        <f t="shared" si="37"/>
        <v>0</v>
      </c>
      <c r="G171" s="23">
        <f t="shared" si="38"/>
        <v>0</v>
      </c>
      <c r="H171" s="23">
        <f t="shared" si="39"/>
        <v>0</v>
      </c>
      <c r="I171" s="23">
        <f t="shared" si="40"/>
        <v>0</v>
      </c>
      <c r="J171" s="23">
        <f t="shared" si="41"/>
        <v>0</v>
      </c>
      <c r="K171" s="23">
        <f t="shared" si="42"/>
        <v>0</v>
      </c>
      <c r="L171" s="23">
        <f t="shared" si="43"/>
        <v>0</v>
      </c>
      <c r="M171" s="23">
        <f t="shared" ca="1" si="44"/>
        <v>2.7950628237908271E-2</v>
      </c>
      <c r="N171" s="23">
        <f t="shared" ca="1" si="45"/>
        <v>0</v>
      </c>
      <c r="O171" s="70">
        <f t="shared" ca="1" si="46"/>
        <v>0</v>
      </c>
      <c r="P171" s="23">
        <f t="shared" ca="1" si="47"/>
        <v>0</v>
      </c>
      <c r="Q171" s="23">
        <f t="shared" ca="1" si="48"/>
        <v>0</v>
      </c>
      <c r="R171" s="46">
        <f t="shared" ca="1" si="49"/>
        <v>-2.7950628237908271E-2</v>
      </c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</row>
    <row r="172" spans="1:35">
      <c r="A172" s="107"/>
      <c r="B172" s="107"/>
      <c r="C172" s="107"/>
      <c r="D172" s="109">
        <f t="shared" si="35"/>
        <v>0</v>
      </c>
      <c r="E172" s="109">
        <f t="shared" si="36"/>
        <v>0</v>
      </c>
      <c r="F172" s="23">
        <f t="shared" si="37"/>
        <v>0</v>
      </c>
      <c r="G172" s="23">
        <f t="shared" si="38"/>
        <v>0</v>
      </c>
      <c r="H172" s="23">
        <f t="shared" si="39"/>
        <v>0</v>
      </c>
      <c r="I172" s="23">
        <f t="shared" si="40"/>
        <v>0</v>
      </c>
      <c r="J172" s="23">
        <f t="shared" si="41"/>
        <v>0</v>
      </c>
      <c r="K172" s="23">
        <f t="shared" si="42"/>
        <v>0</v>
      </c>
      <c r="L172" s="23">
        <f t="shared" si="43"/>
        <v>0</v>
      </c>
      <c r="M172" s="23">
        <f t="shared" ca="1" si="44"/>
        <v>2.7950628237908271E-2</v>
      </c>
      <c r="N172" s="23">
        <f t="shared" ca="1" si="45"/>
        <v>0</v>
      </c>
      <c r="O172" s="70">
        <f t="shared" ca="1" si="46"/>
        <v>0</v>
      </c>
      <c r="P172" s="23">
        <f t="shared" ca="1" si="47"/>
        <v>0</v>
      </c>
      <c r="Q172" s="23">
        <f t="shared" ca="1" si="48"/>
        <v>0</v>
      </c>
      <c r="R172" s="46">
        <f t="shared" ca="1" si="49"/>
        <v>-2.7950628237908271E-2</v>
      </c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</row>
    <row r="173" spans="1:35">
      <c r="A173" s="107"/>
      <c r="B173" s="107"/>
      <c r="C173" s="107"/>
      <c r="D173" s="109">
        <f t="shared" si="35"/>
        <v>0</v>
      </c>
      <c r="E173" s="109">
        <f t="shared" si="36"/>
        <v>0</v>
      </c>
      <c r="F173" s="23">
        <f t="shared" si="37"/>
        <v>0</v>
      </c>
      <c r="G173" s="23">
        <f t="shared" si="38"/>
        <v>0</v>
      </c>
      <c r="H173" s="23">
        <f t="shared" si="39"/>
        <v>0</v>
      </c>
      <c r="I173" s="23">
        <f t="shared" si="40"/>
        <v>0</v>
      </c>
      <c r="J173" s="23">
        <f t="shared" si="41"/>
        <v>0</v>
      </c>
      <c r="K173" s="23">
        <f t="shared" si="42"/>
        <v>0</v>
      </c>
      <c r="L173" s="23">
        <f t="shared" si="43"/>
        <v>0</v>
      </c>
      <c r="M173" s="23">
        <f t="shared" ca="1" si="44"/>
        <v>2.7950628237908271E-2</v>
      </c>
      <c r="N173" s="23">
        <f t="shared" ca="1" si="45"/>
        <v>0</v>
      </c>
      <c r="O173" s="70">
        <f t="shared" ca="1" si="46"/>
        <v>0</v>
      </c>
      <c r="P173" s="23">
        <f t="shared" ca="1" si="47"/>
        <v>0</v>
      </c>
      <c r="Q173" s="23">
        <f t="shared" ca="1" si="48"/>
        <v>0</v>
      </c>
      <c r="R173" s="46">
        <f t="shared" ca="1" si="49"/>
        <v>-2.7950628237908271E-2</v>
      </c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</row>
    <row r="174" spans="1:35">
      <c r="A174" s="107"/>
      <c r="B174" s="107"/>
      <c r="C174" s="107"/>
      <c r="D174" s="109">
        <f t="shared" si="35"/>
        <v>0</v>
      </c>
      <c r="E174" s="109">
        <f t="shared" si="36"/>
        <v>0</v>
      </c>
      <c r="F174" s="23">
        <f t="shared" si="37"/>
        <v>0</v>
      </c>
      <c r="G174" s="23">
        <f t="shared" si="38"/>
        <v>0</v>
      </c>
      <c r="H174" s="23">
        <f t="shared" si="39"/>
        <v>0</v>
      </c>
      <c r="I174" s="23">
        <f t="shared" si="40"/>
        <v>0</v>
      </c>
      <c r="J174" s="23">
        <f t="shared" si="41"/>
        <v>0</v>
      </c>
      <c r="K174" s="23">
        <f t="shared" si="42"/>
        <v>0</v>
      </c>
      <c r="L174" s="23">
        <f t="shared" si="43"/>
        <v>0</v>
      </c>
      <c r="M174" s="23">
        <f t="shared" ca="1" si="44"/>
        <v>2.7950628237908271E-2</v>
      </c>
      <c r="N174" s="23">
        <f t="shared" ca="1" si="45"/>
        <v>0</v>
      </c>
      <c r="O174" s="70">
        <f t="shared" ca="1" si="46"/>
        <v>0</v>
      </c>
      <c r="P174" s="23">
        <f t="shared" ca="1" si="47"/>
        <v>0</v>
      </c>
      <c r="Q174" s="23">
        <f t="shared" ca="1" si="48"/>
        <v>0</v>
      </c>
      <c r="R174" s="46">
        <f t="shared" ca="1" si="49"/>
        <v>-2.7950628237908271E-2</v>
      </c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</row>
    <row r="175" spans="1:35">
      <c r="A175" s="107"/>
      <c r="B175" s="107"/>
      <c r="C175" s="107"/>
      <c r="D175" s="109">
        <f t="shared" si="35"/>
        <v>0</v>
      </c>
      <c r="E175" s="109">
        <f t="shared" si="36"/>
        <v>0</v>
      </c>
      <c r="F175" s="23">
        <f t="shared" si="37"/>
        <v>0</v>
      </c>
      <c r="G175" s="23">
        <f t="shared" si="38"/>
        <v>0</v>
      </c>
      <c r="H175" s="23">
        <f t="shared" si="39"/>
        <v>0</v>
      </c>
      <c r="I175" s="23">
        <f t="shared" si="40"/>
        <v>0</v>
      </c>
      <c r="J175" s="23">
        <f t="shared" si="41"/>
        <v>0</v>
      </c>
      <c r="K175" s="23">
        <f t="shared" si="42"/>
        <v>0</v>
      </c>
      <c r="L175" s="23">
        <f t="shared" si="43"/>
        <v>0</v>
      </c>
      <c r="M175" s="23">
        <f t="shared" ca="1" si="44"/>
        <v>2.7950628237908271E-2</v>
      </c>
      <c r="N175" s="23">
        <f t="shared" ca="1" si="45"/>
        <v>0</v>
      </c>
      <c r="O175" s="70">
        <f t="shared" ca="1" si="46"/>
        <v>0</v>
      </c>
      <c r="P175" s="23">
        <f t="shared" ca="1" si="47"/>
        <v>0</v>
      </c>
      <c r="Q175" s="23">
        <f t="shared" ca="1" si="48"/>
        <v>0</v>
      </c>
      <c r="R175" s="46">
        <f t="shared" ca="1" si="49"/>
        <v>-2.7950628237908271E-2</v>
      </c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</row>
    <row r="176" spans="1:35">
      <c r="A176" s="107"/>
      <c r="B176" s="107"/>
      <c r="C176" s="107"/>
      <c r="D176" s="109">
        <f t="shared" si="35"/>
        <v>0</v>
      </c>
      <c r="E176" s="109">
        <f t="shared" si="36"/>
        <v>0</v>
      </c>
      <c r="F176" s="23">
        <f t="shared" si="37"/>
        <v>0</v>
      </c>
      <c r="G176" s="23">
        <f t="shared" si="38"/>
        <v>0</v>
      </c>
      <c r="H176" s="23">
        <f t="shared" si="39"/>
        <v>0</v>
      </c>
      <c r="I176" s="23">
        <f t="shared" si="40"/>
        <v>0</v>
      </c>
      <c r="J176" s="23">
        <f t="shared" si="41"/>
        <v>0</v>
      </c>
      <c r="K176" s="23">
        <f t="shared" si="42"/>
        <v>0</v>
      </c>
      <c r="L176" s="23">
        <f t="shared" si="43"/>
        <v>0</v>
      </c>
      <c r="M176" s="23">
        <f t="shared" ca="1" si="44"/>
        <v>2.7950628237908271E-2</v>
      </c>
      <c r="N176" s="23">
        <f t="shared" ca="1" si="45"/>
        <v>0</v>
      </c>
      <c r="O176" s="70">
        <f t="shared" ca="1" si="46"/>
        <v>0</v>
      </c>
      <c r="P176" s="23">
        <f t="shared" ca="1" si="47"/>
        <v>0</v>
      </c>
      <c r="Q176" s="23">
        <f t="shared" ca="1" si="48"/>
        <v>0</v>
      </c>
      <c r="R176" s="46">
        <f t="shared" ca="1" si="49"/>
        <v>-2.7950628237908271E-2</v>
      </c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</row>
    <row r="177" spans="1:35">
      <c r="A177" s="107"/>
      <c r="B177" s="107"/>
      <c r="C177" s="107"/>
      <c r="D177" s="109">
        <f t="shared" si="35"/>
        <v>0</v>
      </c>
      <c r="E177" s="109">
        <f t="shared" si="36"/>
        <v>0</v>
      </c>
      <c r="F177" s="23">
        <f t="shared" si="37"/>
        <v>0</v>
      </c>
      <c r="G177" s="23">
        <f t="shared" si="38"/>
        <v>0</v>
      </c>
      <c r="H177" s="23">
        <f t="shared" si="39"/>
        <v>0</v>
      </c>
      <c r="I177" s="23">
        <f t="shared" si="40"/>
        <v>0</v>
      </c>
      <c r="J177" s="23">
        <f t="shared" si="41"/>
        <v>0</v>
      </c>
      <c r="K177" s="23">
        <f t="shared" si="42"/>
        <v>0</v>
      </c>
      <c r="L177" s="23">
        <f t="shared" si="43"/>
        <v>0</v>
      </c>
      <c r="M177" s="23">
        <f t="shared" ca="1" si="44"/>
        <v>2.7950628237908271E-2</v>
      </c>
      <c r="N177" s="23">
        <f t="shared" ca="1" si="45"/>
        <v>0</v>
      </c>
      <c r="O177" s="70">
        <f t="shared" ca="1" si="46"/>
        <v>0</v>
      </c>
      <c r="P177" s="23">
        <f t="shared" ca="1" si="47"/>
        <v>0</v>
      </c>
      <c r="Q177" s="23">
        <f t="shared" ca="1" si="48"/>
        <v>0</v>
      </c>
      <c r="R177" s="46">
        <f t="shared" ca="1" si="49"/>
        <v>-2.7950628237908271E-2</v>
      </c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</row>
    <row r="178" spans="1:35">
      <c r="A178" s="107"/>
      <c r="B178" s="107"/>
      <c r="C178" s="107"/>
      <c r="D178" s="109">
        <f t="shared" si="35"/>
        <v>0</v>
      </c>
      <c r="E178" s="109">
        <f t="shared" si="36"/>
        <v>0</v>
      </c>
      <c r="F178" s="23">
        <f t="shared" si="37"/>
        <v>0</v>
      </c>
      <c r="G178" s="23">
        <f t="shared" si="38"/>
        <v>0</v>
      </c>
      <c r="H178" s="23">
        <f t="shared" si="39"/>
        <v>0</v>
      </c>
      <c r="I178" s="23">
        <f t="shared" si="40"/>
        <v>0</v>
      </c>
      <c r="J178" s="23">
        <f t="shared" si="41"/>
        <v>0</v>
      </c>
      <c r="K178" s="23">
        <f t="shared" si="42"/>
        <v>0</v>
      </c>
      <c r="L178" s="23">
        <f t="shared" si="43"/>
        <v>0</v>
      </c>
      <c r="M178" s="23">
        <f t="shared" ca="1" si="44"/>
        <v>2.7950628237908271E-2</v>
      </c>
      <c r="N178" s="23">
        <f t="shared" ca="1" si="45"/>
        <v>0</v>
      </c>
      <c r="O178" s="70">
        <f t="shared" ca="1" si="46"/>
        <v>0</v>
      </c>
      <c r="P178" s="23">
        <f t="shared" ca="1" si="47"/>
        <v>0</v>
      </c>
      <c r="Q178" s="23">
        <f t="shared" ca="1" si="48"/>
        <v>0</v>
      </c>
      <c r="R178" s="46">
        <f t="shared" ca="1" si="49"/>
        <v>-2.7950628237908271E-2</v>
      </c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</row>
    <row r="179" spans="1:35">
      <c r="A179" s="107"/>
      <c r="B179" s="107"/>
      <c r="C179" s="107"/>
      <c r="D179" s="109">
        <f t="shared" si="35"/>
        <v>0</v>
      </c>
      <c r="E179" s="109">
        <f t="shared" si="36"/>
        <v>0</v>
      </c>
      <c r="F179" s="23">
        <f t="shared" si="37"/>
        <v>0</v>
      </c>
      <c r="G179" s="23">
        <f t="shared" si="38"/>
        <v>0</v>
      </c>
      <c r="H179" s="23">
        <f t="shared" si="39"/>
        <v>0</v>
      </c>
      <c r="I179" s="23">
        <f t="shared" si="40"/>
        <v>0</v>
      </c>
      <c r="J179" s="23">
        <f t="shared" si="41"/>
        <v>0</v>
      </c>
      <c r="K179" s="23">
        <f t="shared" si="42"/>
        <v>0</v>
      </c>
      <c r="L179" s="23">
        <f t="shared" si="43"/>
        <v>0</v>
      </c>
      <c r="M179" s="23">
        <f t="shared" ca="1" si="44"/>
        <v>2.7950628237908271E-2</v>
      </c>
      <c r="N179" s="23">
        <f t="shared" ca="1" si="45"/>
        <v>0</v>
      </c>
      <c r="O179" s="70">
        <f t="shared" ca="1" si="46"/>
        <v>0</v>
      </c>
      <c r="P179" s="23">
        <f t="shared" ca="1" si="47"/>
        <v>0</v>
      </c>
      <c r="Q179" s="23">
        <f t="shared" ca="1" si="48"/>
        <v>0</v>
      </c>
      <c r="R179" s="46">
        <f t="shared" ca="1" si="49"/>
        <v>-2.7950628237908271E-2</v>
      </c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</row>
    <row r="180" spans="1:35">
      <c r="A180" s="107"/>
      <c r="B180" s="107"/>
      <c r="C180" s="107"/>
      <c r="D180" s="109">
        <f t="shared" si="35"/>
        <v>0</v>
      </c>
      <c r="E180" s="109">
        <f t="shared" si="36"/>
        <v>0</v>
      </c>
      <c r="F180" s="23">
        <f t="shared" si="37"/>
        <v>0</v>
      </c>
      <c r="G180" s="23">
        <f t="shared" si="38"/>
        <v>0</v>
      </c>
      <c r="H180" s="23">
        <f t="shared" si="39"/>
        <v>0</v>
      </c>
      <c r="I180" s="23">
        <f t="shared" si="40"/>
        <v>0</v>
      </c>
      <c r="J180" s="23">
        <f t="shared" si="41"/>
        <v>0</v>
      </c>
      <c r="K180" s="23">
        <f t="shared" si="42"/>
        <v>0</v>
      </c>
      <c r="L180" s="23">
        <f t="shared" si="43"/>
        <v>0</v>
      </c>
      <c r="M180" s="23">
        <f t="shared" ca="1" si="44"/>
        <v>2.7950628237908271E-2</v>
      </c>
      <c r="N180" s="23">
        <f t="shared" ca="1" si="45"/>
        <v>0</v>
      </c>
      <c r="O180" s="70">
        <f t="shared" ca="1" si="46"/>
        <v>0</v>
      </c>
      <c r="P180" s="23">
        <f t="shared" ca="1" si="47"/>
        <v>0</v>
      </c>
      <c r="Q180" s="23">
        <f t="shared" ca="1" si="48"/>
        <v>0</v>
      </c>
      <c r="R180" s="46">
        <f t="shared" ca="1" si="49"/>
        <v>-2.7950628237908271E-2</v>
      </c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</row>
    <row r="181" spans="1:35">
      <c r="A181" s="107"/>
      <c r="B181" s="107"/>
      <c r="C181" s="107"/>
      <c r="D181" s="109">
        <f t="shared" si="35"/>
        <v>0</v>
      </c>
      <c r="E181" s="109">
        <f t="shared" si="36"/>
        <v>0</v>
      </c>
      <c r="F181" s="23">
        <f t="shared" si="37"/>
        <v>0</v>
      </c>
      <c r="G181" s="23">
        <f t="shared" si="38"/>
        <v>0</v>
      </c>
      <c r="H181" s="23">
        <f t="shared" si="39"/>
        <v>0</v>
      </c>
      <c r="I181" s="23">
        <f t="shared" si="40"/>
        <v>0</v>
      </c>
      <c r="J181" s="23">
        <f t="shared" si="41"/>
        <v>0</v>
      </c>
      <c r="K181" s="23">
        <f t="shared" si="42"/>
        <v>0</v>
      </c>
      <c r="L181" s="23">
        <f t="shared" si="43"/>
        <v>0</v>
      </c>
      <c r="M181" s="23">
        <f t="shared" ca="1" si="44"/>
        <v>2.7950628237908271E-2</v>
      </c>
      <c r="N181" s="23">
        <f t="shared" ca="1" si="45"/>
        <v>0</v>
      </c>
      <c r="O181" s="70">
        <f t="shared" ca="1" si="46"/>
        <v>0</v>
      </c>
      <c r="P181" s="23">
        <f t="shared" ca="1" si="47"/>
        <v>0</v>
      </c>
      <c r="Q181" s="23">
        <f t="shared" ca="1" si="48"/>
        <v>0</v>
      </c>
      <c r="R181" s="46">
        <f t="shared" ca="1" si="49"/>
        <v>-2.7950628237908271E-2</v>
      </c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</row>
    <row r="182" spans="1:35">
      <c r="A182" s="107"/>
      <c r="B182" s="107"/>
      <c r="C182" s="107"/>
      <c r="D182" s="109">
        <f t="shared" si="35"/>
        <v>0</v>
      </c>
      <c r="E182" s="109">
        <f t="shared" si="36"/>
        <v>0</v>
      </c>
      <c r="F182" s="23">
        <f t="shared" si="37"/>
        <v>0</v>
      </c>
      <c r="G182" s="23">
        <f t="shared" si="38"/>
        <v>0</v>
      </c>
      <c r="H182" s="23">
        <f t="shared" si="39"/>
        <v>0</v>
      </c>
      <c r="I182" s="23">
        <f t="shared" si="40"/>
        <v>0</v>
      </c>
      <c r="J182" s="23">
        <f t="shared" si="41"/>
        <v>0</v>
      </c>
      <c r="K182" s="23">
        <f t="shared" si="42"/>
        <v>0</v>
      </c>
      <c r="L182" s="23">
        <f t="shared" si="43"/>
        <v>0</v>
      </c>
      <c r="M182" s="23">
        <f t="shared" ca="1" si="44"/>
        <v>2.7950628237908271E-2</v>
      </c>
      <c r="N182" s="23">
        <f t="shared" ca="1" si="45"/>
        <v>0</v>
      </c>
      <c r="O182" s="70">
        <f t="shared" ca="1" si="46"/>
        <v>0</v>
      </c>
      <c r="P182" s="23">
        <f t="shared" ca="1" si="47"/>
        <v>0</v>
      </c>
      <c r="Q182" s="23">
        <f t="shared" ca="1" si="48"/>
        <v>0</v>
      </c>
      <c r="R182" s="46">
        <f t="shared" ca="1" si="49"/>
        <v>-2.7950628237908271E-2</v>
      </c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</row>
    <row r="183" spans="1:35">
      <c r="A183" s="107"/>
      <c r="B183" s="107"/>
      <c r="C183" s="107"/>
      <c r="D183" s="109">
        <f t="shared" si="35"/>
        <v>0</v>
      </c>
      <c r="E183" s="109">
        <f t="shared" si="36"/>
        <v>0</v>
      </c>
      <c r="F183" s="23">
        <f t="shared" si="37"/>
        <v>0</v>
      </c>
      <c r="G183" s="23">
        <f t="shared" si="38"/>
        <v>0</v>
      </c>
      <c r="H183" s="23">
        <f t="shared" si="39"/>
        <v>0</v>
      </c>
      <c r="I183" s="23">
        <f t="shared" si="40"/>
        <v>0</v>
      </c>
      <c r="J183" s="23">
        <f t="shared" si="41"/>
        <v>0</v>
      </c>
      <c r="K183" s="23">
        <f t="shared" si="42"/>
        <v>0</v>
      </c>
      <c r="L183" s="23">
        <f t="shared" si="43"/>
        <v>0</v>
      </c>
      <c r="M183" s="23">
        <f t="shared" ca="1" si="44"/>
        <v>2.7950628237908271E-2</v>
      </c>
      <c r="N183" s="23">
        <f t="shared" ca="1" si="45"/>
        <v>0</v>
      </c>
      <c r="O183" s="70">
        <f t="shared" ca="1" si="46"/>
        <v>0</v>
      </c>
      <c r="P183" s="23">
        <f t="shared" ca="1" si="47"/>
        <v>0</v>
      </c>
      <c r="Q183" s="23">
        <f t="shared" ca="1" si="48"/>
        <v>0</v>
      </c>
      <c r="R183" s="46">
        <f t="shared" ca="1" si="49"/>
        <v>-2.7950628237908271E-2</v>
      </c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</row>
    <row r="184" spans="1:35">
      <c r="A184" s="107"/>
      <c r="B184" s="107"/>
      <c r="C184" s="107"/>
      <c r="D184" s="109">
        <f t="shared" si="35"/>
        <v>0</v>
      </c>
      <c r="E184" s="109">
        <f t="shared" si="36"/>
        <v>0</v>
      </c>
      <c r="F184" s="23">
        <f t="shared" si="37"/>
        <v>0</v>
      </c>
      <c r="G184" s="23">
        <f t="shared" si="38"/>
        <v>0</v>
      </c>
      <c r="H184" s="23">
        <f t="shared" si="39"/>
        <v>0</v>
      </c>
      <c r="I184" s="23">
        <f t="shared" si="40"/>
        <v>0</v>
      </c>
      <c r="J184" s="23">
        <f t="shared" si="41"/>
        <v>0</v>
      </c>
      <c r="K184" s="23">
        <f t="shared" si="42"/>
        <v>0</v>
      </c>
      <c r="L184" s="23">
        <f t="shared" si="43"/>
        <v>0</v>
      </c>
      <c r="M184" s="23">
        <f t="shared" ca="1" si="44"/>
        <v>2.7950628237908271E-2</v>
      </c>
      <c r="N184" s="23">
        <f t="shared" ca="1" si="45"/>
        <v>0</v>
      </c>
      <c r="O184" s="70">
        <f t="shared" ca="1" si="46"/>
        <v>0</v>
      </c>
      <c r="P184" s="23">
        <f t="shared" ca="1" si="47"/>
        <v>0</v>
      </c>
      <c r="Q184" s="23">
        <f t="shared" ca="1" si="48"/>
        <v>0</v>
      </c>
      <c r="R184" s="46">
        <f t="shared" ca="1" si="49"/>
        <v>-2.7950628237908271E-2</v>
      </c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</row>
    <row r="185" spans="1:35">
      <c r="A185" s="107"/>
      <c r="B185" s="107"/>
      <c r="C185" s="107"/>
      <c r="D185" s="109">
        <f t="shared" si="35"/>
        <v>0</v>
      </c>
      <c r="E185" s="109">
        <f t="shared" si="36"/>
        <v>0</v>
      </c>
      <c r="F185" s="23">
        <f t="shared" si="37"/>
        <v>0</v>
      </c>
      <c r="G185" s="23">
        <f t="shared" si="38"/>
        <v>0</v>
      </c>
      <c r="H185" s="23">
        <f t="shared" si="39"/>
        <v>0</v>
      </c>
      <c r="I185" s="23">
        <f t="shared" si="40"/>
        <v>0</v>
      </c>
      <c r="J185" s="23">
        <f t="shared" si="41"/>
        <v>0</v>
      </c>
      <c r="K185" s="23">
        <f t="shared" si="42"/>
        <v>0</v>
      </c>
      <c r="L185" s="23">
        <f t="shared" si="43"/>
        <v>0</v>
      </c>
      <c r="M185" s="23">
        <f t="shared" ca="1" si="44"/>
        <v>2.7950628237908271E-2</v>
      </c>
      <c r="N185" s="23">
        <f t="shared" ca="1" si="45"/>
        <v>0</v>
      </c>
      <c r="O185" s="70">
        <f t="shared" ca="1" si="46"/>
        <v>0</v>
      </c>
      <c r="P185" s="23">
        <f t="shared" ca="1" si="47"/>
        <v>0</v>
      </c>
      <c r="Q185" s="23">
        <f t="shared" ca="1" si="48"/>
        <v>0</v>
      </c>
      <c r="R185" s="46">
        <f t="shared" ca="1" si="49"/>
        <v>-2.7950628237908271E-2</v>
      </c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</row>
    <row r="186" spans="1:35">
      <c r="A186" s="107"/>
      <c r="B186" s="107"/>
      <c r="C186" s="107"/>
      <c r="D186" s="109">
        <f t="shared" si="35"/>
        <v>0</v>
      </c>
      <c r="E186" s="109">
        <f t="shared" si="36"/>
        <v>0</v>
      </c>
      <c r="F186" s="23">
        <f t="shared" si="37"/>
        <v>0</v>
      </c>
      <c r="G186" s="23">
        <f t="shared" si="38"/>
        <v>0</v>
      </c>
      <c r="H186" s="23">
        <f t="shared" si="39"/>
        <v>0</v>
      </c>
      <c r="I186" s="23">
        <f t="shared" si="40"/>
        <v>0</v>
      </c>
      <c r="J186" s="23">
        <f t="shared" si="41"/>
        <v>0</v>
      </c>
      <c r="K186" s="23">
        <f t="shared" si="42"/>
        <v>0</v>
      </c>
      <c r="L186" s="23">
        <f t="shared" si="43"/>
        <v>0</v>
      </c>
      <c r="M186" s="23">
        <f t="shared" ca="1" si="44"/>
        <v>2.7950628237908271E-2</v>
      </c>
      <c r="N186" s="23">
        <f t="shared" ca="1" si="45"/>
        <v>0</v>
      </c>
      <c r="O186" s="70">
        <f t="shared" ca="1" si="46"/>
        <v>0</v>
      </c>
      <c r="P186" s="23">
        <f t="shared" ca="1" si="47"/>
        <v>0</v>
      </c>
      <c r="Q186" s="23">
        <f t="shared" ca="1" si="48"/>
        <v>0</v>
      </c>
      <c r="R186" s="46">
        <f t="shared" ca="1" si="49"/>
        <v>-2.7950628237908271E-2</v>
      </c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</row>
    <row r="187" spans="1:35">
      <c r="A187" s="107"/>
      <c r="B187" s="107"/>
      <c r="C187" s="107"/>
      <c r="D187" s="109">
        <f t="shared" si="35"/>
        <v>0</v>
      </c>
      <c r="E187" s="109">
        <f t="shared" si="36"/>
        <v>0</v>
      </c>
      <c r="F187" s="23">
        <f t="shared" si="37"/>
        <v>0</v>
      </c>
      <c r="G187" s="23">
        <f t="shared" si="38"/>
        <v>0</v>
      </c>
      <c r="H187" s="23">
        <f t="shared" si="39"/>
        <v>0</v>
      </c>
      <c r="I187" s="23">
        <f t="shared" si="40"/>
        <v>0</v>
      </c>
      <c r="J187" s="23">
        <f t="shared" si="41"/>
        <v>0</v>
      </c>
      <c r="K187" s="23">
        <f t="shared" si="42"/>
        <v>0</v>
      </c>
      <c r="L187" s="23">
        <f t="shared" si="43"/>
        <v>0</v>
      </c>
      <c r="M187" s="23">
        <f t="shared" ca="1" si="44"/>
        <v>2.7950628237908271E-2</v>
      </c>
      <c r="N187" s="23">
        <f t="shared" ca="1" si="45"/>
        <v>0</v>
      </c>
      <c r="O187" s="70">
        <f t="shared" ca="1" si="46"/>
        <v>0</v>
      </c>
      <c r="P187" s="23">
        <f t="shared" ca="1" si="47"/>
        <v>0</v>
      </c>
      <c r="Q187" s="23">
        <f t="shared" ca="1" si="48"/>
        <v>0</v>
      </c>
      <c r="R187" s="46">
        <f t="shared" ca="1" si="49"/>
        <v>-2.7950628237908271E-2</v>
      </c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</row>
    <row r="188" spans="1:35">
      <c r="A188" s="107"/>
      <c r="B188" s="107"/>
      <c r="C188" s="107"/>
      <c r="D188" s="109">
        <f t="shared" si="35"/>
        <v>0</v>
      </c>
      <c r="E188" s="109">
        <f t="shared" si="36"/>
        <v>0</v>
      </c>
      <c r="F188" s="23">
        <f t="shared" si="37"/>
        <v>0</v>
      </c>
      <c r="G188" s="23">
        <f t="shared" si="38"/>
        <v>0</v>
      </c>
      <c r="H188" s="23">
        <f t="shared" si="39"/>
        <v>0</v>
      </c>
      <c r="I188" s="23">
        <f t="shared" si="40"/>
        <v>0</v>
      </c>
      <c r="J188" s="23">
        <f t="shared" si="41"/>
        <v>0</v>
      </c>
      <c r="K188" s="23">
        <f t="shared" si="42"/>
        <v>0</v>
      </c>
      <c r="L188" s="23">
        <f t="shared" si="43"/>
        <v>0</v>
      </c>
      <c r="M188" s="23">
        <f t="shared" ca="1" si="44"/>
        <v>2.7950628237908271E-2</v>
      </c>
      <c r="N188" s="23">
        <f t="shared" ca="1" si="45"/>
        <v>0</v>
      </c>
      <c r="O188" s="70">
        <f t="shared" ca="1" si="46"/>
        <v>0</v>
      </c>
      <c r="P188" s="23">
        <f t="shared" ca="1" si="47"/>
        <v>0</v>
      </c>
      <c r="Q188" s="23">
        <f t="shared" ca="1" si="48"/>
        <v>0</v>
      </c>
      <c r="R188" s="46">
        <f t="shared" ca="1" si="49"/>
        <v>-2.7950628237908271E-2</v>
      </c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</row>
    <row r="189" spans="1:35">
      <c r="A189" s="107"/>
      <c r="B189" s="107"/>
      <c r="C189" s="107"/>
      <c r="D189" s="109">
        <f t="shared" si="35"/>
        <v>0</v>
      </c>
      <c r="E189" s="109">
        <f t="shared" si="36"/>
        <v>0</v>
      </c>
      <c r="F189" s="23">
        <f t="shared" si="37"/>
        <v>0</v>
      </c>
      <c r="G189" s="23">
        <f t="shared" si="38"/>
        <v>0</v>
      </c>
      <c r="H189" s="23">
        <f t="shared" si="39"/>
        <v>0</v>
      </c>
      <c r="I189" s="23">
        <f t="shared" si="40"/>
        <v>0</v>
      </c>
      <c r="J189" s="23">
        <f t="shared" si="41"/>
        <v>0</v>
      </c>
      <c r="K189" s="23">
        <f t="shared" si="42"/>
        <v>0</v>
      </c>
      <c r="L189" s="23">
        <f t="shared" si="43"/>
        <v>0</v>
      </c>
      <c r="M189" s="23">
        <f t="shared" ca="1" si="44"/>
        <v>2.7950628237908271E-2</v>
      </c>
      <c r="N189" s="23">
        <f t="shared" ca="1" si="45"/>
        <v>0</v>
      </c>
      <c r="O189" s="70">
        <f t="shared" ca="1" si="46"/>
        <v>0</v>
      </c>
      <c r="P189" s="23">
        <f t="shared" ca="1" si="47"/>
        <v>0</v>
      </c>
      <c r="Q189" s="23">
        <f t="shared" ca="1" si="48"/>
        <v>0</v>
      </c>
      <c r="R189" s="46">
        <f t="shared" ca="1" si="49"/>
        <v>-2.7950628237908271E-2</v>
      </c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</row>
    <row r="190" spans="1:35">
      <c r="A190" s="107"/>
      <c r="B190" s="107"/>
      <c r="C190" s="107"/>
      <c r="D190" s="109">
        <f t="shared" si="35"/>
        <v>0</v>
      </c>
      <c r="E190" s="109">
        <f t="shared" si="36"/>
        <v>0</v>
      </c>
      <c r="F190" s="23">
        <f t="shared" si="37"/>
        <v>0</v>
      </c>
      <c r="G190" s="23">
        <f t="shared" si="38"/>
        <v>0</v>
      </c>
      <c r="H190" s="23">
        <f t="shared" si="39"/>
        <v>0</v>
      </c>
      <c r="I190" s="23">
        <f t="shared" si="40"/>
        <v>0</v>
      </c>
      <c r="J190" s="23">
        <f t="shared" si="41"/>
        <v>0</v>
      </c>
      <c r="K190" s="23">
        <f t="shared" si="42"/>
        <v>0</v>
      </c>
      <c r="L190" s="23">
        <f t="shared" si="43"/>
        <v>0</v>
      </c>
      <c r="M190" s="23">
        <f t="shared" ca="1" si="44"/>
        <v>2.7950628237908271E-2</v>
      </c>
      <c r="N190" s="23">
        <f t="shared" ca="1" si="45"/>
        <v>0</v>
      </c>
      <c r="O190" s="70">
        <f t="shared" ca="1" si="46"/>
        <v>0</v>
      </c>
      <c r="P190" s="23">
        <f t="shared" ca="1" si="47"/>
        <v>0</v>
      </c>
      <c r="Q190" s="23">
        <f t="shared" ca="1" si="48"/>
        <v>0</v>
      </c>
      <c r="R190" s="46">
        <f t="shared" ca="1" si="49"/>
        <v>-2.7950628237908271E-2</v>
      </c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</row>
    <row r="191" spans="1:35">
      <c r="A191" s="107"/>
      <c r="B191" s="107"/>
      <c r="C191" s="107"/>
      <c r="D191" s="109">
        <f t="shared" si="35"/>
        <v>0</v>
      </c>
      <c r="E191" s="109">
        <f t="shared" si="36"/>
        <v>0</v>
      </c>
      <c r="F191" s="23">
        <f t="shared" si="37"/>
        <v>0</v>
      </c>
      <c r="G191" s="23">
        <f t="shared" si="38"/>
        <v>0</v>
      </c>
      <c r="H191" s="23">
        <f t="shared" si="39"/>
        <v>0</v>
      </c>
      <c r="I191" s="23">
        <f t="shared" si="40"/>
        <v>0</v>
      </c>
      <c r="J191" s="23">
        <f t="shared" si="41"/>
        <v>0</v>
      </c>
      <c r="K191" s="23">
        <f t="shared" si="42"/>
        <v>0</v>
      </c>
      <c r="L191" s="23">
        <f t="shared" si="43"/>
        <v>0</v>
      </c>
      <c r="M191" s="23">
        <f t="shared" ca="1" si="44"/>
        <v>2.7950628237908271E-2</v>
      </c>
      <c r="N191" s="23">
        <f t="shared" ca="1" si="45"/>
        <v>0</v>
      </c>
      <c r="O191" s="70">
        <f t="shared" ca="1" si="46"/>
        <v>0</v>
      </c>
      <c r="P191" s="23">
        <f t="shared" ca="1" si="47"/>
        <v>0</v>
      </c>
      <c r="Q191" s="23">
        <f t="shared" ca="1" si="48"/>
        <v>0</v>
      </c>
      <c r="R191" s="46">
        <f t="shared" ca="1" si="49"/>
        <v>-2.7950628237908271E-2</v>
      </c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</row>
    <row r="192" spans="1:35">
      <c r="A192" s="107"/>
      <c r="B192" s="107"/>
      <c r="C192" s="107"/>
      <c r="D192" s="109">
        <f t="shared" si="35"/>
        <v>0</v>
      </c>
      <c r="E192" s="109">
        <f t="shared" si="36"/>
        <v>0</v>
      </c>
      <c r="F192" s="23">
        <f t="shared" si="37"/>
        <v>0</v>
      </c>
      <c r="G192" s="23">
        <f t="shared" si="38"/>
        <v>0</v>
      </c>
      <c r="H192" s="23">
        <f t="shared" si="39"/>
        <v>0</v>
      </c>
      <c r="I192" s="23">
        <f t="shared" si="40"/>
        <v>0</v>
      </c>
      <c r="J192" s="23">
        <f t="shared" si="41"/>
        <v>0</v>
      </c>
      <c r="K192" s="23">
        <f t="shared" si="42"/>
        <v>0</v>
      </c>
      <c r="L192" s="23">
        <f t="shared" si="43"/>
        <v>0</v>
      </c>
      <c r="M192" s="23">
        <f t="shared" ca="1" si="44"/>
        <v>2.7950628237908271E-2</v>
      </c>
      <c r="N192" s="23">
        <f t="shared" ca="1" si="45"/>
        <v>0</v>
      </c>
      <c r="O192" s="70">
        <f t="shared" ca="1" si="46"/>
        <v>0</v>
      </c>
      <c r="P192" s="23">
        <f t="shared" ca="1" si="47"/>
        <v>0</v>
      </c>
      <c r="Q192" s="23">
        <f t="shared" ca="1" si="48"/>
        <v>0</v>
      </c>
      <c r="R192" s="46">
        <f t="shared" ca="1" si="49"/>
        <v>-2.7950628237908271E-2</v>
      </c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</row>
    <row r="193" spans="1:35">
      <c r="A193" s="107"/>
      <c r="B193" s="107"/>
      <c r="C193" s="107"/>
      <c r="D193" s="109">
        <f t="shared" si="35"/>
        <v>0</v>
      </c>
      <c r="E193" s="109">
        <f t="shared" si="36"/>
        <v>0</v>
      </c>
      <c r="F193" s="23">
        <f t="shared" si="37"/>
        <v>0</v>
      </c>
      <c r="G193" s="23">
        <f t="shared" si="38"/>
        <v>0</v>
      </c>
      <c r="H193" s="23">
        <f t="shared" si="39"/>
        <v>0</v>
      </c>
      <c r="I193" s="23">
        <f t="shared" si="40"/>
        <v>0</v>
      </c>
      <c r="J193" s="23">
        <f t="shared" si="41"/>
        <v>0</v>
      </c>
      <c r="K193" s="23">
        <f t="shared" si="42"/>
        <v>0</v>
      </c>
      <c r="L193" s="23">
        <f t="shared" si="43"/>
        <v>0</v>
      </c>
      <c r="M193" s="23">
        <f t="shared" ca="1" si="44"/>
        <v>2.7950628237908271E-2</v>
      </c>
      <c r="N193" s="23">
        <f t="shared" ca="1" si="45"/>
        <v>0</v>
      </c>
      <c r="O193" s="70">
        <f t="shared" ca="1" si="46"/>
        <v>0</v>
      </c>
      <c r="P193" s="23">
        <f t="shared" ca="1" si="47"/>
        <v>0</v>
      </c>
      <c r="Q193" s="23">
        <f t="shared" ca="1" si="48"/>
        <v>0</v>
      </c>
      <c r="R193" s="46">
        <f t="shared" ca="1" si="49"/>
        <v>-2.7950628237908271E-2</v>
      </c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</row>
    <row r="194" spans="1:35">
      <c r="A194" s="107"/>
      <c r="B194" s="107"/>
      <c r="C194" s="107"/>
      <c r="D194" s="109">
        <f t="shared" si="35"/>
        <v>0</v>
      </c>
      <c r="E194" s="109">
        <f t="shared" si="36"/>
        <v>0</v>
      </c>
      <c r="F194" s="23">
        <f t="shared" si="37"/>
        <v>0</v>
      </c>
      <c r="G194" s="23">
        <f t="shared" si="38"/>
        <v>0</v>
      </c>
      <c r="H194" s="23">
        <f t="shared" si="39"/>
        <v>0</v>
      </c>
      <c r="I194" s="23">
        <f t="shared" si="40"/>
        <v>0</v>
      </c>
      <c r="J194" s="23">
        <f t="shared" si="41"/>
        <v>0</v>
      </c>
      <c r="K194" s="23">
        <f t="shared" si="42"/>
        <v>0</v>
      </c>
      <c r="L194" s="23">
        <f t="shared" si="43"/>
        <v>0</v>
      </c>
      <c r="M194" s="23">
        <f t="shared" ca="1" si="44"/>
        <v>2.7950628237908271E-2</v>
      </c>
      <c r="N194" s="23">
        <f t="shared" ca="1" si="45"/>
        <v>0</v>
      </c>
      <c r="O194" s="70">
        <f t="shared" ca="1" si="46"/>
        <v>0</v>
      </c>
      <c r="P194" s="23">
        <f t="shared" ca="1" si="47"/>
        <v>0</v>
      </c>
      <c r="Q194" s="23">
        <f t="shared" ca="1" si="48"/>
        <v>0</v>
      </c>
      <c r="R194" s="46">
        <f t="shared" ca="1" si="49"/>
        <v>-2.7950628237908271E-2</v>
      </c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</row>
    <row r="195" spans="1:35">
      <c r="A195" s="107"/>
      <c r="B195" s="107"/>
      <c r="C195" s="107"/>
      <c r="D195" s="109">
        <f t="shared" si="35"/>
        <v>0</v>
      </c>
      <c r="E195" s="109">
        <f t="shared" si="36"/>
        <v>0</v>
      </c>
      <c r="F195" s="23">
        <f t="shared" si="37"/>
        <v>0</v>
      </c>
      <c r="G195" s="23">
        <f t="shared" si="38"/>
        <v>0</v>
      </c>
      <c r="H195" s="23">
        <f t="shared" si="39"/>
        <v>0</v>
      </c>
      <c r="I195" s="23">
        <f t="shared" si="40"/>
        <v>0</v>
      </c>
      <c r="J195" s="23">
        <f t="shared" si="41"/>
        <v>0</v>
      </c>
      <c r="K195" s="23">
        <f t="shared" si="42"/>
        <v>0</v>
      </c>
      <c r="L195" s="23">
        <f t="shared" si="43"/>
        <v>0</v>
      </c>
      <c r="M195" s="23">
        <f t="shared" ca="1" si="44"/>
        <v>2.7950628237908271E-2</v>
      </c>
      <c r="N195" s="23">
        <f t="shared" ca="1" si="45"/>
        <v>0</v>
      </c>
      <c r="O195" s="70">
        <f t="shared" ca="1" si="46"/>
        <v>0</v>
      </c>
      <c r="P195" s="23">
        <f t="shared" ca="1" si="47"/>
        <v>0</v>
      </c>
      <c r="Q195" s="23">
        <f t="shared" ca="1" si="48"/>
        <v>0</v>
      </c>
      <c r="R195" s="46">
        <f t="shared" ca="1" si="49"/>
        <v>-2.7950628237908271E-2</v>
      </c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</row>
    <row r="196" spans="1:35">
      <c r="A196" s="107"/>
      <c r="B196" s="107"/>
      <c r="C196" s="107"/>
      <c r="D196" s="109">
        <f t="shared" si="35"/>
        <v>0</v>
      </c>
      <c r="E196" s="109">
        <f t="shared" si="36"/>
        <v>0</v>
      </c>
      <c r="F196" s="23">
        <f t="shared" si="37"/>
        <v>0</v>
      </c>
      <c r="G196" s="23">
        <f t="shared" si="38"/>
        <v>0</v>
      </c>
      <c r="H196" s="23">
        <f t="shared" si="39"/>
        <v>0</v>
      </c>
      <c r="I196" s="23">
        <f t="shared" si="40"/>
        <v>0</v>
      </c>
      <c r="J196" s="23">
        <f t="shared" si="41"/>
        <v>0</v>
      </c>
      <c r="K196" s="23">
        <f t="shared" si="42"/>
        <v>0</v>
      </c>
      <c r="L196" s="23">
        <f t="shared" si="43"/>
        <v>0</v>
      </c>
      <c r="M196" s="23">
        <f t="shared" ca="1" si="44"/>
        <v>2.7950628237908271E-2</v>
      </c>
      <c r="N196" s="23">
        <f t="shared" ca="1" si="45"/>
        <v>0</v>
      </c>
      <c r="O196" s="70">
        <f t="shared" ca="1" si="46"/>
        <v>0</v>
      </c>
      <c r="P196" s="23">
        <f t="shared" ca="1" si="47"/>
        <v>0</v>
      </c>
      <c r="Q196" s="23">
        <f t="shared" ca="1" si="48"/>
        <v>0</v>
      </c>
      <c r="R196" s="46">
        <f t="shared" ca="1" si="49"/>
        <v>-2.7950628237908271E-2</v>
      </c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</row>
    <row r="197" spans="1:35">
      <c r="A197" s="107"/>
      <c r="B197" s="107"/>
      <c r="C197" s="107"/>
      <c r="D197" s="109">
        <f t="shared" si="35"/>
        <v>0</v>
      </c>
      <c r="E197" s="109">
        <f t="shared" si="36"/>
        <v>0</v>
      </c>
      <c r="F197" s="23">
        <f t="shared" si="37"/>
        <v>0</v>
      </c>
      <c r="G197" s="23">
        <f t="shared" si="38"/>
        <v>0</v>
      </c>
      <c r="H197" s="23">
        <f t="shared" si="39"/>
        <v>0</v>
      </c>
      <c r="I197" s="23">
        <f t="shared" si="40"/>
        <v>0</v>
      </c>
      <c r="J197" s="23">
        <f t="shared" si="41"/>
        <v>0</v>
      </c>
      <c r="K197" s="23">
        <f t="shared" si="42"/>
        <v>0</v>
      </c>
      <c r="L197" s="23">
        <f t="shared" si="43"/>
        <v>0</v>
      </c>
      <c r="M197" s="23">
        <f t="shared" ca="1" si="44"/>
        <v>2.7950628237908271E-2</v>
      </c>
      <c r="N197" s="23">
        <f t="shared" ca="1" si="45"/>
        <v>0</v>
      </c>
      <c r="O197" s="70">
        <f t="shared" ca="1" si="46"/>
        <v>0</v>
      </c>
      <c r="P197" s="23">
        <f t="shared" ca="1" si="47"/>
        <v>0</v>
      </c>
      <c r="Q197" s="23">
        <f t="shared" ca="1" si="48"/>
        <v>0</v>
      </c>
      <c r="R197" s="46">
        <f t="shared" ca="1" si="49"/>
        <v>-2.7950628237908271E-2</v>
      </c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</row>
    <row r="198" spans="1:35">
      <c r="A198" s="107"/>
      <c r="B198" s="107"/>
      <c r="C198" s="107"/>
      <c r="D198" s="109">
        <f t="shared" si="35"/>
        <v>0</v>
      </c>
      <c r="E198" s="109">
        <f t="shared" si="36"/>
        <v>0</v>
      </c>
      <c r="F198" s="23">
        <f t="shared" si="37"/>
        <v>0</v>
      </c>
      <c r="G198" s="23">
        <f t="shared" si="38"/>
        <v>0</v>
      </c>
      <c r="H198" s="23">
        <f t="shared" si="39"/>
        <v>0</v>
      </c>
      <c r="I198" s="23">
        <f t="shared" si="40"/>
        <v>0</v>
      </c>
      <c r="J198" s="23">
        <f t="shared" si="41"/>
        <v>0</v>
      </c>
      <c r="K198" s="23">
        <f t="shared" si="42"/>
        <v>0</v>
      </c>
      <c r="L198" s="23">
        <f t="shared" si="43"/>
        <v>0</v>
      </c>
      <c r="M198" s="23">
        <f t="shared" ca="1" si="44"/>
        <v>2.7950628237908271E-2</v>
      </c>
      <c r="N198" s="23">
        <f t="shared" ca="1" si="45"/>
        <v>0</v>
      </c>
      <c r="O198" s="70">
        <f t="shared" ca="1" si="46"/>
        <v>0</v>
      </c>
      <c r="P198" s="23">
        <f t="shared" ca="1" si="47"/>
        <v>0</v>
      </c>
      <c r="Q198" s="23">
        <f t="shared" ca="1" si="48"/>
        <v>0</v>
      </c>
      <c r="R198" s="46">
        <f t="shared" ca="1" si="49"/>
        <v>-2.7950628237908271E-2</v>
      </c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</row>
    <row r="199" spans="1:35">
      <c r="A199" s="107"/>
      <c r="B199" s="107"/>
      <c r="C199" s="107"/>
      <c r="D199" s="109">
        <f t="shared" si="35"/>
        <v>0</v>
      </c>
      <c r="E199" s="109">
        <f t="shared" si="36"/>
        <v>0</v>
      </c>
      <c r="F199" s="23">
        <f t="shared" si="37"/>
        <v>0</v>
      </c>
      <c r="G199" s="23">
        <f t="shared" si="38"/>
        <v>0</v>
      </c>
      <c r="H199" s="23">
        <f t="shared" si="39"/>
        <v>0</v>
      </c>
      <c r="I199" s="23">
        <f t="shared" si="40"/>
        <v>0</v>
      </c>
      <c r="J199" s="23">
        <f t="shared" si="41"/>
        <v>0</v>
      </c>
      <c r="K199" s="23">
        <f t="shared" si="42"/>
        <v>0</v>
      </c>
      <c r="L199" s="23">
        <f t="shared" si="43"/>
        <v>0</v>
      </c>
      <c r="M199" s="23">
        <f t="shared" ca="1" si="44"/>
        <v>2.7950628237908271E-2</v>
      </c>
      <c r="N199" s="23">
        <f t="shared" ca="1" si="45"/>
        <v>0</v>
      </c>
      <c r="O199" s="70">
        <f t="shared" ca="1" si="46"/>
        <v>0</v>
      </c>
      <c r="P199" s="23">
        <f t="shared" ca="1" si="47"/>
        <v>0</v>
      </c>
      <c r="Q199" s="23">
        <f t="shared" ca="1" si="48"/>
        <v>0</v>
      </c>
      <c r="R199" s="46">
        <f t="shared" ca="1" si="49"/>
        <v>-2.7950628237908271E-2</v>
      </c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</row>
    <row r="200" spans="1:35">
      <c r="A200" s="107"/>
      <c r="B200" s="107"/>
      <c r="C200" s="107"/>
      <c r="D200" s="109">
        <f t="shared" si="35"/>
        <v>0</v>
      </c>
      <c r="E200" s="109">
        <f t="shared" si="36"/>
        <v>0</v>
      </c>
      <c r="F200" s="23">
        <f t="shared" si="37"/>
        <v>0</v>
      </c>
      <c r="G200" s="23">
        <f t="shared" si="38"/>
        <v>0</v>
      </c>
      <c r="H200" s="23">
        <f t="shared" si="39"/>
        <v>0</v>
      </c>
      <c r="I200" s="23">
        <f t="shared" si="40"/>
        <v>0</v>
      </c>
      <c r="J200" s="23">
        <f t="shared" si="41"/>
        <v>0</v>
      </c>
      <c r="K200" s="23">
        <f t="shared" si="42"/>
        <v>0</v>
      </c>
      <c r="L200" s="23">
        <f t="shared" si="43"/>
        <v>0</v>
      </c>
      <c r="M200" s="23">
        <f t="shared" ca="1" si="44"/>
        <v>2.7950628237908271E-2</v>
      </c>
      <c r="N200" s="23">
        <f t="shared" ca="1" si="45"/>
        <v>0</v>
      </c>
      <c r="O200" s="70">
        <f t="shared" ca="1" si="46"/>
        <v>0</v>
      </c>
      <c r="P200" s="23">
        <f t="shared" ca="1" si="47"/>
        <v>0</v>
      </c>
      <c r="Q200" s="23">
        <f t="shared" ca="1" si="48"/>
        <v>0</v>
      </c>
      <c r="R200" s="46">
        <f t="shared" ca="1" si="49"/>
        <v>-2.7950628237908271E-2</v>
      </c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</row>
    <row r="201" spans="1:35">
      <c r="A201" s="107"/>
      <c r="B201" s="107"/>
      <c r="C201" s="107"/>
      <c r="D201" s="109">
        <f t="shared" si="35"/>
        <v>0</v>
      </c>
      <c r="E201" s="109">
        <f t="shared" si="36"/>
        <v>0</v>
      </c>
      <c r="F201" s="23">
        <f t="shared" si="37"/>
        <v>0</v>
      </c>
      <c r="G201" s="23">
        <f t="shared" si="38"/>
        <v>0</v>
      </c>
      <c r="H201" s="23">
        <f t="shared" si="39"/>
        <v>0</v>
      </c>
      <c r="I201" s="23">
        <f t="shared" si="40"/>
        <v>0</v>
      </c>
      <c r="J201" s="23">
        <f t="shared" si="41"/>
        <v>0</v>
      </c>
      <c r="K201" s="23">
        <f t="shared" si="42"/>
        <v>0</v>
      </c>
      <c r="L201" s="23">
        <f t="shared" si="43"/>
        <v>0</v>
      </c>
      <c r="M201" s="23">
        <f t="shared" ca="1" si="44"/>
        <v>2.7950628237908271E-2</v>
      </c>
      <c r="N201" s="23">
        <f t="shared" ca="1" si="45"/>
        <v>0</v>
      </c>
      <c r="O201" s="70">
        <f t="shared" ca="1" si="46"/>
        <v>0</v>
      </c>
      <c r="P201" s="23">
        <f t="shared" ca="1" si="47"/>
        <v>0</v>
      </c>
      <c r="Q201" s="23">
        <f t="shared" ca="1" si="48"/>
        <v>0</v>
      </c>
      <c r="R201" s="46">
        <f t="shared" ca="1" si="49"/>
        <v>-2.7950628237908271E-2</v>
      </c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</row>
    <row r="202" spans="1:35">
      <c r="A202" s="107"/>
      <c r="B202" s="107"/>
      <c r="C202" s="107"/>
      <c r="D202" s="109">
        <f t="shared" si="35"/>
        <v>0</v>
      </c>
      <c r="E202" s="109">
        <f t="shared" si="36"/>
        <v>0</v>
      </c>
      <c r="F202" s="23">
        <f t="shared" si="37"/>
        <v>0</v>
      </c>
      <c r="G202" s="23">
        <f t="shared" si="38"/>
        <v>0</v>
      </c>
      <c r="H202" s="23">
        <f t="shared" si="39"/>
        <v>0</v>
      </c>
      <c r="I202" s="23">
        <f t="shared" si="40"/>
        <v>0</v>
      </c>
      <c r="J202" s="23">
        <f t="shared" si="41"/>
        <v>0</v>
      </c>
      <c r="K202" s="23">
        <f t="shared" si="42"/>
        <v>0</v>
      </c>
      <c r="L202" s="23">
        <f t="shared" si="43"/>
        <v>0</v>
      </c>
      <c r="M202" s="23">
        <f t="shared" ca="1" si="44"/>
        <v>2.7950628237908271E-2</v>
      </c>
      <c r="N202" s="23">
        <f t="shared" ca="1" si="45"/>
        <v>0</v>
      </c>
      <c r="O202" s="70">
        <f t="shared" ca="1" si="46"/>
        <v>0</v>
      </c>
      <c r="P202" s="23">
        <f t="shared" ca="1" si="47"/>
        <v>0</v>
      </c>
      <c r="Q202" s="23">
        <f t="shared" ca="1" si="48"/>
        <v>0</v>
      </c>
      <c r="R202" s="46">
        <f t="shared" ca="1" si="49"/>
        <v>-2.7950628237908271E-2</v>
      </c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</row>
    <row r="203" spans="1:35">
      <c r="A203" s="107"/>
      <c r="B203" s="107"/>
      <c r="C203" s="107"/>
      <c r="D203" s="109">
        <f t="shared" si="35"/>
        <v>0</v>
      </c>
      <c r="E203" s="109">
        <f t="shared" si="36"/>
        <v>0</v>
      </c>
      <c r="F203" s="23">
        <f t="shared" si="37"/>
        <v>0</v>
      </c>
      <c r="G203" s="23">
        <f t="shared" si="38"/>
        <v>0</v>
      </c>
      <c r="H203" s="23">
        <f t="shared" si="39"/>
        <v>0</v>
      </c>
      <c r="I203" s="23">
        <f t="shared" si="40"/>
        <v>0</v>
      </c>
      <c r="J203" s="23">
        <f t="shared" si="41"/>
        <v>0</v>
      </c>
      <c r="K203" s="23">
        <f t="shared" si="42"/>
        <v>0</v>
      </c>
      <c r="L203" s="23">
        <f t="shared" si="43"/>
        <v>0</v>
      </c>
      <c r="M203" s="23">
        <f t="shared" ca="1" si="44"/>
        <v>2.7950628237908271E-2</v>
      </c>
      <c r="N203" s="23">
        <f t="shared" ca="1" si="45"/>
        <v>0</v>
      </c>
      <c r="O203" s="70">
        <f t="shared" ca="1" si="46"/>
        <v>0</v>
      </c>
      <c r="P203" s="23">
        <f t="shared" ca="1" si="47"/>
        <v>0</v>
      </c>
      <c r="Q203" s="23">
        <f t="shared" ca="1" si="48"/>
        <v>0</v>
      </c>
      <c r="R203" s="46">
        <f t="shared" ca="1" si="49"/>
        <v>-2.7950628237908271E-2</v>
      </c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</row>
    <row r="204" spans="1:35">
      <c r="A204" s="107"/>
      <c r="B204" s="107"/>
      <c r="C204" s="107"/>
      <c r="D204" s="109">
        <f t="shared" si="35"/>
        <v>0</v>
      </c>
      <c r="E204" s="109">
        <f t="shared" si="36"/>
        <v>0</v>
      </c>
      <c r="F204" s="23">
        <f t="shared" si="37"/>
        <v>0</v>
      </c>
      <c r="G204" s="23">
        <f t="shared" si="38"/>
        <v>0</v>
      </c>
      <c r="H204" s="23">
        <f t="shared" si="39"/>
        <v>0</v>
      </c>
      <c r="I204" s="23">
        <f t="shared" si="40"/>
        <v>0</v>
      </c>
      <c r="J204" s="23">
        <f t="shared" si="41"/>
        <v>0</v>
      </c>
      <c r="K204" s="23">
        <f t="shared" si="42"/>
        <v>0</v>
      </c>
      <c r="L204" s="23">
        <f t="shared" si="43"/>
        <v>0</v>
      </c>
      <c r="M204" s="23">
        <f t="shared" ca="1" si="44"/>
        <v>2.7950628237908271E-2</v>
      </c>
      <c r="N204" s="23">
        <f t="shared" ca="1" si="45"/>
        <v>0</v>
      </c>
      <c r="O204" s="70">
        <f t="shared" ca="1" si="46"/>
        <v>0</v>
      </c>
      <c r="P204" s="23">
        <f t="shared" ca="1" si="47"/>
        <v>0</v>
      </c>
      <c r="Q204" s="23">
        <f t="shared" ca="1" si="48"/>
        <v>0</v>
      </c>
      <c r="R204" s="46">
        <f t="shared" ca="1" si="49"/>
        <v>-2.7950628237908271E-2</v>
      </c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</row>
    <row r="205" spans="1:35">
      <c r="A205" s="107"/>
      <c r="B205" s="107"/>
      <c r="C205" s="107"/>
      <c r="D205" s="109">
        <f t="shared" si="35"/>
        <v>0</v>
      </c>
      <c r="E205" s="109">
        <f t="shared" si="36"/>
        <v>0</v>
      </c>
      <c r="F205" s="23">
        <f t="shared" si="37"/>
        <v>0</v>
      </c>
      <c r="G205" s="23">
        <f t="shared" si="38"/>
        <v>0</v>
      </c>
      <c r="H205" s="23">
        <f t="shared" si="39"/>
        <v>0</v>
      </c>
      <c r="I205" s="23">
        <f t="shared" si="40"/>
        <v>0</v>
      </c>
      <c r="J205" s="23">
        <f t="shared" si="41"/>
        <v>0</v>
      </c>
      <c r="K205" s="23">
        <f t="shared" si="42"/>
        <v>0</v>
      </c>
      <c r="L205" s="23">
        <f t="shared" si="43"/>
        <v>0</v>
      </c>
      <c r="M205" s="23">
        <f t="shared" ca="1" si="44"/>
        <v>2.7950628237908271E-2</v>
      </c>
      <c r="N205" s="23">
        <f t="shared" ca="1" si="45"/>
        <v>0</v>
      </c>
      <c r="O205" s="70">
        <f t="shared" ca="1" si="46"/>
        <v>0</v>
      </c>
      <c r="P205" s="23">
        <f t="shared" ca="1" si="47"/>
        <v>0</v>
      </c>
      <c r="Q205" s="23">
        <f t="shared" ca="1" si="48"/>
        <v>0</v>
      </c>
      <c r="R205" s="46">
        <f t="shared" ca="1" si="49"/>
        <v>-2.7950628237908271E-2</v>
      </c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</row>
    <row r="206" spans="1:35">
      <c r="A206" s="107"/>
      <c r="B206" s="107"/>
      <c r="C206" s="107"/>
      <c r="D206" s="109">
        <f t="shared" si="35"/>
        <v>0</v>
      </c>
      <c r="E206" s="109">
        <f t="shared" si="36"/>
        <v>0</v>
      </c>
      <c r="F206" s="23">
        <f t="shared" si="37"/>
        <v>0</v>
      </c>
      <c r="G206" s="23">
        <f t="shared" si="38"/>
        <v>0</v>
      </c>
      <c r="H206" s="23">
        <f t="shared" si="39"/>
        <v>0</v>
      </c>
      <c r="I206" s="23">
        <f t="shared" si="40"/>
        <v>0</v>
      </c>
      <c r="J206" s="23">
        <f t="shared" si="41"/>
        <v>0</v>
      </c>
      <c r="K206" s="23">
        <f t="shared" si="42"/>
        <v>0</v>
      </c>
      <c r="L206" s="23">
        <f t="shared" si="43"/>
        <v>0</v>
      </c>
      <c r="M206" s="23">
        <f t="shared" ca="1" si="44"/>
        <v>2.7950628237908271E-2</v>
      </c>
      <c r="N206" s="23">
        <f t="shared" ca="1" si="45"/>
        <v>0</v>
      </c>
      <c r="O206" s="70">
        <f t="shared" ca="1" si="46"/>
        <v>0</v>
      </c>
      <c r="P206" s="23">
        <f t="shared" ca="1" si="47"/>
        <v>0</v>
      </c>
      <c r="Q206" s="23">
        <f t="shared" ca="1" si="48"/>
        <v>0</v>
      </c>
      <c r="R206" s="46">
        <f t="shared" ca="1" si="49"/>
        <v>-2.7950628237908271E-2</v>
      </c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</row>
    <row r="207" spans="1:35">
      <c r="A207" s="107"/>
      <c r="B207" s="107"/>
      <c r="C207" s="107"/>
      <c r="D207" s="109">
        <f t="shared" si="35"/>
        <v>0</v>
      </c>
      <c r="E207" s="109">
        <f t="shared" si="36"/>
        <v>0</v>
      </c>
      <c r="F207" s="23">
        <f t="shared" si="37"/>
        <v>0</v>
      </c>
      <c r="G207" s="23">
        <f t="shared" si="38"/>
        <v>0</v>
      </c>
      <c r="H207" s="23">
        <f t="shared" si="39"/>
        <v>0</v>
      </c>
      <c r="I207" s="23">
        <f t="shared" si="40"/>
        <v>0</v>
      </c>
      <c r="J207" s="23">
        <f t="shared" si="41"/>
        <v>0</v>
      </c>
      <c r="K207" s="23">
        <f t="shared" si="42"/>
        <v>0</v>
      </c>
      <c r="L207" s="23">
        <f t="shared" si="43"/>
        <v>0</v>
      </c>
      <c r="M207" s="23">
        <f t="shared" ca="1" si="44"/>
        <v>2.7950628237908271E-2</v>
      </c>
      <c r="N207" s="23">
        <f t="shared" ca="1" si="45"/>
        <v>0</v>
      </c>
      <c r="O207" s="70">
        <f t="shared" ca="1" si="46"/>
        <v>0</v>
      </c>
      <c r="P207" s="23">
        <f t="shared" ca="1" si="47"/>
        <v>0</v>
      </c>
      <c r="Q207" s="23">
        <f t="shared" ca="1" si="48"/>
        <v>0</v>
      </c>
      <c r="R207" s="46">
        <f t="shared" ca="1" si="49"/>
        <v>-2.7950628237908271E-2</v>
      </c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</row>
    <row r="208" spans="1:35">
      <c r="A208" s="107"/>
      <c r="B208" s="107"/>
      <c r="C208" s="107"/>
      <c r="D208" s="109">
        <f t="shared" si="35"/>
        <v>0</v>
      </c>
      <c r="E208" s="109">
        <f t="shared" si="36"/>
        <v>0</v>
      </c>
      <c r="F208" s="23">
        <f t="shared" si="37"/>
        <v>0</v>
      </c>
      <c r="G208" s="23">
        <f t="shared" si="38"/>
        <v>0</v>
      </c>
      <c r="H208" s="23">
        <f t="shared" si="39"/>
        <v>0</v>
      </c>
      <c r="I208" s="23">
        <f t="shared" si="40"/>
        <v>0</v>
      </c>
      <c r="J208" s="23">
        <f t="shared" si="41"/>
        <v>0</v>
      </c>
      <c r="K208" s="23">
        <f t="shared" si="42"/>
        <v>0</v>
      </c>
      <c r="L208" s="23">
        <f t="shared" si="43"/>
        <v>0</v>
      </c>
      <c r="M208" s="23">
        <f t="shared" ca="1" si="44"/>
        <v>2.7950628237908271E-2</v>
      </c>
      <c r="N208" s="23">
        <f t="shared" ca="1" si="45"/>
        <v>0</v>
      </c>
      <c r="O208" s="70">
        <f t="shared" ca="1" si="46"/>
        <v>0</v>
      </c>
      <c r="P208" s="23">
        <f t="shared" ca="1" si="47"/>
        <v>0</v>
      </c>
      <c r="Q208" s="23">
        <f t="shared" ca="1" si="48"/>
        <v>0</v>
      </c>
      <c r="R208" s="46">
        <f t="shared" ca="1" si="49"/>
        <v>-2.7950628237908271E-2</v>
      </c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</row>
    <row r="209" spans="1:35">
      <c r="A209" s="107"/>
      <c r="B209" s="107"/>
      <c r="C209" s="107"/>
      <c r="D209" s="109">
        <f t="shared" si="35"/>
        <v>0</v>
      </c>
      <c r="E209" s="109">
        <f t="shared" si="36"/>
        <v>0</v>
      </c>
      <c r="F209" s="23">
        <f t="shared" si="37"/>
        <v>0</v>
      </c>
      <c r="G209" s="23">
        <f t="shared" si="38"/>
        <v>0</v>
      </c>
      <c r="H209" s="23">
        <f t="shared" si="39"/>
        <v>0</v>
      </c>
      <c r="I209" s="23">
        <f t="shared" si="40"/>
        <v>0</v>
      </c>
      <c r="J209" s="23">
        <f t="shared" si="41"/>
        <v>0</v>
      </c>
      <c r="K209" s="23">
        <f t="shared" si="42"/>
        <v>0</v>
      </c>
      <c r="L209" s="23">
        <f t="shared" si="43"/>
        <v>0</v>
      </c>
      <c r="M209" s="23">
        <f t="shared" ca="1" si="44"/>
        <v>2.7950628237908271E-2</v>
      </c>
      <c r="N209" s="23">
        <f t="shared" ca="1" si="45"/>
        <v>0</v>
      </c>
      <c r="O209" s="70">
        <f t="shared" ca="1" si="46"/>
        <v>0</v>
      </c>
      <c r="P209" s="23">
        <f t="shared" ca="1" si="47"/>
        <v>0</v>
      </c>
      <c r="Q209" s="23">
        <f t="shared" ca="1" si="48"/>
        <v>0</v>
      </c>
      <c r="R209" s="46">
        <f t="shared" ca="1" si="49"/>
        <v>-2.7950628237908271E-2</v>
      </c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</row>
    <row r="210" spans="1:35">
      <c r="A210" s="107"/>
      <c r="B210" s="107"/>
      <c r="C210" s="107"/>
      <c r="D210" s="109">
        <f t="shared" si="35"/>
        <v>0</v>
      </c>
      <c r="E210" s="109">
        <f t="shared" si="36"/>
        <v>0</v>
      </c>
      <c r="F210" s="23">
        <f t="shared" si="37"/>
        <v>0</v>
      </c>
      <c r="G210" s="23">
        <f t="shared" si="38"/>
        <v>0</v>
      </c>
      <c r="H210" s="23">
        <f t="shared" si="39"/>
        <v>0</v>
      </c>
      <c r="I210" s="23">
        <f t="shared" si="40"/>
        <v>0</v>
      </c>
      <c r="J210" s="23">
        <f t="shared" si="41"/>
        <v>0</v>
      </c>
      <c r="K210" s="23">
        <f t="shared" si="42"/>
        <v>0</v>
      </c>
      <c r="L210" s="23">
        <f t="shared" si="43"/>
        <v>0</v>
      </c>
      <c r="M210" s="23">
        <f t="shared" ca="1" si="44"/>
        <v>2.7950628237908271E-2</v>
      </c>
      <c r="N210" s="23">
        <f t="shared" ca="1" si="45"/>
        <v>0</v>
      </c>
      <c r="O210" s="70">
        <f t="shared" ca="1" si="46"/>
        <v>0</v>
      </c>
      <c r="P210" s="23">
        <f t="shared" ca="1" si="47"/>
        <v>0</v>
      </c>
      <c r="Q210" s="23">
        <f t="shared" ca="1" si="48"/>
        <v>0</v>
      </c>
      <c r="R210" s="46">
        <f t="shared" ca="1" si="49"/>
        <v>-2.7950628237908271E-2</v>
      </c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</row>
    <row r="211" spans="1:35">
      <c r="A211" s="107"/>
      <c r="B211" s="107"/>
      <c r="C211" s="107"/>
      <c r="D211" s="109">
        <f t="shared" si="35"/>
        <v>0</v>
      </c>
      <c r="E211" s="109">
        <f t="shared" si="36"/>
        <v>0</v>
      </c>
      <c r="F211" s="23">
        <f t="shared" si="37"/>
        <v>0</v>
      </c>
      <c r="G211" s="23">
        <f t="shared" si="38"/>
        <v>0</v>
      </c>
      <c r="H211" s="23">
        <f t="shared" si="39"/>
        <v>0</v>
      </c>
      <c r="I211" s="23">
        <f t="shared" si="40"/>
        <v>0</v>
      </c>
      <c r="J211" s="23">
        <f t="shared" si="41"/>
        <v>0</v>
      </c>
      <c r="K211" s="23">
        <f t="shared" si="42"/>
        <v>0</v>
      </c>
      <c r="L211" s="23">
        <f t="shared" si="43"/>
        <v>0</v>
      </c>
      <c r="M211" s="23">
        <f t="shared" ca="1" si="44"/>
        <v>2.7950628237908271E-2</v>
      </c>
      <c r="N211" s="23">
        <f t="shared" ca="1" si="45"/>
        <v>0</v>
      </c>
      <c r="O211" s="70">
        <f t="shared" ca="1" si="46"/>
        <v>0</v>
      </c>
      <c r="P211" s="23">
        <f t="shared" ca="1" si="47"/>
        <v>0</v>
      </c>
      <c r="Q211" s="23">
        <f t="shared" ca="1" si="48"/>
        <v>0</v>
      </c>
      <c r="R211" s="46">
        <f t="shared" ca="1" si="49"/>
        <v>-2.7950628237908271E-2</v>
      </c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</row>
    <row r="212" spans="1:35">
      <c r="A212" s="107"/>
      <c r="B212" s="107"/>
      <c r="C212" s="107"/>
      <c r="D212" s="109">
        <f t="shared" si="35"/>
        <v>0</v>
      </c>
      <c r="E212" s="109">
        <f t="shared" si="36"/>
        <v>0</v>
      </c>
      <c r="F212" s="23">
        <f t="shared" si="37"/>
        <v>0</v>
      </c>
      <c r="G212" s="23">
        <f t="shared" si="38"/>
        <v>0</v>
      </c>
      <c r="H212" s="23">
        <f t="shared" si="39"/>
        <v>0</v>
      </c>
      <c r="I212" s="23">
        <f t="shared" si="40"/>
        <v>0</v>
      </c>
      <c r="J212" s="23">
        <f t="shared" si="41"/>
        <v>0</v>
      </c>
      <c r="K212" s="23">
        <f t="shared" si="42"/>
        <v>0</v>
      </c>
      <c r="L212" s="23">
        <f t="shared" si="43"/>
        <v>0</v>
      </c>
      <c r="M212" s="23">
        <f t="shared" ca="1" si="44"/>
        <v>2.7950628237908271E-2</v>
      </c>
      <c r="N212" s="23">
        <f t="shared" ca="1" si="45"/>
        <v>0</v>
      </c>
      <c r="O212" s="70">
        <f t="shared" ca="1" si="46"/>
        <v>0</v>
      </c>
      <c r="P212" s="23">
        <f t="shared" ca="1" si="47"/>
        <v>0</v>
      </c>
      <c r="Q212" s="23">
        <f t="shared" ca="1" si="48"/>
        <v>0</v>
      </c>
      <c r="R212" s="46">
        <f t="shared" ca="1" si="49"/>
        <v>-2.7950628237908271E-2</v>
      </c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</row>
    <row r="213" spans="1:35">
      <c r="A213" s="107"/>
      <c r="B213" s="107"/>
      <c r="C213" s="107"/>
      <c r="D213" s="109">
        <f t="shared" ref="D213:D276" si="50">A213/A$18</f>
        <v>0</v>
      </c>
      <c r="E213" s="109">
        <f t="shared" ref="E213:E276" si="51">B213/B$18</f>
        <v>0</v>
      </c>
      <c r="F213" s="23">
        <f t="shared" ref="F213:F276" si="52">$C213*D213</f>
        <v>0</v>
      </c>
      <c r="G213" s="23">
        <f t="shared" ref="G213:G276" si="53">$C213*E213</f>
        <v>0</v>
      </c>
      <c r="H213" s="23">
        <f t="shared" ref="H213:H276" si="54">C213*D213*D213</f>
        <v>0</v>
      </c>
      <c r="I213" s="23">
        <f t="shared" ref="I213:I276" si="55">C213*D213*D213*D213</f>
        <v>0</v>
      </c>
      <c r="J213" s="23">
        <f t="shared" ref="J213:J276" si="56">C213*D213*D213*D213*D213</f>
        <v>0</v>
      </c>
      <c r="K213" s="23">
        <f t="shared" ref="K213:K276" si="57">C213*E213*D213</f>
        <v>0</v>
      </c>
      <c r="L213" s="23">
        <f t="shared" ref="L213:L276" si="58">C213*E213*D213*D213</f>
        <v>0</v>
      </c>
      <c r="M213" s="23">
        <f t="shared" ref="M213:M276" ca="1" si="59">+E$4+E$5*D213+E$6*D213^2</f>
        <v>2.7950628237908271E-2</v>
      </c>
      <c r="N213" s="23">
        <f t="shared" ref="N213:N276" ca="1" si="60">C213*(M213-E213)^2</f>
        <v>0</v>
      </c>
      <c r="O213" s="70">
        <f t="shared" ref="O213:O276" ca="1" si="61">(C213*O$1-O$2*F213+O$3*H213)^2</f>
        <v>0</v>
      </c>
      <c r="P213" s="23">
        <f t="shared" ref="P213:P276" ca="1" si="62">(-C213*O$2+O$4*F213-O$5*H213)^2</f>
        <v>0</v>
      </c>
      <c r="Q213" s="23">
        <f t="shared" ref="Q213:Q276" ca="1" si="63">+(C213*O$3-F213*O$5+H213*O$6)^2</f>
        <v>0</v>
      </c>
      <c r="R213" s="46">
        <f t="shared" ref="R213:R276" ca="1" si="64">+E213-M213</f>
        <v>-2.7950628237908271E-2</v>
      </c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</row>
    <row r="214" spans="1:35">
      <c r="A214" s="107"/>
      <c r="B214" s="107"/>
      <c r="C214" s="107"/>
      <c r="D214" s="109">
        <f t="shared" si="50"/>
        <v>0</v>
      </c>
      <c r="E214" s="109">
        <f t="shared" si="51"/>
        <v>0</v>
      </c>
      <c r="F214" s="23">
        <f t="shared" si="52"/>
        <v>0</v>
      </c>
      <c r="G214" s="23">
        <f t="shared" si="53"/>
        <v>0</v>
      </c>
      <c r="H214" s="23">
        <f t="shared" si="54"/>
        <v>0</v>
      </c>
      <c r="I214" s="23">
        <f t="shared" si="55"/>
        <v>0</v>
      </c>
      <c r="J214" s="23">
        <f t="shared" si="56"/>
        <v>0</v>
      </c>
      <c r="K214" s="23">
        <f t="shared" si="57"/>
        <v>0</v>
      </c>
      <c r="L214" s="23">
        <f t="shared" si="58"/>
        <v>0</v>
      </c>
      <c r="M214" s="23">
        <f t="shared" ca="1" si="59"/>
        <v>2.7950628237908271E-2</v>
      </c>
      <c r="N214" s="23">
        <f t="shared" ca="1" si="60"/>
        <v>0</v>
      </c>
      <c r="O214" s="70">
        <f t="shared" ca="1" si="61"/>
        <v>0</v>
      </c>
      <c r="P214" s="23">
        <f t="shared" ca="1" si="62"/>
        <v>0</v>
      </c>
      <c r="Q214" s="23">
        <f t="shared" ca="1" si="63"/>
        <v>0</v>
      </c>
      <c r="R214" s="46">
        <f t="shared" ca="1" si="64"/>
        <v>-2.7950628237908271E-2</v>
      </c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</row>
    <row r="215" spans="1:35">
      <c r="A215" s="107"/>
      <c r="B215" s="107"/>
      <c r="C215" s="107"/>
      <c r="D215" s="109">
        <f t="shared" si="50"/>
        <v>0</v>
      </c>
      <c r="E215" s="109">
        <f t="shared" si="51"/>
        <v>0</v>
      </c>
      <c r="F215" s="23">
        <f t="shared" si="52"/>
        <v>0</v>
      </c>
      <c r="G215" s="23">
        <f t="shared" si="53"/>
        <v>0</v>
      </c>
      <c r="H215" s="23">
        <f t="shared" si="54"/>
        <v>0</v>
      </c>
      <c r="I215" s="23">
        <f t="shared" si="55"/>
        <v>0</v>
      </c>
      <c r="J215" s="23">
        <f t="shared" si="56"/>
        <v>0</v>
      </c>
      <c r="K215" s="23">
        <f t="shared" si="57"/>
        <v>0</v>
      </c>
      <c r="L215" s="23">
        <f t="shared" si="58"/>
        <v>0</v>
      </c>
      <c r="M215" s="23">
        <f t="shared" ca="1" si="59"/>
        <v>2.7950628237908271E-2</v>
      </c>
      <c r="N215" s="23">
        <f t="shared" ca="1" si="60"/>
        <v>0</v>
      </c>
      <c r="O215" s="70">
        <f t="shared" ca="1" si="61"/>
        <v>0</v>
      </c>
      <c r="P215" s="23">
        <f t="shared" ca="1" si="62"/>
        <v>0</v>
      </c>
      <c r="Q215" s="23">
        <f t="shared" ca="1" si="63"/>
        <v>0</v>
      </c>
      <c r="R215" s="46">
        <f t="shared" ca="1" si="64"/>
        <v>-2.7950628237908271E-2</v>
      </c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</row>
    <row r="216" spans="1:35">
      <c r="A216" s="107"/>
      <c r="B216" s="107"/>
      <c r="C216" s="107"/>
      <c r="D216" s="109">
        <f t="shared" si="50"/>
        <v>0</v>
      </c>
      <c r="E216" s="109">
        <f t="shared" si="51"/>
        <v>0</v>
      </c>
      <c r="F216" s="23">
        <f t="shared" si="52"/>
        <v>0</v>
      </c>
      <c r="G216" s="23">
        <f t="shared" si="53"/>
        <v>0</v>
      </c>
      <c r="H216" s="23">
        <f t="shared" si="54"/>
        <v>0</v>
      </c>
      <c r="I216" s="23">
        <f t="shared" si="55"/>
        <v>0</v>
      </c>
      <c r="J216" s="23">
        <f t="shared" si="56"/>
        <v>0</v>
      </c>
      <c r="K216" s="23">
        <f t="shared" si="57"/>
        <v>0</v>
      </c>
      <c r="L216" s="23">
        <f t="shared" si="58"/>
        <v>0</v>
      </c>
      <c r="M216" s="23">
        <f t="shared" ca="1" si="59"/>
        <v>2.7950628237908271E-2</v>
      </c>
      <c r="N216" s="23">
        <f t="shared" ca="1" si="60"/>
        <v>0</v>
      </c>
      <c r="O216" s="70">
        <f t="shared" ca="1" si="61"/>
        <v>0</v>
      </c>
      <c r="P216" s="23">
        <f t="shared" ca="1" si="62"/>
        <v>0</v>
      </c>
      <c r="Q216" s="23">
        <f t="shared" ca="1" si="63"/>
        <v>0</v>
      </c>
      <c r="R216" s="46">
        <f t="shared" ca="1" si="64"/>
        <v>-2.7950628237908271E-2</v>
      </c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</row>
    <row r="217" spans="1:35">
      <c r="A217" s="107"/>
      <c r="B217" s="107"/>
      <c r="C217" s="107"/>
      <c r="D217" s="109">
        <f t="shared" si="50"/>
        <v>0</v>
      </c>
      <c r="E217" s="109">
        <f t="shared" si="51"/>
        <v>0</v>
      </c>
      <c r="F217" s="23">
        <f t="shared" si="52"/>
        <v>0</v>
      </c>
      <c r="G217" s="23">
        <f t="shared" si="53"/>
        <v>0</v>
      </c>
      <c r="H217" s="23">
        <f t="shared" si="54"/>
        <v>0</v>
      </c>
      <c r="I217" s="23">
        <f t="shared" si="55"/>
        <v>0</v>
      </c>
      <c r="J217" s="23">
        <f t="shared" si="56"/>
        <v>0</v>
      </c>
      <c r="K217" s="23">
        <f t="shared" si="57"/>
        <v>0</v>
      </c>
      <c r="L217" s="23">
        <f t="shared" si="58"/>
        <v>0</v>
      </c>
      <c r="M217" s="23">
        <f t="shared" ca="1" si="59"/>
        <v>2.7950628237908271E-2</v>
      </c>
      <c r="N217" s="23">
        <f t="shared" ca="1" si="60"/>
        <v>0</v>
      </c>
      <c r="O217" s="70">
        <f t="shared" ca="1" si="61"/>
        <v>0</v>
      </c>
      <c r="P217" s="23">
        <f t="shared" ca="1" si="62"/>
        <v>0</v>
      </c>
      <c r="Q217" s="23">
        <f t="shared" ca="1" si="63"/>
        <v>0</v>
      </c>
      <c r="R217" s="46">
        <f t="shared" ca="1" si="64"/>
        <v>-2.7950628237908271E-2</v>
      </c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</row>
    <row r="218" spans="1:35">
      <c r="A218" s="107"/>
      <c r="B218" s="107"/>
      <c r="C218" s="107"/>
      <c r="D218" s="109">
        <f t="shared" si="50"/>
        <v>0</v>
      </c>
      <c r="E218" s="109">
        <f t="shared" si="51"/>
        <v>0</v>
      </c>
      <c r="F218" s="23">
        <f t="shared" si="52"/>
        <v>0</v>
      </c>
      <c r="G218" s="23">
        <f t="shared" si="53"/>
        <v>0</v>
      </c>
      <c r="H218" s="23">
        <f t="shared" si="54"/>
        <v>0</v>
      </c>
      <c r="I218" s="23">
        <f t="shared" si="55"/>
        <v>0</v>
      </c>
      <c r="J218" s="23">
        <f t="shared" si="56"/>
        <v>0</v>
      </c>
      <c r="K218" s="23">
        <f t="shared" si="57"/>
        <v>0</v>
      </c>
      <c r="L218" s="23">
        <f t="shared" si="58"/>
        <v>0</v>
      </c>
      <c r="M218" s="23">
        <f t="shared" ca="1" si="59"/>
        <v>2.7950628237908271E-2</v>
      </c>
      <c r="N218" s="23">
        <f t="shared" ca="1" si="60"/>
        <v>0</v>
      </c>
      <c r="O218" s="70">
        <f t="shared" ca="1" si="61"/>
        <v>0</v>
      </c>
      <c r="P218" s="23">
        <f t="shared" ca="1" si="62"/>
        <v>0</v>
      </c>
      <c r="Q218" s="23">
        <f t="shared" ca="1" si="63"/>
        <v>0</v>
      </c>
      <c r="R218" s="46">
        <f t="shared" ca="1" si="64"/>
        <v>-2.7950628237908271E-2</v>
      </c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</row>
    <row r="219" spans="1:35">
      <c r="A219" s="107"/>
      <c r="B219" s="107"/>
      <c r="C219" s="107"/>
      <c r="D219" s="109">
        <f t="shared" si="50"/>
        <v>0</v>
      </c>
      <c r="E219" s="109">
        <f t="shared" si="51"/>
        <v>0</v>
      </c>
      <c r="F219" s="23">
        <f t="shared" si="52"/>
        <v>0</v>
      </c>
      <c r="G219" s="23">
        <f t="shared" si="53"/>
        <v>0</v>
      </c>
      <c r="H219" s="23">
        <f t="shared" si="54"/>
        <v>0</v>
      </c>
      <c r="I219" s="23">
        <f t="shared" si="55"/>
        <v>0</v>
      </c>
      <c r="J219" s="23">
        <f t="shared" si="56"/>
        <v>0</v>
      </c>
      <c r="K219" s="23">
        <f t="shared" si="57"/>
        <v>0</v>
      </c>
      <c r="L219" s="23">
        <f t="shared" si="58"/>
        <v>0</v>
      </c>
      <c r="M219" s="23">
        <f t="shared" ca="1" si="59"/>
        <v>2.7950628237908271E-2</v>
      </c>
      <c r="N219" s="23">
        <f t="shared" ca="1" si="60"/>
        <v>0</v>
      </c>
      <c r="O219" s="70">
        <f t="shared" ca="1" si="61"/>
        <v>0</v>
      </c>
      <c r="P219" s="23">
        <f t="shared" ca="1" si="62"/>
        <v>0</v>
      </c>
      <c r="Q219" s="23">
        <f t="shared" ca="1" si="63"/>
        <v>0</v>
      </c>
      <c r="R219" s="46">
        <f t="shared" ca="1" si="64"/>
        <v>-2.7950628237908271E-2</v>
      </c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</row>
    <row r="220" spans="1:35">
      <c r="A220" s="107"/>
      <c r="B220" s="107"/>
      <c r="C220" s="107"/>
      <c r="D220" s="109">
        <f t="shared" si="50"/>
        <v>0</v>
      </c>
      <c r="E220" s="109">
        <f t="shared" si="51"/>
        <v>0</v>
      </c>
      <c r="F220" s="23">
        <f t="shared" si="52"/>
        <v>0</v>
      </c>
      <c r="G220" s="23">
        <f t="shared" si="53"/>
        <v>0</v>
      </c>
      <c r="H220" s="23">
        <f t="shared" si="54"/>
        <v>0</v>
      </c>
      <c r="I220" s="23">
        <f t="shared" si="55"/>
        <v>0</v>
      </c>
      <c r="J220" s="23">
        <f t="shared" si="56"/>
        <v>0</v>
      </c>
      <c r="K220" s="23">
        <f t="shared" si="57"/>
        <v>0</v>
      </c>
      <c r="L220" s="23">
        <f t="shared" si="58"/>
        <v>0</v>
      </c>
      <c r="M220" s="23">
        <f t="shared" ca="1" si="59"/>
        <v>2.7950628237908271E-2</v>
      </c>
      <c r="N220" s="23">
        <f t="shared" ca="1" si="60"/>
        <v>0</v>
      </c>
      <c r="O220" s="70">
        <f t="shared" ca="1" si="61"/>
        <v>0</v>
      </c>
      <c r="P220" s="23">
        <f t="shared" ca="1" si="62"/>
        <v>0</v>
      </c>
      <c r="Q220" s="23">
        <f t="shared" ca="1" si="63"/>
        <v>0</v>
      </c>
      <c r="R220" s="46">
        <f t="shared" ca="1" si="64"/>
        <v>-2.7950628237908271E-2</v>
      </c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</row>
    <row r="221" spans="1:35">
      <c r="A221" s="107"/>
      <c r="B221" s="107"/>
      <c r="C221" s="107"/>
      <c r="D221" s="109">
        <f t="shared" si="50"/>
        <v>0</v>
      </c>
      <c r="E221" s="109">
        <f t="shared" si="51"/>
        <v>0</v>
      </c>
      <c r="F221" s="23">
        <f t="shared" si="52"/>
        <v>0</v>
      </c>
      <c r="G221" s="23">
        <f t="shared" si="53"/>
        <v>0</v>
      </c>
      <c r="H221" s="23">
        <f t="shared" si="54"/>
        <v>0</v>
      </c>
      <c r="I221" s="23">
        <f t="shared" si="55"/>
        <v>0</v>
      </c>
      <c r="J221" s="23">
        <f t="shared" si="56"/>
        <v>0</v>
      </c>
      <c r="K221" s="23">
        <f t="shared" si="57"/>
        <v>0</v>
      </c>
      <c r="L221" s="23">
        <f t="shared" si="58"/>
        <v>0</v>
      </c>
      <c r="M221" s="23">
        <f t="shared" ca="1" si="59"/>
        <v>2.7950628237908271E-2</v>
      </c>
      <c r="N221" s="23">
        <f t="shared" ca="1" si="60"/>
        <v>0</v>
      </c>
      <c r="O221" s="70">
        <f t="shared" ca="1" si="61"/>
        <v>0</v>
      </c>
      <c r="P221" s="23">
        <f t="shared" ca="1" si="62"/>
        <v>0</v>
      </c>
      <c r="Q221" s="23">
        <f t="shared" ca="1" si="63"/>
        <v>0</v>
      </c>
      <c r="R221" s="46">
        <f t="shared" ca="1" si="64"/>
        <v>-2.7950628237908271E-2</v>
      </c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</row>
    <row r="222" spans="1:35">
      <c r="A222" s="107"/>
      <c r="B222" s="107"/>
      <c r="C222" s="107"/>
      <c r="D222" s="109">
        <f t="shared" si="50"/>
        <v>0</v>
      </c>
      <c r="E222" s="109">
        <f t="shared" si="51"/>
        <v>0</v>
      </c>
      <c r="F222" s="23">
        <f t="shared" si="52"/>
        <v>0</v>
      </c>
      <c r="G222" s="23">
        <f t="shared" si="53"/>
        <v>0</v>
      </c>
      <c r="H222" s="23">
        <f t="shared" si="54"/>
        <v>0</v>
      </c>
      <c r="I222" s="23">
        <f t="shared" si="55"/>
        <v>0</v>
      </c>
      <c r="J222" s="23">
        <f t="shared" si="56"/>
        <v>0</v>
      </c>
      <c r="K222" s="23">
        <f t="shared" si="57"/>
        <v>0</v>
      </c>
      <c r="L222" s="23">
        <f t="shared" si="58"/>
        <v>0</v>
      </c>
      <c r="M222" s="23">
        <f t="shared" ca="1" si="59"/>
        <v>2.7950628237908271E-2</v>
      </c>
      <c r="N222" s="23">
        <f t="shared" ca="1" si="60"/>
        <v>0</v>
      </c>
      <c r="O222" s="70">
        <f t="shared" ca="1" si="61"/>
        <v>0</v>
      </c>
      <c r="P222" s="23">
        <f t="shared" ca="1" si="62"/>
        <v>0</v>
      </c>
      <c r="Q222" s="23">
        <f t="shared" ca="1" si="63"/>
        <v>0</v>
      </c>
      <c r="R222" s="46">
        <f t="shared" ca="1" si="64"/>
        <v>-2.7950628237908271E-2</v>
      </c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</row>
    <row r="223" spans="1:35">
      <c r="A223" s="107"/>
      <c r="B223" s="107"/>
      <c r="C223" s="107"/>
      <c r="D223" s="109">
        <f t="shared" si="50"/>
        <v>0</v>
      </c>
      <c r="E223" s="109">
        <f t="shared" si="51"/>
        <v>0</v>
      </c>
      <c r="F223" s="23">
        <f t="shared" si="52"/>
        <v>0</v>
      </c>
      <c r="G223" s="23">
        <f t="shared" si="53"/>
        <v>0</v>
      </c>
      <c r="H223" s="23">
        <f t="shared" si="54"/>
        <v>0</v>
      </c>
      <c r="I223" s="23">
        <f t="shared" si="55"/>
        <v>0</v>
      </c>
      <c r="J223" s="23">
        <f t="shared" si="56"/>
        <v>0</v>
      </c>
      <c r="K223" s="23">
        <f t="shared" si="57"/>
        <v>0</v>
      </c>
      <c r="L223" s="23">
        <f t="shared" si="58"/>
        <v>0</v>
      </c>
      <c r="M223" s="23">
        <f t="shared" ca="1" si="59"/>
        <v>2.7950628237908271E-2</v>
      </c>
      <c r="N223" s="23">
        <f t="shared" ca="1" si="60"/>
        <v>0</v>
      </c>
      <c r="O223" s="70">
        <f t="shared" ca="1" si="61"/>
        <v>0</v>
      </c>
      <c r="P223" s="23">
        <f t="shared" ca="1" si="62"/>
        <v>0</v>
      </c>
      <c r="Q223" s="23">
        <f t="shared" ca="1" si="63"/>
        <v>0</v>
      </c>
      <c r="R223" s="46">
        <f t="shared" ca="1" si="64"/>
        <v>-2.7950628237908271E-2</v>
      </c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</row>
    <row r="224" spans="1:35">
      <c r="A224" s="107"/>
      <c r="B224" s="107"/>
      <c r="C224" s="107"/>
      <c r="D224" s="109">
        <f t="shared" si="50"/>
        <v>0</v>
      </c>
      <c r="E224" s="109">
        <f t="shared" si="51"/>
        <v>0</v>
      </c>
      <c r="F224" s="23">
        <f t="shared" si="52"/>
        <v>0</v>
      </c>
      <c r="G224" s="23">
        <f t="shared" si="53"/>
        <v>0</v>
      </c>
      <c r="H224" s="23">
        <f t="shared" si="54"/>
        <v>0</v>
      </c>
      <c r="I224" s="23">
        <f t="shared" si="55"/>
        <v>0</v>
      </c>
      <c r="J224" s="23">
        <f t="shared" si="56"/>
        <v>0</v>
      </c>
      <c r="K224" s="23">
        <f t="shared" si="57"/>
        <v>0</v>
      </c>
      <c r="L224" s="23">
        <f t="shared" si="58"/>
        <v>0</v>
      </c>
      <c r="M224" s="23">
        <f t="shared" ca="1" si="59"/>
        <v>2.7950628237908271E-2</v>
      </c>
      <c r="N224" s="23">
        <f t="shared" ca="1" si="60"/>
        <v>0</v>
      </c>
      <c r="O224" s="70">
        <f t="shared" ca="1" si="61"/>
        <v>0</v>
      </c>
      <c r="P224" s="23">
        <f t="shared" ca="1" si="62"/>
        <v>0</v>
      </c>
      <c r="Q224" s="23">
        <f t="shared" ca="1" si="63"/>
        <v>0</v>
      </c>
      <c r="R224" s="46">
        <f t="shared" ca="1" si="64"/>
        <v>-2.7950628237908271E-2</v>
      </c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</row>
    <row r="225" spans="1:35">
      <c r="A225" s="107"/>
      <c r="B225" s="107"/>
      <c r="C225" s="107"/>
      <c r="D225" s="109">
        <f t="shared" si="50"/>
        <v>0</v>
      </c>
      <c r="E225" s="109">
        <f t="shared" si="51"/>
        <v>0</v>
      </c>
      <c r="F225" s="23">
        <f t="shared" si="52"/>
        <v>0</v>
      </c>
      <c r="G225" s="23">
        <f t="shared" si="53"/>
        <v>0</v>
      </c>
      <c r="H225" s="23">
        <f t="shared" si="54"/>
        <v>0</v>
      </c>
      <c r="I225" s="23">
        <f t="shared" si="55"/>
        <v>0</v>
      </c>
      <c r="J225" s="23">
        <f t="shared" si="56"/>
        <v>0</v>
      </c>
      <c r="K225" s="23">
        <f t="shared" si="57"/>
        <v>0</v>
      </c>
      <c r="L225" s="23">
        <f t="shared" si="58"/>
        <v>0</v>
      </c>
      <c r="M225" s="23">
        <f t="shared" ca="1" si="59"/>
        <v>2.7950628237908271E-2</v>
      </c>
      <c r="N225" s="23">
        <f t="shared" ca="1" si="60"/>
        <v>0</v>
      </c>
      <c r="O225" s="70">
        <f t="shared" ca="1" si="61"/>
        <v>0</v>
      </c>
      <c r="P225" s="23">
        <f t="shared" ca="1" si="62"/>
        <v>0</v>
      </c>
      <c r="Q225" s="23">
        <f t="shared" ca="1" si="63"/>
        <v>0</v>
      </c>
      <c r="R225" s="46">
        <f t="shared" ca="1" si="64"/>
        <v>-2.7950628237908271E-2</v>
      </c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</row>
    <row r="226" spans="1:35">
      <c r="A226" s="107"/>
      <c r="B226" s="107"/>
      <c r="C226" s="107"/>
      <c r="D226" s="109">
        <f t="shared" si="50"/>
        <v>0</v>
      </c>
      <c r="E226" s="109">
        <f t="shared" si="51"/>
        <v>0</v>
      </c>
      <c r="F226" s="23">
        <f t="shared" si="52"/>
        <v>0</v>
      </c>
      <c r="G226" s="23">
        <f t="shared" si="53"/>
        <v>0</v>
      </c>
      <c r="H226" s="23">
        <f t="shared" si="54"/>
        <v>0</v>
      </c>
      <c r="I226" s="23">
        <f t="shared" si="55"/>
        <v>0</v>
      </c>
      <c r="J226" s="23">
        <f t="shared" si="56"/>
        <v>0</v>
      </c>
      <c r="K226" s="23">
        <f t="shared" si="57"/>
        <v>0</v>
      </c>
      <c r="L226" s="23">
        <f t="shared" si="58"/>
        <v>0</v>
      </c>
      <c r="M226" s="23">
        <f t="shared" ca="1" si="59"/>
        <v>2.7950628237908271E-2</v>
      </c>
      <c r="N226" s="23">
        <f t="shared" ca="1" si="60"/>
        <v>0</v>
      </c>
      <c r="O226" s="70">
        <f t="shared" ca="1" si="61"/>
        <v>0</v>
      </c>
      <c r="P226" s="23">
        <f t="shared" ca="1" si="62"/>
        <v>0</v>
      </c>
      <c r="Q226" s="23">
        <f t="shared" ca="1" si="63"/>
        <v>0</v>
      </c>
      <c r="R226" s="46">
        <f t="shared" ca="1" si="64"/>
        <v>-2.7950628237908271E-2</v>
      </c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</row>
    <row r="227" spans="1:35">
      <c r="A227" s="107"/>
      <c r="B227" s="107"/>
      <c r="C227" s="107"/>
      <c r="D227" s="109">
        <f t="shared" si="50"/>
        <v>0</v>
      </c>
      <c r="E227" s="109">
        <f t="shared" si="51"/>
        <v>0</v>
      </c>
      <c r="F227" s="23">
        <f t="shared" si="52"/>
        <v>0</v>
      </c>
      <c r="G227" s="23">
        <f t="shared" si="53"/>
        <v>0</v>
      </c>
      <c r="H227" s="23">
        <f t="shared" si="54"/>
        <v>0</v>
      </c>
      <c r="I227" s="23">
        <f t="shared" si="55"/>
        <v>0</v>
      </c>
      <c r="J227" s="23">
        <f t="shared" si="56"/>
        <v>0</v>
      </c>
      <c r="K227" s="23">
        <f t="shared" si="57"/>
        <v>0</v>
      </c>
      <c r="L227" s="23">
        <f t="shared" si="58"/>
        <v>0</v>
      </c>
      <c r="M227" s="23">
        <f t="shared" ca="1" si="59"/>
        <v>2.7950628237908271E-2</v>
      </c>
      <c r="N227" s="23">
        <f t="shared" ca="1" si="60"/>
        <v>0</v>
      </c>
      <c r="O227" s="70">
        <f t="shared" ca="1" si="61"/>
        <v>0</v>
      </c>
      <c r="P227" s="23">
        <f t="shared" ca="1" si="62"/>
        <v>0</v>
      </c>
      <c r="Q227" s="23">
        <f t="shared" ca="1" si="63"/>
        <v>0</v>
      </c>
      <c r="R227" s="46">
        <f t="shared" ca="1" si="64"/>
        <v>-2.7950628237908271E-2</v>
      </c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</row>
    <row r="228" spans="1:35">
      <c r="A228" s="107"/>
      <c r="B228" s="107"/>
      <c r="C228" s="107"/>
      <c r="D228" s="109">
        <f t="shared" si="50"/>
        <v>0</v>
      </c>
      <c r="E228" s="109">
        <f t="shared" si="51"/>
        <v>0</v>
      </c>
      <c r="F228" s="23">
        <f t="shared" si="52"/>
        <v>0</v>
      </c>
      <c r="G228" s="23">
        <f t="shared" si="53"/>
        <v>0</v>
      </c>
      <c r="H228" s="23">
        <f t="shared" si="54"/>
        <v>0</v>
      </c>
      <c r="I228" s="23">
        <f t="shared" si="55"/>
        <v>0</v>
      </c>
      <c r="J228" s="23">
        <f t="shared" si="56"/>
        <v>0</v>
      </c>
      <c r="K228" s="23">
        <f t="shared" si="57"/>
        <v>0</v>
      </c>
      <c r="L228" s="23">
        <f t="shared" si="58"/>
        <v>0</v>
      </c>
      <c r="M228" s="23">
        <f t="shared" ca="1" si="59"/>
        <v>2.7950628237908271E-2</v>
      </c>
      <c r="N228" s="23">
        <f t="shared" ca="1" si="60"/>
        <v>0</v>
      </c>
      <c r="O228" s="70">
        <f t="shared" ca="1" si="61"/>
        <v>0</v>
      </c>
      <c r="P228" s="23">
        <f t="shared" ca="1" si="62"/>
        <v>0</v>
      </c>
      <c r="Q228" s="23">
        <f t="shared" ca="1" si="63"/>
        <v>0</v>
      </c>
      <c r="R228" s="46">
        <f t="shared" ca="1" si="64"/>
        <v>-2.7950628237908271E-2</v>
      </c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</row>
    <row r="229" spans="1:35">
      <c r="A229" s="107"/>
      <c r="B229" s="107"/>
      <c r="C229" s="107"/>
      <c r="D229" s="109">
        <f t="shared" si="50"/>
        <v>0</v>
      </c>
      <c r="E229" s="109">
        <f t="shared" si="51"/>
        <v>0</v>
      </c>
      <c r="F229" s="23">
        <f t="shared" si="52"/>
        <v>0</v>
      </c>
      <c r="G229" s="23">
        <f t="shared" si="53"/>
        <v>0</v>
      </c>
      <c r="H229" s="23">
        <f t="shared" si="54"/>
        <v>0</v>
      </c>
      <c r="I229" s="23">
        <f t="shared" si="55"/>
        <v>0</v>
      </c>
      <c r="J229" s="23">
        <f t="shared" si="56"/>
        <v>0</v>
      </c>
      <c r="K229" s="23">
        <f t="shared" si="57"/>
        <v>0</v>
      </c>
      <c r="L229" s="23">
        <f t="shared" si="58"/>
        <v>0</v>
      </c>
      <c r="M229" s="23">
        <f t="shared" ca="1" si="59"/>
        <v>2.7950628237908271E-2</v>
      </c>
      <c r="N229" s="23">
        <f t="shared" ca="1" si="60"/>
        <v>0</v>
      </c>
      <c r="O229" s="70">
        <f t="shared" ca="1" si="61"/>
        <v>0</v>
      </c>
      <c r="P229" s="23">
        <f t="shared" ca="1" si="62"/>
        <v>0</v>
      </c>
      <c r="Q229" s="23">
        <f t="shared" ca="1" si="63"/>
        <v>0</v>
      </c>
      <c r="R229" s="46">
        <f t="shared" ca="1" si="64"/>
        <v>-2.7950628237908271E-2</v>
      </c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</row>
    <row r="230" spans="1:35">
      <c r="A230" s="107"/>
      <c r="B230" s="107"/>
      <c r="C230" s="107"/>
      <c r="D230" s="109">
        <f t="shared" si="50"/>
        <v>0</v>
      </c>
      <c r="E230" s="109">
        <f t="shared" si="51"/>
        <v>0</v>
      </c>
      <c r="F230" s="23">
        <f t="shared" si="52"/>
        <v>0</v>
      </c>
      <c r="G230" s="23">
        <f t="shared" si="53"/>
        <v>0</v>
      </c>
      <c r="H230" s="23">
        <f t="shared" si="54"/>
        <v>0</v>
      </c>
      <c r="I230" s="23">
        <f t="shared" si="55"/>
        <v>0</v>
      </c>
      <c r="J230" s="23">
        <f t="shared" si="56"/>
        <v>0</v>
      </c>
      <c r="K230" s="23">
        <f t="shared" si="57"/>
        <v>0</v>
      </c>
      <c r="L230" s="23">
        <f t="shared" si="58"/>
        <v>0</v>
      </c>
      <c r="M230" s="23">
        <f t="shared" ca="1" si="59"/>
        <v>2.7950628237908271E-2</v>
      </c>
      <c r="N230" s="23">
        <f t="shared" ca="1" si="60"/>
        <v>0</v>
      </c>
      <c r="O230" s="70">
        <f t="shared" ca="1" si="61"/>
        <v>0</v>
      </c>
      <c r="P230" s="23">
        <f t="shared" ca="1" si="62"/>
        <v>0</v>
      </c>
      <c r="Q230" s="23">
        <f t="shared" ca="1" si="63"/>
        <v>0</v>
      </c>
      <c r="R230" s="46">
        <f t="shared" ca="1" si="64"/>
        <v>-2.7950628237908271E-2</v>
      </c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</row>
    <row r="231" spans="1:35">
      <c r="A231" s="107"/>
      <c r="B231" s="107"/>
      <c r="C231" s="107"/>
      <c r="D231" s="109">
        <f t="shared" si="50"/>
        <v>0</v>
      </c>
      <c r="E231" s="109">
        <f t="shared" si="51"/>
        <v>0</v>
      </c>
      <c r="F231" s="23">
        <f t="shared" si="52"/>
        <v>0</v>
      </c>
      <c r="G231" s="23">
        <f t="shared" si="53"/>
        <v>0</v>
      </c>
      <c r="H231" s="23">
        <f t="shared" si="54"/>
        <v>0</v>
      </c>
      <c r="I231" s="23">
        <f t="shared" si="55"/>
        <v>0</v>
      </c>
      <c r="J231" s="23">
        <f t="shared" si="56"/>
        <v>0</v>
      </c>
      <c r="K231" s="23">
        <f t="shared" si="57"/>
        <v>0</v>
      </c>
      <c r="L231" s="23">
        <f t="shared" si="58"/>
        <v>0</v>
      </c>
      <c r="M231" s="23">
        <f t="shared" ca="1" si="59"/>
        <v>2.7950628237908271E-2</v>
      </c>
      <c r="N231" s="23">
        <f t="shared" ca="1" si="60"/>
        <v>0</v>
      </c>
      <c r="O231" s="70">
        <f t="shared" ca="1" si="61"/>
        <v>0</v>
      </c>
      <c r="P231" s="23">
        <f t="shared" ca="1" si="62"/>
        <v>0</v>
      </c>
      <c r="Q231" s="23">
        <f t="shared" ca="1" si="63"/>
        <v>0</v>
      </c>
      <c r="R231" s="46">
        <f t="shared" ca="1" si="64"/>
        <v>-2.7950628237908271E-2</v>
      </c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</row>
    <row r="232" spans="1:35">
      <c r="A232" s="107"/>
      <c r="B232" s="107"/>
      <c r="C232" s="107"/>
      <c r="D232" s="109">
        <f t="shared" si="50"/>
        <v>0</v>
      </c>
      <c r="E232" s="109">
        <f t="shared" si="51"/>
        <v>0</v>
      </c>
      <c r="F232" s="23">
        <f t="shared" si="52"/>
        <v>0</v>
      </c>
      <c r="G232" s="23">
        <f t="shared" si="53"/>
        <v>0</v>
      </c>
      <c r="H232" s="23">
        <f t="shared" si="54"/>
        <v>0</v>
      </c>
      <c r="I232" s="23">
        <f t="shared" si="55"/>
        <v>0</v>
      </c>
      <c r="J232" s="23">
        <f t="shared" si="56"/>
        <v>0</v>
      </c>
      <c r="K232" s="23">
        <f t="shared" si="57"/>
        <v>0</v>
      </c>
      <c r="L232" s="23">
        <f t="shared" si="58"/>
        <v>0</v>
      </c>
      <c r="M232" s="23">
        <f t="shared" ca="1" si="59"/>
        <v>2.7950628237908271E-2</v>
      </c>
      <c r="N232" s="23">
        <f t="shared" ca="1" si="60"/>
        <v>0</v>
      </c>
      <c r="O232" s="70">
        <f t="shared" ca="1" si="61"/>
        <v>0</v>
      </c>
      <c r="P232" s="23">
        <f t="shared" ca="1" si="62"/>
        <v>0</v>
      </c>
      <c r="Q232" s="23">
        <f t="shared" ca="1" si="63"/>
        <v>0</v>
      </c>
      <c r="R232" s="46">
        <f t="shared" ca="1" si="64"/>
        <v>-2.7950628237908271E-2</v>
      </c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</row>
    <row r="233" spans="1:35">
      <c r="A233" s="107"/>
      <c r="B233" s="107"/>
      <c r="C233" s="107"/>
      <c r="D233" s="109">
        <f t="shared" si="50"/>
        <v>0</v>
      </c>
      <c r="E233" s="109">
        <f t="shared" si="51"/>
        <v>0</v>
      </c>
      <c r="F233" s="23">
        <f t="shared" si="52"/>
        <v>0</v>
      </c>
      <c r="G233" s="23">
        <f t="shared" si="53"/>
        <v>0</v>
      </c>
      <c r="H233" s="23">
        <f t="shared" si="54"/>
        <v>0</v>
      </c>
      <c r="I233" s="23">
        <f t="shared" si="55"/>
        <v>0</v>
      </c>
      <c r="J233" s="23">
        <f t="shared" si="56"/>
        <v>0</v>
      </c>
      <c r="K233" s="23">
        <f t="shared" si="57"/>
        <v>0</v>
      </c>
      <c r="L233" s="23">
        <f t="shared" si="58"/>
        <v>0</v>
      </c>
      <c r="M233" s="23">
        <f t="shared" ca="1" si="59"/>
        <v>2.7950628237908271E-2</v>
      </c>
      <c r="N233" s="23">
        <f t="shared" ca="1" si="60"/>
        <v>0</v>
      </c>
      <c r="O233" s="70">
        <f t="shared" ca="1" si="61"/>
        <v>0</v>
      </c>
      <c r="P233" s="23">
        <f t="shared" ca="1" si="62"/>
        <v>0</v>
      </c>
      <c r="Q233" s="23">
        <f t="shared" ca="1" si="63"/>
        <v>0</v>
      </c>
      <c r="R233" s="46">
        <f t="shared" ca="1" si="64"/>
        <v>-2.7950628237908271E-2</v>
      </c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</row>
    <row r="234" spans="1:35">
      <c r="A234" s="107"/>
      <c r="B234" s="107"/>
      <c r="C234" s="107"/>
      <c r="D234" s="109">
        <f t="shared" si="50"/>
        <v>0</v>
      </c>
      <c r="E234" s="109">
        <f t="shared" si="51"/>
        <v>0</v>
      </c>
      <c r="F234" s="23">
        <f t="shared" si="52"/>
        <v>0</v>
      </c>
      <c r="G234" s="23">
        <f t="shared" si="53"/>
        <v>0</v>
      </c>
      <c r="H234" s="23">
        <f t="shared" si="54"/>
        <v>0</v>
      </c>
      <c r="I234" s="23">
        <f t="shared" si="55"/>
        <v>0</v>
      </c>
      <c r="J234" s="23">
        <f t="shared" si="56"/>
        <v>0</v>
      </c>
      <c r="K234" s="23">
        <f t="shared" si="57"/>
        <v>0</v>
      </c>
      <c r="L234" s="23">
        <f t="shared" si="58"/>
        <v>0</v>
      </c>
      <c r="M234" s="23">
        <f t="shared" ca="1" si="59"/>
        <v>2.7950628237908271E-2</v>
      </c>
      <c r="N234" s="23">
        <f t="shared" ca="1" si="60"/>
        <v>0</v>
      </c>
      <c r="O234" s="70">
        <f t="shared" ca="1" si="61"/>
        <v>0</v>
      </c>
      <c r="P234" s="23">
        <f t="shared" ca="1" si="62"/>
        <v>0</v>
      </c>
      <c r="Q234" s="23">
        <f t="shared" ca="1" si="63"/>
        <v>0</v>
      </c>
      <c r="R234" s="46">
        <f t="shared" ca="1" si="64"/>
        <v>-2.7950628237908271E-2</v>
      </c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</row>
    <row r="235" spans="1:35">
      <c r="A235" s="107"/>
      <c r="B235" s="107"/>
      <c r="C235" s="107"/>
      <c r="D235" s="109">
        <f t="shared" si="50"/>
        <v>0</v>
      </c>
      <c r="E235" s="109">
        <f t="shared" si="51"/>
        <v>0</v>
      </c>
      <c r="F235" s="23">
        <f t="shared" si="52"/>
        <v>0</v>
      </c>
      <c r="G235" s="23">
        <f t="shared" si="53"/>
        <v>0</v>
      </c>
      <c r="H235" s="23">
        <f t="shared" si="54"/>
        <v>0</v>
      </c>
      <c r="I235" s="23">
        <f t="shared" si="55"/>
        <v>0</v>
      </c>
      <c r="J235" s="23">
        <f t="shared" si="56"/>
        <v>0</v>
      </c>
      <c r="K235" s="23">
        <f t="shared" si="57"/>
        <v>0</v>
      </c>
      <c r="L235" s="23">
        <f t="shared" si="58"/>
        <v>0</v>
      </c>
      <c r="M235" s="23">
        <f t="shared" ca="1" si="59"/>
        <v>2.7950628237908271E-2</v>
      </c>
      <c r="N235" s="23">
        <f t="shared" ca="1" si="60"/>
        <v>0</v>
      </c>
      <c r="O235" s="70">
        <f t="shared" ca="1" si="61"/>
        <v>0</v>
      </c>
      <c r="P235" s="23">
        <f t="shared" ca="1" si="62"/>
        <v>0</v>
      </c>
      <c r="Q235" s="23">
        <f t="shared" ca="1" si="63"/>
        <v>0</v>
      </c>
      <c r="R235" s="46">
        <f t="shared" ca="1" si="64"/>
        <v>-2.7950628237908271E-2</v>
      </c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</row>
    <row r="236" spans="1:35">
      <c r="A236" s="107"/>
      <c r="B236" s="107"/>
      <c r="C236" s="107"/>
      <c r="D236" s="109">
        <f t="shared" si="50"/>
        <v>0</v>
      </c>
      <c r="E236" s="109">
        <f t="shared" si="51"/>
        <v>0</v>
      </c>
      <c r="F236" s="23">
        <f t="shared" si="52"/>
        <v>0</v>
      </c>
      <c r="G236" s="23">
        <f t="shared" si="53"/>
        <v>0</v>
      </c>
      <c r="H236" s="23">
        <f t="shared" si="54"/>
        <v>0</v>
      </c>
      <c r="I236" s="23">
        <f t="shared" si="55"/>
        <v>0</v>
      </c>
      <c r="J236" s="23">
        <f t="shared" si="56"/>
        <v>0</v>
      </c>
      <c r="K236" s="23">
        <f t="shared" si="57"/>
        <v>0</v>
      </c>
      <c r="L236" s="23">
        <f t="shared" si="58"/>
        <v>0</v>
      </c>
      <c r="M236" s="23">
        <f t="shared" ca="1" si="59"/>
        <v>2.7950628237908271E-2</v>
      </c>
      <c r="N236" s="23">
        <f t="shared" ca="1" si="60"/>
        <v>0</v>
      </c>
      <c r="O236" s="70">
        <f t="shared" ca="1" si="61"/>
        <v>0</v>
      </c>
      <c r="P236" s="23">
        <f t="shared" ca="1" si="62"/>
        <v>0</v>
      </c>
      <c r="Q236" s="23">
        <f t="shared" ca="1" si="63"/>
        <v>0</v>
      </c>
      <c r="R236" s="46">
        <f t="shared" ca="1" si="64"/>
        <v>-2.7950628237908271E-2</v>
      </c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</row>
    <row r="237" spans="1:35">
      <c r="A237" s="107"/>
      <c r="B237" s="107"/>
      <c r="C237" s="107"/>
      <c r="D237" s="109">
        <f t="shared" si="50"/>
        <v>0</v>
      </c>
      <c r="E237" s="109">
        <f t="shared" si="51"/>
        <v>0</v>
      </c>
      <c r="F237" s="23">
        <f t="shared" si="52"/>
        <v>0</v>
      </c>
      <c r="G237" s="23">
        <f t="shared" si="53"/>
        <v>0</v>
      </c>
      <c r="H237" s="23">
        <f t="shared" si="54"/>
        <v>0</v>
      </c>
      <c r="I237" s="23">
        <f t="shared" si="55"/>
        <v>0</v>
      </c>
      <c r="J237" s="23">
        <f t="shared" si="56"/>
        <v>0</v>
      </c>
      <c r="K237" s="23">
        <f t="shared" si="57"/>
        <v>0</v>
      </c>
      <c r="L237" s="23">
        <f t="shared" si="58"/>
        <v>0</v>
      </c>
      <c r="M237" s="23">
        <f t="shared" ca="1" si="59"/>
        <v>2.7950628237908271E-2</v>
      </c>
      <c r="N237" s="23">
        <f t="shared" ca="1" si="60"/>
        <v>0</v>
      </c>
      <c r="O237" s="70">
        <f t="shared" ca="1" si="61"/>
        <v>0</v>
      </c>
      <c r="P237" s="23">
        <f t="shared" ca="1" si="62"/>
        <v>0</v>
      </c>
      <c r="Q237" s="23">
        <f t="shared" ca="1" si="63"/>
        <v>0</v>
      </c>
      <c r="R237" s="46">
        <f t="shared" ca="1" si="64"/>
        <v>-2.7950628237908271E-2</v>
      </c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</row>
    <row r="238" spans="1:35">
      <c r="A238" s="107"/>
      <c r="B238" s="107"/>
      <c r="C238" s="107"/>
      <c r="D238" s="109">
        <f t="shared" si="50"/>
        <v>0</v>
      </c>
      <c r="E238" s="109">
        <f t="shared" si="51"/>
        <v>0</v>
      </c>
      <c r="F238" s="23">
        <f t="shared" si="52"/>
        <v>0</v>
      </c>
      <c r="G238" s="23">
        <f t="shared" si="53"/>
        <v>0</v>
      </c>
      <c r="H238" s="23">
        <f t="shared" si="54"/>
        <v>0</v>
      </c>
      <c r="I238" s="23">
        <f t="shared" si="55"/>
        <v>0</v>
      </c>
      <c r="J238" s="23">
        <f t="shared" si="56"/>
        <v>0</v>
      </c>
      <c r="K238" s="23">
        <f t="shared" si="57"/>
        <v>0</v>
      </c>
      <c r="L238" s="23">
        <f t="shared" si="58"/>
        <v>0</v>
      </c>
      <c r="M238" s="23">
        <f t="shared" ca="1" si="59"/>
        <v>2.7950628237908271E-2</v>
      </c>
      <c r="N238" s="23">
        <f t="shared" ca="1" si="60"/>
        <v>0</v>
      </c>
      <c r="O238" s="70">
        <f t="shared" ca="1" si="61"/>
        <v>0</v>
      </c>
      <c r="P238" s="23">
        <f t="shared" ca="1" si="62"/>
        <v>0</v>
      </c>
      <c r="Q238" s="23">
        <f t="shared" ca="1" si="63"/>
        <v>0</v>
      </c>
      <c r="R238" s="46">
        <f t="shared" ca="1" si="64"/>
        <v>-2.7950628237908271E-2</v>
      </c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</row>
    <row r="239" spans="1:35">
      <c r="A239" s="107"/>
      <c r="B239" s="107"/>
      <c r="C239" s="107"/>
      <c r="D239" s="109">
        <f t="shared" si="50"/>
        <v>0</v>
      </c>
      <c r="E239" s="109">
        <f t="shared" si="51"/>
        <v>0</v>
      </c>
      <c r="F239" s="23">
        <f t="shared" si="52"/>
        <v>0</v>
      </c>
      <c r="G239" s="23">
        <f t="shared" si="53"/>
        <v>0</v>
      </c>
      <c r="H239" s="23">
        <f t="shared" si="54"/>
        <v>0</v>
      </c>
      <c r="I239" s="23">
        <f t="shared" si="55"/>
        <v>0</v>
      </c>
      <c r="J239" s="23">
        <f t="shared" si="56"/>
        <v>0</v>
      </c>
      <c r="K239" s="23">
        <f t="shared" si="57"/>
        <v>0</v>
      </c>
      <c r="L239" s="23">
        <f t="shared" si="58"/>
        <v>0</v>
      </c>
      <c r="M239" s="23">
        <f t="shared" ca="1" si="59"/>
        <v>2.7950628237908271E-2</v>
      </c>
      <c r="N239" s="23">
        <f t="shared" ca="1" si="60"/>
        <v>0</v>
      </c>
      <c r="O239" s="70">
        <f t="shared" ca="1" si="61"/>
        <v>0</v>
      </c>
      <c r="P239" s="23">
        <f t="shared" ca="1" si="62"/>
        <v>0</v>
      </c>
      <c r="Q239" s="23">
        <f t="shared" ca="1" si="63"/>
        <v>0</v>
      </c>
      <c r="R239" s="46">
        <f t="shared" ca="1" si="64"/>
        <v>-2.7950628237908271E-2</v>
      </c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</row>
    <row r="240" spans="1:35">
      <c r="A240" s="107"/>
      <c r="B240" s="107"/>
      <c r="C240" s="107"/>
      <c r="D240" s="109">
        <f t="shared" si="50"/>
        <v>0</v>
      </c>
      <c r="E240" s="109">
        <f t="shared" si="51"/>
        <v>0</v>
      </c>
      <c r="F240" s="23">
        <f t="shared" si="52"/>
        <v>0</v>
      </c>
      <c r="G240" s="23">
        <f t="shared" si="53"/>
        <v>0</v>
      </c>
      <c r="H240" s="23">
        <f t="shared" si="54"/>
        <v>0</v>
      </c>
      <c r="I240" s="23">
        <f t="shared" si="55"/>
        <v>0</v>
      </c>
      <c r="J240" s="23">
        <f t="shared" si="56"/>
        <v>0</v>
      </c>
      <c r="K240" s="23">
        <f t="shared" si="57"/>
        <v>0</v>
      </c>
      <c r="L240" s="23">
        <f t="shared" si="58"/>
        <v>0</v>
      </c>
      <c r="M240" s="23">
        <f t="shared" ca="1" si="59"/>
        <v>2.7950628237908271E-2</v>
      </c>
      <c r="N240" s="23">
        <f t="shared" ca="1" si="60"/>
        <v>0</v>
      </c>
      <c r="O240" s="70">
        <f t="shared" ca="1" si="61"/>
        <v>0</v>
      </c>
      <c r="P240" s="23">
        <f t="shared" ca="1" si="62"/>
        <v>0</v>
      </c>
      <c r="Q240" s="23">
        <f t="shared" ca="1" si="63"/>
        <v>0</v>
      </c>
      <c r="R240" s="46">
        <f t="shared" ca="1" si="64"/>
        <v>-2.7950628237908271E-2</v>
      </c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</row>
    <row r="241" spans="1:35">
      <c r="A241" s="107"/>
      <c r="B241" s="107"/>
      <c r="C241" s="107"/>
      <c r="D241" s="109">
        <f t="shared" si="50"/>
        <v>0</v>
      </c>
      <c r="E241" s="109">
        <f t="shared" si="51"/>
        <v>0</v>
      </c>
      <c r="F241" s="23">
        <f t="shared" si="52"/>
        <v>0</v>
      </c>
      <c r="G241" s="23">
        <f t="shared" si="53"/>
        <v>0</v>
      </c>
      <c r="H241" s="23">
        <f t="shared" si="54"/>
        <v>0</v>
      </c>
      <c r="I241" s="23">
        <f t="shared" si="55"/>
        <v>0</v>
      </c>
      <c r="J241" s="23">
        <f t="shared" si="56"/>
        <v>0</v>
      </c>
      <c r="K241" s="23">
        <f t="shared" si="57"/>
        <v>0</v>
      </c>
      <c r="L241" s="23">
        <f t="shared" si="58"/>
        <v>0</v>
      </c>
      <c r="M241" s="23">
        <f t="shared" ca="1" si="59"/>
        <v>2.7950628237908271E-2</v>
      </c>
      <c r="N241" s="23">
        <f t="shared" ca="1" si="60"/>
        <v>0</v>
      </c>
      <c r="O241" s="70">
        <f t="shared" ca="1" si="61"/>
        <v>0</v>
      </c>
      <c r="P241" s="23">
        <f t="shared" ca="1" si="62"/>
        <v>0</v>
      </c>
      <c r="Q241" s="23">
        <f t="shared" ca="1" si="63"/>
        <v>0</v>
      </c>
      <c r="R241" s="46">
        <f t="shared" ca="1" si="64"/>
        <v>-2.7950628237908271E-2</v>
      </c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</row>
    <row r="242" spans="1:35">
      <c r="A242" s="107"/>
      <c r="B242" s="107"/>
      <c r="C242" s="107"/>
      <c r="D242" s="109">
        <f t="shared" si="50"/>
        <v>0</v>
      </c>
      <c r="E242" s="109">
        <f t="shared" si="51"/>
        <v>0</v>
      </c>
      <c r="F242" s="23">
        <f t="shared" si="52"/>
        <v>0</v>
      </c>
      <c r="G242" s="23">
        <f t="shared" si="53"/>
        <v>0</v>
      </c>
      <c r="H242" s="23">
        <f t="shared" si="54"/>
        <v>0</v>
      </c>
      <c r="I242" s="23">
        <f t="shared" si="55"/>
        <v>0</v>
      </c>
      <c r="J242" s="23">
        <f t="shared" si="56"/>
        <v>0</v>
      </c>
      <c r="K242" s="23">
        <f t="shared" si="57"/>
        <v>0</v>
      </c>
      <c r="L242" s="23">
        <f t="shared" si="58"/>
        <v>0</v>
      </c>
      <c r="M242" s="23">
        <f t="shared" ca="1" si="59"/>
        <v>2.7950628237908271E-2</v>
      </c>
      <c r="N242" s="23">
        <f t="shared" ca="1" si="60"/>
        <v>0</v>
      </c>
      <c r="O242" s="70">
        <f t="shared" ca="1" si="61"/>
        <v>0</v>
      </c>
      <c r="P242" s="23">
        <f t="shared" ca="1" si="62"/>
        <v>0</v>
      </c>
      <c r="Q242" s="23">
        <f t="shared" ca="1" si="63"/>
        <v>0</v>
      </c>
      <c r="R242" s="46">
        <f t="shared" ca="1" si="64"/>
        <v>-2.7950628237908271E-2</v>
      </c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</row>
    <row r="243" spans="1:35">
      <c r="A243" s="107"/>
      <c r="B243" s="107"/>
      <c r="C243" s="107"/>
      <c r="D243" s="109">
        <f t="shared" si="50"/>
        <v>0</v>
      </c>
      <c r="E243" s="109">
        <f t="shared" si="51"/>
        <v>0</v>
      </c>
      <c r="F243" s="23">
        <f t="shared" si="52"/>
        <v>0</v>
      </c>
      <c r="G243" s="23">
        <f t="shared" si="53"/>
        <v>0</v>
      </c>
      <c r="H243" s="23">
        <f t="shared" si="54"/>
        <v>0</v>
      </c>
      <c r="I243" s="23">
        <f t="shared" si="55"/>
        <v>0</v>
      </c>
      <c r="J243" s="23">
        <f t="shared" si="56"/>
        <v>0</v>
      </c>
      <c r="K243" s="23">
        <f t="shared" si="57"/>
        <v>0</v>
      </c>
      <c r="L243" s="23">
        <f t="shared" si="58"/>
        <v>0</v>
      </c>
      <c r="M243" s="23">
        <f t="shared" ca="1" si="59"/>
        <v>2.7950628237908271E-2</v>
      </c>
      <c r="N243" s="23">
        <f t="shared" ca="1" si="60"/>
        <v>0</v>
      </c>
      <c r="O243" s="70">
        <f t="shared" ca="1" si="61"/>
        <v>0</v>
      </c>
      <c r="P243" s="23">
        <f t="shared" ca="1" si="62"/>
        <v>0</v>
      </c>
      <c r="Q243" s="23">
        <f t="shared" ca="1" si="63"/>
        <v>0</v>
      </c>
      <c r="R243" s="46">
        <f t="shared" ca="1" si="64"/>
        <v>-2.7950628237908271E-2</v>
      </c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</row>
    <row r="244" spans="1:35">
      <c r="A244" s="107"/>
      <c r="B244" s="107"/>
      <c r="C244" s="107"/>
      <c r="D244" s="109">
        <f t="shared" si="50"/>
        <v>0</v>
      </c>
      <c r="E244" s="109">
        <f t="shared" si="51"/>
        <v>0</v>
      </c>
      <c r="F244" s="23">
        <f t="shared" si="52"/>
        <v>0</v>
      </c>
      <c r="G244" s="23">
        <f t="shared" si="53"/>
        <v>0</v>
      </c>
      <c r="H244" s="23">
        <f t="shared" si="54"/>
        <v>0</v>
      </c>
      <c r="I244" s="23">
        <f t="shared" si="55"/>
        <v>0</v>
      </c>
      <c r="J244" s="23">
        <f t="shared" si="56"/>
        <v>0</v>
      </c>
      <c r="K244" s="23">
        <f t="shared" si="57"/>
        <v>0</v>
      </c>
      <c r="L244" s="23">
        <f t="shared" si="58"/>
        <v>0</v>
      </c>
      <c r="M244" s="23">
        <f t="shared" ca="1" si="59"/>
        <v>2.7950628237908271E-2</v>
      </c>
      <c r="N244" s="23">
        <f t="shared" ca="1" si="60"/>
        <v>0</v>
      </c>
      <c r="O244" s="70">
        <f t="shared" ca="1" si="61"/>
        <v>0</v>
      </c>
      <c r="P244" s="23">
        <f t="shared" ca="1" si="62"/>
        <v>0</v>
      </c>
      <c r="Q244" s="23">
        <f t="shared" ca="1" si="63"/>
        <v>0</v>
      </c>
      <c r="R244" s="46">
        <f t="shared" ca="1" si="64"/>
        <v>-2.7950628237908271E-2</v>
      </c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</row>
    <row r="245" spans="1:35">
      <c r="A245" s="107"/>
      <c r="B245" s="107"/>
      <c r="C245" s="107"/>
      <c r="D245" s="109">
        <f t="shared" si="50"/>
        <v>0</v>
      </c>
      <c r="E245" s="109">
        <f t="shared" si="51"/>
        <v>0</v>
      </c>
      <c r="F245" s="23">
        <f t="shared" si="52"/>
        <v>0</v>
      </c>
      <c r="G245" s="23">
        <f t="shared" si="53"/>
        <v>0</v>
      </c>
      <c r="H245" s="23">
        <f t="shared" si="54"/>
        <v>0</v>
      </c>
      <c r="I245" s="23">
        <f t="shared" si="55"/>
        <v>0</v>
      </c>
      <c r="J245" s="23">
        <f t="shared" si="56"/>
        <v>0</v>
      </c>
      <c r="K245" s="23">
        <f t="shared" si="57"/>
        <v>0</v>
      </c>
      <c r="L245" s="23">
        <f t="shared" si="58"/>
        <v>0</v>
      </c>
      <c r="M245" s="23">
        <f t="shared" ca="1" si="59"/>
        <v>2.7950628237908271E-2</v>
      </c>
      <c r="N245" s="23">
        <f t="shared" ca="1" si="60"/>
        <v>0</v>
      </c>
      <c r="O245" s="70">
        <f t="shared" ca="1" si="61"/>
        <v>0</v>
      </c>
      <c r="P245" s="23">
        <f t="shared" ca="1" si="62"/>
        <v>0</v>
      </c>
      <c r="Q245" s="23">
        <f t="shared" ca="1" si="63"/>
        <v>0</v>
      </c>
      <c r="R245" s="46">
        <f t="shared" ca="1" si="64"/>
        <v>-2.7950628237908271E-2</v>
      </c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</row>
    <row r="246" spans="1:35">
      <c r="A246" s="107"/>
      <c r="B246" s="107"/>
      <c r="C246" s="107"/>
      <c r="D246" s="109">
        <f t="shared" si="50"/>
        <v>0</v>
      </c>
      <c r="E246" s="109">
        <f t="shared" si="51"/>
        <v>0</v>
      </c>
      <c r="F246" s="23">
        <f t="shared" si="52"/>
        <v>0</v>
      </c>
      <c r="G246" s="23">
        <f t="shared" si="53"/>
        <v>0</v>
      </c>
      <c r="H246" s="23">
        <f t="shared" si="54"/>
        <v>0</v>
      </c>
      <c r="I246" s="23">
        <f t="shared" si="55"/>
        <v>0</v>
      </c>
      <c r="J246" s="23">
        <f t="shared" si="56"/>
        <v>0</v>
      </c>
      <c r="K246" s="23">
        <f t="shared" si="57"/>
        <v>0</v>
      </c>
      <c r="L246" s="23">
        <f t="shared" si="58"/>
        <v>0</v>
      </c>
      <c r="M246" s="23">
        <f t="shared" ca="1" si="59"/>
        <v>2.7950628237908271E-2</v>
      </c>
      <c r="N246" s="23">
        <f t="shared" ca="1" si="60"/>
        <v>0</v>
      </c>
      <c r="O246" s="70">
        <f t="shared" ca="1" si="61"/>
        <v>0</v>
      </c>
      <c r="P246" s="23">
        <f t="shared" ca="1" si="62"/>
        <v>0</v>
      </c>
      <c r="Q246" s="23">
        <f t="shared" ca="1" si="63"/>
        <v>0</v>
      </c>
      <c r="R246" s="46">
        <f t="shared" ca="1" si="64"/>
        <v>-2.7950628237908271E-2</v>
      </c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</row>
    <row r="247" spans="1:35">
      <c r="A247" s="107"/>
      <c r="B247" s="107"/>
      <c r="C247" s="107"/>
      <c r="D247" s="109">
        <f t="shared" si="50"/>
        <v>0</v>
      </c>
      <c r="E247" s="109">
        <f t="shared" si="51"/>
        <v>0</v>
      </c>
      <c r="F247" s="23">
        <f t="shared" si="52"/>
        <v>0</v>
      </c>
      <c r="G247" s="23">
        <f t="shared" si="53"/>
        <v>0</v>
      </c>
      <c r="H247" s="23">
        <f t="shared" si="54"/>
        <v>0</v>
      </c>
      <c r="I247" s="23">
        <f t="shared" si="55"/>
        <v>0</v>
      </c>
      <c r="J247" s="23">
        <f t="shared" si="56"/>
        <v>0</v>
      </c>
      <c r="K247" s="23">
        <f t="shared" si="57"/>
        <v>0</v>
      </c>
      <c r="L247" s="23">
        <f t="shared" si="58"/>
        <v>0</v>
      </c>
      <c r="M247" s="23">
        <f t="shared" ca="1" si="59"/>
        <v>2.7950628237908271E-2</v>
      </c>
      <c r="N247" s="23">
        <f t="shared" ca="1" si="60"/>
        <v>0</v>
      </c>
      <c r="O247" s="70">
        <f t="shared" ca="1" si="61"/>
        <v>0</v>
      </c>
      <c r="P247" s="23">
        <f t="shared" ca="1" si="62"/>
        <v>0</v>
      </c>
      <c r="Q247" s="23">
        <f t="shared" ca="1" si="63"/>
        <v>0</v>
      </c>
      <c r="R247" s="46">
        <f t="shared" ca="1" si="64"/>
        <v>-2.7950628237908271E-2</v>
      </c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</row>
    <row r="248" spans="1:35">
      <c r="A248" s="107"/>
      <c r="B248" s="107"/>
      <c r="C248" s="107"/>
      <c r="D248" s="109">
        <f t="shared" si="50"/>
        <v>0</v>
      </c>
      <c r="E248" s="109">
        <f t="shared" si="51"/>
        <v>0</v>
      </c>
      <c r="F248" s="23">
        <f t="shared" si="52"/>
        <v>0</v>
      </c>
      <c r="G248" s="23">
        <f t="shared" si="53"/>
        <v>0</v>
      </c>
      <c r="H248" s="23">
        <f t="shared" si="54"/>
        <v>0</v>
      </c>
      <c r="I248" s="23">
        <f t="shared" si="55"/>
        <v>0</v>
      </c>
      <c r="J248" s="23">
        <f t="shared" si="56"/>
        <v>0</v>
      </c>
      <c r="K248" s="23">
        <f t="shared" si="57"/>
        <v>0</v>
      </c>
      <c r="L248" s="23">
        <f t="shared" si="58"/>
        <v>0</v>
      </c>
      <c r="M248" s="23">
        <f t="shared" ca="1" si="59"/>
        <v>2.7950628237908271E-2</v>
      </c>
      <c r="N248" s="23">
        <f t="shared" ca="1" si="60"/>
        <v>0</v>
      </c>
      <c r="O248" s="70">
        <f t="shared" ca="1" si="61"/>
        <v>0</v>
      </c>
      <c r="P248" s="23">
        <f t="shared" ca="1" si="62"/>
        <v>0</v>
      </c>
      <c r="Q248" s="23">
        <f t="shared" ca="1" si="63"/>
        <v>0</v>
      </c>
      <c r="R248" s="46">
        <f t="shared" ca="1" si="64"/>
        <v>-2.7950628237908271E-2</v>
      </c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</row>
    <row r="249" spans="1:35">
      <c r="A249" s="107"/>
      <c r="B249" s="107"/>
      <c r="C249" s="107"/>
      <c r="D249" s="109">
        <f t="shared" si="50"/>
        <v>0</v>
      </c>
      <c r="E249" s="109">
        <f t="shared" si="51"/>
        <v>0</v>
      </c>
      <c r="F249" s="23">
        <f t="shared" si="52"/>
        <v>0</v>
      </c>
      <c r="G249" s="23">
        <f t="shared" si="53"/>
        <v>0</v>
      </c>
      <c r="H249" s="23">
        <f t="shared" si="54"/>
        <v>0</v>
      </c>
      <c r="I249" s="23">
        <f t="shared" si="55"/>
        <v>0</v>
      </c>
      <c r="J249" s="23">
        <f t="shared" si="56"/>
        <v>0</v>
      </c>
      <c r="K249" s="23">
        <f t="shared" si="57"/>
        <v>0</v>
      </c>
      <c r="L249" s="23">
        <f t="shared" si="58"/>
        <v>0</v>
      </c>
      <c r="M249" s="23">
        <f t="shared" ca="1" si="59"/>
        <v>2.7950628237908271E-2</v>
      </c>
      <c r="N249" s="23">
        <f t="shared" ca="1" si="60"/>
        <v>0</v>
      </c>
      <c r="O249" s="70">
        <f t="shared" ca="1" si="61"/>
        <v>0</v>
      </c>
      <c r="P249" s="23">
        <f t="shared" ca="1" si="62"/>
        <v>0</v>
      </c>
      <c r="Q249" s="23">
        <f t="shared" ca="1" si="63"/>
        <v>0</v>
      </c>
      <c r="R249" s="46">
        <f t="shared" ca="1" si="64"/>
        <v>-2.7950628237908271E-2</v>
      </c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</row>
    <row r="250" spans="1:35">
      <c r="A250" s="107"/>
      <c r="B250" s="107"/>
      <c r="C250" s="107"/>
      <c r="D250" s="109">
        <f t="shared" si="50"/>
        <v>0</v>
      </c>
      <c r="E250" s="109">
        <f t="shared" si="51"/>
        <v>0</v>
      </c>
      <c r="F250" s="23">
        <f t="shared" si="52"/>
        <v>0</v>
      </c>
      <c r="G250" s="23">
        <f t="shared" si="53"/>
        <v>0</v>
      </c>
      <c r="H250" s="23">
        <f t="shared" si="54"/>
        <v>0</v>
      </c>
      <c r="I250" s="23">
        <f t="shared" si="55"/>
        <v>0</v>
      </c>
      <c r="J250" s="23">
        <f t="shared" si="56"/>
        <v>0</v>
      </c>
      <c r="K250" s="23">
        <f t="shared" si="57"/>
        <v>0</v>
      </c>
      <c r="L250" s="23">
        <f t="shared" si="58"/>
        <v>0</v>
      </c>
      <c r="M250" s="23">
        <f t="shared" ca="1" si="59"/>
        <v>2.7950628237908271E-2</v>
      </c>
      <c r="N250" s="23">
        <f t="shared" ca="1" si="60"/>
        <v>0</v>
      </c>
      <c r="O250" s="70">
        <f t="shared" ca="1" si="61"/>
        <v>0</v>
      </c>
      <c r="P250" s="23">
        <f t="shared" ca="1" si="62"/>
        <v>0</v>
      </c>
      <c r="Q250" s="23">
        <f t="shared" ca="1" si="63"/>
        <v>0</v>
      </c>
      <c r="R250" s="46">
        <f t="shared" ca="1" si="64"/>
        <v>-2.7950628237908271E-2</v>
      </c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</row>
    <row r="251" spans="1:35">
      <c r="A251" s="107"/>
      <c r="B251" s="107"/>
      <c r="C251" s="107"/>
      <c r="D251" s="109">
        <f t="shared" si="50"/>
        <v>0</v>
      </c>
      <c r="E251" s="109">
        <f t="shared" si="51"/>
        <v>0</v>
      </c>
      <c r="F251" s="23">
        <f t="shared" si="52"/>
        <v>0</v>
      </c>
      <c r="G251" s="23">
        <f t="shared" si="53"/>
        <v>0</v>
      </c>
      <c r="H251" s="23">
        <f t="shared" si="54"/>
        <v>0</v>
      </c>
      <c r="I251" s="23">
        <f t="shared" si="55"/>
        <v>0</v>
      </c>
      <c r="J251" s="23">
        <f t="shared" si="56"/>
        <v>0</v>
      </c>
      <c r="K251" s="23">
        <f t="shared" si="57"/>
        <v>0</v>
      </c>
      <c r="L251" s="23">
        <f t="shared" si="58"/>
        <v>0</v>
      </c>
      <c r="M251" s="23">
        <f t="shared" ca="1" si="59"/>
        <v>2.7950628237908271E-2</v>
      </c>
      <c r="N251" s="23">
        <f t="shared" ca="1" si="60"/>
        <v>0</v>
      </c>
      <c r="O251" s="70">
        <f t="shared" ca="1" si="61"/>
        <v>0</v>
      </c>
      <c r="P251" s="23">
        <f t="shared" ca="1" si="62"/>
        <v>0</v>
      </c>
      <c r="Q251" s="23">
        <f t="shared" ca="1" si="63"/>
        <v>0</v>
      </c>
      <c r="R251" s="46">
        <f t="shared" ca="1" si="64"/>
        <v>-2.7950628237908271E-2</v>
      </c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</row>
    <row r="252" spans="1:35">
      <c r="A252" s="107"/>
      <c r="B252" s="107"/>
      <c r="C252" s="107"/>
      <c r="D252" s="109">
        <f t="shared" si="50"/>
        <v>0</v>
      </c>
      <c r="E252" s="109">
        <f t="shared" si="51"/>
        <v>0</v>
      </c>
      <c r="F252" s="23">
        <f t="shared" si="52"/>
        <v>0</v>
      </c>
      <c r="G252" s="23">
        <f t="shared" si="53"/>
        <v>0</v>
      </c>
      <c r="H252" s="23">
        <f t="shared" si="54"/>
        <v>0</v>
      </c>
      <c r="I252" s="23">
        <f t="shared" si="55"/>
        <v>0</v>
      </c>
      <c r="J252" s="23">
        <f t="shared" si="56"/>
        <v>0</v>
      </c>
      <c r="K252" s="23">
        <f t="shared" si="57"/>
        <v>0</v>
      </c>
      <c r="L252" s="23">
        <f t="shared" si="58"/>
        <v>0</v>
      </c>
      <c r="M252" s="23">
        <f t="shared" ca="1" si="59"/>
        <v>2.7950628237908271E-2</v>
      </c>
      <c r="N252" s="23">
        <f t="shared" ca="1" si="60"/>
        <v>0</v>
      </c>
      <c r="O252" s="70">
        <f t="shared" ca="1" si="61"/>
        <v>0</v>
      </c>
      <c r="P252" s="23">
        <f t="shared" ca="1" si="62"/>
        <v>0</v>
      </c>
      <c r="Q252" s="23">
        <f t="shared" ca="1" si="63"/>
        <v>0</v>
      </c>
      <c r="R252" s="46">
        <f t="shared" ca="1" si="64"/>
        <v>-2.7950628237908271E-2</v>
      </c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</row>
    <row r="253" spans="1:35">
      <c r="A253" s="107"/>
      <c r="B253" s="107"/>
      <c r="C253" s="107"/>
      <c r="D253" s="109">
        <f t="shared" si="50"/>
        <v>0</v>
      </c>
      <c r="E253" s="109">
        <f t="shared" si="51"/>
        <v>0</v>
      </c>
      <c r="F253" s="23">
        <f t="shared" si="52"/>
        <v>0</v>
      </c>
      <c r="G253" s="23">
        <f t="shared" si="53"/>
        <v>0</v>
      </c>
      <c r="H253" s="23">
        <f t="shared" si="54"/>
        <v>0</v>
      </c>
      <c r="I253" s="23">
        <f t="shared" si="55"/>
        <v>0</v>
      </c>
      <c r="J253" s="23">
        <f t="shared" si="56"/>
        <v>0</v>
      </c>
      <c r="K253" s="23">
        <f t="shared" si="57"/>
        <v>0</v>
      </c>
      <c r="L253" s="23">
        <f t="shared" si="58"/>
        <v>0</v>
      </c>
      <c r="M253" s="23">
        <f t="shared" ca="1" si="59"/>
        <v>2.7950628237908271E-2</v>
      </c>
      <c r="N253" s="23">
        <f t="shared" ca="1" si="60"/>
        <v>0</v>
      </c>
      <c r="O253" s="70">
        <f t="shared" ca="1" si="61"/>
        <v>0</v>
      </c>
      <c r="P253" s="23">
        <f t="shared" ca="1" si="62"/>
        <v>0</v>
      </c>
      <c r="Q253" s="23">
        <f t="shared" ca="1" si="63"/>
        <v>0</v>
      </c>
      <c r="R253" s="46">
        <f t="shared" ca="1" si="64"/>
        <v>-2.7950628237908271E-2</v>
      </c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</row>
    <row r="254" spans="1:35">
      <c r="A254" s="107"/>
      <c r="B254" s="107"/>
      <c r="C254" s="107"/>
      <c r="D254" s="109">
        <f t="shared" si="50"/>
        <v>0</v>
      </c>
      <c r="E254" s="109">
        <f t="shared" si="51"/>
        <v>0</v>
      </c>
      <c r="F254" s="23">
        <f t="shared" si="52"/>
        <v>0</v>
      </c>
      <c r="G254" s="23">
        <f t="shared" si="53"/>
        <v>0</v>
      </c>
      <c r="H254" s="23">
        <f t="shared" si="54"/>
        <v>0</v>
      </c>
      <c r="I254" s="23">
        <f t="shared" si="55"/>
        <v>0</v>
      </c>
      <c r="J254" s="23">
        <f t="shared" si="56"/>
        <v>0</v>
      </c>
      <c r="K254" s="23">
        <f t="shared" si="57"/>
        <v>0</v>
      </c>
      <c r="L254" s="23">
        <f t="shared" si="58"/>
        <v>0</v>
      </c>
      <c r="M254" s="23">
        <f t="shared" ca="1" si="59"/>
        <v>2.7950628237908271E-2</v>
      </c>
      <c r="N254" s="23">
        <f t="shared" ca="1" si="60"/>
        <v>0</v>
      </c>
      <c r="O254" s="70">
        <f t="shared" ca="1" si="61"/>
        <v>0</v>
      </c>
      <c r="P254" s="23">
        <f t="shared" ca="1" si="62"/>
        <v>0</v>
      </c>
      <c r="Q254" s="23">
        <f t="shared" ca="1" si="63"/>
        <v>0</v>
      </c>
      <c r="R254" s="46">
        <f t="shared" ca="1" si="64"/>
        <v>-2.7950628237908271E-2</v>
      </c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</row>
    <row r="255" spans="1:35">
      <c r="A255" s="107"/>
      <c r="B255" s="107"/>
      <c r="C255" s="107"/>
      <c r="D255" s="109">
        <f t="shared" si="50"/>
        <v>0</v>
      </c>
      <c r="E255" s="109">
        <f t="shared" si="51"/>
        <v>0</v>
      </c>
      <c r="F255" s="23">
        <f t="shared" si="52"/>
        <v>0</v>
      </c>
      <c r="G255" s="23">
        <f t="shared" si="53"/>
        <v>0</v>
      </c>
      <c r="H255" s="23">
        <f t="shared" si="54"/>
        <v>0</v>
      </c>
      <c r="I255" s="23">
        <f t="shared" si="55"/>
        <v>0</v>
      </c>
      <c r="J255" s="23">
        <f t="shared" si="56"/>
        <v>0</v>
      </c>
      <c r="K255" s="23">
        <f t="shared" si="57"/>
        <v>0</v>
      </c>
      <c r="L255" s="23">
        <f t="shared" si="58"/>
        <v>0</v>
      </c>
      <c r="M255" s="23">
        <f t="shared" ca="1" si="59"/>
        <v>2.7950628237908271E-2</v>
      </c>
      <c r="N255" s="23">
        <f t="shared" ca="1" si="60"/>
        <v>0</v>
      </c>
      <c r="O255" s="70">
        <f t="shared" ca="1" si="61"/>
        <v>0</v>
      </c>
      <c r="P255" s="23">
        <f t="shared" ca="1" si="62"/>
        <v>0</v>
      </c>
      <c r="Q255" s="23">
        <f t="shared" ca="1" si="63"/>
        <v>0</v>
      </c>
      <c r="R255" s="46">
        <f t="shared" ca="1" si="64"/>
        <v>-2.7950628237908271E-2</v>
      </c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</row>
    <row r="256" spans="1:35">
      <c r="A256" s="107"/>
      <c r="B256" s="107"/>
      <c r="C256" s="107"/>
      <c r="D256" s="109">
        <f t="shared" si="50"/>
        <v>0</v>
      </c>
      <c r="E256" s="109">
        <f t="shared" si="51"/>
        <v>0</v>
      </c>
      <c r="F256" s="23">
        <f t="shared" si="52"/>
        <v>0</v>
      </c>
      <c r="G256" s="23">
        <f t="shared" si="53"/>
        <v>0</v>
      </c>
      <c r="H256" s="23">
        <f t="shared" si="54"/>
        <v>0</v>
      </c>
      <c r="I256" s="23">
        <f t="shared" si="55"/>
        <v>0</v>
      </c>
      <c r="J256" s="23">
        <f t="shared" si="56"/>
        <v>0</v>
      </c>
      <c r="K256" s="23">
        <f t="shared" si="57"/>
        <v>0</v>
      </c>
      <c r="L256" s="23">
        <f t="shared" si="58"/>
        <v>0</v>
      </c>
      <c r="M256" s="23">
        <f t="shared" ca="1" si="59"/>
        <v>2.7950628237908271E-2</v>
      </c>
      <c r="N256" s="23">
        <f t="shared" ca="1" si="60"/>
        <v>0</v>
      </c>
      <c r="O256" s="70">
        <f t="shared" ca="1" si="61"/>
        <v>0</v>
      </c>
      <c r="P256" s="23">
        <f t="shared" ca="1" si="62"/>
        <v>0</v>
      </c>
      <c r="Q256" s="23">
        <f t="shared" ca="1" si="63"/>
        <v>0</v>
      </c>
      <c r="R256" s="46">
        <f t="shared" ca="1" si="64"/>
        <v>-2.7950628237908271E-2</v>
      </c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</row>
    <row r="257" spans="1:35">
      <c r="A257" s="107"/>
      <c r="B257" s="107"/>
      <c r="C257" s="107"/>
      <c r="D257" s="109">
        <f t="shared" si="50"/>
        <v>0</v>
      </c>
      <c r="E257" s="109">
        <f t="shared" si="51"/>
        <v>0</v>
      </c>
      <c r="F257" s="23">
        <f t="shared" si="52"/>
        <v>0</v>
      </c>
      <c r="G257" s="23">
        <f t="shared" si="53"/>
        <v>0</v>
      </c>
      <c r="H257" s="23">
        <f t="shared" si="54"/>
        <v>0</v>
      </c>
      <c r="I257" s="23">
        <f t="shared" si="55"/>
        <v>0</v>
      </c>
      <c r="J257" s="23">
        <f t="shared" si="56"/>
        <v>0</v>
      </c>
      <c r="K257" s="23">
        <f t="shared" si="57"/>
        <v>0</v>
      </c>
      <c r="L257" s="23">
        <f t="shared" si="58"/>
        <v>0</v>
      </c>
      <c r="M257" s="23">
        <f t="shared" ca="1" si="59"/>
        <v>2.7950628237908271E-2</v>
      </c>
      <c r="N257" s="23">
        <f t="shared" ca="1" si="60"/>
        <v>0</v>
      </c>
      <c r="O257" s="70">
        <f t="shared" ca="1" si="61"/>
        <v>0</v>
      </c>
      <c r="P257" s="23">
        <f t="shared" ca="1" si="62"/>
        <v>0</v>
      </c>
      <c r="Q257" s="23">
        <f t="shared" ca="1" si="63"/>
        <v>0</v>
      </c>
      <c r="R257" s="46">
        <f t="shared" ca="1" si="64"/>
        <v>-2.7950628237908271E-2</v>
      </c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</row>
    <row r="258" spans="1:35">
      <c r="A258" s="107"/>
      <c r="B258" s="107"/>
      <c r="C258" s="107"/>
      <c r="D258" s="109">
        <f t="shared" si="50"/>
        <v>0</v>
      </c>
      <c r="E258" s="109">
        <f t="shared" si="51"/>
        <v>0</v>
      </c>
      <c r="F258" s="23">
        <f t="shared" si="52"/>
        <v>0</v>
      </c>
      <c r="G258" s="23">
        <f t="shared" si="53"/>
        <v>0</v>
      </c>
      <c r="H258" s="23">
        <f t="shared" si="54"/>
        <v>0</v>
      </c>
      <c r="I258" s="23">
        <f t="shared" si="55"/>
        <v>0</v>
      </c>
      <c r="J258" s="23">
        <f t="shared" si="56"/>
        <v>0</v>
      </c>
      <c r="K258" s="23">
        <f t="shared" si="57"/>
        <v>0</v>
      </c>
      <c r="L258" s="23">
        <f t="shared" si="58"/>
        <v>0</v>
      </c>
      <c r="M258" s="23">
        <f t="shared" ca="1" si="59"/>
        <v>2.7950628237908271E-2</v>
      </c>
      <c r="N258" s="23">
        <f t="shared" ca="1" si="60"/>
        <v>0</v>
      </c>
      <c r="O258" s="70">
        <f t="shared" ca="1" si="61"/>
        <v>0</v>
      </c>
      <c r="P258" s="23">
        <f t="shared" ca="1" si="62"/>
        <v>0</v>
      </c>
      <c r="Q258" s="23">
        <f t="shared" ca="1" si="63"/>
        <v>0</v>
      </c>
      <c r="R258" s="46">
        <f t="shared" ca="1" si="64"/>
        <v>-2.7950628237908271E-2</v>
      </c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</row>
    <row r="259" spans="1:35">
      <c r="A259" s="107"/>
      <c r="B259" s="107"/>
      <c r="C259" s="107"/>
      <c r="D259" s="109">
        <f t="shared" si="50"/>
        <v>0</v>
      </c>
      <c r="E259" s="109">
        <f t="shared" si="51"/>
        <v>0</v>
      </c>
      <c r="F259" s="23">
        <f t="shared" si="52"/>
        <v>0</v>
      </c>
      <c r="G259" s="23">
        <f t="shared" si="53"/>
        <v>0</v>
      </c>
      <c r="H259" s="23">
        <f t="shared" si="54"/>
        <v>0</v>
      </c>
      <c r="I259" s="23">
        <f t="shared" si="55"/>
        <v>0</v>
      </c>
      <c r="J259" s="23">
        <f t="shared" si="56"/>
        <v>0</v>
      </c>
      <c r="K259" s="23">
        <f t="shared" si="57"/>
        <v>0</v>
      </c>
      <c r="L259" s="23">
        <f t="shared" si="58"/>
        <v>0</v>
      </c>
      <c r="M259" s="23">
        <f t="shared" ca="1" si="59"/>
        <v>2.7950628237908271E-2</v>
      </c>
      <c r="N259" s="23">
        <f t="shared" ca="1" si="60"/>
        <v>0</v>
      </c>
      <c r="O259" s="70">
        <f t="shared" ca="1" si="61"/>
        <v>0</v>
      </c>
      <c r="P259" s="23">
        <f t="shared" ca="1" si="62"/>
        <v>0</v>
      </c>
      <c r="Q259" s="23">
        <f t="shared" ca="1" si="63"/>
        <v>0</v>
      </c>
      <c r="R259" s="46">
        <f t="shared" ca="1" si="64"/>
        <v>-2.7950628237908271E-2</v>
      </c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</row>
    <row r="260" spans="1:35">
      <c r="A260" s="107"/>
      <c r="B260" s="107"/>
      <c r="C260" s="107"/>
      <c r="D260" s="109">
        <f t="shared" si="50"/>
        <v>0</v>
      </c>
      <c r="E260" s="109">
        <f t="shared" si="51"/>
        <v>0</v>
      </c>
      <c r="F260" s="23">
        <f t="shared" si="52"/>
        <v>0</v>
      </c>
      <c r="G260" s="23">
        <f t="shared" si="53"/>
        <v>0</v>
      </c>
      <c r="H260" s="23">
        <f t="shared" si="54"/>
        <v>0</v>
      </c>
      <c r="I260" s="23">
        <f t="shared" si="55"/>
        <v>0</v>
      </c>
      <c r="J260" s="23">
        <f t="shared" si="56"/>
        <v>0</v>
      </c>
      <c r="K260" s="23">
        <f t="shared" si="57"/>
        <v>0</v>
      </c>
      <c r="L260" s="23">
        <f t="shared" si="58"/>
        <v>0</v>
      </c>
      <c r="M260" s="23">
        <f t="shared" ca="1" si="59"/>
        <v>2.7950628237908271E-2</v>
      </c>
      <c r="N260" s="23">
        <f t="shared" ca="1" si="60"/>
        <v>0</v>
      </c>
      <c r="O260" s="70">
        <f t="shared" ca="1" si="61"/>
        <v>0</v>
      </c>
      <c r="P260" s="23">
        <f t="shared" ca="1" si="62"/>
        <v>0</v>
      </c>
      <c r="Q260" s="23">
        <f t="shared" ca="1" si="63"/>
        <v>0</v>
      </c>
      <c r="R260" s="46">
        <f t="shared" ca="1" si="64"/>
        <v>-2.7950628237908271E-2</v>
      </c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</row>
    <row r="261" spans="1:35">
      <c r="A261" s="107"/>
      <c r="B261" s="107"/>
      <c r="C261" s="107"/>
      <c r="D261" s="109">
        <f t="shared" si="50"/>
        <v>0</v>
      </c>
      <c r="E261" s="109">
        <f t="shared" si="51"/>
        <v>0</v>
      </c>
      <c r="F261" s="23">
        <f t="shared" si="52"/>
        <v>0</v>
      </c>
      <c r="G261" s="23">
        <f t="shared" si="53"/>
        <v>0</v>
      </c>
      <c r="H261" s="23">
        <f t="shared" si="54"/>
        <v>0</v>
      </c>
      <c r="I261" s="23">
        <f t="shared" si="55"/>
        <v>0</v>
      </c>
      <c r="J261" s="23">
        <f t="shared" si="56"/>
        <v>0</v>
      </c>
      <c r="K261" s="23">
        <f t="shared" si="57"/>
        <v>0</v>
      </c>
      <c r="L261" s="23">
        <f t="shared" si="58"/>
        <v>0</v>
      </c>
      <c r="M261" s="23">
        <f t="shared" ca="1" si="59"/>
        <v>2.7950628237908271E-2</v>
      </c>
      <c r="N261" s="23">
        <f t="shared" ca="1" si="60"/>
        <v>0</v>
      </c>
      <c r="O261" s="70">
        <f t="shared" ca="1" si="61"/>
        <v>0</v>
      </c>
      <c r="P261" s="23">
        <f t="shared" ca="1" si="62"/>
        <v>0</v>
      </c>
      <c r="Q261" s="23">
        <f t="shared" ca="1" si="63"/>
        <v>0</v>
      </c>
      <c r="R261" s="46">
        <f t="shared" ca="1" si="64"/>
        <v>-2.7950628237908271E-2</v>
      </c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</row>
    <row r="262" spans="1:35">
      <c r="A262" s="107"/>
      <c r="B262" s="107"/>
      <c r="C262" s="107"/>
      <c r="D262" s="109">
        <f t="shared" si="50"/>
        <v>0</v>
      </c>
      <c r="E262" s="109">
        <f t="shared" si="51"/>
        <v>0</v>
      </c>
      <c r="F262" s="23">
        <f t="shared" si="52"/>
        <v>0</v>
      </c>
      <c r="G262" s="23">
        <f t="shared" si="53"/>
        <v>0</v>
      </c>
      <c r="H262" s="23">
        <f t="shared" si="54"/>
        <v>0</v>
      </c>
      <c r="I262" s="23">
        <f t="shared" si="55"/>
        <v>0</v>
      </c>
      <c r="J262" s="23">
        <f t="shared" si="56"/>
        <v>0</v>
      </c>
      <c r="K262" s="23">
        <f t="shared" si="57"/>
        <v>0</v>
      </c>
      <c r="L262" s="23">
        <f t="shared" si="58"/>
        <v>0</v>
      </c>
      <c r="M262" s="23">
        <f t="shared" ca="1" si="59"/>
        <v>2.7950628237908271E-2</v>
      </c>
      <c r="N262" s="23">
        <f t="shared" ca="1" si="60"/>
        <v>0</v>
      </c>
      <c r="O262" s="70">
        <f t="shared" ca="1" si="61"/>
        <v>0</v>
      </c>
      <c r="P262" s="23">
        <f t="shared" ca="1" si="62"/>
        <v>0</v>
      </c>
      <c r="Q262" s="23">
        <f t="shared" ca="1" si="63"/>
        <v>0</v>
      </c>
      <c r="R262" s="46">
        <f t="shared" ca="1" si="64"/>
        <v>-2.7950628237908271E-2</v>
      </c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</row>
    <row r="263" spans="1:35">
      <c r="A263" s="107"/>
      <c r="B263" s="107"/>
      <c r="C263" s="107"/>
      <c r="D263" s="109">
        <f t="shared" si="50"/>
        <v>0</v>
      </c>
      <c r="E263" s="109">
        <f t="shared" si="51"/>
        <v>0</v>
      </c>
      <c r="F263" s="23">
        <f t="shared" si="52"/>
        <v>0</v>
      </c>
      <c r="G263" s="23">
        <f t="shared" si="53"/>
        <v>0</v>
      </c>
      <c r="H263" s="23">
        <f t="shared" si="54"/>
        <v>0</v>
      </c>
      <c r="I263" s="23">
        <f t="shared" si="55"/>
        <v>0</v>
      </c>
      <c r="J263" s="23">
        <f t="shared" si="56"/>
        <v>0</v>
      </c>
      <c r="K263" s="23">
        <f t="shared" si="57"/>
        <v>0</v>
      </c>
      <c r="L263" s="23">
        <f t="shared" si="58"/>
        <v>0</v>
      </c>
      <c r="M263" s="23">
        <f t="shared" ca="1" si="59"/>
        <v>2.7950628237908271E-2</v>
      </c>
      <c r="N263" s="23">
        <f t="shared" ca="1" si="60"/>
        <v>0</v>
      </c>
      <c r="O263" s="70">
        <f t="shared" ca="1" si="61"/>
        <v>0</v>
      </c>
      <c r="P263" s="23">
        <f t="shared" ca="1" si="62"/>
        <v>0</v>
      </c>
      <c r="Q263" s="23">
        <f t="shared" ca="1" si="63"/>
        <v>0</v>
      </c>
      <c r="R263" s="46">
        <f t="shared" ca="1" si="64"/>
        <v>-2.7950628237908271E-2</v>
      </c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</row>
    <row r="264" spans="1:35">
      <c r="A264" s="107"/>
      <c r="B264" s="107"/>
      <c r="C264" s="107"/>
      <c r="D264" s="109">
        <f t="shared" si="50"/>
        <v>0</v>
      </c>
      <c r="E264" s="109">
        <f t="shared" si="51"/>
        <v>0</v>
      </c>
      <c r="F264" s="23">
        <f t="shared" si="52"/>
        <v>0</v>
      </c>
      <c r="G264" s="23">
        <f t="shared" si="53"/>
        <v>0</v>
      </c>
      <c r="H264" s="23">
        <f t="shared" si="54"/>
        <v>0</v>
      </c>
      <c r="I264" s="23">
        <f t="shared" si="55"/>
        <v>0</v>
      </c>
      <c r="J264" s="23">
        <f t="shared" si="56"/>
        <v>0</v>
      </c>
      <c r="K264" s="23">
        <f t="shared" si="57"/>
        <v>0</v>
      </c>
      <c r="L264" s="23">
        <f t="shared" si="58"/>
        <v>0</v>
      </c>
      <c r="M264" s="23">
        <f t="shared" ca="1" si="59"/>
        <v>2.7950628237908271E-2</v>
      </c>
      <c r="N264" s="23">
        <f t="shared" ca="1" si="60"/>
        <v>0</v>
      </c>
      <c r="O264" s="70">
        <f t="shared" ca="1" si="61"/>
        <v>0</v>
      </c>
      <c r="P264" s="23">
        <f t="shared" ca="1" si="62"/>
        <v>0</v>
      </c>
      <c r="Q264" s="23">
        <f t="shared" ca="1" si="63"/>
        <v>0</v>
      </c>
      <c r="R264" s="46">
        <f t="shared" ca="1" si="64"/>
        <v>-2.7950628237908271E-2</v>
      </c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</row>
    <row r="265" spans="1:35">
      <c r="A265" s="107"/>
      <c r="B265" s="107"/>
      <c r="C265" s="107"/>
      <c r="D265" s="109">
        <f t="shared" si="50"/>
        <v>0</v>
      </c>
      <c r="E265" s="109">
        <f t="shared" si="51"/>
        <v>0</v>
      </c>
      <c r="F265" s="23">
        <f t="shared" si="52"/>
        <v>0</v>
      </c>
      <c r="G265" s="23">
        <f t="shared" si="53"/>
        <v>0</v>
      </c>
      <c r="H265" s="23">
        <f t="shared" si="54"/>
        <v>0</v>
      </c>
      <c r="I265" s="23">
        <f t="shared" si="55"/>
        <v>0</v>
      </c>
      <c r="J265" s="23">
        <f t="shared" si="56"/>
        <v>0</v>
      </c>
      <c r="K265" s="23">
        <f t="shared" si="57"/>
        <v>0</v>
      </c>
      <c r="L265" s="23">
        <f t="shared" si="58"/>
        <v>0</v>
      </c>
      <c r="M265" s="23">
        <f t="shared" ca="1" si="59"/>
        <v>2.7950628237908271E-2</v>
      </c>
      <c r="N265" s="23">
        <f t="shared" ca="1" si="60"/>
        <v>0</v>
      </c>
      <c r="O265" s="70">
        <f t="shared" ca="1" si="61"/>
        <v>0</v>
      </c>
      <c r="P265" s="23">
        <f t="shared" ca="1" si="62"/>
        <v>0</v>
      </c>
      <c r="Q265" s="23">
        <f t="shared" ca="1" si="63"/>
        <v>0</v>
      </c>
      <c r="R265" s="46">
        <f t="shared" ca="1" si="64"/>
        <v>-2.7950628237908271E-2</v>
      </c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</row>
    <row r="266" spans="1:35">
      <c r="A266" s="107"/>
      <c r="B266" s="107"/>
      <c r="C266" s="107"/>
      <c r="D266" s="109">
        <f t="shared" si="50"/>
        <v>0</v>
      </c>
      <c r="E266" s="109">
        <f t="shared" si="51"/>
        <v>0</v>
      </c>
      <c r="F266" s="23">
        <f t="shared" si="52"/>
        <v>0</v>
      </c>
      <c r="G266" s="23">
        <f t="shared" si="53"/>
        <v>0</v>
      </c>
      <c r="H266" s="23">
        <f t="shared" si="54"/>
        <v>0</v>
      </c>
      <c r="I266" s="23">
        <f t="shared" si="55"/>
        <v>0</v>
      </c>
      <c r="J266" s="23">
        <f t="shared" si="56"/>
        <v>0</v>
      </c>
      <c r="K266" s="23">
        <f t="shared" si="57"/>
        <v>0</v>
      </c>
      <c r="L266" s="23">
        <f t="shared" si="58"/>
        <v>0</v>
      </c>
      <c r="M266" s="23">
        <f t="shared" ca="1" si="59"/>
        <v>2.7950628237908271E-2</v>
      </c>
      <c r="N266" s="23">
        <f t="shared" ca="1" si="60"/>
        <v>0</v>
      </c>
      <c r="O266" s="70">
        <f t="shared" ca="1" si="61"/>
        <v>0</v>
      </c>
      <c r="P266" s="23">
        <f t="shared" ca="1" si="62"/>
        <v>0</v>
      </c>
      <c r="Q266" s="23">
        <f t="shared" ca="1" si="63"/>
        <v>0</v>
      </c>
      <c r="R266" s="46">
        <f t="shared" ca="1" si="64"/>
        <v>-2.7950628237908271E-2</v>
      </c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</row>
    <row r="267" spans="1:35">
      <c r="A267" s="107"/>
      <c r="B267" s="107"/>
      <c r="C267" s="107"/>
      <c r="D267" s="109">
        <f t="shared" si="50"/>
        <v>0</v>
      </c>
      <c r="E267" s="109">
        <f t="shared" si="51"/>
        <v>0</v>
      </c>
      <c r="F267" s="23">
        <f t="shared" si="52"/>
        <v>0</v>
      </c>
      <c r="G267" s="23">
        <f t="shared" si="53"/>
        <v>0</v>
      </c>
      <c r="H267" s="23">
        <f t="shared" si="54"/>
        <v>0</v>
      </c>
      <c r="I267" s="23">
        <f t="shared" si="55"/>
        <v>0</v>
      </c>
      <c r="J267" s="23">
        <f t="shared" si="56"/>
        <v>0</v>
      </c>
      <c r="K267" s="23">
        <f t="shared" si="57"/>
        <v>0</v>
      </c>
      <c r="L267" s="23">
        <f t="shared" si="58"/>
        <v>0</v>
      </c>
      <c r="M267" s="23">
        <f t="shared" ca="1" si="59"/>
        <v>2.7950628237908271E-2</v>
      </c>
      <c r="N267" s="23">
        <f t="shared" ca="1" si="60"/>
        <v>0</v>
      </c>
      <c r="O267" s="70">
        <f t="shared" ca="1" si="61"/>
        <v>0</v>
      </c>
      <c r="P267" s="23">
        <f t="shared" ca="1" si="62"/>
        <v>0</v>
      </c>
      <c r="Q267" s="23">
        <f t="shared" ca="1" si="63"/>
        <v>0</v>
      </c>
      <c r="R267" s="46">
        <f t="shared" ca="1" si="64"/>
        <v>-2.7950628237908271E-2</v>
      </c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</row>
    <row r="268" spans="1:35">
      <c r="A268" s="107"/>
      <c r="B268" s="107"/>
      <c r="C268" s="107"/>
      <c r="D268" s="109">
        <f t="shared" si="50"/>
        <v>0</v>
      </c>
      <c r="E268" s="109">
        <f t="shared" si="51"/>
        <v>0</v>
      </c>
      <c r="F268" s="23">
        <f t="shared" si="52"/>
        <v>0</v>
      </c>
      <c r="G268" s="23">
        <f t="shared" si="53"/>
        <v>0</v>
      </c>
      <c r="H268" s="23">
        <f t="shared" si="54"/>
        <v>0</v>
      </c>
      <c r="I268" s="23">
        <f t="shared" si="55"/>
        <v>0</v>
      </c>
      <c r="J268" s="23">
        <f t="shared" si="56"/>
        <v>0</v>
      </c>
      <c r="K268" s="23">
        <f t="shared" si="57"/>
        <v>0</v>
      </c>
      <c r="L268" s="23">
        <f t="shared" si="58"/>
        <v>0</v>
      </c>
      <c r="M268" s="23">
        <f t="shared" ca="1" si="59"/>
        <v>2.7950628237908271E-2</v>
      </c>
      <c r="N268" s="23">
        <f t="shared" ca="1" si="60"/>
        <v>0</v>
      </c>
      <c r="O268" s="70">
        <f t="shared" ca="1" si="61"/>
        <v>0</v>
      </c>
      <c r="P268" s="23">
        <f t="shared" ca="1" si="62"/>
        <v>0</v>
      </c>
      <c r="Q268" s="23">
        <f t="shared" ca="1" si="63"/>
        <v>0</v>
      </c>
      <c r="R268" s="46">
        <f t="shared" ca="1" si="64"/>
        <v>-2.7950628237908271E-2</v>
      </c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</row>
    <row r="269" spans="1:35">
      <c r="A269" s="107"/>
      <c r="B269" s="107"/>
      <c r="C269" s="107"/>
      <c r="D269" s="109">
        <f t="shared" si="50"/>
        <v>0</v>
      </c>
      <c r="E269" s="109">
        <f t="shared" si="51"/>
        <v>0</v>
      </c>
      <c r="F269" s="23">
        <f t="shared" si="52"/>
        <v>0</v>
      </c>
      <c r="G269" s="23">
        <f t="shared" si="53"/>
        <v>0</v>
      </c>
      <c r="H269" s="23">
        <f t="shared" si="54"/>
        <v>0</v>
      </c>
      <c r="I269" s="23">
        <f t="shared" si="55"/>
        <v>0</v>
      </c>
      <c r="J269" s="23">
        <f t="shared" si="56"/>
        <v>0</v>
      </c>
      <c r="K269" s="23">
        <f t="shared" si="57"/>
        <v>0</v>
      </c>
      <c r="L269" s="23">
        <f t="shared" si="58"/>
        <v>0</v>
      </c>
      <c r="M269" s="23">
        <f t="shared" ca="1" si="59"/>
        <v>2.7950628237908271E-2</v>
      </c>
      <c r="N269" s="23">
        <f t="shared" ca="1" si="60"/>
        <v>0</v>
      </c>
      <c r="O269" s="70">
        <f t="shared" ca="1" si="61"/>
        <v>0</v>
      </c>
      <c r="P269" s="23">
        <f t="shared" ca="1" si="62"/>
        <v>0</v>
      </c>
      <c r="Q269" s="23">
        <f t="shared" ca="1" si="63"/>
        <v>0</v>
      </c>
      <c r="R269" s="46">
        <f t="shared" ca="1" si="64"/>
        <v>-2.7950628237908271E-2</v>
      </c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</row>
    <row r="270" spans="1:35">
      <c r="A270" s="107"/>
      <c r="B270" s="107"/>
      <c r="C270" s="107"/>
      <c r="D270" s="109">
        <f t="shared" si="50"/>
        <v>0</v>
      </c>
      <c r="E270" s="109">
        <f t="shared" si="51"/>
        <v>0</v>
      </c>
      <c r="F270" s="23">
        <f t="shared" si="52"/>
        <v>0</v>
      </c>
      <c r="G270" s="23">
        <f t="shared" si="53"/>
        <v>0</v>
      </c>
      <c r="H270" s="23">
        <f t="shared" si="54"/>
        <v>0</v>
      </c>
      <c r="I270" s="23">
        <f t="shared" si="55"/>
        <v>0</v>
      </c>
      <c r="J270" s="23">
        <f t="shared" si="56"/>
        <v>0</v>
      </c>
      <c r="K270" s="23">
        <f t="shared" si="57"/>
        <v>0</v>
      </c>
      <c r="L270" s="23">
        <f t="shared" si="58"/>
        <v>0</v>
      </c>
      <c r="M270" s="23">
        <f t="shared" ca="1" si="59"/>
        <v>2.7950628237908271E-2</v>
      </c>
      <c r="N270" s="23">
        <f t="shared" ca="1" si="60"/>
        <v>0</v>
      </c>
      <c r="O270" s="70">
        <f t="shared" ca="1" si="61"/>
        <v>0</v>
      </c>
      <c r="P270" s="23">
        <f t="shared" ca="1" si="62"/>
        <v>0</v>
      </c>
      <c r="Q270" s="23">
        <f t="shared" ca="1" si="63"/>
        <v>0</v>
      </c>
      <c r="R270" s="46">
        <f t="shared" ca="1" si="64"/>
        <v>-2.7950628237908271E-2</v>
      </c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</row>
    <row r="271" spans="1:35">
      <c r="A271" s="107"/>
      <c r="B271" s="107"/>
      <c r="C271" s="107"/>
      <c r="D271" s="109">
        <f t="shared" si="50"/>
        <v>0</v>
      </c>
      <c r="E271" s="109">
        <f t="shared" si="51"/>
        <v>0</v>
      </c>
      <c r="F271" s="23">
        <f t="shared" si="52"/>
        <v>0</v>
      </c>
      <c r="G271" s="23">
        <f t="shared" si="53"/>
        <v>0</v>
      </c>
      <c r="H271" s="23">
        <f t="shared" si="54"/>
        <v>0</v>
      </c>
      <c r="I271" s="23">
        <f t="shared" si="55"/>
        <v>0</v>
      </c>
      <c r="J271" s="23">
        <f t="shared" si="56"/>
        <v>0</v>
      </c>
      <c r="K271" s="23">
        <f t="shared" si="57"/>
        <v>0</v>
      </c>
      <c r="L271" s="23">
        <f t="shared" si="58"/>
        <v>0</v>
      </c>
      <c r="M271" s="23">
        <f t="shared" ca="1" si="59"/>
        <v>2.7950628237908271E-2</v>
      </c>
      <c r="N271" s="23">
        <f t="shared" ca="1" si="60"/>
        <v>0</v>
      </c>
      <c r="O271" s="70">
        <f t="shared" ca="1" si="61"/>
        <v>0</v>
      </c>
      <c r="P271" s="23">
        <f t="shared" ca="1" si="62"/>
        <v>0</v>
      </c>
      <c r="Q271" s="23">
        <f t="shared" ca="1" si="63"/>
        <v>0</v>
      </c>
      <c r="R271" s="46">
        <f t="shared" ca="1" si="64"/>
        <v>-2.7950628237908271E-2</v>
      </c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</row>
    <row r="272" spans="1:35">
      <c r="A272" s="107"/>
      <c r="B272" s="107"/>
      <c r="C272" s="107"/>
      <c r="D272" s="109">
        <f t="shared" si="50"/>
        <v>0</v>
      </c>
      <c r="E272" s="109">
        <f t="shared" si="51"/>
        <v>0</v>
      </c>
      <c r="F272" s="23">
        <f t="shared" si="52"/>
        <v>0</v>
      </c>
      <c r="G272" s="23">
        <f t="shared" si="53"/>
        <v>0</v>
      </c>
      <c r="H272" s="23">
        <f t="shared" si="54"/>
        <v>0</v>
      </c>
      <c r="I272" s="23">
        <f t="shared" si="55"/>
        <v>0</v>
      </c>
      <c r="J272" s="23">
        <f t="shared" si="56"/>
        <v>0</v>
      </c>
      <c r="K272" s="23">
        <f t="shared" si="57"/>
        <v>0</v>
      </c>
      <c r="L272" s="23">
        <f t="shared" si="58"/>
        <v>0</v>
      </c>
      <c r="M272" s="23">
        <f t="shared" ca="1" si="59"/>
        <v>2.7950628237908271E-2</v>
      </c>
      <c r="N272" s="23">
        <f t="shared" ca="1" si="60"/>
        <v>0</v>
      </c>
      <c r="O272" s="70">
        <f t="shared" ca="1" si="61"/>
        <v>0</v>
      </c>
      <c r="P272" s="23">
        <f t="shared" ca="1" si="62"/>
        <v>0</v>
      </c>
      <c r="Q272" s="23">
        <f t="shared" ca="1" si="63"/>
        <v>0</v>
      </c>
      <c r="R272" s="46">
        <f t="shared" ca="1" si="64"/>
        <v>-2.7950628237908271E-2</v>
      </c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</row>
    <row r="273" spans="1:35">
      <c r="A273" s="107"/>
      <c r="B273" s="107"/>
      <c r="C273" s="107"/>
      <c r="D273" s="109">
        <f t="shared" si="50"/>
        <v>0</v>
      </c>
      <c r="E273" s="109">
        <f t="shared" si="51"/>
        <v>0</v>
      </c>
      <c r="F273" s="23">
        <f t="shared" si="52"/>
        <v>0</v>
      </c>
      <c r="G273" s="23">
        <f t="shared" si="53"/>
        <v>0</v>
      </c>
      <c r="H273" s="23">
        <f t="shared" si="54"/>
        <v>0</v>
      </c>
      <c r="I273" s="23">
        <f t="shared" si="55"/>
        <v>0</v>
      </c>
      <c r="J273" s="23">
        <f t="shared" si="56"/>
        <v>0</v>
      </c>
      <c r="K273" s="23">
        <f t="shared" si="57"/>
        <v>0</v>
      </c>
      <c r="L273" s="23">
        <f t="shared" si="58"/>
        <v>0</v>
      </c>
      <c r="M273" s="23">
        <f t="shared" ca="1" si="59"/>
        <v>2.7950628237908271E-2</v>
      </c>
      <c r="N273" s="23">
        <f t="shared" ca="1" si="60"/>
        <v>0</v>
      </c>
      <c r="O273" s="70">
        <f t="shared" ca="1" si="61"/>
        <v>0</v>
      </c>
      <c r="P273" s="23">
        <f t="shared" ca="1" si="62"/>
        <v>0</v>
      </c>
      <c r="Q273" s="23">
        <f t="shared" ca="1" si="63"/>
        <v>0</v>
      </c>
      <c r="R273" s="46">
        <f t="shared" ca="1" si="64"/>
        <v>-2.7950628237908271E-2</v>
      </c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</row>
    <row r="274" spans="1:35">
      <c r="A274" s="107"/>
      <c r="B274" s="107"/>
      <c r="C274" s="107"/>
      <c r="D274" s="109">
        <f t="shared" si="50"/>
        <v>0</v>
      </c>
      <c r="E274" s="109">
        <f t="shared" si="51"/>
        <v>0</v>
      </c>
      <c r="F274" s="23">
        <f t="shared" si="52"/>
        <v>0</v>
      </c>
      <c r="G274" s="23">
        <f t="shared" si="53"/>
        <v>0</v>
      </c>
      <c r="H274" s="23">
        <f t="shared" si="54"/>
        <v>0</v>
      </c>
      <c r="I274" s="23">
        <f t="shared" si="55"/>
        <v>0</v>
      </c>
      <c r="J274" s="23">
        <f t="shared" si="56"/>
        <v>0</v>
      </c>
      <c r="K274" s="23">
        <f t="shared" si="57"/>
        <v>0</v>
      </c>
      <c r="L274" s="23">
        <f t="shared" si="58"/>
        <v>0</v>
      </c>
      <c r="M274" s="23">
        <f t="shared" ca="1" si="59"/>
        <v>2.7950628237908271E-2</v>
      </c>
      <c r="N274" s="23">
        <f t="shared" ca="1" si="60"/>
        <v>0</v>
      </c>
      <c r="O274" s="70">
        <f t="shared" ca="1" si="61"/>
        <v>0</v>
      </c>
      <c r="P274" s="23">
        <f t="shared" ca="1" si="62"/>
        <v>0</v>
      </c>
      <c r="Q274" s="23">
        <f t="shared" ca="1" si="63"/>
        <v>0</v>
      </c>
      <c r="R274" s="46">
        <f t="shared" ca="1" si="64"/>
        <v>-2.7950628237908271E-2</v>
      </c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</row>
    <row r="275" spans="1:35">
      <c r="A275" s="107"/>
      <c r="B275" s="107"/>
      <c r="C275" s="107"/>
      <c r="D275" s="109">
        <f t="shared" si="50"/>
        <v>0</v>
      </c>
      <c r="E275" s="109">
        <f t="shared" si="51"/>
        <v>0</v>
      </c>
      <c r="F275" s="23">
        <f t="shared" si="52"/>
        <v>0</v>
      </c>
      <c r="G275" s="23">
        <f t="shared" si="53"/>
        <v>0</v>
      </c>
      <c r="H275" s="23">
        <f t="shared" si="54"/>
        <v>0</v>
      </c>
      <c r="I275" s="23">
        <f t="shared" si="55"/>
        <v>0</v>
      </c>
      <c r="J275" s="23">
        <f t="shared" si="56"/>
        <v>0</v>
      </c>
      <c r="K275" s="23">
        <f t="shared" si="57"/>
        <v>0</v>
      </c>
      <c r="L275" s="23">
        <f t="shared" si="58"/>
        <v>0</v>
      </c>
      <c r="M275" s="23">
        <f t="shared" ca="1" si="59"/>
        <v>2.7950628237908271E-2</v>
      </c>
      <c r="N275" s="23">
        <f t="shared" ca="1" si="60"/>
        <v>0</v>
      </c>
      <c r="O275" s="70">
        <f t="shared" ca="1" si="61"/>
        <v>0</v>
      </c>
      <c r="P275" s="23">
        <f t="shared" ca="1" si="62"/>
        <v>0</v>
      </c>
      <c r="Q275" s="23">
        <f t="shared" ca="1" si="63"/>
        <v>0</v>
      </c>
      <c r="R275" s="46">
        <f t="shared" ca="1" si="64"/>
        <v>-2.7950628237908271E-2</v>
      </c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</row>
    <row r="276" spans="1:35">
      <c r="A276" s="107"/>
      <c r="B276" s="107"/>
      <c r="C276" s="107"/>
      <c r="D276" s="109">
        <f t="shared" si="50"/>
        <v>0</v>
      </c>
      <c r="E276" s="109">
        <f t="shared" si="51"/>
        <v>0</v>
      </c>
      <c r="F276" s="23">
        <f t="shared" si="52"/>
        <v>0</v>
      </c>
      <c r="G276" s="23">
        <f t="shared" si="53"/>
        <v>0</v>
      </c>
      <c r="H276" s="23">
        <f t="shared" si="54"/>
        <v>0</v>
      </c>
      <c r="I276" s="23">
        <f t="shared" si="55"/>
        <v>0</v>
      </c>
      <c r="J276" s="23">
        <f t="shared" si="56"/>
        <v>0</v>
      </c>
      <c r="K276" s="23">
        <f t="shared" si="57"/>
        <v>0</v>
      </c>
      <c r="L276" s="23">
        <f t="shared" si="58"/>
        <v>0</v>
      </c>
      <c r="M276" s="23">
        <f t="shared" ca="1" si="59"/>
        <v>2.7950628237908271E-2</v>
      </c>
      <c r="N276" s="23">
        <f t="shared" ca="1" si="60"/>
        <v>0</v>
      </c>
      <c r="O276" s="70">
        <f t="shared" ca="1" si="61"/>
        <v>0</v>
      </c>
      <c r="P276" s="23">
        <f t="shared" ca="1" si="62"/>
        <v>0</v>
      </c>
      <c r="Q276" s="23">
        <f t="shared" ca="1" si="63"/>
        <v>0</v>
      </c>
      <c r="R276" s="46">
        <f t="shared" ca="1" si="64"/>
        <v>-2.7950628237908271E-2</v>
      </c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</row>
    <row r="277" spans="1:35">
      <c r="A277" s="107"/>
      <c r="B277" s="107"/>
      <c r="C277" s="107"/>
      <c r="D277" s="109">
        <f t="shared" ref="D277:D331" si="65">A277/A$18</f>
        <v>0</v>
      </c>
      <c r="E277" s="109">
        <f t="shared" ref="E277:E331" si="66">B277/B$18</f>
        <v>0</v>
      </c>
      <c r="F277" s="23">
        <f t="shared" ref="F277:F331" si="67">$C277*D277</f>
        <v>0</v>
      </c>
      <c r="G277" s="23">
        <f t="shared" ref="G277:G331" si="68">$C277*E277</f>
        <v>0</v>
      </c>
      <c r="H277" s="23">
        <f t="shared" ref="H277:H331" si="69">C277*D277*D277</f>
        <v>0</v>
      </c>
      <c r="I277" s="23">
        <f t="shared" ref="I277:I331" si="70">C277*D277*D277*D277</f>
        <v>0</v>
      </c>
      <c r="J277" s="23">
        <f t="shared" ref="J277:J331" si="71">C277*D277*D277*D277*D277</f>
        <v>0</v>
      </c>
      <c r="K277" s="23">
        <f t="shared" ref="K277:K331" si="72">C277*E277*D277</f>
        <v>0</v>
      </c>
      <c r="L277" s="23">
        <f t="shared" ref="L277:L331" si="73">C277*E277*D277*D277</f>
        <v>0</v>
      </c>
      <c r="M277" s="23">
        <f t="shared" ref="M277:M331" ca="1" si="74">+E$4+E$5*D277+E$6*D277^2</f>
        <v>2.7950628237908271E-2</v>
      </c>
      <c r="N277" s="23">
        <f t="shared" ref="N277:N331" ca="1" si="75">C277*(M277-E277)^2</f>
        <v>0</v>
      </c>
      <c r="O277" s="70">
        <f t="shared" ref="O277:O331" ca="1" si="76">(C277*O$1-O$2*F277+O$3*H277)^2</f>
        <v>0</v>
      </c>
      <c r="P277" s="23">
        <f t="shared" ref="P277:P331" ca="1" si="77">(-C277*O$2+O$4*F277-O$5*H277)^2</f>
        <v>0</v>
      </c>
      <c r="Q277" s="23">
        <f t="shared" ref="Q277:Q331" ca="1" si="78">+(C277*O$3-F277*O$5+H277*O$6)^2</f>
        <v>0</v>
      </c>
      <c r="R277" s="46">
        <f t="shared" ref="R277:R331" ca="1" si="79">+E277-M277</f>
        <v>-2.7950628237908271E-2</v>
      </c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</row>
    <row r="278" spans="1:35">
      <c r="A278" s="107"/>
      <c r="B278" s="107"/>
      <c r="C278" s="107"/>
      <c r="D278" s="109">
        <f t="shared" si="65"/>
        <v>0</v>
      </c>
      <c r="E278" s="109">
        <f t="shared" si="66"/>
        <v>0</v>
      </c>
      <c r="F278" s="23">
        <f t="shared" si="67"/>
        <v>0</v>
      </c>
      <c r="G278" s="23">
        <f t="shared" si="68"/>
        <v>0</v>
      </c>
      <c r="H278" s="23">
        <f t="shared" si="69"/>
        <v>0</v>
      </c>
      <c r="I278" s="23">
        <f t="shared" si="70"/>
        <v>0</v>
      </c>
      <c r="J278" s="23">
        <f t="shared" si="71"/>
        <v>0</v>
      </c>
      <c r="K278" s="23">
        <f t="shared" si="72"/>
        <v>0</v>
      </c>
      <c r="L278" s="23">
        <f t="shared" si="73"/>
        <v>0</v>
      </c>
      <c r="M278" s="23">
        <f t="shared" ca="1" si="74"/>
        <v>2.7950628237908271E-2</v>
      </c>
      <c r="N278" s="23">
        <f t="shared" ca="1" si="75"/>
        <v>0</v>
      </c>
      <c r="O278" s="70">
        <f t="shared" ca="1" si="76"/>
        <v>0</v>
      </c>
      <c r="P278" s="23">
        <f t="shared" ca="1" si="77"/>
        <v>0</v>
      </c>
      <c r="Q278" s="23">
        <f t="shared" ca="1" si="78"/>
        <v>0</v>
      </c>
      <c r="R278" s="46">
        <f t="shared" ca="1" si="79"/>
        <v>-2.7950628237908271E-2</v>
      </c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</row>
    <row r="279" spans="1:35">
      <c r="A279" s="107"/>
      <c r="B279" s="107"/>
      <c r="C279" s="107"/>
      <c r="D279" s="109">
        <f t="shared" si="65"/>
        <v>0</v>
      </c>
      <c r="E279" s="109">
        <f t="shared" si="66"/>
        <v>0</v>
      </c>
      <c r="F279" s="23">
        <f t="shared" si="67"/>
        <v>0</v>
      </c>
      <c r="G279" s="23">
        <f t="shared" si="68"/>
        <v>0</v>
      </c>
      <c r="H279" s="23">
        <f t="shared" si="69"/>
        <v>0</v>
      </c>
      <c r="I279" s="23">
        <f t="shared" si="70"/>
        <v>0</v>
      </c>
      <c r="J279" s="23">
        <f t="shared" si="71"/>
        <v>0</v>
      </c>
      <c r="K279" s="23">
        <f t="shared" si="72"/>
        <v>0</v>
      </c>
      <c r="L279" s="23">
        <f t="shared" si="73"/>
        <v>0</v>
      </c>
      <c r="M279" s="23">
        <f t="shared" ca="1" si="74"/>
        <v>2.7950628237908271E-2</v>
      </c>
      <c r="N279" s="23">
        <f t="shared" ca="1" si="75"/>
        <v>0</v>
      </c>
      <c r="O279" s="70">
        <f t="shared" ca="1" si="76"/>
        <v>0</v>
      </c>
      <c r="P279" s="23">
        <f t="shared" ca="1" si="77"/>
        <v>0</v>
      </c>
      <c r="Q279" s="23">
        <f t="shared" ca="1" si="78"/>
        <v>0</v>
      </c>
      <c r="R279" s="46">
        <f t="shared" ca="1" si="79"/>
        <v>-2.7950628237908271E-2</v>
      </c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</row>
    <row r="280" spans="1:35">
      <c r="A280" s="107"/>
      <c r="B280" s="107"/>
      <c r="C280" s="107"/>
      <c r="D280" s="109">
        <f t="shared" si="65"/>
        <v>0</v>
      </c>
      <c r="E280" s="109">
        <f t="shared" si="66"/>
        <v>0</v>
      </c>
      <c r="F280" s="23">
        <f t="shared" si="67"/>
        <v>0</v>
      </c>
      <c r="G280" s="23">
        <f t="shared" si="68"/>
        <v>0</v>
      </c>
      <c r="H280" s="23">
        <f t="shared" si="69"/>
        <v>0</v>
      </c>
      <c r="I280" s="23">
        <f t="shared" si="70"/>
        <v>0</v>
      </c>
      <c r="J280" s="23">
        <f t="shared" si="71"/>
        <v>0</v>
      </c>
      <c r="K280" s="23">
        <f t="shared" si="72"/>
        <v>0</v>
      </c>
      <c r="L280" s="23">
        <f t="shared" si="73"/>
        <v>0</v>
      </c>
      <c r="M280" s="23">
        <f t="shared" ca="1" si="74"/>
        <v>2.7950628237908271E-2</v>
      </c>
      <c r="N280" s="23">
        <f t="shared" ca="1" si="75"/>
        <v>0</v>
      </c>
      <c r="O280" s="70">
        <f t="shared" ca="1" si="76"/>
        <v>0</v>
      </c>
      <c r="P280" s="23">
        <f t="shared" ca="1" si="77"/>
        <v>0</v>
      </c>
      <c r="Q280" s="23">
        <f t="shared" ca="1" si="78"/>
        <v>0</v>
      </c>
      <c r="R280" s="46">
        <f t="shared" ca="1" si="79"/>
        <v>-2.7950628237908271E-2</v>
      </c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</row>
    <row r="281" spans="1:35">
      <c r="A281" s="107"/>
      <c r="B281" s="107"/>
      <c r="C281" s="107"/>
      <c r="D281" s="109">
        <f t="shared" si="65"/>
        <v>0</v>
      </c>
      <c r="E281" s="109">
        <f t="shared" si="66"/>
        <v>0</v>
      </c>
      <c r="F281" s="23">
        <f t="shared" si="67"/>
        <v>0</v>
      </c>
      <c r="G281" s="23">
        <f t="shared" si="68"/>
        <v>0</v>
      </c>
      <c r="H281" s="23">
        <f t="shared" si="69"/>
        <v>0</v>
      </c>
      <c r="I281" s="23">
        <f t="shared" si="70"/>
        <v>0</v>
      </c>
      <c r="J281" s="23">
        <f t="shared" si="71"/>
        <v>0</v>
      </c>
      <c r="K281" s="23">
        <f t="shared" si="72"/>
        <v>0</v>
      </c>
      <c r="L281" s="23">
        <f t="shared" si="73"/>
        <v>0</v>
      </c>
      <c r="M281" s="23">
        <f t="shared" ca="1" si="74"/>
        <v>2.7950628237908271E-2</v>
      </c>
      <c r="N281" s="23">
        <f t="shared" ca="1" si="75"/>
        <v>0</v>
      </c>
      <c r="O281" s="70">
        <f t="shared" ca="1" si="76"/>
        <v>0</v>
      </c>
      <c r="P281" s="23">
        <f t="shared" ca="1" si="77"/>
        <v>0</v>
      </c>
      <c r="Q281" s="23">
        <f t="shared" ca="1" si="78"/>
        <v>0</v>
      </c>
      <c r="R281" s="46">
        <f t="shared" ca="1" si="79"/>
        <v>-2.7950628237908271E-2</v>
      </c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</row>
    <row r="282" spans="1:35">
      <c r="A282" s="107"/>
      <c r="B282" s="107"/>
      <c r="C282" s="107"/>
      <c r="D282" s="109">
        <f t="shared" si="65"/>
        <v>0</v>
      </c>
      <c r="E282" s="109">
        <f t="shared" si="66"/>
        <v>0</v>
      </c>
      <c r="F282" s="23">
        <f t="shared" si="67"/>
        <v>0</v>
      </c>
      <c r="G282" s="23">
        <f t="shared" si="68"/>
        <v>0</v>
      </c>
      <c r="H282" s="23">
        <f t="shared" si="69"/>
        <v>0</v>
      </c>
      <c r="I282" s="23">
        <f t="shared" si="70"/>
        <v>0</v>
      </c>
      <c r="J282" s="23">
        <f t="shared" si="71"/>
        <v>0</v>
      </c>
      <c r="K282" s="23">
        <f t="shared" si="72"/>
        <v>0</v>
      </c>
      <c r="L282" s="23">
        <f t="shared" si="73"/>
        <v>0</v>
      </c>
      <c r="M282" s="23">
        <f t="shared" ca="1" si="74"/>
        <v>2.7950628237908271E-2</v>
      </c>
      <c r="N282" s="23">
        <f t="shared" ca="1" si="75"/>
        <v>0</v>
      </c>
      <c r="O282" s="70">
        <f t="shared" ca="1" si="76"/>
        <v>0</v>
      </c>
      <c r="P282" s="23">
        <f t="shared" ca="1" si="77"/>
        <v>0</v>
      </c>
      <c r="Q282" s="23">
        <f t="shared" ca="1" si="78"/>
        <v>0</v>
      </c>
      <c r="R282" s="46">
        <f t="shared" ca="1" si="79"/>
        <v>-2.7950628237908271E-2</v>
      </c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</row>
    <row r="283" spans="1:35">
      <c r="A283" s="107"/>
      <c r="B283" s="107"/>
      <c r="C283" s="107"/>
      <c r="D283" s="109">
        <f t="shared" si="65"/>
        <v>0</v>
      </c>
      <c r="E283" s="109">
        <f t="shared" si="66"/>
        <v>0</v>
      </c>
      <c r="F283" s="23">
        <f t="shared" si="67"/>
        <v>0</v>
      </c>
      <c r="G283" s="23">
        <f t="shared" si="68"/>
        <v>0</v>
      </c>
      <c r="H283" s="23">
        <f t="shared" si="69"/>
        <v>0</v>
      </c>
      <c r="I283" s="23">
        <f t="shared" si="70"/>
        <v>0</v>
      </c>
      <c r="J283" s="23">
        <f t="shared" si="71"/>
        <v>0</v>
      </c>
      <c r="K283" s="23">
        <f t="shared" si="72"/>
        <v>0</v>
      </c>
      <c r="L283" s="23">
        <f t="shared" si="73"/>
        <v>0</v>
      </c>
      <c r="M283" s="23">
        <f t="shared" ca="1" si="74"/>
        <v>2.7950628237908271E-2</v>
      </c>
      <c r="N283" s="23">
        <f t="shared" ca="1" si="75"/>
        <v>0</v>
      </c>
      <c r="O283" s="70">
        <f t="shared" ca="1" si="76"/>
        <v>0</v>
      </c>
      <c r="P283" s="23">
        <f t="shared" ca="1" si="77"/>
        <v>0</v>
      </c>
      <c r="Q283" s="23">
        <f t="shared" ca="1" si="78"/>
        <v>0</v>
      </c>
      <c r="R283" s="46">
        <f t="shared" ca="1" si="79"/>
        <v>-2.7950628237908271E-2</v>
      </c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</row>
    <row r="284" spans="1:35">
      <c r="A284" s="107"/>
      <c r="B284" s="107"/>
      <c r="C284" s="107"/>
      <c r="D284" s="109">
        <f t="shared" si="65"/>
        <v>0</v>
      </c>
      <c r="E284" s="109">
        <f t="shared" si="66"/>
        <v>0</v>
      </c>
      <c r="F284" s="23">
        <f t="shared" si="67"/>
        <v>0</v>
      </c>
      <c r="G284" s="23">
        <f t="shared" si="68"/>
        <v>0</v>
      </c>
      <c r="H284" s="23">
        <f t="shared" si="69"/>
        <v>0</v>
      </c>
      <c r="I284" s="23">
        <f t="shared" si="70"/>
        <v>0</v>
      </c>
      <c r="J284" s="23">
        <f t="shared" si="71"/>
        <v>0</v>
      </c>
      <c r="K284" s="23">
        <f t="shared" si="72"/>
        <v>0</v>
      </c>
      <c r="L284" s="23">
        <f t="shared" si="73"/>
        <v>0</v>
      </c>
      <c r="M284" s="23">
        <f t="shared" ca="1" si="74"/>
        <v>2.7950628237908271E-2</v>
      </c>
      <c r="N284" s="23">
        <f t="shared" ca="1" si="75"/>
        <v>0</v>
      </c>
      <c r="O284" s="70">
        <f t="shared" ca="1" si="76"/>
        <v>0</v>
      </c>
      <c r="P284" s="23">
        <f t="shared" ca="1" si="77"/>
        <v>0</v>
      </c>
      <c r="Q284" s="23">
        <f t="shared" ca="1" si="78"/>
        <v>0</v>
      </c>
      <c r="R284" s="46">
        <f t="shared" ca="1" si="79"/>
        <v>-2.7950628237908271E-2</v>
      </c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</row>
    <row r="285" spans="1:35">
      <c r="A285" s="107"/>
      <c r="B285" s="107"/>
      <c r="C285" s="107"/>
      <c r="D285" s="109">
        <f t="shared" si="65"/>
        <v>0</v>
      </c>
      <c r="E285" s="109">
        <f t="shared" si="66"/>
        <v>0</v>
      </c>
      <c r="F285" s="23">
        <f t="shared" si="67"/>
        <v>0</v>
      </c>
      <c r="G285" s="23">
        <f t="shared" si="68"/>
        <v>0</v>
      </c>
      <c r="H285" s="23">
        <f t="shared" si="69"/>
        <v>0</v>
      </c>
      <c r="I285" s="23">
        <f t="shared" si="70"/>
        <v>0</v>
      </c>
      <c r="J285" s="23">
        <f t="shared" si="71"/>
        <v>0</v>
      </c>
      <c r="K285" s="23">
        <f t="shared" si="72"/>
        <v>0</v>
      </c>
      <c r="L285" s="23">
        <f t="shared" si="73"/>
        <v>0</v>
      </c>
      <c r="M285" s="23">
        <f t="shared" ca="1" si="74"/>
        <v>2.7950628237908271E-2</v>
      </c>
      <c r="N285" s="23">
        <f t="shared" ca="1" si="75"/>
        <v>0</v>
      </c>
      <c r="O285" s="70">
        <f t="shared" ca="1" si="76"/>
        <v>0</v>
      </c>
      <c r="P285" s="23">
        <f t="shared" ca="1" si="77"/>
        <v>0</v>
      </c>
      <c r="Q285" s="23">
        <f t="shared" ca="1" si="78"/>
        <v>0</v>
      </c>
      <c r="R285" s="46">
        <f t="shared" ca="1" si="79"/>
        <v>-2.7950628237908271E-2</v>
      </c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</row>
    <row r="286" spans="1:35">
      <c r="A286" s="107"/>
      <c r="B286" s="107"/>
      <c r="C286" s="107"/>
      <c r="D286" s="109">
        <f t="shared" si="65"/>
        <v>0</v>
      </c>
      <c r="E286" s="109">
        <f t="shared" si="66"/>
        <v>0</v>
      </c>
      <c r="F286" s="23">
        <f t="shared" si="67"/>
        <v>0</v>
      </c>
      <c r="G286" s="23">
        <f t="shared" si="68"/>
        <v>0</v>
      </c>
      <c r="H286" s="23">
        <f t="shared" si="69"/>
        <v>0</v>
      </c>
      <c r="I286" s="23">
        <f t="shared" si="70"/>
        <v>0</v>
      </c>
      <c r="J286" s="23">
        <f t="shared" si="71"/>
        <v>0</v>
      </c>
      <c r="K286" s="23">
        <f t="shared" si="72"/>
        <v>0</v>
      </c>
      <c r="L286" s="23">
        <f t="shared" si="73"/>
        <v>0</v>
      </c>
      <c r="M286" s="23">
        <f t="shared" ca="1" si="74"/>
        <v>2.7950628237908271E-2</v>
      </c>
      <c r="N286" s="23">
        <f t="shared" ca="1" si="75"/>
        <v>0</v>
      </c>
      <c r="O286" s="70">
        <f t="shared" ca="1" si="76"/>
        <v>0</v>
      </c>
      <c r="P286" s="23">
        <f t="shared" ca="1" si="77"/>
        <v>0</v>
      </c>
      <c r="Q286" s="23">
        <f t="shared" ca="1" si="78"/>
        <v>0</v>
      </c>
      <c r="R286" s="46">
        <f t="shared" ca="1" si="79"/>
        <v>-2.7950628237908271E-2</v>
      </c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</row>
    <row r="287" spans="1:35">
      <c r="A287" s="107"/>
      <c r="B287" s="107"/>
      <c r="C287" s="107"/>
      <c r="D287" s="109">
        <f t="shared" si="65"/>
        <v>0</v>
      </c>
      <c r="E287" s="109">
        <f t="shared" si="66"/>
        <v>0</v>
      </c>
      <c r="F287" s="23">
        <f t="shared" si="67"/>
        <v>0</v>
      </c>
      <c r="G287" s="23">
        <f t="shared" si="68"/>
        <v>0</v>
      </c>
      <c r="H287" s="23">
        <f t="shared" si="69"/>
        <v>0</v>
      </c>
      <c r="I287" s="23">
        <f t="shared" si="70"/>
        <v>0</v>
      </c>
      <c r="J287" s="23">
        <f t="shared" si="71"/>
        <v>0</v>
      </c>
      <c r="K287" s="23">
        <f t="shared" si="72"/>
        <v>0</v>
      </c>
      <c r="L287" s="23">
        <f t="shared" si="73"/>
        <v>0</v>
      </c>
      <c r="M287" s="23">
        <f t="shared" ca="1" si="74"/>
        <v>2.7950628237908271E-2</v>
      </c>
      <c r="N287" s="23">
        <f t="shared" ca="1" si="75"/>
        <v>0</v>
      </c>
      <c r="O287" s="70">
        <f t="shared" ca="1" si="76"/>
        <v>0</v>
      </c>
      <c r="P287" s="23">
        <f t="shared" ca="1" si="77"/>
        <v>0</v>
      </c>
      <c r="Q287" s="23">
        <f t="shared" ca="1" si="78"/>
        <v>0</v>
      </c>
      <c r="R287" s="46">
        <f t="shared" ca="1" si="79"/>
        <v>-2.7950628237908271E-2</v>
      </c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</row>
    <row r="288" spans="1:35">
      <c r="A288" s="107"/>
      <c r="B288" s="107"/>
      <c r="C288" s="107"/>
      <c r="D288" s="109">
        <f t="shared" si="65"/>
        <v>0</v>
      </c>
      <c r="E288" s="109">
        <f t="shared" si="66"/>
        <v>0</v>
      </c>
      <c r="F288" s="23">
        <f t="shared" si="67"/>
        <v>0</v>
      </c>
      <c r="G288" s="23">
        <f t="shared" si="68"/>
        <v>0</v>
      </c>
      <c r="H288" s="23">
        <f t="shared" si="69"/>
        <v>0</v>
      </c>
      <c r="I288" s="23">
        <f t="shared" si="70"/>
        <v>0</v>
      </c>
      <c r="J288" s="23">
        <f t="shared" si="71"/>
        <v>0</v>
      </c>
      <c r="K288" s="23">
        <f t="shared" si="72"/>
        <v>0</v>
      </c>
      <c r="L288" s="23">
        <f t="shared" si="73"/>
        <v>0</v>
      </c>
      <c r="M288" s="23">
        <f t="shared" ca="1" si="74"/>
        <v>2.7950628237908271E-2</v>
      </c>
      <c r="N288" s="23">
        <f t="shared" ca="1" si="75"/>
        <v>0</v>
      </c>
      <c r="O288" s="70">
        <f t="shared" ca="1" si="76"/>
        <v>0</v>
      </c>
      <c r="P288" s="23">
        <f t="shared" ca="1" si="77"/>
        <v>0</v>
      </c>
      <c r="Q288" s="23">
        <f t="shared" ca="1" si="78"/>
        <v>0</v>
      </c>
      <c r="R288" s="46">
        <f t="shared" ca="1" si="79"/>
        <v>-2.7950628237908271E-2</v>
      </c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</row>
    <row r="289" spans="1:35">
      <c r="A289" s="107"/>
      <c r="B289" s="107"/>
      <c r="C289" s="107"/>
      <c r="D289" s="109">
        <f t="shared" si="65"/>
        <v>0</v>
      </c>
      <c r="E289" s="109">
        <f t="shared" si="66"/>
        <v>0</v>
      </c>
      <c r="F289" s="23">
        <f t="shared" si="67"/>
        <v>0</v>
      </c>
      <c r="G289" s="23">
        <f t="shared" si="68"/>
        <v>0</v>
      </c>
      <c r="H289" s="23">
        <f t="shared" si="69"/>
        <v>0</v>
      </c>
      <c r="I289" s="23">
        <f t="shared" si="70"/>
        <v>0</v>
      </c>
      <c r="J289" s="23">
        <f t="shared" si="71"/>
        <v>0</v>
      </c>
      <c r="K289" s="23">
        <f t="shared" si="72"/>
        <v>0</v>
      </c>
      <c r="L289" s="23">
        <f t="shared" si="73"/>
        <v>0</v>
      </c>
      <c r="M289" s="23">
        <f t="shared" ca="1" si="74"/>
        <v>2.7950628237908271E-2</v>
      </c>
      <c r="N289" s="23">
        <f t="shared" ca="1" si="75"/>
        <v>0</v>
      </c>
      <c r="O289" s="70">
        <f t="shared" ca="1" si="76"/>
        <v>0</v>
      </c>
      <c r="P289" s="23">
        <f t="shared" ca="1" si="77"/>
        <v>0</v>
      </c>
      <c r="Q289" s="23">
        <f t="shared" ca="1" si="78"/>
        <v>0</v>
      </c>
      <c r="R289" s="46">
        <f t="shared" ca="1" si="79"/>
        <v>-2.7950628237908271E-2</v>
      </c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</row>
    <row r="290" spans="1:35">
      <c r="A290" s="107"/>
      <c r="B290" s="107"/>
      <c r="C290" s="107"/>
      <c r="D290" s="109">
        <f t="shared" si="65"/>
        <v>0</v>
      </c>
      <c r="E290" s="109">
        <f t="shared" si="66"/>
        <v>0</v>
      </c>
      <c r="F290" s="23">
        <f t="shared" si="67"/>
        <v>0</v>
      </c>
      <c r="G290" s="23">
        <f t="shared" si="68"/>
        <v>0</v>
      </c>
      <c r="H290" s="23">
        <f t="shared" si="69"/>
        <v>0</v>
      </c>
      <c r="I290" s="23">
        <f t="shared" si="70"/>
        <v>0</v>
      </c>
      <c r="J290" s="23">
        <f t="shared" si="71"/>
        <v>0</v>
      </c>
      <c r="K290" s="23">
        <f t="shared" si="72"/>
        <v>0</v>
      </c>
      <c r="L290" s="23">
        <f t="shared" si="73"/>
        <v>0</v>
      </c>
      <c r="M290" s="23">
        <f t="shared" ca="1" si="74"/>
        <v>2.7950628237908271E-2</v>
      </c>
      <c r="N290" s="23">
        <f t="shared" ca="1" si="75"/>
        <v>0</v>
      </c>
      <c r="O290" s="70">
        <f t="shared" ca="1" si="76"/>
        <v>0</v>
      </c>
      <c r="P290" s="23">
        <f t="shared" ca="1" si="77"/>
        <v>0</v>
      </c>
      <c r="Q290" s="23">
        <f t="shared" ca="1" si="78"/>
        <v>0</v>
      </c>
      <c r="R290" s="46">
        <f t="shared" ca="1" si="79"/>
        <v>-2.7950628237908271E-2</v>
      </c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</row>
    <row r="291" spans="1:35">
      <c r="A291" s="107"/>
      <c r="B291" s="107"/>
      <c r="C291" s="107"/>
      <c r="D291" s="109">
        <f t="shared" si="65"/>
        <v>0</v>
      </c>
      <c r="E291" s="109">
        <f t="shared" si="66"/>
        <v>0</v>
      </c>
      <c r="F291" s="23">
        <f t="shared" si="67"/>
        <v>0</v>
      </c>
      <c r="G291" s="23">
        <f t="shared" si="68"/>
        <v>0</v>
      </c>
      <c r="H291" s="23">
        <f t="shared" si="69"/>
        <v>0</v>
      </c>
      <c r="I291" s="23">
        <f t="shared" si="70"/>
        <v>0</v>
      </c>
      <c r="J291" s="23">
        <f t="shared" si="71"/>
        <v>0</v>
      </c>
      <c r="K291" s="23">
        <f t="shared" si="72"/>
        <v>0</v>
      </c>
      <c r="L291" s="23">
        <f t="shared" si="73"/>
        <v>0</v>
      </c>
      <c r="M291" s="23">
        <f t="shared" ca="1" si="74"/>
        <v>2.7950628237908271E-2</v>
      </c>
      <c r="N291" s="23">
        <f t="shared" ca="1" si="75"/>
        <v>0</v>
      </c>
      <c r="O291" s="70">
        <f t="shared" ca="1" si="76"/>
        <v>0</v>
      </c>
      <c r="P291" s="23">
        <f t="shared" ca="1" si="77"/>
        <v>0</v>
      </c>
      <c r="Q291" s="23">
        <f t="shared" ca="1" si="78"/>
        <v>0</v>
      </c>
      <c r="R291" s="46">
        <f t="shared" ca="1" si="79"/>
        <v>-2.7950628237908271E-2</v>
      </c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</row>
    <row r="292" spans="1:35">
      <c r="A292" s="107"/>
      <c r="B292" s="107"/>
      <c r="C292" s="107"/>
      <c r="D292" s="109">
        <f t="shared" si="65"/>
        <v>0</v>
      </c>
      <c r="E292" s="109">
        <f t="shared" si="66"/>
        <v>0</v>
      </c>
      <c r="F292" s="23">
        <f t="shared" si="67"/>
        <v>0</v>
      </c>
      <c r="G292" s="23">
        <f t="shared" si="68"/>
        <v>0</v>
      </c>
      <c r="H292" s="23">
        <f t="shared" si="69"/>
        <v>0</v>
      </c>
      <c r="I292" s="23">
        <f t="shared" si="70"/>
        <v>0</v>
      </c>
      <c r="J292" s="23">
        <f t="shared" si="71"/>
        <v>0</v>
      </c>
      <c r="K292" s="23">
        <f t="shared" si="72"/>
        <v>0</v>
      </c>
      <c r="L292" s="23">
        <f t="shared" si="73"/>
        <v>0</v>
      </c>
      <c r="M292" s="23">
        <f t="shared" ca="1" si="74"/>
        <v>2.7950628237908271E-2</v>
      </c>
      <c r="N292" s="23">
        <f t="shared" ca="1" si="75"/>
        <v>0</v>
      </c>
      <c r="O292" s="70">
        <f t="shared" ca="1" si="76"/>
        <v>0</v>
      </c>
      <c r="P292" s="23">
        <f t="shared" ca="1" si="77"/>
        <v>0</v>
      </c>
      <c r="Q292" s="23">
        <f t="shared" ca="1" si="78"/>
        <v>0</v>
      </c>
      <c r="R292" s="46">
        <f t="shared" ca="1" si="79"/>
        <v>-2.7950628237908271E-2</v>
      </c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</row>
    <row r="293" spans="1:35">
      <c r="A293" s="107"/>
      <c r="B293" s="107"/>
      <c r="C293" s="107"/>
      <c r="D293" s="109">
        <f t="shared" si="65"/>
        <v>0</v>
      </c>
      <c r="E293" s="109">
        <f t="shared" si="66"/>
        <v>0</v>
      </c>
      <c r="F293" s="23">
        <f t="shared" si="67"/>
        <v>0</v>
      </c>
      <c r="G293" s="23">
        <f t="shared" si="68"/>
        <v>0</v>
      </c>
      <c r="H293" s="23">
        <f t="shared" si="69"/>
        <v>0</v>
      </c>
      <c r="I293" s="23">
        <f t="shared" si="70"/>
        <v>0</v>
      </c>
      <c r="J293" s="23">
        <f t="shared" si="71"/>
        <v>0</v>
      </c>
      <c r="K293" s="23">
        <f t="shared" si="72"/>
        <v>0</v>
      </c>
      <c r="L293" s="23">
        <f t="shared" si="73"/>
        <v>0</v>
      </c>
      <c r="M293" s="23">
        <f t="shared" ca="1" si="74"/>
        <v>2.7950628237908271E-2</v>
      </c>
      <c r="N293" s="23">
        <f t="shared" ca="1" si="75"/>
        <v>0</v>
      </c>
      <c r="O293" s="70">
        <f t="shared" ca="1" si="76"/>
        <v>0</v>
      </c>
      <c r="P293" s="23">
        <f t="shared" ca="1" si="77"/>
        <v>0</v>
      </c>
      <c r="Q293" s="23">
        <f t="shared" ca="1" si="78"/>
        <v>0</v>
      </c>
      <c r="R293" s="46">
        <f t="shared" ca="1" si="79"/>
        <v>-2.7950628237908271E-2</v>
      </c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</row>
    <row r="294" spans="1:35">
      <c r="A294" s="107"/>
      <c r="B294" s="107"/>
      <c r="C294" s="107"/>
      <c r="D294" s="109">
        <f t="shared" si="65"/>
        <v>0</v>
      </c>
      <c r="E294" s="109">
        <f t="shared" si="66"/>
        <v>0</v>
      </c>
      <c r="F294" s="23">
        <f t="shared" si="67"/>
        <v>0</v>
      </c>
      <c r="G294" s="23">
        <f t="shared" si="68"/>
        <v>0</v>
      </c>
      <c r="H294" s="23">
        <f t="shared" si="69"/>
        <v>0</v>
      </c>
      <c r="I294" s="23">
        <f t="shared" si="70"/>
        <v>0</v>
      </c>
      <c r="J294" s="23">
        <f t="shared" si="71"/>
        <v>0</v>
      </c>
      <c r="K294" s="23">
        <f t="shared" si="72"/>
        <v>0</v>
      </c>
      <c r="L294" s="23">
        <f t="shared" si="73"/>
        <v>0</v>
      </c>
      <c r="M294" s="23">
        <f t="shared" ca="1" si="74"/>
        <v>2.7950628237908271E-2</v>
      </c>
      <c r="N294" s="23">
        <f t="shared" ca="1" si="75"/>
        <v>0</v>
      </c>
      <c r="O294" s="70">
        <f t="shared" ca="1" si="76"/>
        <v>0</v>
      </c>
      <c r="P294" s="23">
        <f t="shared" ca="1" si="77"/>
        <v>0</v>
      </c>
      <c r="Q294" s="23">
        <f t="shared" ca="1" si="78"/>
        <v>0</v>
      </c>
      <c r="R294" s="46">
        <f t="shared" ca="1" si="79"/>
        <v>-2.7950628237908271E-2</v>
      </c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</row>
    <row r="295" spans="1:35">
      <c r="A295" s="107"/>
      <c r="B295" s="107"/>
      <c r="C295" s="107"/>
      <c r="D295" s="109">
        <f t="shared" si="65"/>
        <v>0</v>
      </c>
      <c r="E295" s="109">
        <f t="shared" si="66"/>
        <v>0</v>
      </c>
      <c r="F295" s="23">
        <f t="shared" si="67"/>
        <v>0</v>
      </c>
      <c r="G295" s="23">
        <f t="shared" si="68"/>
        <v>0</v>
      </c>
      <c r="H295" s="23">
        <f t="shared" si="69"/>
        <v>0</v>
      </c>
      <c r="I295" s="23">
        <f t="shared" si="70"/>
        <v>0</v>
      </c>
      <c r="J295" s="23">
        <f t="shared" si="71"/>
        <v>0</v>
      </c>
      <c r="K295" s="23">
        <f t="shared" si="72"/>
        <v>0</v>
      </c>
      <c r="L295" s="23">
        <f t="shared" si="73"/>
        <v>0</v>
      </c>
      <c r="M295" s="23">
        <f t="shared" ca="1" si="74"/>
        <v>2.7950628237908271E-2</v>
      </c>
      <c r="N295" s="23">
        <f t="shared" ca="1" si="75"/>
        <v>0</v>
      </c>
      <c r="O295" s="70">
        <f t="shared" ca="1" si="76"/>
        <v>0</v>
      </c>
      <c r="P295" s="23">
        <f t="shared" ca="1" si="77"/>
        <v>0</v>
      </c>
      <c r="Q295" s="23">
        <f t="shared" ca="1" si="78"/>
        <v>0</v>
      </c>
      <c r="R295" s="46">
        <f t="shared" ca="1" si="79"/>
        <v>-2.7950628237908271E-2</v>
      </c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</row>
    <row r="296" spans="1:35">
      <c r="A296" s="107"/>
      <c r="B296" s="107"/>
      <c r="C296" s="107"/>
      <c r="D296" s="109">
        <f t="shared" si="65"/>
        <v>0</v>
      </c>
      <c r="E296" s="109">
        <f t="shared" si="66"/>
        <v>0</v>
      </c>
      <c r="F296" s="23">
        <f t="shared" si="67"/>
        <v>0</v>
      </c>
      <c r="G296" s="23">
        <f t="shared" si="68"/>
        <v>0</v>
      </c>
      <c r="H296" s="23">
        <f t="shared" si="69"/>
        <v>0</v>
      </c>
      <c r="I296" s="23">
        <f t="shared" si="70"/>
        <v>0</v>
      </c>
      <c r="J296" s="23">
        <f t="shared" si="71"/>
        <v>0</v>
      </c>
      <c r="K296" s="23">
        <f t="shared" si="72"/>
        <v>0</v>
      </c>
      <c r="L296" s="23">
        <f t="shared" si="73"/>
        <v>0</v>
      </c>
      <c r="M296" s="23">
        <f t="shared" ca="1" si="74"/>
        <v>2.7950628237908271E-2</v>
      </c>
      <c r="N296" s="23">
        <f t="shared" ca="1" si="75"/>
        <v>0</v>
      </c>
      <c r="O296" s="70">
        <f t="shared" ca="1" si="76"/>
        <v>0</v>
      </c>
      <c r="P296" s="23">
        <f t="shared" ca="1" si="77"/>
        <v>0</v>
      </c>
      <c r="Q296" s="23">
        <f t="shared" ca="1" si="78"/>
        <v>0</v>
      </c>
      <c r="R296" s="46">
        <f t="shared" ca="1" si="79"/>
        <v>-2.7950628237908271E-2</v>
      </c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</row>
    <row r="297" spans="1:35">
      <c r="A297" s="107"/>
      <c r="B297" s="107"/>
      <c r="C297" s="107"/>
      <c r="D297" s="109">
        <f t="shared" si="65"/>
        <v>0</v>
      </c>
      <c r="E297" s="109">
        <f t="shared" si="66"/>
        <v>0</v>
      </c>
      <c r="F297" s="23">
        <f t="shared" si="67"/>
        <v>0</v>
      </c>
      <c r="G297" s="23">
        <f t="shared" si="68"/>
        <v>0</v>
      </c>
      <c r="H297" s="23">
        <f t="shared" si="69"/>
        <v>0</v>
      </c>
      <c r="I297" s="23">
        <f t="shared" si="70"/>
        <v>0</v>
      </c>
      <c r="J297" s="23">
        <f t="shared" si="71"/>
        <v>0</v>
      </c>
      <c r="K297" s="23">
        <f t="shared" si="72"/>
        <v>0</v>
      </c>
      <c r="L297" s="23">
        <f t="shared" si="73"/>
        <v>0</v>
      </c>
      <c r="M297" s="23">
        <f t="shared" ca="1" si="74"/>
        <v>2.7950628237908271E-2</v>
      </c>
      <c r="N297" s="23">
        <f t="shared" ca="1" si="75"/>
        <v>0</v>
      </c>
      <c r="O297" s="70">
        <f t="shared" ca="1" si="76"/>
        <v>0</v>
      </c>
      <c r="P297" s="23">
        <f t="shared" ca="1" si="77"/>
        <v>0</v>
      </c>
      <c r="Q297" s="23">
        <f t="shared" ca="1" si="78"/>
        <v>0</v>
      </c>
      <c r="R297" s="46">
        <f t="shared" ca="1" si="79"/>
        <v>-2.7950628237908271E-2</v>
      </c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</row>
    <row r="298" spans="1:35">
      <c r="A298" s="107"/>
      <c r="B298" s="107"/>
      <c r="C298" s="107"/>
      <c r="D298" s="109">
        <f t="shared" si="65"/>
        <v>0</v>
      </c>
      <c r="E298" s="109">
        <f t="shared" si="66"/>
        <v>0</v>
      </c>
      <c r="F298" s="23">
        <f t="shared" si="67"/>
        <v>0</v>
      </c>
      <c r="G298" s="23">
        <f t="shared" si="68"/>
        <v>0</v>
      </c>
      <c r="H298" s="23">
        <f t="shared" si="69"/>
        <v>0</v>
      </c>
      <c r="I298" s="23">
        <f t="shared" si="70"/>
        <v>0</v>
      </c>
      <c r="J298" s="23">
        <f t="shared" si="71"/>
        <v>0</v>
      </c>
      <c r="K298" s="23">
        <f t="shared" si="72"/>
        <v>0</v>
      </c>
      <c r="L298" s="23">
        <f t="shared" si="73"/>
        <v>0</v>
      </c>
      <c r="M298" s="23">
        <f t="shared" ca="1" si="74"/>
        <v>2.7950628237908271E-2</v>
      </c>
      <c r="N298" s="23">
        <f t="shared" ca="1" si="75"/>
        <v>0</v>
      </c>
      <c r="O298" s="70">
        <f t="shared" ca="1" si="76"/>
        <v>0</v>
      </c>
      <c r="P298" s="23">
        <f t="shared" ca="1" si="77"/>
        <v>0</v>
      </c>
      <c r="Q298" s="23">
        <f t="shared" ca="1" si="78"/>
        <v>0</v>
      </c>
      <c r="R298" s="46">
        <f t="shared" ca="1" si="79"/>
        <v>-2.7950628237908271E-2</v>
      </c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</row>
    <row r="299" spans="1:35">
      <c r="A299" s="107"/>
      <c r="B299" s="107"/>
      <c r="C299" s="107"/>
      <c r="D299" s="109">
        <f t="shared" si="65"/>
        <v>0</v>
      </c>
      <c r="E299" s="109">
        <f t="shared" si="66"/>
        <v>0</v>
      </c>
      <c r="F299" s="23">
        <f t="shared" si="67"/>
        <v>0</v>
      </c>
      <c r="G299" s="23">
        <f t="shared" si="68"/>
        <v>0</v>
      </c>
      <c r="H299" s="23">
        <f t="shared" si="69"/>
        <v>0</v>
      </c>
      <c r="I299" s="23">
        <f t="shared" si="70"/>
        <v>0</v>
      </c>
      <c r="J299" s="23">
        <f t="shared" si="71"/>
        <v>0</v>
      </c>
      <c r="K299" s="23">
        <f t="shared" si="72"/>
        <v>0</v>
      </c>
      <c r="L299" s="23">
        <f t="shared" si="73"/>
        <v>0</v>
      </c>
      <c r="M299" s="23">
        <f t="shared" ca="1" si="74"/>
        <v>2.7950628237908271E-2</v>
      </c>
      <c r="N299" s="23">
        <f t="shared" ca="1" si="75"/>
        <v>0</v>
      </c>
      <c r="O299" s="70">
        <f t="shared" ca="1" si="76"/>
        <v>0</v>
      </c>
      <c r="P299" s="23">
        <f t="shared" ca="1" si="77"/>
        <v>0</v>
      </c>
      <c r="Q299" s="23">
        <f t="shared" ca="1" si="78"/>
        <v>0</v>
      </c>
      <c r="R299" s="46">
        <f t="shared" ca="1" si="79"/>
        <v>-2.7950628237908271E-2</v>
      </c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</row>
    <row r="300" spans="1:35">
      <c r="A300" s="107"/>
      <c r="B300" s="107"/>
      <c r="C300" s="107"/>
      <c r="D300" s="109">
        <f t="shared" si="65"/>
        <v>0</v>
      </c>
      <c r="E300" s="109">
        <f t="shared" si="66"/>
        <v>0</v>
      </c>
      <c r="F300" s="23">
        <f t="shared" si="67"/>
        <v>0</v>
      </c>
      <c r="G300" s="23">
        <f t="shared" si="68"/>
        <v>0</v>
      </c>
      <c r="H300" s="23">
        <f t="shared" si="69"/>
        <v>0</v>
      </c>
      <c r="I300" s="23">
        <f t="shared" si="70"/>
        <v>0</v>
      </c>
      <c r="J300" s="23">
        <f t="shared" si="71"/>
        <v>0</v>
      </c>
      <c r="K300" s="23">
        <f t="shared" si="72"/>
        <v>0</v>
      </c>
      <c r="L300" s="23">
        <f t="shared" si="73"/>
        <v>0</v>
      </c>
      <c r="M300" s="23">
        <f t="shared" ca="1" si="74"/>
        <v>2.7950628237908271E-2</v>
      </c>
      <c r="N300" s="23">
        <f t="shared" ca="1" si="75"/>
        <v>0</v>
      </c>
      <c r="O300" s="70">
        <f t="shared" ca="1" si="76"/>
        <v>0</v>
      </c>
      <c r="P300" s="23">
        <f t="shared" ca="1" si="77"/>
        <v>0</v>
      </c>
      <c r="Q300" s="23">
        <f t="shared" ca="1" si="78"/>
        <v>0</v>
      </c>
      <c r="R300" s="46">
        <f t="shared" ca="1" si="79"/>
        <v>-2.7950628237908271E-2</v>
      </c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</row>
    <row r="301" spans="1:35">
      <c r="A301" s="107"/>
      <c r="B301" s="107"/>
      <c r="C301" s="107"/>
      <c r="D301" s="109">
        <f t="shared" si="65"/>
        <v>0</v>
      </c>
      <c r="E301" s="109">
        <f t="shared" si="66"/>
        <v>0</v>
      </c>
      <c r="F301" s="23">
        <f t="shared" si="67"/>
        <v>0</v>
      </c>
      <c r="G301" s="23">
        <f t="shared" si="68"/>
        <v>0</v>
      </c>
      <c r="H301" s="23">
        <f t="shared" si="69"/>
        <v>0</v>
      </c>
      <c r="I301" s="23">
        <f t="shared" si="70"/>
        <v>0</v>
      </c>
      <c r="J301" s="23">
        <f t="shared" si="71"/>
        <v>0</v>
      </c>
      <c r="K301" s="23">
        <f t="shared" si="72"/>
        <v>0</v>
      </c>
      <c r="L301" s="23">
        <f t="shared" si="73"/>
        <v>0</v>
      </c>
      <c r="M301" s="23">
        <f t="shared" ca="1" si="74"/>
        <v>2.7950628237908271E-2</v>
      </c>
      <c r="N301" s="23">
        <f t="shared" ca="1" si="75"/>
        <v>0</v>
      </c>
      <c r="O301" s="70">
        <f t="shared" ca="1" si="76"/>
        <v>0</v>
      </c>
      <c r="P301" s="23">
        <f t="shared" ca="1" si="77"/>
        <v>0</v>
      </c>
      <c r="Q301" s="23">
        <f t="shared" ca="1" si="78"/>
        <v>0</v>
      </c>
      <c r="R301" s="46">
        <f t="shared" ca="1" si="79"/>
        <v>-2.7950628237908271E-2</v>
      </c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</row>
    <row r="302" spans="1:35">
      <c r="A302" s="107"/>
      <c r="B302" s="107"/>
      <c r="C302" s="107"/>
      <c r="D302" s="109">
        <f t="shared" si="65"/>
        <v>0</v>
      </c>
      <c r="E302" s="109">
        <f t="shared" si="66"/>
        <v>0</v>
      </c>
      <c r="F302" s="23">
        <f t="shared" si="67"/>
        <v>0</v>
      </c>
      <c r="G302" s="23">
        <f t="shared" si="68"/>
        <v>0</v>
      </c>
      <c r="H302" s="23">
        <f t="shared" si="69"/>
        <v>0</v>
      </c>
      <c r="I302" s="23">
        <f t="shared" si="70"/>
        <v>0</v>
      </c>
      <c r="J302" s="23">
        <f t="shared" si="71"/>
        <v>0</v>
      </c>
      <c r="K302" s="23">
        <f t="shared" si="72"/>
        <v>0</v>
      </c>
      <c r="L302" s="23">
        <f t="shared" si="73"/>
        <v>0</v>
      </c>
      <c r="M302" s="23">
        <f t="shared" ca="1" si="74"/>
        <v>2.7950628237908271E-2</v>
      </c>
      <c r="N302" s="23">
        <f t="shared" ca="1" si="75"/>
        <v>0</v>
      </c>
      <c r="O302" s="70">
        <f t="shared" ca="1" si="76"/>
        <v>0</v>
      </c>
      <c r="P302" s="23">
        <f t="shared" ca="1" si="77"/>
        <v>0</v>
      </c>
      <c r="Q302" s="23">
        <f t="shared" ca="1" si="78"/>
        <v>0</v>
      </c>
      <c r="R302" s="46">
        <f t="shared" ca="1" si="79"/>
        <v>-2.7950628237908271E-2</v>
      </c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</row>
    <row r="303" spans="1:35">
      <c r="A303" s="107"/>
      <c r="B303" s="107"/>
      <c r="C303" s="107"/>
      <c r="D303" s="109">
        <f t="shared" si="65"/>
        <v>0</v>
      </c>
      <c r="E303" s="109">
        <f t="shared" si="66"/>
        <v>0</v>
      </c>
      <c r="F303" s="23">
        <f t="shared" si="67"/>
        <v>0</v>
      </c>
      <c r="G303" s="23">
        <f t="shared" si="68"/>
        <v>0</v>
      </c>
      <c r="H303" s="23">
        <f t="shared" si="69"/>
        <v>0</v>
      </c>
      <c r="I303" s="23">
        <f t="shared" si="70"/>
        <v>0</v>
      </c>
      <c r="J303" s="23">
        <f t="shared" si="71"/>
        <v>0</v>
      </c>
      <c r="K303" s="23">
        <f t="shared" si="72"/>
        <v>0</v>
      </c>
      <c r="L303" s="23">
        <f t="shared" si="73"/>
        <v>0</v>
      </c>
      <c r="M303" s="23">
        <f t="shared" ca="1" si="74"/>
        <v>2.7950628237908271E-2</v>
      </c>
      <c r="N303" s="23">
        <f t="shared" ca="1" si="75"/>
        <v>0</v>
      </c>
      <c r="O303" s="70">
        <f t="shared" ca="1" si="76"/>
        <v>0</v>
      </c>
      <c r="P303" s="23">
        <f t="shared" ca="1" si="77"/>
        <v>0</v>
      </c>
      <c r="Q303" s="23">
        <f t="shared" ca="1" si="78"/>
        <v>0</v>
      </c>
      <c r="R303" s="46">
        <f t="shared" ca="1" si="79"/>
        <v>-2.7950628237908271E-2</v>
      </c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</row>
    <row r="304" spans="1:35">
      <c r="A304" s="107"/>
      <c r="B304" s="107"/>
      <c r="C304" s="107"/>
      <c r="D304" s="109">
        <f t="shared" si="65"/>
        <v>0</v>
      </c>
      <c r="E304" s="109">
        <f t="shared" si="66"/>
        <v>0</v>
      </c>
      <c r="F304" s="23">
        <f t="shared" si="67"/>
        <v>0</v>
      </c>
      <c r="G304" s="23">
        <f t="shared" si="68"/>
        <v>0</v>
      </c>
      <c r="H304" s="23">
        <f t="shared" si="69"/>
        <v>0</v>
      </c>
      <c r="I304" s="23">
        <f t="shared" si="70"/>
        <v>0</v>
      </c>
      <c r="J304" s="23">
        <f t="shared" si="71"/>
        <v>0</v>
      </c>
      <c r="K304" s="23">
        <f t="shared" si="72"/>
        <v>0</v>
      </c>
      <c r="L304" s="23">
        <f t="shared" si="73"/>
        <v>0</v>
      </c>
      <c r="M304" s="23">
        <f t="shared" ca="1" si="74"/>
        <v>2.7950628237908271E-2</v>
      </c>
      <c r="N304" s="23">
        <f t="shared" ca="1" si="75"/>
        <v>0</v>
      </c>
      <c r="O304" s="70">
        <f t="shared" ca="1" si="76"/>
        <v>0</v>
      </c>
      <c r="P304" s="23">
        <f t="shared" ca="1" si="77"/>
        <v>0</v>
      </c>
      <c r="Q304" s="23">
        <f t="shared" ca="1" si="78"/>
        <v>0</v>
      </c>
      <c r="R304" s="46">
        <f t="shared" ca="1" si="79"/>
        <v>-2.7950628237908271E-2</v>
      </c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</row>
    <row r="305" spans="1:35">
      <c r="A305" s="107"/>
      <c r="B305" s="107"/>
      <c r="C305" s="107"/>
      <c r="D305" s="109">
        <f t="shared" si="65"/>
        <v>0</v>
      </c>
      <c r="E305" s="109">
        <f t="shared" si="66"/>
        <v>0</v>
      </c>
      <c r="F305" s="23">
        <f t="shared" si="67"/>
        <v>0</v>
      </c>
      <c r="G305" s="23">
        <f t="shared" si="68"/>
        <v>0</v>
      </c>
      <c r="H305" s="23">
        <f t="shared" si="69"/>
        <v>0</v>
      </c>
      <c r="I305" s="23">
        <f t="shared" si="70"/>
        <v>0</v>
      </c>
      <c r="J305" s="23">
        <f t="shared" si="71"/>
        <v>0</v>
      </c>
      <c r="K305" s="23">
        <f t="shared" si="72"/>
        <v>0</v>
      </c>
      <c r="L305" s="23">
        <f t="shared" si="73"/>
        <v>0</v>
      </c>
      <c r="M305" s="23">
        <f t="shared" ca="1" si="74"/>
        <v>2.7950628237908271E-2</v>
      </c>
      <c r="N305" s="23">
        <f t="shared" ca="1" si="75"/>
        <v>0</v>
      </c>
      <c r="O305" s="70">
        <f t="shared" ca="1" si="76"/>
        <v>0</v>
      </c>
      <c r="P305" s="23">
        <f t="shared" ca="1" si="77"/>
        <v>0</v>
      </c>
      <c r="Q305" s="23">
        <f t="shared" ca="1" si="78"/>
        <v>0</v>
      </c>
      <c r="R305" s="46">
        <f t="shared" ca="1" si="79"/>
        <v>-2.7950628237908271E-2</v>
      </c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</row>
    <row r="306" spans="1:35">
      <c r="A306" s="107"/>
      <c r="B306" s="107"/>
      <c r="C306" s="107"/>
      <c r="D306" s="109">
        <f t="shared" si="65"/>
        <v>0</v>
      </c>
      <c r="E306" s="109">
        <f t="shared" si="66"/>
        <v>0</v>
      </c>
      <c r="F306" s="23">
        <f t="shared" si="67"/>
        <v>0</v>
      </c>
      <c r="G306" s="23">
        <f t="shared" si="68"/>
        <v>0</v>
      </c>
      <c r="H306" s="23">
        <f t="shared" si="69"/>
        <v>0</v>
      </c>
      <c r="I306" s="23">
        <f t="shared" si="70"/>
        <v>0</v>
      </c>
      <c r="J306" s="23">
        <f t="shared" si="71"/>
        <v>0</v>
      </c>
      <c r="K306" s="23">
        <f t="shared" si="72"/>
        <v>0</v>
      </c>
      <c r="L306" s="23">
        <f t="shared" si="73"/>
        <v>0</v>
      </c>
      <c r="M306" s="23">
        <f t="shared" ca="1" si="74"/>
        <v>2.7950628237908271E-2</v>
      </c>
      <c r="N306" s="23">
        <f t="shared" ca="1" si="75"/>
        <v>0</v>
      </c>
      <c r="O306" s="70">
        <f t="shared" ca="1" si="76"/>
        <v>0</v>
      </c>
      <c r="P306" s="23">
        <f t="shared" ca="1" si="77"/>
        <v>0</v>
      </c>
      <c r="Q306" s="23">
        <f t="shared" ca="1" si="78"/>
        <v>0</v>
      </c>
      <c r="R306" s="46">
        <f t="shared" ca="1" si="79"/>
        <v>-2.7950628237908271E-2</v>
      </c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</row>
    <row r="307" spans="1:35">
      <c r="A307" s="107"/>
      <c r="B307" s="107"/>
      <c r="C307" s="107"/>
      <c r="D307" s="109">
        <f t="shared" si="65"/>
        <v>0</v>
      </c>
      <c r="E307" s="109">
        <f t="shared" si="66"/>
        <v>0</v>
      </c>
      <c r="F307" s="23">
        <f t="shared" si="67"/>
        <v>0</v>
      </c>
      <c r="G307" s="23">
        <f t="shared" si="68"/>
        <v>0</v>
      </c>
      <c r="H307" s="23">
        <f t="shared" si="69"/>
        <v>0</v>
      </c>
      <c r="I307" s="23">
        <f t="shared" si="70"/>
        <v>0</v>
      </c>
      <c r="J307" s="23">
        <f t="shared" si="71"/>
        <v>0</v>
      </c>
      <c r="K307" s="23">
        <f t="shared" si="72"/>
        <v>0</v>
      </c>
      <c r="L307" s="23">
        <f t="shared" si="73"/>
        <v>0</v>
      </c>
      <c r="M307" s="23">
        <f t="shared" ca="1" si="74"/>
        <v>2.7950628237908271E-2</v>
      </c>
      <c r="N307" s="23">
        <f t="shared" ca="1" si="75"/>
        <v>0</v>
      </c>
      <c r="O307" s="70">
        <f t="shared" ca="1" si="76"/>
        <v>0</v>
      </c>
      <c r="P307" s="23">
        <f t="shared" ca="1" si="77"/>
        <v>0</v>
      </c>
      <c r="Q307" s="23">
        <f t="shared" ca="1" si="78"/>
        <v>0</v>
      </c>
      <c r="R307" s="46">
        <f t="shared" ca="1" si="79"/>
        <v>-2.7950628237908271E-2</v>
      </c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</row>
    <row r="308" spans="1:35">
      <c r="A308" s="107"/>
      <c r="B308" s="107"/>
      <c r="C308" s="107"/>
      <c r="D308" s="109">
        <f t="shared" si="65"/>
        <v>0</v>
      </c>
      <c r="E308" s="109">
        <f t="shared" si="66"/>
        <v>0</v>
      </c>
      <c r="F308" s="23">
        <f t="shared" si="67"/>
        <v>0</v>
      </c>
      <c r="G308" s="23">
        <f t="shared" si="68"/>
        <v>0</v>
      </c>
      <c r="H308" s="23">
        <f t="shared" si="69"/>
        <v>0</v>
      </c>
      <c r="I308" s="23">
        <f t="shared" si="70"/>
        <v>0</v>
      </c>
      <c r="J308" s="23">
        <f t="shared" si="71"/>
        <v>0</v>
      </c>
      <c r="K308" s="23">
        <f t="shared" si="72"/>
        <v>0</v>
      </c>
      <c r="L308" s="23">
        <f t="shared" si="73"/>
        <v>0</v>
      </c>
      <c r="M308" s="23">
        <f t="shared" ca="1" si="74"/>
        <v>2.7950628237908271E-2</v>
      </c>
      <c r="N308" s="23">
        <f t="shared" ca="1" si="75"/>
        <v>0</v>
      </c>
      <c r="O308" s="70">
        <f t="shared" ca="1" si="76"/>
        <v>0</v>
      </c>
      <c r="P308" s="23">
        <f t="shared" ca="1" si="77"/>
        <v>0</v>
      </c>
      <c r="Q308" s="23">
        <f t="shared" ca="1" si="78"/>
        <v>0</v>
      </c>
      <c r="R308" s="46">
        <f t="shared" ca="1" si="79"/>
        <v>-2.7950628237908271E-2</v>
      </c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</row>
    <row r="309" spans="1:35">
      <c r="A309" s="107"/>
      <c r="B309" s="107"/>
      <c r="C309" s="107"/>
      <c r="D309" s="109">
        <f t="shared" si="65"/>
        <v>0</v>
      </c>
      <c r="E309" s="109">
        <f t="shared" si="66"/>
        <v>0</v>
      </c>
      <c r="F309" s="23">
        <f t="shared" si="67"/>
        <v>0</v>
      </c>
      <c r="G309" s="23">
        <f t="shared" si="68"/>
        <v>0</v>
      </c>
      <c r="H309" s="23">
        <f t="shared" si="69"/>
        <v>0</v>
      </c>
      <c r="I309" s="23">
        <f t="shared" si="70"/>
        <v>0</v>
      </c>
      <c r="J309" s="23">
        <f t="shared" si="71"/>
        <v>0</v>
      </c>
      <c r="K309" s="23">
        <f t="shared" si="72"/>
        <v>0</v>
      </c>
      <c r="L309" s="23">
        <f t="shared" si="73"/>
        <v>0</v>
      </c>
      <c r="M309" s="23">
        <f t="shared" ca="1" si="74"/>
        <v>2.7950628237908271E-2</v>
      </c>
      <c r="N309" s="23">
        <f t="shared" ca="1" si="75"/>
        <v>0</v>
      </c>
      <c r="O309" s="70">
        <f t="shared" ca="1" si="76"/>
        <v>0</v>
      </c>
      <c r="P309" s="23">
        <f t="shared" ca="1" si="77"/>
        <v>0</v>
      </c>
      <c r="Q309" s="23">
        <f t="shared" ca="1" si="78"/>
        <v>0</v>
      </c>
      <c r="R309" s="46">
        <f t="shared" ca="1" si="79"/>
        <v>-2.7950628237908271E-2</v>
      </c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</row>
    <row r="310" spans="1:35">
      <c r="A310" s="107"/>
      <c r="B310" s="107"/>
      <c r="C310" s="107"/>
      <c r="D310" s="109">
        <f t="shared" si="65"/>
        <v>0</v>
      </c>
      <c r="E310" s="109">
        <f t="shared" si="66"/>
        <v>0</v>
      </c>
      <c r="F310" s="23">
        <f t="shared" si="67"/>
        <v>0</v>
      </c>
      <c r="G310" s="23">
        <f t="shared" si="68"/>
        <v>0</v>
      </c>
      <c r="H310" s="23">
        <f t="shared" si="69"/>
        <v>0</v>
      </c>
      <c r="I310" s="23">
        <f t="shared" si="70"/>
        <v>0</v>
      </c>
      <c r="J310" s="23">
        <f t="shared" si="71"/>
        <v>0</v>
      </c>
      <c r="K310" s="23">
        <f t="shared" si="72"/>
        <v>0</v>
      </c>
      <c r="L310" s="23">
        <f t="shared" si="73"/>
        <v>0</v>
      </c>
      <c r="M310" s="23">
        <f t="shared" ca="1" si="74"/>
        <v>2.7950628237908271E-2</v>
      </c>
      <c r="N310" s="23">
        <f t="shared" ca="1" si="75"/>
        <v>0</v>
      </c>
      <c r="O310" s="70">
        <f t="shared" ca="1" si="76"/>
        <v>0</v>
      </c>
      <c r="P310" s="23">
        <f t="shared" ca="1" si="77"/>
        <v>0</v>
      </c>
      <c r="Q310" s="23">
        <f t="shared" ca="1" si="78"/>
        <v>0</v>
      </c>
      <c r="R310" s="46">
        <f t="shared" ca="1" si="79"/>
        <v>-2.7950628237908271E-2</v>
      </c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</row>
    <row r="311" spans="1:35">
      <c r="A311" s="107"/>
      <c r="B311" s="107"/>
      <c r="C311" s="107"/>
      <c r="D311" s="109">
        <f t="shared" si="65"/>
        <v>0</v>
      </c>
      <c r="E311" s="109">
        <f t="shared" si="66"/>
        <v>0</v>
      </c>
      <c r="F311" s="23">
        <f t="shared" si="67"/>
        <v>0</v>
      </c>
      <c r="G311" s="23">
        <f t="shared" si="68"/>
        <v>0</v>
      </c>
      <c r="H311" s="23">
        <f t="shared" si="69"/>
        <v>0</v>
      </c>
      <c r="I311" s="23">
        <f t="shared" si="70"/>
        <v>0</v>
      </c>
      <c r="J311" s="23">
        <f t="shared" si="71"/>
        <v>0</v>
      </c>
      <c r="K311" s="23">
        <f t="shared" si="72"/>
        <v>0</v>
      </c>
      <c r="L311" s="23">
        <f t="shared" si="73"/>
        <v>0</v>
      </c>
      <c r="M311" s="23">
        <f t="shared" ca="1" si="74"/>
        <v>2.7950628237908271E-2</v>
      </c>
      <c r="N311" s="23">
        <f t="shared" ca="1" si="75"/>
        <v>0</v>
      </c>
      <c r="O311" s="70">
        <f t="shared" ca="1" si="76"/>
        <v>0</v>
      </c>
      <c r="P311" s="23">
        <f t="shared" ca="1" si="77"/>
        <v>0</v>
      </c>
      <c r="Q311" s="23">
        <f t="shared" ca="1" si="78"/>
        <v>0</v>
      </c>
      <c r="R311" s="46">
        <f t="shared" ca="1" si="79"/>
        <v>-2.7950628237908271E-2</v>
      </c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</row>
    <row r="312" spans="1:35">
      <c r="A312" s="107"/>
      <c r="B312" s="107"/>
      <c r="C312" s="107"/>
      <c r="D312" s="109">
        <f t="shared" si="65"/>
        <v>0</v>
      </c>
      <c r="E312" s="109">
        <f t="shared" si="66"/>
        <v>0</v>
      </c>
      <c r="F312" s="23">
        <f t="shared" si="67"/>
        <v>0</v>
      </c>
      <c r="G312" s="23">
        <f t="shared" si="68"/>
        <v>0</v>
      </c>
      <c r="H312" s="23">
        <f t="shared" si="69"/>
        <v>0</v>
      </c>
      <c r="I312" s="23">
        <f t="shared" si="70"/>
        <v>0</v>
      </c>
      <c r="J312" s="23">
        <f t="shared" si="71"/>
        <v>0</v>
      </c>
      <c r="K312" s="23">
        <f t="shared" si="72"/>
        <v>0</v>
      </c>
      <c r="L312" s="23">
        <f t="shared" si="73"/>
        <v>0</v>
      </c>
      <c r="M312" s="23">
        <f t="shared" ca="1" si="74"/>
        <v>2.7950628237908271E-2</v>
      </c>
      <c r="N312" s="23">
        <f t="shared" ca="1" si="75"/>
        <v>0</v>
      </c>
      <c r="O312" s="70">
        <f t="shared" ca="1" si="76"/>
        <v>0</v>
      </c>
      <c r="P312" s="23">
        <f t="shared" ca="1" si="77"/>
        <v>0</v>
      </c>
      <c r="Q312" s="23">
        <f t="shared" ca="1" si="78"/>
        <v>0</v>
      </c>
      <c r="R312" s="46">
        <f t="shared" ca="1" si="79"/>
        <v>-2.7950628237908271E-2</v>
      </c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</row>
    <row r="313" spans="1:35">
      <c r="A313" s="107"/>
      <c r="B313" s="107"/>
      <c r="C313" s="107"/>
      <c r="D313" s="109">
        <f t="shared" si="65"/>
        <v>0</v>
      </c>
      <c r="E313" s="109">
        <f t="shared" si="66"/>
        <v>0</v>
      </c>
      <c r="F313" s="23">
        <f t="shared" si="67"/>
        <v>0</v>
      </c>
      <c r="G313" s="23">
        <f t="shared" si="68"/>
        <v>0</v>
      </c>
      <c r="H313" s="23">
        <f t="shared" si="69"/>
        <v>0</v>
      </c>
      <c r="I313" s="23">
        <f t="shared" si="70"/>
        <v>0</v>
      </c>
      <c r="J313" s="23">
        <f t="shared" si="71"/>
        <v>0</v>
      </c>
      <c r="K313" s="23">
        <f t="shared" si="72"/>
        <v>0</v>
      </c>
      <c r="L313" s="23">
        <f t="shared" si="73"/>
        <v>0</v>
      </c>
      <c r="M313" s="23">
        <f t="shared" ca="1" si="74"/>
        <v>2.7950628237908271E-2</v>
      </c>
      <c r="N313" s="23">
        <f t="shared" ca="1" si="75"/>
        <v>0</v>
      </c>
      <c r="O313" s="70">
        <f t="shared" ca="1" si="76"/>
        <v>0</v>
      </c>
      <c r="P313" s="23">
        <f t="shared" ca="1" si="77"/>
        <v>0</v>
      </c>
      <c r="Q313" s="23">
        <f t="shared" ca="1" si="78"/>
        <v>0</v>
      </c>
      <c r="R313" s="46">
        <f t="shared" ca="1" si="79"/>
        <v>-2.7950628237908271E-2</v>
      </c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</row>
    <row r="314" spans="1:35">
      <c r="A314" s="107"/>
      <c r="B314" s="107"/>
      <c r="C314" s="107"/>
      <c r="D314" s="109">
        <f t="shared" si="65"/>
        <v>0</v>
      </c>
      <c r="E314" s="109">
        <f t="shared" si="66"/>
        <v>0</v>
      </c>
      <c r="F314" s="23">
        <f t="shared" si="67"/>
        <v>0</v>
      </c>
      <c r="G314" s="23">
        <f t="shared" si="68"/>
        <v>0</v>
      </c>
      <c r="H314" s="23">
        <f t="shared" si="69"/>
        <v>0</v>
      </c>
      <c r="I314" s="23">
        <f t="shared" si="70"/>
        <v>0</v>
      </c>
      <c r="J314" s="23">
        <f t="shared" si="71"/>
        <v>0</v>
      </c>
      <c r="K314" s="23">
        <f t="shared" si="72"/>
        <v>0</v>
      </c>
      <c r="L314" s="23">
        <f t="shared" si="73"/>
        <v>0</v>
      </c>
      <c r="M314" s="23">
        <f t="shared" ca="1" si="74"/>
        <v>2.7950628237908271E-2</v>
      </c>
      <c r="N314" s="23">
        <f t="shared" ca="1" si="75"/>
        <v>0</v>
      </c>
      <c r="O314" s="70">
        <f t="shared" ca="1" si="76"/>
        <v>0</v>
      </c>
      <c r="P314" s="23">
        <f t="shared" ca="1" si="77"/>
        <v>0</v>
      </c>
      <c r="Q314" s="23">
        <f t="shared" ca="1" si="78"/>
        <v>0</v>
      </c>
      <c r="R314" s="46">
        <f t="shared" ca="1" si="79"/>
        <v>-2.7950628237908271E-2</v>
      </c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</row>
    <row r="315" spans="1:35">
      <c r="A315" s="107"/>
      <c r="B315" s="107"/>
      <c r="C315" s="107"/>
      <c r="D315" s="109">
        <f t="shared" si="65"/>
        <v>0</v>
      </c>
      <c r="E315" s="109">
        <f t="shared" si="66"/>
        <v>0</v>
      </c>
      <c r="F315" s="23">
        <f t="shared" si="67"/>
        <v>0</v>
      </c>
      <c r="G315" s="23">
        <f t="shared" si="68"/>
        <v>0</v>
      </c>
      <c r="H315" s="23">
        <f t="shared" si="69"/>
        <v>0</v>
      </c>
      <c r="I315" s="23">
        <f t="shared" si="70"/>
        <v>0</v>
      </c>
      <c r="J315" s="23">
        <f t="shared" si="71"/>
        <v>0</v>
      </c>
      <c r="K315" s="23">
        <f t="shared" si="72"/>
        <v>0</v>
      </c>
      <c r="L315" s="23">
        <f t="shared" si="73"/>
        <v>0</v>
      </c>
      <c r="M315" s="23">
        <f t="shared" ca="1" si="74"/>
        <v>2.7950628237908271E-2</v>
      </c>
      <c r="N315" s="23">
        <f t="shared" ca="1" si="75"/>
        <v>0</v>
      </c>
      <c r="O315" s="70">
        <f t="shared" ca="1" si="76"/>
        <v>0</v>
      </c>
      <c r="P315" s="23">
        <f t="shared" ca="1" si="77"/>
        <v>0</v>
      </c>
      <c r="Q315" s="23">
        <f t="shared" ca="1" si="78"/>
        <v>0</v>
      </c>
      <c r="R315" s="46">
        <f t="shared" ca="1" si="79"/>
        <v>-2.7950628237908271E-2</v>
      </c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</row>
    <row r="316" spans="1:35">
      <c r="A316" s="107"/>
      <c r="B316" s="107"/>
      <c r="C316" s="107"/>
      <c r="D316" s="109">
        <f t="shared" si="65"/>
        <v>0</v>
      </c>
      <c r="E316" s="109">
        <f t="shared" si="66"/>
        <v>0</v>
      </c>
      <c r="F316" s="23">
        <f t="shared" si="67"/>
        <v>0</v>
      </c>
      <c r="G316" s="23">
        <f t="shared" si="68"/>
        <v>0</v>
      </c>
      <c r="H316" s="23">
        <f t="shared" si="69"/>
        <v>0</v>
      </c>
      <c r="I316" s="23">
        <f t="shared" si="70"/>
        <v>0</v>
      </c>
      <c r="J316" s="23">
        <f t="shared" si="71"/>
        <v>0</v>
      </c>
      <c r="K316" s="23">
        <f t="shared" si="72"/>
        <v>0</v>
      </c>
      <c r="L316" s="23">
        <f t="shared" si="73"/>
        <v>0</v>
      </c>
      <c r="M316" s="23">
        <f t="shared" ca="1" si="74"/>
        <v>2.7950628237908271E-2</v>
      </c>
      <c r="N316" s="23">
        <f t="shared" ca="1" si="75"/>
        <v>0</v>
      </c>
      <c r="O316" s="70">
        <f t="shared" ca="1" si="76"/>
        <v>0</v>
      </c>
      <c r="P316" s="23">
        <f t="shared" ca="1" si="77"/>
        <v>0</v>
      </c>
      <c r="Q316" s="23">
        <f t="shared" ca="1" si="78"/>
        <v>0</v>
      </c>
      <c r="R316" s="46">
        <f t="shared" ca="1" si="79"/>
        <v>-2.7950628237908271E-2</v>
      </c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</row>
    <row r="317" spans="1:35">
      <c r="A317" s="107"/>
      <c r="B317" s="107"/>
      <c r="C317" s="107"/>
      <c r="D317" s="109">
        <f t="shared" si="65"/>
        <v>0</v>
      </c>
      <c r="E317" s="109">
        <f t="shared" si="66"/>
        <v>0</v>
      </c>
      <c r="F317" s="23">
        <f t="shared" si="67"/>
        <v>0</v>
      </c>
      <c r="G317" s="23">
        <f t="shared" si="68"/>
        <v>0</v>
      </c>
      <c r="H317" s="23">
        <f t="shared" si="69"/>
        <v>0</v>
      </c>
      <c r="I317" s="23">
        <f t="shared" si="70"/>
        <v>0</v>
      </c>
      <c r="J317" s="23">
        <f t="shared" si="71"/>
        <v>0</v>
      </c>
      <c r="K317" s="23">
        <f t="shared" si="72"/>
        <v>0</v>
      </c>
      <c r="L317" s="23">
        <f t="shared" si="73"/>
        <v>0</v>
      </c>
      <c r="M317" s="23">
        <f t="shared" ca="1" si="74"/>
        <v>2.7950628237908271E-2</v>
      </c>
      <c r="N317" s="23">
        <f t="shared" ca="1" si="75"/>
        <v>0</v>
      </c>
      <c r="O317" s="70">
        <f t="shared" ca="1" si="76"/>
        <v>0</v>
      </c>
      <c r="P317" s="23">
        <f t="shared" ca="1" si="77"/>
        <v>0</v>
      </c>
      <c r="Q317" s="23">
        <f t="shared" ca="1" si="78"/>
        <v>0</v>
      </c>
      <c r="R317" s="46">
        <f t="shared" ca="1" si="79"/>
        <v>-2.7950628237908271E-2</v>
      </c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</row>
    <row r="318" spans="1:35">
      <c r="A318" s="107"/>
      <c r="B318" s="107"/>
      <c r="C318" s="107"/>
      <c r="D318" s="109">
        <f t="shared" si="65"/>
        <v>0</v>
      </c>
      <c r="E318" s="109">
        <f t="shared" si="66"/>
        <v>0</v>
      </c>
      <c r="F318" s="23">
        <f t="shared" si="67"/>
        <v>0</v>
      </c>
      <c r="G318" s="23">
        <f t="shared" si="68"/>
        <v>0</v>
      </c>
      <c r="H318" s="23">
        <f t="shared" si="69"/>
        <v>0</v>
      </c>
      <c r="I318" s="23">
        <f t="shared" si="70"/>
        <v>0</v>
      </c>
      <c r="J318" s="23">
        <f t="shared" si="71"/>
        <v>0</v>
      </c>
      <c r="K318" s="23">
        <f t="shared" si="72"/>
        <v>0</v>
      </c>
      <c r="L318" s="23">
        <f t="shared" si="73"/>
        <v>0</v>
      </c>
      <c r="M318" s="23">
        <f t="shared" ca="1" si="74"/>
        <v>2.7950628237908271E-2</v>
      </c>
      <c r="N318" s="23">
        <f t="shared" ca="1" si="75"/>
        <v>0</v>
      </c>
      <c r="O318" s="70">
        <f t="shared" ca="1" si="76"/>
        <v>0</v>
      </c>
      <c r="P318" s="23">
        <f t="shared" ca="1" si="77"/>
        <v>0</v>
      </c>
      <c r="Q318" s="23">
        <f t="shared" ca="1" si="78"/>
        <v>0</v>
      </c>
      <c r="R318" s="46">
        <f t="shared" ca="1" si="79"/>
        <v>-2.7950628237908271E-2</v>
      </c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</row>
    <row r="319" spans="1:35">
      <c r="A319" s="107"/>
      <c r="B319" s="107"/>
      <c r="C319" s="107"/>
      <c r="D319" s="109">
        <f t="shared" si="65"/>
        <v>0</v>
      </c>
      <c r="E319" s="109">
        <f t="shared" si="66"/>
        <v>0</v>
      </c>
      <c r="F319" s="23">
        <f t="shared" si="67"/>
        <v>0</v>
      </c>
      <c r="G319" s="23">
        <f t="shared" si="68"/>
        <v>0</v>
      </c>
      <c r="H319" s="23">
        <f t="shared" si="69"/>
        <v>0</v>
      </c>
      <c r="I319" s="23">
        <f t="shared" si="70"/>
        <v>0</v>
      </c>
      <c r="J319" s="23">
        <f t="shared" si="71"/>
        <v>0</v>
      </c>
      <c r="K319" s="23">
        <f t="shared" si="72"/>
        <v>0</v>
      </c>
      <c r="L319" s="23">
        <f t="shared" si="73"/>
        <v>0</v>
      </c>
      <c r="M319" s="23">
        <f t="shared" ca="1" si="74"/>
        <v>2.7950628237908271E-2</v>
      </c>
      <c r="N319" s="23">
        <f t="shared" ca="1" si="75"/>
        <v>0</v>
      </c>
      <c r="O319" s="70">
        <f t="shared" ca="1" si="76"/>
        <v>0</v>
      </c>
      <c r="P319" s="23">
        <f t="shared" ca="1" si="77"/>
        <v>0</v>
      </c>
      <c r="Q319" s="23">
        <f t="shared" ca="1" si="78"/>
        <v>0</v>
      </c>
      <c r="R319" s="46">
        <f t="shared" ca="1" si="79"/>
        <v>-2.7950628237908271E-2</v>
      </c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</row>
    <row r="320" spans="1:35">
      <c r="A320" s="107"/>
      <c r="B320" s="107"/>
      <c r="C320" s="107"/>
      <c r="D320" s="109">
        <f t="shared" si="65"/>
        <v>0</v>
      </c>
      <c r="E320" s="109">
        <f t="shared" si="66"/>
        <v>0</v>
      </c>
      <c r="F320" s="23">
        <f t="shared" si="67"/>
        <v>0</v>
      </c>
      <c r="G320" s="23">
        <f t="shared" si="68"/>
        <v>0</v>
      </c>
      <c r="H320" s="23">
        <f t="shared" si="69"/>
        <v>0</v>
      </c>
      <c r="I320" s="23">
        <f t="shared" si="70"/>
        <v>0</v>
      </c>
      <c r="J320" s="23">
        <f t="shared" si="71"/>
        <v>0</v>
      </c>
      <c r="K320" s="23">
        <f t="shared" si="72"/>
        <v>0</v>
      </c>
      <c r="L320" s="23">
        <f t="shared" si="73"/>
        <v>0</v>
      </c>
      <c r="M320" s="23">
        <f t="shared" ca="1" si="74"/>
        <v>2.7950628237908271E-2</v>
      </c>
      <c r="N320" s="23">
        <f t="shared" ca="1" si="75"/>
        <v>0</v>
      </c>
      <c r="O320" s="70">
        <f t="shared" ca="1" si="76"/>
        <v>0</v>
      </c>
      <c r="P320" s="23">
        <f t="shared" ca="1" si="77"/>
        <v>0</v>
      </c>
      <c r="Q320" s="23">
        <f t="shared" ca="1" si="78"/>
        <v>0</v>
      </c>
      <c r="R320" s="46">
        <f t="shared" ca="1" si="79"/>
        <v>-2.7950628237908271E-2</v>
      </c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</row>
    <row r="321" spans="1:35">
      <c r="A321" s="107"/>
      <c r="B321" s="107"/>
      <c r="C321" s="107"/>
      <c r="D321" s="109">
        <f t="shared" si="65"/>
        <v>0</v>
      </c>
      <c r="E321" s="109">
        <f t="shared" si="66"/>
        <v>0</v>
      </c>
      <c r="F321" s="23">
        <f t="shared" si="67"/>
        <v>0</v>
      </c>
      <c r="G321" s="23">
        <f t="shared" si="68"/>
        <v>0</v>
      </c>
      <c r="H321" s="23">
        <f t="shared" si="69"/>
        <v>0</v>
      </c>
      <c r="I321" s="23">
        <f t="shared" si="70"/>
        <v>0</v>
      </c>
      <c r="J321" s="23">
        <f t="shared" si="71"/>
        <v>0</v>
      </c>
      <c r="K321" s="23">
        <f t="shared" si="72"/>
        <v>0</v>
      </c>
      <c r="L321" s="23">
        <f t="shared" si="73"/>
        <v>0</v>
      </c>
      <c r="M321" s="23">
        <f t="shared" ca="1" si="74"/>
        <v>2.7950628237908271E-2</v>
      </c>
      <c r="N321" s="23">
        <f t="shared" ca="1" si="75"/>
        <v>0</v>
      </c>
      <c r="O321" s="70">
        <f t="shared" ca="1" si="76"/>
        <v>0</v>
      </c>
      <c r="P321" s="23">
        <f t="shared" ca="1" si="77"/>
        <v>0</v>
      </c>
      <c r="Q321" s="23">
        <f t="shared" ca="1" si="78"/>
        <v>0</v>
      </c>
      <c r="R321" s="46">
        <f t="shared" ca="1" si="79"/>
        <v>-2.7950628237908271E-2</v>
      </c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</row>
    <row r="322" spans="1:35">
      <c r="A322" s="107"/>
      <c r="B322" s="107"/>
      <c r="C322" s="107"/>
      <c r="D322" s="109">
        <f t="shared" si="65"/>
        <v>0</v>
      </c>
      <c r="E322" s="109">
        <f t="shared" si="66"/>
        <v>0</v>
      </c>
      <c r="F322" s="23">
        <f t="shared" si="67"/>
        <v>0</v>
      </c>
      <c r="G322" s="23">
        <f t="shared" si="68"/>
        <v>0</v>
      </c>
      <c r="H322" s="23">
        <f t="shared" si="69"/>
        <v>0</v>
      </c>
      <c r="I322" s="23">
        <f t="shared" si="70"/>
        <v>0</v>
      </c>
      <c r="J322" s="23">
        <f t="shared" si="71"/>
        <v>0</v>
      </c>
      <c r="K322" s="23">
        <f t="shared" si="72"/>
        <v>0</v>
      </c>
      <c r="L322" s="23">
        <f t="shared" si="73"/>
        <v>0</v>
      </c>
      <c r="M322" s="23">
        <f t="shared" ca="1" si="74"/>
        <v>2.7950628237908271E-2</v>
      </c>
      <c r="N322" s="23">
        <f t="shared" ca="1" si="75"/>
        <v>0</v>
      </c>
      <c r="O322" s="70">
        <f t="shared" ca="1" si="76"/>
        <v>0</v>
      </c>
      <c r="P322" s="23">
        <f t="shared" ca="1" si="77"/>
        <v>0</v>
      </c>
      <c r="Q322" s="23">
        <f t="shared" ca="1" si="78"/>
        <v>0</v>
      </c>
      <c r="R322" s="46">
        <f t="shared" ca="1" si="79"/>
        <v>-2.7950628237908271E-2</v>
      </c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</row>
    <row r="323" spans="1:35">
      <c r="A323" s="107"/>
      <c r="B323" s="107"/>
      <c r="C323" s="107"/>
      <c r="D323" s="109">
        <f t="shared" si="65"/>
        <v>0</v>
      </c>
      <c r="E323" s="109">
        <f t="shared" si="66"/>
        <v>0</v>
      </c>
      <c r="F323" s="23">
        <f t="shared" si="67"/>
        <v>0</v>
      </c>
      <c r="G323" s="23">
        <f t="shared" si="68"/>
        <v>0</v>
      </c>
      <c r="H323" s="23">
        <f t="shared" si="69"/>
        <v>0</v>
      </c>
      <c r="I323" s="23">
        <f t="shared" si="70"/>
        <v>0</v>
      </c>
      <c r="J323" s="23">
        <f t="shared" si="71"/>
        <v>0</v>
      </c>
      <c r="K323" s="23">
        <f t="shared" si="72"/>
        <v>0</v>
      </c>
      <c r="L323" s="23">
        <f t="shared" si="73"/>
        <v>0</v>
      </c>
      <c r="M323" s="23">
        <f t="shared" ca="1" si="74"/>
        <v>2.7950628237908271E-2</v>
      </c>
      <c r="N323" s="23">
        <f t="shared" ca="1" si="75"/>
        <v>0</v>
      </c>
      <c r="O323" s="70">
        <f t="shared" ca="1" si="76"/>
        <v>0</v>
      </c>
      <c r="P323" s="23">
        <f t="shared" ca="1" si="77"/>
        <v>0</v>
      </c>
      <c r="Q323" s="23">
        <f t="shared" ca="1" si="78"/>
        <v>0</v>
      </c>
      <c r="R323" s="46">
        <f t="shared" ca="1" si="79"/>
        <v>-2.7950628237908271E-2</v>
      </c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</row>
    <row r="324" spans="1:35">
      <c r="A324" s="107"/>
      <c r="B324" s="107"/>
      <c r="C324" s="107"/>
      <c r="D324" s="109">
        <f t="shared" si="65"/>
        <v>0</v>
      </c>
      <c r="E324" s="109">
        <f t="shared" si="66"/>
        <v>0</v>
      </c>
      <c r="F324" s="23">
        <f t="shared" si="67"/>
        <v>0</v>
      </c>
      <c r="G324" s="23">
        <f t="shared" si="68"/>
        <v>0</v>
      </c>
      <c r="H324" s="23">
        <f t="shared" si="69"/>
        <v>0</v>
      </c>
      <c r="I324" s="23">
        <f t="shared" si="70"/>
        <v>0</v>
      </c>
      <c r="J324" s="23">
        <f t="shared" si="71"/>
        <v>0</v>
      </c>
      <c r="K324" s="23">
        <f t="shared" si="72"/>
        <v>0</v>
      </c>
      <c r="L324" s="23">
        <f t="shared" si="73"/>
        <v>0</v>
      </c>
      <c r="M324" s="23">
        <f t="shared" ca="1" si="74"/>
        <v>2.7950628237908271E-2</v>
      </c>
      <c r="N324" s="23">
        <f t="shared" ca="1" si="75"/>
        <v>0</v>
      </c>
      <c r="O324" s="70">
        <f t="shared" ca="1" si="76"/>
        <v>0</v>
      </c>
      <c r="P324" s="23">
        <f t="shared" ca="1" si="77"/>
        <v>0</v>
      </c>
      <c r="Q324" s="23">
        <f t="shared" ca="1" si="78"/>
        <v>0</v>
      </c>
      <c r="R324" s="46">
        <f t="shared" ca="1" si="79"/>
        <v>-2.7950628237908271E-2</v>
      </c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</row>
    <row r="325" spans="1:35">
      <c r="A325" s="107"/>
      <c r="B325" s="107"/>
      <c r="C325" s="107"/>
      <c r="D325" s="109">
        <f t="shared" si="65"/>
        <v>0</v>
      </c>
      <c r="E325" s="109">
        <f t="shared" si="66"/>
        <v>0</v>
      </c>
      <c r="F325" s="23">
        <f t="shared" si="67"/>
        <v>0</v>
      </c>
      <c r="G325" s="23">
        <f t="shared" si="68"/>
        <v>0</v>
      </c>
      <c r="H325" s="23">
        <f t="shared" si="69"/>
        <v>0</v>
      </c>
      <c r="I325" s="23">
        <f t="shared" si="70"/>
        <v>0</v>
      </c>
      <c r="J325" s="23">
        <f t="shared" si="71"/>
        <v>0</v>
      </c>
      <c r="K325" s="23">
        <f t="shared" si="72"/>
        <v>0</v>
      </c>
      <c r="L325" s="23">
        <f t="shared" si="73"/>
        <v>0</v>
      </c>
      <c r="M325" s="23">
        <f t="shared" ca="1" si="74"/>
        <v>2.7950628237908271E-2</v>
      </c>
      <c r="N325" s="23">
        <f t="shared" ca="1" si="75"/>
        <v>0</v>
      </c>
      <c r="O325" s="70">
        <f t="shared" ca="1" si="76"/>
        <v>0</v>
      </c>
      <c r="P325" s="23">
        <f t="shared" ca="1" si="77"/>
        <v>0</v>
      </c>
      <c r="Q325" s="23">
        <f t="shared" ca="1" si="78"/>
        <v>0</v>
      </c>
      <c r="R325" s="46">
        <f t="shared" ca="1" si="79"/>
        <v>-2.7950628237908271E-2</v>
      </c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</row>
    <row r="326" spans="1:35">
      <c r="A326" s="107"/>
      <c r="B326" s="107"/>
      <c r="C326" s="107"/>
      <c r="D326" s="109">
        <f t="shared" si="65"/>
        <v>0</v>
      </c>
      <c r="E326" s="109">
        <f t="shared" si="66"/>
        <v>0</v>
      </c>
      <c r="F326" s="23">
        <f t="shared" si="67"/>
        <v>0</v>
      </c>
      <c r="G326" s="23">
        <f t="shared" si="68"/>
        <v>0</v>
      </c>
      <c r="H326" s="23">
        <f t="shared" si="69"/>
        <v>0</v>
      </c>
      <c r="I326" s="23">
        <f t="shared" si="70"/>
        <v>0</v>
      </c>
      <c r="J326" s="23">
        <f t="shared" si="71"/>
        <v>0</v>
      </c>
      <c r="K326" s="23">
        <f t="shared" si="72"/>
        <v>0</v>
      </c>
      <c r="L326" s="23">
        <f t="shared" si="73"/>
        <v>0</v>
      </c>
      <c r="M326" s="23">
        <f t="shared" ca="1" si="74"/>
        <v>2.7950628237908271E-2</v>
      </c>
      <c r="N326" s="23">
        <f t="shared" ca="1" si="75"/>
        <v>0</v>
      </c>
      <c r="O326" s="70">
        <f t="shared" ca="1" si="76"/>
        <v>0</v>
      </c>
      <c r="P326" s="23">
        <f t="shared" ca="1" si="77"/>
        <v>0</v>
      </c>
      <c r="Q326" s="23">
        <f t="shared" ca="1" si="78"/>
        <v>0</v>
      </c>
      <c r="R326" s="46">
        <f t="shared" ca="1" si="79"/>
        <v>-2.7950628237908271E-2</v>
      </c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</row>
    <row r="327" spans="1:35">
      <c r="A327" s="107"/>
      <c r="B327" s="107"/>
      <c r="C327" s="107"/>
      <c r="D327" s="109">
        <f t="shared" si="65"/>
        <v>0</v>
      </c>
      <c r="E327" s="109">
        <f t="shared" si="66"/>
        <v>0</v>
      </c>
      <c r="F327" s="23">
        <f t="shared" si="67"/>
        <v>0</v>
      </c>
      <c r="G327" s="23">
        <f t="shared" si="68"/>
        <v>0</v>
      </c>
      <c r="H327" s="23">
        <f t="shared" si="69"/>
        <v>0</v>
      </c>
      <c r="I327" s="23">
        <f t="shared" si="70"/>
        <v>0</v>
      </c>
      <c r="J327" s="23">
        <f t="shared" si="71"/>
        <v>0</v>
      </c>
      <c r="K327" s="23">
        <f t="shared" si="72"/>
        <v>0</v>
      </c>
      <c r="L327" s="23">
        <f t="shared" si="73"/>
        <v>0</v>
      </c>
      <c r="M327" s="23">
        <f t="shared" ca="1" si="74"/>
        <v>2.7950628237908271E-2</v>
      </c>
      <c r="N327" s="23">
        <f t="shared" ca="1" si="75"/>
        <v>0</v>
      </c>
      <c r="O327" s="70">
        <f t="shared" ca="1" si="76"/>
        <v>0</v>
      </c>
      <c r="P327" s="23">
        <f t="shared" ca="1" si="77"/>
        <v>0</v>
      </c>
      <c r="Q327" s="23">
        <f t="shared" ca="1" si="78"/>
        <v>0</v>
      </c>
      <c r="R327" s="46">
        <f t="shared" ca="1" si="79"/>
        <v>-2.7950628237908271E-2</v>
      </c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</row>
    <row r="328" spans="1:35">
      <c r="A328" s="107"/>
      <c r="B328" s="107"/>
      <c r="C328" s="107"/>
      <c r="D328" s="109">
        <f t="shared" si="65"/>
        <v>0</v>
      </c>
      <c r="E328" s="109">
        <f t="shared" si="66"/>
        <v>0</v>
      </c>
      <c r="F328" s="23">
        <f t="shared" si="67"/>
        <v>0</v>
      </c>
      <c r="G328" s="23">
        <f t="shared" si="68"/>
        <v>0</v>
      </c>
      <c r="H328" s="23">
        <f t="shared" si="69"/>
        <v>0</v>
      </c>
      <c r="I328" s="23">
        <f t="shared" si="70"/>
        <v>0</v>
      </c>
      <c r="J328" s="23">
        <f t="shared" si="71"/>
        <v>0</v>
      </c>
      <c r="K328" s="23">
        <f t="shared" si="72"/>
        <v>0</v>
      </c>
      <c r="L328" s="23">
        <f t="shared" si="73"/>
        <v>0</v>
      </c>
      <c r="M328" s="23">
        <f t="shared" ca="1" si="74"/>
        <v>2.7950628237908271E-2</v>
      </c>
      <c r="N328" s="23">
        <f t="shared" ca="1" si="75"/>
        <v>0</v>
      </c>
      <c r="O328" s="70">
        <f t="shared" ca="1" si="76"/>
        <v>0</v>
      </c>
      <c r="P328" s="23">
        <f t="shared" ca="1" si="77"/>
        <v>0</v>
      </c>
      <c r="Q328" s="23">
        <f t="shared" ca="1" si="78"/>
        <v>0</v>
      </c>
      <c r="R328" s="46">
        <f t="shared" ca="1" si="79"/>
        <v>-2.7950628237908271E-2</v>
      </c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</row>
    <row r="329" spans="1:35">
      <c r="A329" s="107"/>
      <c r="B329" s="107"/>
      <c r="C329" s="107"/>
      <c r="D329" s="109">
        <f t="shared" si="65"/>
        <v>0</v>
      </c>
      <c r="E329" s="109">
        <f t="shared" si="66"/>
        <v>0</v>
      </c>
      <c r="F329" s="23">
        <f t="shared" si="67"/>
        <v>0</v>
      </c>
      <c r="G329" s="23">
        <f t="shared" si="68"/>
        <v>0</v>
      </c>
      <c r="H329" s="23">
        <f t="shared" si="69"/>
        <v>0</v>
      </c>
      <c r="I329" s="23">
        <f t="shared" si="70"/>
        <v>0</v>
      </c>
      <c r="J329" s="23">
        <f t="shared" si="71"/>
        <v>0</v>
      </c>
      <c r="K329" s="23">
        <f t="shared" si="72"/>
        <v>0</v>
      </c>
      <c r="L329" s="23">
        <f t="shared" si="73"/>
        <v>0</v>
      </c>
      <c r="M329" s="23">
        <f t="shared" ca="1" si="74"/>
        <v>2.7950628237908271E-2</v>
      </c>
      <c r="N329" s="23">
        <f t="shared" ca="1" si="75"/>
        <v>0</v>
      </c>
      <c r="O329" s="70">
        <f t="shared" ca="1" si="76"/>
        <v>0</v>
      </c>
      <c r="P329" s="23">
        <f t="shared" ca="1" si="77"/>
        <v>0</v>
      </c>
      <c r="Q329" s="23">
        <f t="shared" ca="1" si="78"/>
        <v>0</v>
      </c>
      <c r="R329" s="46">
        <f t="shared" ca="1" si="79"/>
        <v>-2.7950628237908271E-2</v>
      </c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</row>
    <row r="330" spans="1:35">
      <c r="A330" s="107"/>
      <c r="B330" s="107"/>
      <c r="C330" s="107"/>
      <c r="D330" s="109">
        <f t="shared" si="65"/>
        <v>0</v>
      </c>
      <c r="E330" s="109">
        <f t="shared" si="66"/>
        <v>0</v>
      </c>
      <c r="F330" s="23">
        <f t="shared" si="67"/>
        <v>0</v>
      </c>
      <c r="G330" s="23">
        <f t="shared" si="68"/>
        <v>0</v>
      </c>
      <c r="H330" s="23">
        <f t="shared" si="69"/>
        <v>0</v>
      </c>
      <c r="I330" s="23">
        <f t="shared" si="70"/>
        <v>0</v>
      </c>
      <c r="J330" s="23">
        <f t="shared" si="71"/>
        <v>0</v>
      </c>
      <c r="K330" s="23">
        <f t="shared" si="72"/>
        <v>0</v>
      </c>
      <c r="L330" s="23">
        <f t="shared" si="73"/>
        <v>0</v>
      </c>
      <c r="M330" s="23">
        <f t="shared" ca="1" si="74"/>
        <v>2.7950628237908271E-2</v>
      </c>
      <c r="N330" s="23">
        <f t="shared" ca="1" si="75"/>
        <v>0</v>
      </c>
      <c r="O330" s="70">
        <f t="shared" ca="1" si="76"/>
        <v>0</v>
      </c>
      <c r="P330" s="23">
        <f t="shared" ca="1" si="77"/>
        <v>0</v>
      </c>
      <c r="Q330" s="23">
        <f t="shared" ca="1" si="78"/>
        <v>0</v>
      </c>
      <c r="R330" s="46">
        <f t="shared" ca="1" si="79"/>
        <v>-2.7950628237908271E-2</v>
      </c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</row>
    <row r="331" spans="1:35">
      <c r="A331" s="107"/>
      <c r="B331" s="107"/>
      <c r="C331" s="107"/>
      <c r="D331" s="109">
        <f t="shared" si="65"/>
        <v>0</v>
      </c>
      <c r="E331" s="109">
        <f t="shared" si="66"/>
        <v>0</v>
      </c>
      <c r="F331" s="23">
        <f t="shared" si="67"/>
        <v>0</v>
      </c>
      <c r="G331" s="23">
        <f t="shared" si="68"/>
        <v>0</v>
      </c>
      <c r="H331" s="23">
        <f t="shared" si="69"/>
        <v>0</v>
      </c>
      <c r="I331" s="23">
        <f t="shared" si="70"/>
        <v>0</v>
      </c>
      <c r="J331" s="23">
        <f t="shared" si="71"/>
        <v>0</v>
      </c>
      <c r="K331" s="23">
        <f t="shared" si="72"/>
        <v>0</v>
      </c>
      <c r="L331" s="23">
        <f t="shared" si="73"/>
        <v>0</v>
      </c>
      <c r="M331" s="23">
        <f t="shared" ca="1" si="74"/>
        <v>2.7950628237908271E-2</v>
      </c>
      <c r="N331" s="23">
        <f t="shared" ca="1" si="75"/>
        <v>0</v>
      </c>
      <c r="O331" s="70">
        <f t="shared" ca="1" si="76"/>
        <v>0</v>
      </c>
      <c r="P331" s="23">
        <f t="shared" ca="1" si="77"/>
        <v>0</v>
      </c>
      <c r="Q331" s="23">
        <f t="shared" ca="1" si="78"/>
        <v>0</v>
      </c>
      <c r="R331" s="46">
        <f t="shared" ca="1" si="79"/>
        <v>-2.7950628237908271E-2</v>
      </c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</row>
    <row r="332" spans="1:35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</row>
    <row r="333" spans="1:35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</row>
    <row r="334" spans="1:35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</row>
    <row r="335" spans="1:35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</row>
    <row r="336" spans="1:35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</row>
    <row r="337" spans="1:35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</row>
    <row r="338" spans="1:35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</row>
    <row r="339" spans="1:35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</row>
    <row r="340" spans="1:35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</row>
    <row r="341" spans="1:35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</row>
    <row r="342" spans="1:35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</row>
    <row r="343" spans="1:35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</row>
    <row r="344" spans="1:35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</row>
    <row r="345" spans="1:35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</row>
    <row r="346" spans="1:35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</row>
    <row r="347" spans="1:35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</row>
    <row r="348" spans="1:35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</row>
    <row r="349" spans="1:35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</row>
    <row r="350" spans="1:35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</row>
    <row r="351" spans="1:35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</row>
    <row r="352" spans="1:35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</row>
    <row r="353" spans="1:35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</row>
    <row r="354" spans="1:35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</row>
    <row r="355" spans="1:35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</row>
    <row r="356" spans="1:35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</row>
    <row r="357" spans="1:35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</row>
    <row r="358" spans="1:35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</row>
    <row r="359" spans="1:35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</row>
    <row r="360" spans="1:35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</row>
    <row r="361" spans="1:35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</row>
    <row r="362" spans="1:35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</row>
    <row r="363" spans="1:35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</row>
    <row r="364" spans="1:35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</row>
    <row r="365" spans="1:35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</row>
    <row r="366" spans="1:35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</row>
    <row r="367" spans="1:35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</row>
    <row r="368" spans="1:35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</row>
    <row r="369" spans="1:35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</row>
    <row r="370" spans="1:35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</row>
    <row r="371" spans="1:35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</row>
    <row r="372" spans="1:35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</row>
    <row r="373" spans="1:35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</row>
    <row r="374" spans="1:35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</row>
    <row r="375" spans="1:35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</row>
    <row r="376" spans="1:35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</row>
    <row r="377" spans="1:35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</row>
    <row r="378" spans="1:35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</row>
    <row r="379" spans="1:35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</row>
    <row r="380" spans="1:35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</row>
    <row r="381" spans="1:35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</row>
    <row r="382" spans="1:35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</row>
    <row r="383" spans="1:35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</row>
    <row r="384" spans="1:35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</row>
    <row r="385" spans="1:35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</row>
    <row r="386" spans="1:35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</row>
    <row r="387" spans="1:35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</row>
    <row r="388" spans="1:35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</row>
    <row r="389" spans="1:35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</row>
    <row r="390" spans="1:35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</row>
    <row r="391" spans="1:35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</row>
    <row r="392" spans="1:35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</row>
    <row r="393" spans="1:35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</row>
    <row r="394" spans="1:35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</row>
    <row r="395" spans="1:35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</row>
    <row r="396" spans="1:35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</row>
    <row r="397" spans="1:35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</row>
    <row r="398" spans="1:35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</row>
    <row r="399" spans="1:35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</row>
    <row r="400" spans="1:35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</row>
    <row r="401" spans="1:35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</row>
    <row r="402" spans="1:35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</row>
    <row r="403" spans="1:35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</row>
    <row r="404" spans="1:35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</row>
    <row r="405" spans="1:35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</row>
    <row r="406" spans="1:35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</row>
    <row r="407" spans="1:35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</row>
    <row r="408" spans="1:35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</row>
    <row r="409" spans="1:35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</row>
    <row r="410" spans="1:35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</row>
    <row r="411" spans="1:35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</row>
    <row r="412" spans="1:35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</row>
    <row r="413" spans="1:35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</row>
    <row r="414" spans="1:35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</row>
    <row r="415" spans="1:35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</row>
    <row r="416" spans="1:35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</row>
    <row r="417" spans="1:35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</row>
    <row r="418" spans="1:35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</row>
    <row r="419" spans="1:35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</row>
    <row r="420" spans="1:35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</row>
    <row r="421" spans="1:35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</row>
    <row r="422" spans="1:35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</row>
    <row r="423" spans="1:35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</row>
    <row r="424" spans="1:35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</row>
    <row r="425" spans="1:35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</row>
    <row r="426" spans="1:35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</row>
    <row r="427" spans="1:35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</row>
    <row r="428" spans="1:35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</row>
    <row r="429" spans="1:35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</row>
    <row r="430" spans="1:35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</row>
    <row r="431" spans="1:35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</row>
    <row r="432" spans="1:35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</row>
    <row r="433" spans="1:35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</row>
    <row r="434" spans="1:35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</row>
    <row r="435" spans="1:35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</row>
    <row r="436" spans="1:35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</row>
    <row r="437" spans="1:35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</row>
    <row r="438" spans="1:35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</row>
    <row r="439" spans="1:35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</row>
    <row r="440" spans="1:35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</row>
    <row r="441" spans="1:35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</row>
    <row r="442" spans="1:35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</row>
    <row r="443" spans="1:35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</row>
    <row r="444" spans="1:35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</row>
    <row r="445" spans="1:35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</row>
    <row r="446" spans="1:35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</row>
    <row r="447" spans="1:35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</row>
    <row r="448" spans="1:35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</row>
    <row r="449" spans="1:35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</row>
    <row r="450" spans="1:35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</row>
    <row r="451" spans="1:35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</row>
    <row r="452" spans="1:35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</row>
    <row r="453" spans="1:35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</row>
    <row r="454" spans="1:35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</row>
    <row r="455" spans="1:35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</row>
    <row r="456" spans="1:35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</row>
    <row r="457" spans="1:35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</row>
    <row r="458" spans="1:35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</row>
    <row r="459" spans="1:35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</row>
    <row r="460" spans="1:35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</row>
    <row r="461" spans="1:35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</row>
    <row r="462" spans="1:35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</row>
    <row r="463" spans="1:35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</row>
    <row r="464" spans="1:35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</row>
    <row r="465" spans="1:35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</row>
    <row r="466" spans="1:35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</row>
    <row r="467" spans="1:35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</row>
    <row r="468" spans="1:35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</row>
    <row r="469" spans="1:35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</row>
    <row r="470" spans="1:35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</row>
    <row r="471" spans="1:35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</row>
    <row r="472" spans="1:35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</row>
    <row r="473" spans="1:35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</row>
    <row r="474" spans="1:35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</row>
    <row r="475" spans="1:35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</row>
    <row r="476" spans="1:35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</row>
    <row r="477" spans="1:35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</row>
    <row r="478" spans="1:35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</row>
    <row r="479" spans="1:35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</row>
    <row r="480" spans="1:35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</row>
    <row r="481" spans="1:35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</row>
    <row r="482" spans="1:35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</row>
    <row r="483" spans="1:35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</row>
    <row r="484" spans="1:35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</row>
    <row r="485" spans="1:35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</row>
    <row r="486" spans="1:35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</row>
    <row r="487" spans="1:35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</row>
    <row r="488" spans="1:35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</row>
    <row r="489" spans="1:35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</row>
    <row r="490" spans="1:35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</row>
    <row r="491" spans="1:35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</row>
    <row r="492" spans="1:35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</row>
    <row r="493" spans="1:35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</row>
    <row r="494" spans="1:35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</row>
    <row r="495" spans="1:35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</row>
    <row r="496" spans="1:35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</row>
    <row r="497" spans="1:35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</row>
    <row r="498" spans="1:35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</row>
    <row r="499" spans="1:35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</row>
    <row r="500" spans="1:35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</row>
    <row r="501" spans="1:35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</row>
    <row r="502" spans="1:35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</row>
    <row r="503" spans="1:35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</row>
    <row r="504" spans="1:35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</row>
    <row r="505" spans="1:35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</row>
    <row r="506" spans="1:35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</row>
    <row r="507" spans="1:35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</row>
    <row r="508" spans="1:35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</row>
    <row r="509" spans="1:35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</row>
    <row r="510" spans="1:35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</row>
    <row r="511" spans="1:35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</row>
    <row r="512" spans="1:35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</row>
    <row r="513" spans="1:35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</row>
    <row r="514" spans="1:35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</row>
    <row r="515" spans="1:35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</row>
    <row r="516" spans="1:35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</row>
    <row r="517" spans="1:35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</row>
    <row r="518" spans="1:35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</row>
    <row r="519" spans="1:35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</row>
    <row r="520" spans="1:35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</row>
    <row r="521" spans="1:35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</row>
    <row r="522" spans="1:35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</row>
    <row r="523" spans="1:35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</row>
    <row r="524" spans="1:35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</row>
    <row r="525" spans="1:35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</row>
    <row r="526" spans="1:35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</row>
    <row r="527" spans="1:35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</row>
    <row r="528" spans="1:35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</row>
    <row r="529" spans="1:35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</row>
    <row r="530" spans="1:35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</row>
    <row r="531" spans="1:35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</row>
    <row r="532" spans="1:35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</row>
    <row r="533" spans="1:35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</row>
    <row r="534" spans="1:35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</row>
    <row r="535" spans="1:35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</row>
    <row r="536" spans="1:35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</row>
    <row r="537" spans="1:35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</row>
    <row r="538" spans="1:35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</row>
    <row r="539" spans="1:35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</row>
    <row r="540" spans="1:35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</row>
    <row r="541" spans="1:35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</row>
    <row r="542" spans="1:35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</row>
    <row r="543" spans="1:35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</row>
    <row r="544" spans="1:35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</row>
    <row r="545" spans="1:35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</row>
    <row r="546" spans="1:35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</row>
    <row r="547" spans="1:35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</row>
    <row r="548" spans="1:35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</row>
    <row r="549" spans="1:35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</row>
    <row r="550" spans="1:35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</row>
    <row r="551" spans="1:35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</row>
    <row r="552" spans="1:35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</row>
    <row r="553" spans="1:35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</row>
    <row r="554" spans="1:35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</row>
    <row r="555" spans="1:35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</row>
    <row r="556" spans="1:35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</row>
    <row r="557" spans="1:35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</row>
    <row r="558" spans="1:35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</row>
    <row r="559" spans="1:35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</row>
    <row r="560" spans="1:35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</row>
    <row r="561" spans="1:35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</row>
    <row r="562" spans="1:35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</row>
    <row r="563" spans="1:35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</row>
    <row r="564" spans="1:35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</row>
    <row r="565" spans="1:35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</row>
    <row r="566" spans="1:35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</row>
    <row r="567" spans="1:35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</row>
    <row r="568" spans="1:35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</row>
    <row r="569" spans="1:35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</row>
    <row r="570" spans="1:35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</row>
    <row r="571" spans="1:35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</row>
    <row r="572" spans="1:35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</row>
    <row r="573" spans="1:35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</row>
    <row r="574" spans="1:35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</row>
    <row r="575" spans="1:35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</row>
    <row r="576" spans="1:35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</row>
    <row r="577" spans="1:35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</row>
    <row r="578" spans="1:35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</row>
    <row r="579" spans="1:35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</row>
    <row r="580" spans="1:35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</row>
    <row r="581" spans="1:35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</row>
    <row r="582" spans="1:35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</row>
    <row r="583" spans="1:35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</row>
    <row r="584" spans="1:35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</row>
    <row r="585" spans="1:35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</row>
    <row r="586" spans="1:35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</row>
    <row r="587" spans="1:35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</row>
    <row r="588" spans="1:35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</row>
    <row r="589" spans="1:35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</row>
    <row r="590" spans="1:35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</row>
    <row r="591" spans="1:35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</row>
    <row r="592" spans="1:35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</row>
    <row r="593" spans="1:35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</row>
    <row r="594" spans="1:35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</row>
    <row r="595" spans="1:35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</row>
    <row r="596" spans="1:35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</row>
    <row r="597" spans="1:35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</row>
    <row r="598" spans="1:35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</row>
    <row r="599" spans="1:35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</row>
    <row r="600" spans="1:35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</row>
    <row r="601" spans="1:35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</row>
    <row r="602" spans="1:35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</row>
    <row r="603" spans="1:35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</row>
    <row r="604" spans="1:35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</row>
    <row r="605" spans="1:35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</row>
    <row r="606" spans="1:35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</row>
    <row r="607" spans="1:35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</row>
    <row r="608" spans="1:35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</row>
    <row r="609" spans="1:35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</row>
    <row r="610" spans="1:35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</row>
    <row r="611" spans="1:35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</row>
    <row r="612" spans="1:35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</row>
    <row r="613" spans="1:35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</row>
    <row r="614" spans="1:35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</row>
    <row r="615" spans="1:35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</row>
    <row r="616" spans="1:35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</row>
    <row r="617" spans="1:35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</row>
    <row r="618" spans="1:35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</row>
    <row r="619" spans="1:35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</row>
    <row r="620" spans="1:35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</row>
    <row r="621" spans="1:35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</row>
    <row r="622" spans="1:35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</row>
    <row r="623" spans="1:35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</row>
    <row r="624" spans="1:35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</row>
    <row r="625" spans="1:35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</row>
    <row r="626" spans="1:35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</row>
    <row r="627" spans="1:35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</row>
    <row r="628" spans="1:35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</row>
    <row r="629" spans="1:35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</row>
    <row r="630" spans="1:35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</row>
    <row r="631" spans="1:35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</row>
    <row r="632" spans="1:35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</row>
    <row r="633" spans="1:35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</row>
    <row r="634" spans="1:35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</row>
    <row r="635" spans="1:35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</row>
    <row r="636" spans="1:35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</row>
    <row r="637" spans="1:35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</row>
    <row r="638" spans="1:35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</row>
    <row r="639" spans="1:35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</row>
    <row r="640" spans="1:35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</row>
    <row r="641" spans="1:35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</row>
    <row r="642" spans="1:35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</row>
    <row r="643" spans="1:35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</row>
    <row r="644" spans="1:35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</row>
    <row r="645" spans="1:35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</row>
    <row r="646" spans="1:35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</row>
    <row r="647" spans="1:35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</row>
    <row r="648" spans="1:35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</row>
    <row r="649" spans="1:35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</row>
    <row r="650" spans="1:35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</row>
    <row r="651" spans="1:35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</row>
    <row r="652" spans="1:35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</row>
    <row r="653" spans="1:35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</row>
    <row r="654" spans="1:35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</row>
    <row r="655" spans="1:35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</row>
    <row r="656" spans="1:35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</row>
    <row r="657" spans="1:35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</row>
    <row r="658" spans="1:35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</row>
    <row r="659" spans="1:35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</row>
    <row r="660" spans="1:35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</row>
    <row r="661" spans="1:35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</row>
    <row r="662" spans="1:35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</row>
    <row r="663" spans="1:35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</row>
    <row r="664" spans="1:35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</row>
    <row r="665" spans="1:35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</row>
    <row r="666" spans="1:35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</row>
    <row r="667" spans="1:35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</row>
    <row r="668" spans="1:35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</row>
    <row r="669" spans="1:35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</row>
    <row r="670" spans="1:35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</row>
    <row r="671" spans="1:35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</row>
    <row r="672" spans="1:35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</row>
    <row r="673" spans="1:35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</row>
    <row r="674" spans="1:35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</row>
    <row r="675" spans="1:35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</row>
    <row r="676" spans="1:35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</row>
    <row r="677" spans="1:35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</row>
    <row r="678" spans="1:35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</row>
    <row r="679" spans="1:35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</row>
    <row r="680" spans="1:35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</row>
    <row r="681" spans="1:35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</row>
    <row r="682" spans="1:35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</row>
    <row r="683" spans="1:35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</row>
    <row r="684" spans="1:35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</row>
    <row r="685" spans="1:35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</row>
    <row r="686" spans="1:35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</row>
    <row r="687" spans="1:35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</row>
    <row r="688" spans="1:35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</row>
    <row r="689" spans="1:35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</row>
    <row r="690" spans="1:35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</row>
    <row r="691" spans="1:35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</row>
    <row r="692" spans="1:35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</row>
    <row r="693" spans="1:35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</row>
    <row r="694" spans="1:35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</row>
    <row r="695" spans="1:35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</row>
    <row r="696" spans="1:35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</row>
    <row r="697" spans="1:35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</row>
    <row r="698" spans="1:35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</row>
    <row r="699" spans="1:35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</row>
    <row r="700" spans="1:35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</row>
    <row r="701" spans="1:35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</row>
    <row r="702" spans="1:35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</row>
    <row r="703" spans="1:35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</row>
    <row r="704" spans="1:35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</row>
    <row r="705" spans="1:35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</row>
    <row r="706" spans="1:35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</row>
    <row r="707" spans="1:35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</row>
    <row r="708" spans="1:35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</row>
    <row r="709" spans="1:35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</row>
    <row r="710" spans="1:35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</row>
    <row r="711" spans="1:35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</row>
    <row r="712" spans="1:35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</row>
    <row r="713" spans="1:35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</row>
    <row r="714" spans="1:35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</row>
    <row r="715" spans="1:35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</row>
    <row r="716" spans="1:35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</row>
    <row r="717" spans="1:35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</row>
    <row r="718" spans="1:35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</row>
    <row r="719" spans="1:35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</row>
    <row r="720" spans="1:35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</row>
    <row r="721" spans="1:35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</row>
    <row r="722" spans="1:35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</row>
    <row r="723" spans="1:35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</row>
    <row r="724" spans="1:35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</row>
    <row r="725" spans="1:35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</row>
    <row r="726" spans="1:35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</row>
    <row r="727" spans="1:35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</row>
    <row r="728" spans="1:35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</row>
    <row r="729" spans="1:35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</row>
    <row r="730" spans="1:35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</row>
    <row r="731" spans="1:35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</row>
    <row r="732" spans="1:35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</row>
    <row r="733" spans="1:35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</row>
    <row r="734" spans="1:35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</row>
    <row r="735" spans="1:35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</row>
    <row r="736" spans="1:35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</row>
    <row r="737" spans="1:35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</row>
    <row r="738" spans="1:35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</row>
    <row r="739" spans="1:35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</row>
    <row r="740" spans="1:35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</row>
    <row r="741" spans="1:35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</row>
    <row r="742" spans="1:35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</row>
    <row r="743" spans="1:35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</row>
    <row r="744" spans="1:35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</row>
    <row r="745" spans="1:35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</row>
    <row r="746" spans="1:35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</row>
    <row r="747" spans="1:35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</row>
    <row r="748" spans="1:35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</row>
    <row r="749" spans="1:35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</row>
    <row r="750" spans="1:35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</row>
    <row r="751" spans="1:35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</row>
    <row r="752" spans="1:35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</row>
    <row r="753" spans="1:35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</row>
    <row r="754" spans="1:35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</row>
    <row r="755" spans="1:35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</row>
    <row r="756" spans="1:35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</row>
    <row r="757" spans="1:35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</row>
    <row r="758" spans="1:35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</row>
    <row r="759" spans="1:35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</row>
    <row r="760" spans="1:35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</row>
    <row r="761" spans="1:35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</row>
    <row r="762" spans="1:35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</row>
    <row r="763" spans="1:35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</row>
    <row r="764" spans="1:35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</row>
    <row r="765" spans="1:35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</row>
    <row r="766" spans="1:35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</row>
    <row r="767" spans="1:35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</row>
    <row r="768" spans="1:35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</row>
    <row r="769" spans="1:35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</row>
    <row r="770" spans="1:35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</row>
    <row r="771" spans="1:35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</row>
    <row r="772" spans="1:35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</row>
    <row r="773" spans="1:35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</row>
    <row r="774" spans="1:35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</row>
    <row r="775" spans="1:35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</row>
    <row r="776" spans="1:35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</row>
    <row r="777" spans="1:35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</row>
    <row r="778" spans="1:35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</row>
    <row r="779" spans="1:35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</row>
    <row r="780" spans="1:35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</row>
    <row r="781" spans="1:35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</row>
    <row r="782" spans="1:35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</row>
    <row r="783" spans="1:35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</row>
    <row r="784" spans="1:35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</row>
    <row r="785" spans="1:35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</row>
    <row r="786" spans="1:35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</row>
    <row r="787" spans="1:35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</row>
    <row r="788" spans="1:35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</row>
    <row r="789" spans="1:35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</row>
    <row r="790" spans="1:35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</row>
    <row r="791" spans="1:35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</row>
    <row r="792" spans="1:35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</row>
    <row r="793" spans="1:35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</row>
    <row r="794" spans="1:35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</row>
    <row r="795" spans="1:35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</row>
    <row r="796" spans="1:35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</row>
    <row r="797" spans="1:35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</row>
    <row r="798" spans="1:35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</row>
    <row r="799" spans="1:35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</row>
    <row r="800" spans="1:35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</row>
    <row r="801" spans="1:35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</row>
    <row r="802" spans="1:35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</row>
    <row r="803" spans="1:35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</row>
    <row r="804" spans="1:35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</row>
    <row r="805" spans="1:35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</row>
    <row r="806" spans="1:35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</row>
    <row r="807" spans="1:35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</row>
    <row r="808" spans="1:35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</row>
    <row r="809" spans="1:35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</row>
    <row r="810" spans="1:35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</row>
    <row r="811" spans="1:35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</row>
    <row r="812" spans="1:35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</row>
    <row r="813" spans="1:35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</row>
    <row r="814" spans="1:35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</row>
    <row r="815" spans="1:35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</row>
    <row r="816" spans="1:35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</row>
    <row r="817" spans="1:35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</row>
    <row r="818" spans="1:35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</row>
    <row r="819" spans="1:35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</row>
    <row r="820" spans="1:35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</row>
    <row r="821" spans="1:35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</row>
    <row r="822" spans="1:35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</row>
    <row r="823" spans="1:35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</row>
    <row r="824" spans="1:35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</row>
    <row r="825" spans="1:35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</row>
    <row r="826" spans="1:35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</row>
    <row r="827" spans="1:35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</row>
    <row r="828" spans="1:35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</row>
    <row r="829" spans="1:35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</row>
    <row r="830" spans="1:35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</row>
    <row r="831" spans="1:35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</row>
    <row r="832" spans="1:35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</row>
    <row r="833" spans="1:35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</row>
    <row r="834" spans="1:35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</row>
    <row r="835" spans="1:35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</row>
    <row r="836" spans="1:35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</row>
    <row r="837" spans="1:35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</row>
    <row r="838" spans="1:35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</row>
    <row r="839" spans="1:35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</row>
    <row r="840" spans="1:35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</row>
    <row r="841" spans="1:35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</row>
    <row r="842" spans="1:35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</row>
    <row r="843" spans="1:35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</row>
    <row r="844" spans="1:35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</row>
    <row r="845" spans="1:35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</row>
    <row r="846" spans="1:35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</row>
    <row r="847" spans="1:35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</row>
    <row r="848" spans="1:35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</row>
    <row r="849" spans="1:35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</row>
    <row r="850" spans="1:35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</row>
    <row r="851" spans="1:35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</row>
    <row r="852" spans="1:35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</row>
    <row r="853" spans="1:35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</row>
    <row r="854" spans="1:35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</row>
    <row r="855" spans="1:35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</row>
    <row r="856" spans="1:35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</row>
    <row r="857" spans="1:35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</row>
    <row r="858" spans="1:35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</row>
    <row r="859" spans="1:35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</row>
    <row r="860" spans="1:35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</row>
    <row r="861" spans="1:35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</row>
    <row r="862" spans="1:35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</row>
    <row r="863" spans="1:35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</row>
    <row r="864" spans="1:35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</row>
    <row r="865" spans="1:35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</row>
    <row r="866" spans="1:35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</row>
    <row r="867" spans="1:35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</row>
    <row r="868" spans="1:35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</row>
    <row r="869" spans="1:35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</row>
    <row r="870" spans="1:35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</row>
    <row r="871" spans="1:35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</row>
    <row r="872" spans="1:35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</row>
    <row r="873" spans="1:35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</row>
    <row r="874" spans="1:35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</row>
    <row r="875" spans="1:35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</row>
    <row r="876" spans="1:35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</row>
    <row r="877" spans="1:35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</row>
    <row r="878" spans="1:35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</row>
    <row r="879" spans="1:35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</row>
    <row r="880" spans="1:35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</row>
    <row r="881" spans="1:35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</row>
    <row r="882" spans="1:35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</row>
    <row r="883" spans="1:35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</row>
    <row r="884" spans="1:35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</row>
    <row r="885" spans="1:35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</row>
    <row r="886" spans="1:35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</row>
    <row r="887" spans="1:35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</row>
    <row r="888" spans="1:35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</row>
    <row r="889" spans="1:35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</row>
    <row r="890" spans="1:35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</row>
    <row r="891" spans="1:35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</row>
    <row r="892" spans="1:35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</row>
    <row r="893" spans="1:35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</row>
    <row r="894" spans="1:35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</row>
    <row r="895" spans="1:35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</row>
    <row r="896" spans="1:35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</row>
    <row r="897" spans="1:35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</row>
    <row r="898" spans="1:35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</row>
    <row r="899" spans="1:35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</row>
    <row r="900" spans="1:35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</row>
    <row r="901" spans="1:35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</row>
    <row r="902" spans="1:35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</row>
    <row r="903" spans="1:35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</row>
    <row r="904" spans="1:35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</row>
    <row r="905" spans="1:35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</row>
    <row r="906" spans="1:35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</row>
    <row r="907" spans="1:35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</row>
    <row r="908" spans="1:35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</row>
    <row r="909" spans="1:35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</row>
    <row r="910" spans="1:35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</row>
    <row r="911" spans="1:35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</row>
    <row r="912" spans="1:35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</row>
    <row r="913" spans="1:35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</row>
    <row r="914" spans="1:35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</row>
    <row r="915" spans="1:35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</row>
    <row r="916" spans="1:35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</row>
    <row r="917" spans="1:35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</row>
    <row r="918" spans="1:35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</row>
    <row r="919" spans="1:35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</row>
    <row r="920" spans="1:35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</row>
    <row r="921" spans="1:35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</row>
    <row r="922" spans="1:35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</row>
    <row r="923" spans="1:35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</row>
    <row r="924" spans="1:35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</row>
    <row r="925" spans="1:35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</row>
    <row r="926" spans="1:35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</row>
    <row r="927" spans="1:35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</row>
    <row r="928" spans="1:35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</row>
    <row r="929" spans="1:35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</row>
    <row r="930" spans="1:35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</row>
    <row r="931" spans="1:35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</row>
    <row r="932" spans="1:35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</row>
    <row r="933" spans="1:35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</row>
    <row r="934" spans="1:35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</row>
    <row r="935" spans="1:35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</row>
    <row r="936" spans="1:35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</row>
    <row r="937" spans="1:35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</row>
    <row r="938" spans="1:35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</row>
    <row r="939" spans="1:35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</row>
    <row r="940" spans="1:35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</row>
    <row r="941" spans="1:35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</row>
    <row r="942" spans="1:35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</row>
    <row r="943" spans="1:35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41"/>
  <sheetViews>
    <sheetView workbookViewId="0">
      <selection activeCell="C21" sqref="C21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6" width="9.140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4" ht="20.25">
      <c r="A1" s="1" t="s">
        <v>130</v>
      </c>
      <c r="B1" s="17"/>
      <c r="C1" s="16"/>
    </row>
    <row r="2" spans="1:4">
      <c r="A2" t="s">
        <v>86</v>
      </c>
      <c r="B2" t="s">
        <v>133</v>
      </c>
    </row>
    <row r="3" spans="1:4" ht="13.5" thickBot="1">
      <c r="C3" s="11" t="s">
        <v>123</v>
      </c>
    </row>
    <row r="4" spans="1:4" ht="14.25" thickTop="1" thickBot="1">
      <c r="A4" s="7" t="s">
        <v>61</v>
      </c>
      <c r="C4" s="2">
        <v>43016.404000000002</v>
      </c>
      <c r="D4" s="3">
        <v>0.37012879999999998</v>
      </c>
    </row>
    <row r="6" spans="1:4">
      <c r="A6" s="7" t="s">
        <v>62</v>
      </c>
    </row>
    <row r="7" spans="1:4">
      <c r="A7" t="s">
        <v>63</v>
      </c>
      <c r="C7">
        <f>+C4</f>
        <v>43016.404000000002</v>
      </c>
    </row>
    <row r="8" spans="1:4">
      <c r="A8" t="s">
        <v>64</v>
      </c>
      <c r="C8">
        <f>+D4</f>
        <v>0.37012879999999998</v>
      </c>
    </row>
    <row r="10" spans="1:4" ht="13.5" thickBot="1">
      <c r="C10" s="6" t="s">
        <v>81</v>
      </c>
      <c r="D10" s="6" t="s">
        <v>82</v>
      </c>
    </row>
    <row r="11" spans="1:4">
      <c r="A11" t="s">
        <v>77</v>
      </c>
      <c r="C11">
        <f>INTERCEPT(G25:G991,F25:F991)</f>
        <v>-7.2751251143673284E-4</v>
      </c>
      <c r="D11" s="5"/>
    </row>
    <row r="12" spans="1:4">
      <c r="A12" t="s">
        <v>78</v>
      </c>
      <c r="C12">
        <f>SLOPE(G25:G991,F25:F991)</f>
        <v>-3.7748256896246196E-6</v>
      </c>
      <c r="D12" s="5"/>
    </row>
    <row r="13" spans="1:4">
      <c r="A13" t="s">
        <v>80</v>
      </c>
      <c r="C13" s="5" t="s">
        <v>75</v>
      </c>
      <c r="D13" s="5"/>
    </row>
    <row r="14" spans="1:4">
      <c r="A14" t="s">
        <v>85</v>
      </c>
    </row>
    <row r="15" spans="1:4">
      <c r="A15" s="4" t="s">
        <v>79</v>
      </c>
      <c r="C15" s="18">
        <f>(C7+C11)+(C8+C12)*INT(MAX(F21:F3533))</f>
        <v>53648.24462061956</v>
      </c>
      <c r="D15" s="12"/>
    </row>
    <row r="16" spans="1:4">
      <c r="A16" s="7" t="s">
        <v>65</v>
      </c>
      <c r="C16" s="19">
        <f>+C8+C12</f>
        <v>0.37012502517431034</v>
      </c>
    </row>
    <row r="17" spans="1:31" ht="13.5" thickBot="1">
      <c r="A17" s="20" t="s">
        <v>131</v>
      </c>
      <c r="C17">
        <f>COUNT(C21:C2191)</f>
        <v>68</v>
      </c>
    </row>
    <row r="18" spans="1:31" ht="14.25" thickTop="1" thickBot="1">
      <c r="A18" s="7" t="s">
        <v>66</v>
      </c>
      <c r="C18" s="2">
        <f>+C15</f>
        <v>53648.24462061956</v>
      </c>
      <c r="D18" s="3">
        <f>+C16</f>
        <v>0.37012502517431034</v>
      </c>
    </row>
    <row r="19" spans="1:31" ht="13.5" thickTop="1"/>
    <row r="20" spans="1:31" ht="13.5" thickBot="1">
      <c r="A20" s="6" t="s">
        <v>67</v>
      </c>
      <c r="B20" s="6" t="s">
        <v>68</v>
      </c>
      <c r="C20" s="6" t="s">
        <v>69</v>
      </c>
      <c r="D20" s="6" t="s">
        <v>74</v>
      </c>
      <c r="E20" s="6" t="s">
        <v>70</v>
      </c>
      <c r="F20" s="6" t="s">
        <v>71</v>
      </c>
      <c r="G20" s="6" t="s">
        <v>72</v>
      </c>
      <c r="H20" s="9" t="s">
        <v>73</v>
      </c>
      <c r="I20" s="9" t="s">
        <v>112</v>
      </c>
      <c r="J20" s="9" t="s">
        <v>114</v>
      </c>
      <c r="K20" s="9" t="s">
        <v>117</v>
      </c>
      <c r="L20" s="9" t="s">
        <v>87</v>
      </c>
      <c r="M20" s="9" t="s">
        <v>88</v>
      </c>
      <c r="N20" s="9" t="s">
        <v>89</v>
      </c>
      <c r="O20" s="9" t="s">
        <v>84</v>
      </c>
      <c r="P20" s="8" t="s">
        <v>83</v>
      </c>
      <c r="Q20" s="6" t="s">
        <v>76</v>
      </c>
    </row>
    <row r="21" spans="1:31" s="28" customFormat="1">
      <c r="A21" s="28" t="s">
        <v>113</v>
      </c>
      <c r="B21" s="29"/>
      <c r="C21" s="30">
        <v>28427.132000000001</v>
      </c>
      <c r="D21" s="30"/>
      <c r="E21" s="28">
        <f t="shared" ref="E21:E52" si="0">+(C21-C$7)/C$8</f>
        <v>-39416.743576830559</v>
      </c>
      <c r="F21" s="60">
        <f>ROUND(2*E21,0)/2-0.5</f>
        <v>-39417</v>
      </c>
      <c r="G21" s="28">
        <f t="shared" ref="G21:G52" si="1">+C21-(C$7+F21*C$8)</f>
        <v>9.4909600000391947E-2</v>
      </c>
      <c r="J21" s="28">
        <f>G21</f>
        <v>9.4909600000391947E-2</v>
      </c>
      <c r="Q21" s="61">
        <f t="shared" ref="Q21:Q52" si="2">+C21-15018.5</f>
        <v>13408.632000000001</v>
      </c>
      <c r="R21" s="28" t="s">
        <v>115</v>
      </c>
    </row>
    <row r="22" spans="1:31" s="28" customFormat="1">
      <c r="A22" s="28" t="s">
        <v>113</v>
      </c>
      <c r="C22" s="30">
        <v>28429.165000000001</v>
      </c>
      <c r="D22" s="30"/>
      <c r="E22" s="28">
        <f t="shared" si="0"/>
        <v>-39411.250894283294</v>
      </c>
      <c r="F22" s="28">
        <f t="shared" ref="F22:F53" si="3">ROUND(2*E22,0)/2</f>
        <v>-39411.5</v>
      </c>
      <c r="G22" s="28">
        <f t="shared" si="1"/>
        <v>9.2201199997361982E-2</v>
      </c>
      <c r="J22" s="28">
        <f>G22</f>
        <v>9.2201199997361982E-2</v>
      </c>
      <c r="Q22" s="61">
        <f t="shared" si="2"/>
        <v>13410.665000000001</v>
      </c>
    </row>
    <row r="23" spans="1:31" s="28" customFormat="1">
      <c r="A23" s="28" t="s">
        <v>113</v>
      </c>
      <c r="C23" s="30">
        <v>28430.266</v>
      </c>
      <c r="D23" s="30"/>
      <c r="E23" s="28">
        <f t="shared" si="0"/>
        <v>-39408.276254103985</v>
      </c>
      <c r="F23" s="28">
        <f t="shared" si="3"/>
        <v>-39408.5</v>
      </c>
      <c r="G23" s="28">
        <f t="shared" si="1"/>
        <v>8.2814799996413058E-2</v>
      </c>
      <c r="J23" s="28">
        <f>G23</f>
        <v>8.2814799996413058E-2</v>
      </c>
      <c r="Q23" s="61">
        <f t="shared" si="2"/>
        <v>13411.766</v>
      </c>
    </row>
    <row r="24" spans="1:31" s="28" customFormat="1">
      <c r="A24" s="28" t="s">
        <v>113</v>
      </c>
      <c r="C24" s="30">
        <v>28460.253000000001</v>
      </c>
      <c r="D24" s="30"/>
      <c r="E24" s="28">
        <f t="shared" si="0"/>
        <v>-39327.258511091284</v>
      </c>
      <c r="F24" s="28">
        <f t="shared" si="3"/>
        <v>-39327.5</v>
      </c>
      <c r="G24" s="28">
        <f t="shared" si="1"/>
        <v>8.9381999998295214E-2</v>
      </c>
      <c r="J24" s="28">
        <f>G24</f>
        <v>8.9381999998295214E-2</v>
      </c>
      <c r="Q24" s="61">
        <f t="shared" si="2"/>
        <v>13441.753000000001</v>
      </c>
    </row>
    <row r="25" spans="1:31" s="28" customFormat="1">
      <c r="A25" s="28" t="s">
        <v>91</v>
      </c>
      <c r="B25" s="29" t="s">
        <v>111</v>
      </c>
      <c r="C25" s="30">
        <v>41135.404999999999</v>
      </c>
      <c r="D25" s="30"/>
      <c r="E25" s="28">
        <f t="shared" si="0"/>
        <v>-5082.0119915013465</v>
      </c>
      <c r="F25" s="28">
        <f t="shared" si="3"/>
        <v>-5082</v>
      </c>
      <c r="G25" s="28">
        <f t="shared" si="1"/>
        <v>-4.4384000066202134E-3</v>
      </c>
      <c r="I25" s="28">
        <f>G25</f>
        <v>-4.4384000066202134E-3</v>
      </c>
      <c r="O25" s="28">
        <f t="shared" ref="O25:O56" si="4">+C$11+C$12*F25</f>
        <v>1.8456151643235583E-2</v>
      </c>
      <c r="Q25" s="61">
        <f t="shared" si="2"/>
        <v>26116.904999999999</v>
      </c>
      <c r="AA25" s="28">
        <v>9</v>
      </c>
      <c r="AC25" s="28" t="s">
        <v>90</v>
      </c>
      <c r="AE25" s="28" t="s">
        <v>92</v>
      </c>
    </row>
    <row r="26" spans="1:31" s="28" customFormat="1">
      <c r="A26" s="28" t="s">
        <v>91</v>
      </c>
      <c r="B26" s="29"/>
      <c r="C26" s="30">
        <v>41135.404999999999</v>
      </c>
      <c r="D26" s="30"/>
      <c r="E26" s="28">
        <f t="shared" si="0"/>
        <v>-5082.0119915013465</v>
      </c>
      <c r="F26" s="28">
        <f t="shared" si="3"/>
        <v>-5082</v>
      </c>
      <c r="G26" s="28">
        <f t="shared" si="1"/>
        <v>-4.4384000066202134E-3</v>
      </c>
      <c r="I26" s="28">
        <f>G26</f>
        <v>-4.4384000066202134E-3</v>
      </c>
      <c r="O26" s="28">
        <f t="shared" si="4"/>
        <v>1.8456151643235583E-2</v>
      </c>
      <c r="Q26" s="61">
        <f t="shared" si="2"/>
        <v>26116.904999999999</v>
      </c>
      <c r="AA26" s="28">
        <v>9</v>
      </c>
      <c r="AC26" s="28" t="s">
        <v>90</v>
      </c>
      <c r="AE26" s="28" t="s">
        <v>92</v>
      </c>
    </row>
    <row r="27" spans="1:31" s="28" customFormat="1">
      <c r="A27" s="28" t="s">
        <v>93</v>
      </c>
      <c r="B27" s="29"/>
      <c r="C27" s="30">
        <v>42990.498</v>
      </c>
      <c r="D27" s="30"/>
      <c r="E27" s="28">
        <f t="shared" si="0"/>
        <v>-69.991851485219954</v>
      </c>
      <c r="F27" s="28">
        <f t="shared" si="3"/>
        <v>-70</v>
      </c>
      <c r="G27" s="28">
        <f t="shared" si="1"/>
        <v>3.0159999951138161E-3</v>
      </c>
      <c r="I27" s="28">
        <f>G27</f>
        <v>3.0159999951138161E-3</v>
      </c>
      <c r="O27" s="28">
        <f t="shared" si="4"/>
        <v>-4.6327471316300945E-4</v>
      </c>
      <c r="Q27" s="61">
        <f t="shared" si="2"/>
        <v>27971.998</v>
      </c>
      <c r="AA27" s="28">
        <v>8</v>
      </c>
      <c r="AC27" s="28" t="s">
        <v>90</v>
      </c>
      <c r="AE27" s="28" t="s">
        <v>92</v>
      </c>
    </row>
    <row r="28" spans="1:31" s="28" customFormat="1">
      <c r="A28" s="28" t="s">
        <v>73</v>
      </c>
      <c r="C28" s="30">
        <v>43016.404000000002</v>
      </c>
      <c r="D28" s="30" t="s">
        <v>75</v>
      </c>
      <c r="E28" s="28">
        <f t="shared" si="0"/>
        <v>0</v>
      </c>
      <c r="F28" s="28">
        <f t="shared" si="3"/>
        <v>0</v>
      </c>
      <c r="G28" s="28">
        <f t="shared" si="1"/>
        <v>0</v>
      </c>
      <c r="H28" s="28">
        <f>+G28</f>
        <v>0</v>
      </c>
      <c r="O28" s="28">
        <f t="shared" si="4"/>
        <v>-7.2751251143673284E-4</v>
      </c>
      <c r="Q28" s="61">
        <f t="shared" si="2"/>
        <v>27997.904000000002</v>
      </c>
    </row>
    <row r="29" spans="1:31" s="28" customFormat="1">
      <c r="A29" s="28" t="s">
        <v>93</v>
      </c>
      <c r="B29" s="29"/>
      <c r="C29" s="30">
        <v>43016.413999999997</v>
      </c>
      <c r="D29" s="30"/>
      <c r="E29" s="28">
        <f t="shared" si="0"/>
        <v>2.7017621959602472E-2</v>
      </c>
      <c r="F29" s="28">
        <f t="shared" si="3"/>
        <v>0</v>
      </c>
      <c r="G29" s="28">
        <f t="shared" si="1"/>
        <v>9.9999999947613105E-3</v>
      </c>
      <c r="I29" s="28">
        <f>G29</f>
        <v>9.9999999947613105E-3</v>
      </c>
      <c r="O29" s="28">
        <f t="shared" si="4"/>
        <v>-7.2751251143673284E-4</v>
      </c>
      <c r="Q29" s="61">
        <f t="shared" si="2"/>
        <v>27997.913999999997</v>
      </c>
      <c r="AA29" s="28">
        <v>8</v>
      </c>
      <c r="AC29" s="28" t="s">
        <v>90</v>
      </c>
      <c r="AE29" s="28" t="s">
        <v>92</v>
      </c>
    </row>
    <row r="30" spans="1:31" s="28" customFormat="1">
      <c r="A30" s="28" t="s">
        <v>94</v>
      </c>
      <c r="B30" s="29" t="s">
        <v>111</v>
      </c>
      <c r="C30" s="30">
        <v>43765.379000000001</v>
      </c>
      <c r="D30" s="30"/>
      <c r="E30" s="28">
        <f t="shared" si="0"/>
        <v>2023.5523417793984</v>
      </c>
      <c r="F30" s="28">
        <f t="shared" si="3"/>
        <v>2023.5</v>
      </c>
      <c r="G30" s="28">
        <f t="shared" si="1"/>
        <v>1.9373199997062329E-2</v>
      </c>
      <c r="I30" s="28">
        <f>G30</f>
        <v>1.9373199997062329E-2</v>
      </c>
      <c r="O30" s="28">
        <f t="shared" si="4"/>
        <v>-8.3658722943921494E-3</v>
      </c>
      <c r="Q30" s="61">
        <f t="shared" si="2"/>
        <v>28746.879000000001</v>
      </c>
      <c r="AA30" s="28">
        <v>10</v>
      </c>
      <c r="AC30" s="28" t="s">
        <v>90</v>
      </c>
      <c r="AE30" s="28" t="s">
        <v>92</v>
      </c>
    </row>
    <row r="31" spans="1:31" s="28" customFormat="1">
      <c r="A31" s="28" t="s">
        <v>95</v>
      </c>
      <c r="B31" s="29" t="s">
        <v>111</v>
      </c>
      <c r="C31" s="30">
        <v>44476.35</v>
      </c>
      <c r="D31" s="30"/>
      <c r="E31" s="28">
        <f t="shared" si="0"/>
        <v>3944.4269130097318</v>
      </c>
      <c r="F31" s="28">
        <f t="shared" si="3"/>
        <v>3944.5</v>
      </c>
      <c r="G31" s="28">
        <f t="shared" si="1"/>
        <v>-2.7051600001868792E-2</v>
      </c>
      <c r="I31" s="28">
        <f>G31</f>
        <v>-2.7051600001868792E-2</v>
      </c>
      <c r="O31" s="28">
        <f t="shared" si="4"/>
        <v>-1.5617312444161044E-2</v>
      </c>
      <c r="Q31" s="61">
        <f t="shared" si="2"/>
        <v>29457.85</v>
      </c>
      <c r="AA31" s="28">
        <v>7</v>
      </c>
      <c r="AC31" s="28" t="s">
        <v>90</v>
      </c>
      <c r="AE31" s="28" t="s">
        <v>92</v>
      </c>
    </row>
    <row r="32" spans="1:31" s="28" customFormat="1">
      <c r="A32" s="28" t="s">
        <v>96</v>
      </c>
      <c r="B32" s="29" t="s">
        <v>111</v>
      </c>
      <c r="C32" s="30">
        <v>44486.366999999998</v>
      </c>
      <c r="D32" s="30"/>
      <c r="E32" s="28">
        <f t="shared" si="0"/>
        <v>3971.4904649408427</v>
      </c>
      <c r="F32" s="28">
        <f t="shared" si="3"/>
        <v>3971.5</v>
      </c>
      <c r="G32" s="28">
        <f t="shared" si="1"/>
        <v>-3.5292000029585324E-3</v>
      </c>
      <c r="I32" s="28">
        <f>G32</f>
        <v>-3.5292000029585324E-3</v>
      </c>
      <c r="O32" s="28">
        <f t="shared" si="4"/>
        <v>-1.5719232737780909E-2</v>
      </c>
      <c r="Q32" s="61">
        <f t="shared" si="2"/>
        <v>29467.866999999998</v>
      </c>
      <c r="AA32" s="28">
        <v>10</v>
      </c>
      <c r="AC32" s="28" t="s">
        <v>90</v>
      </c>
      <c r="AE32" s="28" t="s">
        <v>92</v>
      </c>
    </row>
    <row r="33" spans="1:31" s="28" customFormat="1">
      <c r="A33" s="28" t="s">
        <v>97</v>
      </c>
      <c r="B33" s="29"/>
      <c r="C33" s="30">
        <v>44815.396999999997</v>
      </c>
      <c r="D33" s="30"/>
      <c r="E33" s="28">
        <f t="shared" si="0"/>
        <v>4860.4512807433384</v>
      </c>
      <c r="F33" s="28">
        <f t="shared" si="3"/>
        <v>4860.5</v>
      </c>
      <c r="G33" s="28">
        <f t="shared" si="1"/>
        <v>-1.8032400002994109E-2</v>
      </c>
      <c r="I33" s="28">
        <f>G33</f>
        <v>-1.8032400002994109E-2</v>
      </c>
      <c r="O33" s="28">
        <f t="shared" si="4"/>
        <v>-1.9075052775857197E-2</v>
      </c>
      <c r="Q33" s="61">
        <f t="shared" si="2"/>
        <v>29796.896999999997</v>
      </c>
      <c r="AA33" s="28">
        <v>11</v>
      </c>
      <c r="AC33" s="28" t="s">
        <v>90</v>
      </c>
      <c r="AE33" s="28" t="s">
        <v>92</v>
      </c>
    </row>
    <row r="34" spans="1:31" s="28" customFormat="1">
      <c r="A34" s="28" t="s">
        <v>113</v>
      </c>
      <c r="C34" s="30">
        <v>45196.447099999998</v>
      </c>
      <c r="D34" s="30"/>
      <c r="E34" s="28">
        <f t="shared" si="0"/>
        <v>5889.9580362295383</v>
      </c>
      <c r="F34" s="28">
        <f t="shared" si="3"/>
        <v>5890</v>
      </c>
      <c r="G34" s="28">
        <f t="shared" si="1"/>
        <v>-1.5532000004895963E-2</v>
      </c>
      <c r="J34" s="28">
        <f>G34</f>
        <v>-1.5532000004895963E-2</v>
      </c>
      <c r="O34" s="28">
        <f t="shared" si="4"/>
        <v>-2.2961235823325741E-2</v>
      </c>
      <c r="Q34" s="61">
        <f t="shared" si="2"/>
        <v>30177.947099999998</v>
      </c>
    </row>
    <row r="35" spans="1:31" s="28" customFormat="1">
      <c r="A35" s="28" t="s">
        <v>120</v>
      </c>
      <c r="C35" s="30">
        <v>45225.35</v>
      </c>
      <c r="D35" s="30"/>
      <c r="E35" s="28">
        <f t="shared" si="0"/>
        <v>5968.0467988440687</v>
      </c>
      <c r="F35" s="62">
        <f t="shared" si="3"/>
        <v>5968</v>
      </c>
      <c r="G35" s="28">
        <f t="shared" si="1"/>
        <v>1.7321599996648729E-2</v>
      </c>
      <c r="K35" s="28">
        <f t="shared" ref="K35:K40" si="5">G35</f>
        <v>1.7321599996648729E-2</v>
      </c>
      <c r="O35" s="28">
        <f t="shared" si="4"/>
        <v>-2.3255672227116463E-2</v>
      </c>
      <c r="Q35" s="61">
        <f t="shared" si="2"/>
        <v>30206.85</v>
      </c>
    </row>
    <row r="36" spans="1:31" s="28" customFormat="1">
      <c r="A36" s="28" t="s">
        <v>121</v>
      </c>
      <c r="B36" s="28" t="s">
        <v>111</v>
      </c>
      <c r="C36" s="30">
        <v>45542.689400000003</v>
      </c>
      <c r="D36" s="30"/>
      <c r="E36" s="28">
        <f t="shared" si="0"/>
        <v>6825.42239350194</v>
      </c>
      <c r="F36" s="62">
        <f t="shared" si="3"/>
        <v>6825.5</v>
      </c>
      <c r="G36" s="28">
        <f t="shared" si="1"/>
        <v>-2.8724399999191519E-2</v>
      </c>
      <c r="K36" s="28">
        <f t="shared" si="5"/>
        <v>-2.8724399999191519E-2</v>
      </c>
      <c r="O36" s="28">
        <f t="shared" si="4"/>
        <v>-2.6492585255969574E-2</v>
      </c>
      <c r="Q36" s="61">
        <f t="shared" si="2"/>
        <v>30524.189400000003</v>
      </c>
    </row>
    <row r="37" spans="1:31" s="28" customFormat="1">
      <c r="A37" s="28" t="s">
        <v>121</v>
      </c>
      <c r="B37" s="28" t="s">
        <v>122</v>
      </c>
      <c r="C37" s="30">
        <v>45550.650800000003</v>
      </c>
      <c r="D37" s="30"/>
      <c r="E37" s="28">
        <f t="shared" si="0"/>
        <v>6846.9322030601261</v>
      </c>
      <c r="F37" s="62">
        <f t="shared" si="3"/>
        <v>6847</v>
      </c>
      <c r="G37" s="28">
        <f t="shared" si="1"/>
        <v>-2.5093600001127925E-2</v>
      </c>
      <c r="K37" s="28">
        <f t="shared" si="5"/>
        <v>-2.5093600001127925E-2</v>
      </c>
      <c r="O37" s="28">
        <f t="shared" si="4"/>
        <v>-2.6573744008296502E-2</v>
      </c>
      <c r="Q37" s="61">
        <f t="shared" si="2"/>
        <v>30532.150800000003</v>
      </c>
    </row>
    <row r="38" spans="1:31" s="28" customFormat="1">
      <c r="A38" s="28" t="s">
        <v>121</v>
      </c>
      <c r="B38" s="28" t="s">
        <v>122</v>
      </c>
      <c r="C38" s="30">
        <v>45554.723400000003</v>
      </c>
      <c r="D38" s="30"/>
      <c r="E38" s="28">
        <f t="shared" si="0"/>
        <v>6857.9353997851567</v>
      </c>
      <c r="F38" s="62">
        <f t="shared" si="3"/>
        <v>6858</v>
      </c>
      <c r="G38" s="28">
        <f t="shared" si="1"/>
        <v>-2.3910399999294896E-2</v>
      </c>
      <c r="K38" s="28">
        <f t="shared" si="5"/>
        <v>-2.3910399999294896E-2</v>
      </c>
      <c r="O38" s="28">
        <f t="shared" si="4"/>
        <v>-2.6615267090882373E-2</v>
      </c>
      <c r="Q38" s="61">
        <f t="shared" si="2"/>
        <v>30536.223400000003</v>
      </c>
    </row>
    <row r="39" spans="1:31" s="28" customFormat="1">
      <c r="A39" s="28" t="s">
        <v>121</v>
      </c>
      <c r="B39" s="28" t="s">
        <v>111</v>
      </c>
      <c r="C39" s="30">
        <v>45575.646800000002</v>
      </c>
      <c r="D39" s="30"/>
      <c r="E39" s="28">
        <f t="shared" si="0"/>
        <v>6914.465450945725</v>
      </c>
      <c r="F39" s="62">
        <f t="shared" si="3"/>
        <v>6914.5</v>
      </c>
      <c r="G39" s="28">
        <f t="shared" si="1"/>
        <v>-1.2787599996954668E-2</v>
      </c>
      <c r="K39" s="28">
        <f t="shared" si="5"/>
        <v>-1.2787599996954668E-2</v>
      </c>
      <c r="O39" s="28">
        <f t="shared" si="4"/>
        <v>-2.6828544742346166E-2</v>
      </c>
      <c r="Q39" s="61">
        <f t="shared" si="2"/>
        <v>30557.146800000002</v>
      </c>
    </row>
    <row r="40" spans="1:31" s="28" customFormat="1">
      <c r="A40" s="28" t="s">
        <v>121</v>
      </c>
      <c r="B40" s="28" t="s">
        <v>111</v>
      </c>
      <c r="C40" s="30">
        <v>45605.641600000003</v>
      </c>
      <c r="D40" s="30"/>
      <c r="E40" s="28">
        <f t="shared" si="0"/>
        <v>6995.5042677035681</v>
      </c>
      <c r="F40" s="62">
        <f t="shared" si="3"/>
        <v>6995.5</v>
      </c>
      <c r="G40" s="28">
        <f t="shared" si="1"/>
        <v>1.5796000006957911E-3</v>
      </c>
      <c r="K40" s="28">
        <f t="shared" si="5"/>
        <v>1.5796000006957911E-3</v>
      </c>
      <c r="O40" s="28">
        <f t="shared" si="4"/>
        <v>-2.7134305623205759E-2</v>
      </c>
      <c r="Q40" s="61">
        <f t="shared" si="2"/>
        <v>30587.141600000003</v>
      </c>
    </row>
    <row r="41" spans="1:31" s="28" customFormat="1">
      <c r="A41" s="28" t="s">
        <v>98</v>
      </c>
      <c r="B41" s="29" t="s">
        <v>111</v>
      </c>
      <c r="C41" s="30">
        <v>45892.447</v>
      </c>
      <c r="D41" s="30"/>
      <c r="E41" s="28">
        <f t="shared" si="0"/>
        <v>7770.384255426754</v>
      </c>
      <c r="F41" s="28">
        <f t="shared" si="3"/>
        <v>7770.5</v>
      </c>
      <c r="G41" s="28">
        <f t="shared" si="1"/>
        <v>-4.2840400004934054E-2</v>
      </c>
      <c r="I41" s="28">
        <f>G41</f>
        <v>-4.2840400004934054E-2</v>
      </c>
      <c r="O41" s="28">
        <f t="shared" si="4"/>
        <v>-3.005979553266484E-2</v>
      </c>
      <c r="Q41" s="61">
        <f t="shared" si="2"/>
        <v>30873.947</v>
      </c>
      <c r="AA41" s="28">
        <v>7</v>
      </c>
      <c r="AC41" s="28" t="s">
        <v>90</v>
      </c>
      <c r="AE41" s="28" t="s">
        <v>92</v>
      </c>
    </row>
    <row r="42" spans="1:31" s="28" customFormat="1">
      <c r="A42" s="28" t="s">
        <v>113</v>
      </c>
      <c r="C42" s="30">
        <v>45935.403599999998</v>
      </c>
      <c r="D42" s="30"/>
      <c r="E42" s="28">
        <f t="shared" si="0"/>
        <v>7886.4427734345336</v>
      </c>
      <c r="F42" s="28">
        <f t="shared" si="3"/>
        <v>7886.5</v>
      </c>
      <c r="G42" s="28">
        <f t="shared" si="1"/>
        <v>-2.1181200005230494E-2</v>
      </c>
      <c r="J42" s="28">
        <f>G42</f>
        <v>-2.1181200005230494E-2</v>
      </c>
      <c r="O42" s="28">
        <f t="shared" si="4"/>
        <v>-3.0497675312661295E-2</v>
      </c>
      <c r="Q42" s="61">
        <f t="shared" si="2"/>
        <v>30916.903599999998</v>
      </c>
    </row>
    <row r="43" spans="1:31" s="28" customFormat="1">
      <c r="A43" s="28" t="s">
        <v>113</v>
      </c>
      <c r="C43" s="30">
        <v>45962.622100000001</v>
      </c>
      <c r="D43" s="30"/>
      <c r="E43" s="28">
        <f t="shared" si="0"/>
        <v>7959.9806878038089</v>
      </c>
      <c r="F43" s="28">
        <f t="shared" si="3"/>
        <v>7960</v>
      </c>
      <c r="G43" s="28">
        <f t="shared" si="1"/>
        <v>-7.1480000042356551E-3</v>
      </c>
      <c r="J43" s="28">
        <f>G43</f>
        <v>-7.1480000042356551E-3</v>
      </c>
      <c r="O43" s="28">
        <f t="shared" si="4"/>
        <v>-3.0775125000848703E-2</v>
      </c>
      <c r="Q43" s="61">
        <f t="shared" si="2"/>
        <v>30944.122100000001</v>
      </c>
    </row>
    <row r="44" spans="1:31" s="28" customFormat="1">
      <c r="A44" s="28" t="s">
        <v>100</v>
      </c>
      <c r="B44" s="29" t="s">
        <v>111</v>
      </c>
      <c r="C44" s="30">
        <v>46676.379000000001</v>
      </c>
      <c r="D44" s="30"/>
      <c r="E44" s="28">
        <f t="shared" si="0"/>
        <v>9888.3820983398182</v>
      </c>
      <c r="F44" s="28">
        <f t="shared" si="3"/>
        <v>9888.5</v>
      </c>
      <c r="G44" s="28">
        <f t="shared" si="1"/>
        <v>-4.3638800001644995E-2</v>
      </c>
      <c r="I44" s="28">
        <f>G44</f>
        <v>-4.3638800001644995E-2</v>
      </c>
      <c r="O44" s="28">
        <f t="shared" si="4"/>
        <v>-3.8054876343289787E-2</v>
      </c>
      <c r="Q44" s="61">
        <f t="shared" si="2"/>
        <v>31657.879000000001</v>
      </c>
      <c r="AA44" s="28">
        <v>13</v>
      </c>
      <c r="AC44" s="28" t="s">
        <v>99</v>
      </c>
      <c r="AE44" s="28" t="s">
        <v>92</v>
      </c>
    </row>
    <row r="45" spans="1:31" s="28" customFormat="1">
      <c r="A45" s="28" t="s">
        <v>101</v>
      </c>
      <c r="B45" s="29" t="s">
        <v>111</v>
      </c>
      <c r="C45" s="30">
        <v>46696.39</v>
      </c>
      <c r="D45" s="30"/>
      <c r="E45" s="28">
        <f t="shared" si="0"/>
        <v>9942.4470616714971</v>
      </c>
      <c r="F45" s="28">
        <f t="shared" si="3"/>
        <v>9942.5</v>
      </c>
      <c r="G45" s="28">
        <f t="shared" si="1"/>
        <v>-1.9594000004872214E-2</v>
      </c>
      <c r="I45" s="28">
        <f>G45</f>
        <v>-1.9594000004872214E-2</v>
      </c>
      <c r="O45" s="28">
        <f t="shared" si="4"/>
        <v>-3.8258716930529513E-2</v>
      </c>
      <c r="Q45" s="61">
        <f t="shared" si="2"/>
        <v>31677.89</v>
      </c>
      <c r="AA45" s="28">
        <v>10</v>
      </c>
      <c r="AC45" s="28" t="s">
        <v>99</v>
      </c>
      <c r="AE45" s="28" t="s">
        <v>92</v>
      </c>
    </row>
    <row r="46" spans="1:31" s="28" customFormat="1">
      <c r="A46" s="28" t="s">
        <v>101</v>
      </c>
      <c r="B46" s="29" t="s">
        <v>111</v>
      </c>
      <c r="C46" s="30">
        <v>46702.311000000002</v>
      </c>
      <c r="D46" s="30"/>
      <c r="E46" s="28">
        <f t="shared" si="0"/>
        <v>9958.4441956421633</v>
      </c>
      <c r="F46" s="28">
        <f t="shared" si="3"/>
        <v>9958.5</v>
      </c>
      <c r="G46" s="28">
        <f t="shared" si="1"/>
        <v>-2.0654799998737872E-2</v>
      </c>
      <c r="I46" s="28">
        <f>G46</f>
        <v>-2.0654799998737872E-2</v>
      </c>
      <c r="O46" s="28">
        <f t="shared" si="4"/>
        <v>-3.8319114141563505E-2</v>
      </c>
      <c r="Q46" s="61">
        <f t="shared" si="2"/>
        <v>31683.811000000002</v>
      </c>
      <c r="AA46" s="28">
        <v>14</v>
      </c>
      <c r="AC46" s="28" t="s">
        <v>99</v>
      </c>
      <c r="AE46" s="28" t="s">
        <v>92</v>
      </c>
    </row>
    <row r="47" spans="1:31" s="28" customFormat="1">
      <c r="A47" s="28" t="s">
        <v>113</v>
      </c>
      <c r="C47" s="30">
        <v>46977.454299999998</v>
      </c>
      <c r="D47" s="30"/>
      <c r="E47" s="28">
        <f t="shared" si="0"/>
        <v>10701.815962443332</v>
      </c>
      <c r="F47" s="28">
        <f t="shared" si="3"/>
        <v>10702</v>
      </c>
      <c r="G47" s="28">
        <f t="shared" si="1"/>
        <v>-6.8117600007099099E-2</v>
      </c>
      <c r="J47" s="28">
        <f>G47</f>
        <v>-6.8117600007099099E-2</v>
      </c>
      <c r="O47" s="28">
        <f t="shared" si="4"/>
        <v>-4.1125697041799414E-2</v>
      </c>
      <c r="Q47" s="61">
        <f t="shared" si="2"/>
        <v>31958.954299999998</v>
      </c>
    </row>
    <row r="48" spans="1:31" s="28" customFormat="1">
      <c r="A48" s="62" t="s">
        <v>102</v>
      </c>
      <c r="B48" s="29" t="s">
        <v>111</v>
      </c>
      <c r="C48" s="30">
        <v>47407.396999999997</v>
      </c>
      <c r="D48" s="30"/>
      <c r="E48" s="28">
        <f t="shared" si="0"/>
        <v>11863.418896340936</v>
      </c>
      <c r="F48" s="28">
        <f t="shared" si="3"/>
        <v>11863.5</v>
      </c>
      <c r="G48" s="28">
        <f t="shared" si="1"/>
        <v>-3.0018800003745127E-2</v>
      </c>
      <c r="I48" s="28">
        <f>G48</f>
        <v>-3.0018800003745127E-2</v>
      </c>
      <c r="O48" s="28">
        <f t="shared" si="4"/>
        <v>-4.5510157080298409E-2</v>
      </c>
      <c r="Q48" s="61">
        <f t="shared" si="2"/>
        <v>32388.896999999997</v>
      </c>
      <c r="AA48" s="28">
        <v>11</v>
      </c>
      <c r="AC48" s="28" t="s">
        <v>99</v>
      </c>
      <c r="AE48" s="28" t="s">
        <v>92</v>
      </c>
    </row>
    <row r="49" spans="1:31" s="28" customFormat="1">
      <c r="A49" s="62" t="s">
        <v>102</v>
      </c>
      <c r="B49" s="29"/>
      <c r="C49" s="30">
        <v>47412.396999999997</v>
      </c>
      <c r="D49" s="30"/>
      <c r="E49" s="28">
        <f t="shared" si="0"/>
        <v>11876.927707327815</v>
      </c>
      <c r="F49" s="28">
        <f t="shared" si="3"/>
        <v>11877</v>
      </c>
      <c r="G49" s="28">
        <f t="shared" si="1"/>
        <v>-2.6757600004202686E-2</v>
      </c>
      <c r="I49" s="28">
        <f>G49</f>
        <v>-2.6757600004202686E-2</v>
      </c>
      <c r="O49" s="28">
        <f t="shared" si="4"/>
        <v>-4.5561117227108337E-2</v>
      </c>
      <c r="Q49" s="61">
        <f t="shared" si="2"/>
        <v>32393.896999999997</v>
      </c>
      <c r="AA49" s="28">
        <v>13</v>
      </c>
      <c r="AC49" s="28" t="s">
        <v>99</v>
      </c>
      <c r="AE49" s="28" t="s">
        <v>92</v>
      </c>
    </row>
    <row r="50" spans="1:31" s="28" customFormat="1">
      <c r="A50" s="62" t="s">
        <v>103</v>
      </c>
      <c r="B50" s="29"/>
      <c r="C50" s="30">
        <v>47432.385999999999</v>
      </c>
      <c r="D50" s="30"/>
      <c r="E50" s="28">
        <f t="shared" si="0"/>
        <v>11930.93323189116</v>
      </c>
      <c r="F50" s="28">
        <f t="shared" si="3"/>
        <v>11931</v>
      </c>
      <c r="G50" s="28">
        <f t="shared" si="1"/>
        <v>-2.4712800004635938E-2</v>
      </c>
      <c r="I50" s="28">
        <f>G50</f>
        <v>-2.4712800004635938E-2</v>
      </c>
      <c r="O50" s="28">
        <f t="shared" si="4"/>
        <v>-4.576495781434807E-2</v>
      </c>
      <c r="Q50" s="61">
        <f t="shared" si="2"/>
        <v>32413.885999999999</v>
      </c>
      <c r="AA50" s="28">
        <v>13</v>
      </c>
      <c r="AC50" s="28" t="s">
        <v>99</v>
      </c>
      <c r="AE50" s="28" t="s">
        <v>92</v>
      </c>
    </row>
    <row r="51" spans="1:31" s="28" customFormat="1">
      <c r="A51" s="62" t="s">
        <v>104</v>
      </c>
      <c r="B51" s="29"/>
      <c r="C51" s="30">
        <v>48163.381999999998</v>
      </c>
      <c r="D51" s="30"/>
      <c r="E51" s="28">
        <f t="shared" si="0"/>
        <v>13905.910591123944</v>
      </c>
      <c r="F51" s="28">
        <f t="shared" si="3"/>
        <v>13906</v>
      </c>
      <c r="G51" s="28">
        <f t="shared" si="1"/>
        <v>-3.3092800003942102E-2</v>
      </c>
      <c r="I51" s="28">
        <f>G51</f>
        <v>-3.3092800003942102E-2</v>
      </c>
      <c r="O51" s="28">
        <f t="shared" si="4"/>
        <v>-5.3220238551356693E-2</v>
      </c>
      <c r="Q51" s="61">
        <f t="shared" si="2"/>
        <v>33144.881999999998</v>
      </c>
      <c r="AA51" s="28">
        <v>42</v>
      </c>
      <c r="AC51" s="28" t="s">
        <v>99</v>
      </c>
      <c r="AE51" s="28" t="s">
        <v>92</v>
      </c>
    </row>
    <row r="52" spans="1:31" s="28" customFormat="1">
      <c r="A52" s="62" t="s">
        <v>113</v>
      </c>
      <c r="C52" s="30">
        <v>48448.521699999998</v>
      </c>
      <c r="D52" s="30"/>
      <c r="E52" s="28">
        <f t="shared" si="0"/>
        <v>14676.290253554967</v>
      </c>
      <c r="F52" s="28">
        <f t="shared" si="3"/>
        <v>14676.5</v>
      </c>
      <c r="G52" s="28">
        <f t="shared" si="1"/>
        <v>-7.7633200002310332E-2</v>
      </c>
      <c r="J52" s="28">
        <f>G52</f>
        <v>-7.7633200002310332E-2</v>
      </c>
      <c r="O52" s="28">
        <f t="shared" si="4"/>
        <v>-5.6128741745212464E-2</v>
      </c>
      <c r="Q52" s="61">
        <f t="shared" si="2"/>
        <v>33430.021699999998</v>
      </c>
    </row>
    <row r="53" spans="1:31" s="28" customFormat="1">
      <c r="A53" s="62" t="s">
        <v>105</v>
      </c>
      <c r="B53" s="29"/>
      <c r="C53" s="30">
        <v>48490.364999999998</v>
      </c>
      <c r="D53" s="30">
        <v>5.0000000000000001E-3</v>
      </c>
      <c r="E53" s="28">
        <f t="shared" ref="E53:E87" si="6">+(C53-C$7)/C$8</f>
        <v>14789.340899708415</v>
      </c>
      <c r="F53" s="28">
        <f t="shared" si="3"/>
        <v>14789.5</v>
      </c>
      <c r="G53" s="28">
        <f t="shared" ref="G53:G84" si="7">+C53-(C$7+F53*C$8)</f>
        <v>-5.8887600003799889E-2</v>
      </c>
      <c r="I53" s="28">
        <f>G53</f>
        <v>-5.8887600003799889E-2</v>
      </c>
      <c r="O53" s="28">
        <f t="shared" si="4"/>
        <v>-5.6555297048140045E-2</v>
      </c>
      <c r="Q53" s="61">
        <f t="shared" ref="Q53:Q87" si="8">+C53-15018.5</f>
        <v>33471.864999999998</v>
      </c>
      <c r="AA53" s="28">
        <v>26</v>
      </c>
      <c r="AC53" s="28" t="s">
        <v>99</v>
      </c>
      <c r="AE53" s="28" t="s">
        <v>92</v>
      </c>
    </row>
    <row r="54" spans="1:31" s="28" customFormat="1">
      <c r="A54" s="62" t="s">
        <v>113</v>
      </c>
      <c r="C54" s="30">
        <v>48500.366000000002</v>
      </c>
      <c r="D54" s="30"/>
      <c r="E54" s="28">
        <f t="shared" si="6"/>
        <v>14816.361223444379</v>
      </c>
      <c r="F54" s="28">
        <f t="shared" ref="F54:F76" si="9">ROUND(2*E54,0)/2</f>
        <v>14816.5</v>
      </c>
      <c r="G54" s="28">
        <f t="shared" si="7"/>
        <v>-5.1365200000873301E-2</v>
      </c>
      <c r="J54" s="28">
        <f>G54</f>
        <v>-5.1365200000873301E-2</v>
      </c>
      <c r="O54" s="28">
        <f t="shared" si="4"/>
        <v>-5.6657217341759908E-2</v>
      </c>
      <c r="Q54" s="61">
        <f t="shared" si="8"/>
        <v>33481.866000000002</v>
      </c>
    </row>
    <row r="55" spans="1:31" s="28" customFormat="1">
      <c r="A55" s="62" t="s">
        <v>106</v>
      </c>
      <c r="B55" s="29" t="s">
        <v>111</v>
      </c>
      <c r="C55" s="30">
        <v>48843.46</v>
      </c>
      <c r="D55" s="30">
        <v>4.0000000000000001E-3</v>
      </c>
      <c r="E55" s="28">
        <f t="shared" si="6"/>
        <v>15743.319622790761</v>
      </c>
      <c r="F55" s="28">
        <f t="shared" si="9"/>
        <v>15743.5</v>
      </c>
      <c r="G55" s="28">
        <f t="shared" si="7"/>
        <v>-6.6762800001015421E-2</v>
      </c>
      <c r="I55" s="28">
        <f>G55</f>
        <v>-6.6762800001015421E-2</v>
      </c>
      <c r="O55" s="28">
        <f t="shared" si="4"/>
        <v>-6.0156480756041929E-2</v>
      </c>
      <c r="Q55" s="61">
        <f t="shared" si="8"/>
        <v>33824.959999999999</v>
      </c>
      <c r="AA55" s="28">
        <v>37</v>
      </c>
      <c r="AC55" s="28" t="s">
        <v>99</v>
      </c>
      <c r="AE55" s="28" t="s">
        <v>92</v>
      </c>
    </row>
    <row r="56" spans="1:31" s="28" customFormat="1">
      <c r="A56" s="31" t="s">
        <v>125</v>
      </c>
      <c r="B56" s="14"/>
      <c r="C56" s="24">
        <v>49546.497499999998</v>
      </c>
      <c r="D56" s="25"/>
      <c r="E56" s="28">
        <f t="shared" si="6"/>
        <v>17642.759763628219</v>
      </c>
      <c r="F56" s="28">
        <f t="shared" si="9"/>
        <v>17643</v>
      </c>
      <c r="G56" s="28">
        <f t="shared" si="7"/>
        <v>-8.8918400004331488E-2</v>
      </c>
      <c r="H56" s="30"/>
      <c r="I56" s="29"/>
      <c r="J56" s="29"/>
      <c r="K56" s="28">
        <f>G56</f>
        <v>-8.8918400004331488E-2</v>
      </c>
      <c r="O56" s="28">
        <f t="shared" si="4"/>
        <v>-6.7326762153483904E-2</v>
      </c>
      <c r="Q56" s="61">
        <f t="shared" si="8"/>
        <v>34527.997499999998</v>
      </c>
    </row>
    <row r="57" spans="1:31" s="28" customFormat="1">
      <c r="A57" s="62" t="s">
        <v>113</v>
      </c>
      <c r="C57" s="30">
        <v>49546.497900000002</v>
      </c>
      <c r="D57" s="30"/>
      <c r="E57" s="28">
        <f t="shared" si="6"/>
        <v>17642.760844333108</v>
      </c>
      <c r="F57" s="28">
        <f t="shared" si="9"/>
        <v>17643</v>
      </c>
      <c r="G57" s="28">
        <f t="shared" si="7"/>
        <v>-8.8518399999884423E-2</v>
      </c>
      <c r="J57" s="28">
        <f>G57</f>
        <v>-8.8518399999884423E-2</v>
      </c>
      <c r="O57" s="28">
        <f t="shared" ref="O57:O87" si="10">+C$11+C$12*F57</f>
        <v>-6.7326762153483904E-2</v>
      </c>
      <c r="Q57" s="61">
        <f t="shared" si="8"/>
        <v>34527.997900000002</v>
      </c>
    </row>
    <row r="58" spans="1:31" s="28" customFormat="1">
      <c r="A58" s="31" t="s">
        <v>125</v>
      </c>
      <c r="B58" s="14"/>
      <c r="C58" s="24">
        <v>49546.498299999999</v>
      </c>
      <c r="D58" s="25"/>
      <c r="E58" s="28">
        <f t="shared" si="6"/>
        <v>17642.761925037979</v>
      </c>
      <c r="F58" s="28">
        <f t="shared" si="9"/>
        <v>17643</v>
      </c>
      <c r="G58" s="28">
        <f t="shared" si="7"/>
        <v>-8.8118400002713315E-2</v>
      </c>
      <c r="H58" s="30"/>
      <c r="I58" s="29"/>
      <c r="J58" s="29"/>
      <c r="K58" s="28">
        <f>G58</f>
        <v>-8.8118400002713315E-2</v>
      </c>
      <c r="O58" s="28">
        <f t="shared" si="10"/>
        <v>-6.7326762153483904E-2</v>
      </c>
      <c r="Q58" s="61">
        <f t="shared" si="8"/>
        <v>34527.998299999999</v>
      </c>
    </row>
    <row r="59" spans="1:31" s="28" customFormat="1">
      <c r="A59" s="31" t="s">
        <v>125</v>
      </c>
      <c r="B59" s="14"/>
      <c r="C59" s="24">
        <v>49568.531300000002</v>
      </c>
      <c r="D59" s="25"/>
      <c r="E59" s="28">
        <f t="shared" si="6"/>
        <v>17702.289851532765</v>
      </c>
      <c r="F59" s="28">
        <f t="shared" si="9"/>
        <v>17702.5</v>
      </c>
      <c r="G59" s="28">
        <f t="shared" si="7"/>
        <v>-7.7782000000297558E-2</v>
      </c>
      <c r="H59" s="30"/>
      <c r="I59" s="29"/>
      <c r="J59" s="29"/>
      <c r="K59" s="28">
        <f>G59</f>
        <v>-7.7782000000297558E-2</v>
      </c>
      <c r="O59" s="28">
        <f t="shared" si="10"/>
        <v>-6.7551364282016552E-2</v>
      </c>
      <c r="Q59" s="61">
        <f t="shared" si="8"/>
        <v>34550.031300000002</v>
      </c>
    </row>
    <row r="60" spans="1:31" s="28" customFormat="1">
      <c r="A60" s="62" t="s">
        <v>113</v>
      </c>
      <c r="C60" s="30">
        <v>49568.5314</v>
      </c>
      <c r="D60" s="30"/>
      <c r="E60" s="28">
        <f t="shared" si="6"/>
        <v>17702.290121708978</v>
      </c>
      <c r="F60" s="28">
        <f t="shared" si="9"/>
        <v>17702.5</v>
      </c>
      <c r="G60" s="28">
        <f t="shared" si="7"/>
        <v>-7.768200000282377E-2</v>
      </c>
      <c r="J60" s="28">
        <f>G60</f>
        <v>-7.768200000282377E-2</v>
      </c>
      <c r="O60" s="28">
        <f t="shared" si="10"/>
        <v>-6.7551364282016552E-2</v>
      </c>
      <c r="Q60" s="61">
        <f t="shared" si="8"/>
        <v>34550.0314</v>
      </c>
    </row>
    <row r="61" spans="1:31" s="28" customFormat="1">
      <c r="A61" s="31" t="s">
        <v>125</v>
      </c>
      <c r="B61" s="14"/>
      <c r="C61" s="24">
        <v>49568.5314</v>
      </c>
      <c r="D61" s="25"/>
      <c r="E61" s="28">
        <f t="shared" si="6"/>
        <v>17702.290121708978</v>
      </c>
      <c r="F61" s="28">
        <f t="shared" si="9"/>
        <v>17702.5</v>
      </c>
      <c r="G61" s="28">
        <f t="shared" si="7"/>
        <v>-7.768200000282377E-2</v>
      </c>
      <c r="H61" s="30"/>
      <c r="I61" s="29"/>
      <c r="J61" s="29"/>
      <c r="K61" s="28">
        <f>G61</f>
        <v>-7.768200000282377E-2</v>
      </c>
      <c r="O61" s="28">
        <f t="shared" si="10"/>
        <v>-6.7551364282016552E-2</v>
      </c>
      <c r="Q61" s="61">
        <f t="shared" si="8"/>
        <v>34550.0314</v>
      </c>
    </row>
    <row r="62" spans="1:31" s="28" customFormat="1">
      <c r="A62" s="62" t="s">
        <v>107</v>
      </c>
      <c r="B62" s="29" t="s">
        <v>111</v>
      </c>
      <c r="C62" s="30">
        <v>49571.495000000003</v>
      </c>
      <c r="D62" s="30">
        <v>7.0000000000000001E-3</v>
      </c>
      <c r="E62" s="28">
        <f t="shared" si="6"/>
        <v>17710.297064157126</v>
      </c>
      <c r="F62" s="28">
        <f t="shared" si="9"/>
        <v>17710.5</v>
      </c>
      <c r="G62" s="28">
        <f t="shared" si="7"/>
        <v>-7.5112400001671631E-2</v>
      </c>
      <c r="I62" s="28">
        <f>G62</f>
        <v>-7.5112400001671631E-2</v>
      </c>
      <c r="O62" s="28">
        <f t="shared" si="10"/>
        <v>-6.7581562887533558E-2</v>
      </c>
      <c r="Q62" s="61">
        <f t="shared" si="8"/>
        <v>34552.995000000003</v>
      </c>
      <c r="AA62" s="28">
        <v>23</v>
      </c>
      <c r="AC62" s="28" t="s">
        <v>99</v>
      </c>
      <c r="AE62" s="28" t="s">
        <v>92</v>
      </c>
    </row>
    <row r="63" spans="1:31" s="28" customFormat="1">
      <c r="A63" s="62" t="s">
        <v>113</v>
      </c>
      <c r="C63" s="30">
        <v>49917.919999999998</v>
      </c>
      <c r="D63" s="30"/>
      <c r="E63" s="28">
        <f t="shared" si="6"/>
        <v>18646.255033382964</v>
      </c>
      <c r="F63" s="28">
        <f t="shared" si="9"/>
        <v>18646.5</v>
      </c>
      <c r="G63" s="28">
        <f t="shared" si="7"/>
        <v>-9.0669200006232131E-2</v>
      </c>
      <c r="J63" s="28">
        <f>G63</f>
        <v>-9.0669200006232131E-2</v>
      </c>
      <c r="O63" s="28">
        <f t="shared" si="10"/>
        <v>-7.1114799733022205E-2</v>
      </c>
      <c r="Q63" s="61">
        <f t="shared" si="8"/>
        <v>34899.42</v>
      </c>
    </row>
    <row r="64" spans="1:31" s="28" customFormat="1">
      <c r="A64" s="62" t="s">
        <v>113</v>
      </c>
      <c r="C64" s="30">
        <v>49918.845399999998</v>
      </c>
      <c r="D64" s="30"/>
      <c r="E64" s="28">
        <f t="shared" si="6"/>
        <v>18648.755244120417</v>
      </c>
      <c r="F64" s="28">
        <f t="shared" si="9"/>
        <v>18649</v>
      </c>
      <c r="G64" s="28">
        <f t="shared" si="7"/>
        <v>-9.0591200001654215E-2</v>
      </c>
      <c r="J64" s="28">
        <f>G64</f>
        <v>-9.0591200001654215E-2</v>
      </c>
      <c r="O64" s="28">
        <f t="shared" si="10"/>
        <v>-7.1124236797246276E-2</v>
      </c>
      <c r="Q64" s="61">
        <f t="shared" si="8"/>
        <v>34900.345399999998</v>
      </c>
    </row>
    <row r="65" spans="1:31" s="28" customFormat="1">
      <c r="A65" s="62" t="s">
        <v>113</v>
      </c>
      <c r="C65" s="30">
        <v>49919.956299999998</v>
      </c>
      <c r="D65" s="30"/>
      <c r="E65" s="28">
        <f t="shared" si="6"/>
        <v>18651.75663174548</v>
      </c>
      <c r="F65" s="28">
        <f t="shared" si="9"/>
        <v>18652</v>
      </c>
      <c r="G65" s="28">
        <f t="shared" si="7"/>
        <v>-9.0077600005315617E-2</v>
      </c>
      <c r="J65" s="28">
        <f>G65</f>
        <v>-9.0077600005315617E-2</v>
      </c>
      <c r="O65" s="28">
        <f t="shared" si="10"/>
        <v>-7.113556127431514E-2</v>
      </c>
      <c r="Q65" s="61">
        <f t="shared" si="8"/>
        <v>34901.456299999998</v>
      </c>
    </row>
    <row r="66" spans="1:31" s="28" customFormat="1">
      <c r="A66" s="62" t="s">
        <v>113</v>
      </c>
      <c r="C66" s="30">
        <v>49920.696400000001</v>
      </c>
      <c r="D66" s="30"/>
      <c r="E66" s="28">
        <f t="shared" si="6"/>
        <v>18653.756205947764</v>
      </c>
      <c r="F66" s="28">
        <f t="shared" si="9"/>
        <v>18654</v>
      </c>
      <c r="G66" s="28">
        <f t="shared" si="7"/>
        <v>-9.0235199997550808E-2</v>
      </c>
      <c r="J66" s="28">
        <f>G66</f>
        <v>-9.0235199997550808E-2</v>
      </c>
      <c r="O66" s="28">
        <f t="shared" si="10"/>
        <v>-7.1143110925694392E-2</v>
      </c>
      <c r="Q66" s="61">
        <f t="shared" si="8"/>
        <v>34902.196400000001</v>
      </c>
    </row>
    <row r="67" spans="1:31" s="28" customFormat="1">
      <c r="A67" s="62" t="s">
        <v>113</v>
      </c>
      <c r="C67" s="30">
        <v>49920.882599999997</v>
      </c>
      <c r="D67" s="30"/>
      <c r="E67" s="28">
        <f t="shared" si="6"/>
        <v>18654.259274068907</v>
      </c>
      <c r="F67" s="28">
        <f t="shared" si="9"/>
        <v>18654.5</v>
      </c>
      <c r="G67" s="28">
        <f t="shared" si="7"/>
        <v>-8.909960000164574E-2</v>
      </c>
      <c r="J67" s="28">
        <f>G67</f>
        <v>-8.909960000164574E-2</v>
      </c>
      <c r="O67" s="28">
        <f t="shared" si="10"/>
        <v>-7.1144998338539212E-2</v>
      </c>
      <c r="Q67" s="61">
        <f t="shared" si="8"/>
        <v>34902.382599999997</v>
      </c>
    </row>
    <row r="68" spans="1:31" s="28" customFormat="1">
      <c r="A68" s="31" t="s">
        <v>126</v>
      </c>
      <c r="B68" s="15" t="s">
        <v>111</v>
      </c>
      <c r="C68" s="24">
        <v>49921.438499999997</v>
      </c>
      <c r="D68" s="24"/>
      <c r="E68" s="28">
        <f t="shared" si="6"/>
        <v>18655.761183674425</v>
      </c>
      <c r="F68" s="28">
        <f t="shared" si="9"/>
        <v>18656</v>
      </c>
      <c r="G68" s="28">
        <f t="shared" si="7"/>
        <v>-8.8392800003930461E-2</v>
      </c>
      <c r="H68" s="30"/>
      <c r="I68" s="29"/>
      <c r="J68" s="29"/>
      <c r="K68" s="28">
        <f>G68</f>
        <v>-8.8392800003930461E-2</v>
      </c>
      <c r="O68" s="28">
        <f t="shared" si="10"/>
        <v>-7.1150660577073643E-2</v>
      </c>
      <c r="Q68" s="61">
        <f t="shared" si="8"/>
        <v>34902.938499999997</v>
      </c>
    </row>
    <row r="69" spans="1:31" s="28" customFormat="1">
      <c r="A69" s="62" t="s">
        <v>113</v>
      </c>
      <c r="C69" s="30">
        <v>49921.808100000002</v>
      </c>
      <c r="D69" s="30"/>
      <c r="E69" s="28">
        <f t="shared" si="6"/>
        <v>18656.759754982591</v>
      </c>
      <c r="F69" s="28">
        <f t="shared" si="9"/>
        <v>18657</v>
      </c>
      <c r="G69" s="28">
        <f t="shared" si="7"/>
        <v>-8.8921599999594036E-2</v>
      </c>
      <c r="J69" s="28">
        <f>G69</f>
        <v>-8.8921599999594036E-2</v>
      </c>
      <c r="O69" s="28">
        <f t="shared" si="10"/>
        <v>-7.1154435402763255E-2</v>
      </c>
      <c r="Q69" s="61">
        <f t="shared" si="8"/>
        <v>34903.308100000002</v>
      </c>
    </row>
    <row r="70" spans="1:31" s="28" customFormat="1">
      <c r="A70" s="62" t="s">
        <v>113</v>
      </c>
      <c r="C70" s="30">
        <v>49922.918299999998</v>
      </c>
      <c r="D70" s="30"/>
      <c r="E70" s="28">
        <f t="shared" si="6"/>
        <v>18659.759251374104</v>
      </c>
      <c r="F70" s="28">
        <f t="shared" si="9"/>
        <v>18660</v>
      </c>
      <c r="G70" s="28">
        <f t="shared" si="7"/>
        <v>-8.9108000007399824E-2</v>
      </c>
      <c r="J70" s="28">
        <f>G70</f>
        <v>-8.9108000007399824E-2</v>
      </c>
      <c r="O70" s="28">
        <f t="shared" si="10"/>
        <v>-7.1165759879832147E-2</v>
      </c>
      <c r="Q70" s="61">
        <f t="shared" si="8"/>
        <v>34904.418299999998</v>
      </c>
    </row>
    <row r="71" spans="1:31" s="28" customFormat="1">
      <c r="A71" s="62" t="s">
        <v>109</v>
      </c>
      <c r="B71" s="29"/>
      <c r="C71" s="30">
        <v>49959.381999999998</v>
      </c>
      <c r="D71" s="30">
        <v>1.4E-2</v>
      </c>
      <c r="E71" s="28">
        <f t="shared" si="6"/>
        <v>18758.27549761055</v>
      </c>
      <c r="F71" s="28">
        <f t="shared" si="9"/>
        <v>18758.5</v>
      </c>
      <c r="G71" s="28">
        <f t="shared" si="7"/>
        <v>-8.3094800007529557E-2</v>
      </c>
      <c r="I71" s="28">
        <f>G71</f>
        <v>-8.3094800007529557E-2</v>
      </c>
      <c r="O71" s="28">
        <f t="shared" si="10"/>
        <v>-7.153758021026016E-2</v>
      </c>
      <c r="Q71" s="61">
        <f t="shared" si="8"/>
        <v>34940.881999999998</v>
      </c>
      <c r="AA71" s="28">
        <v>19</v>
      </c>
      <c r="AC71" s="28" t="s">
        <v>108</v>
      </c>
      <c r="AE71" s="28" t="s">
        <v>92</v>
      </c>
    </row>
    <row r="72" spans="1:31" s="28" customFormat="1">
      <c r="A72" s="62" t="s">
        <v>109</v>
      </c>
      <c r="B72" s="29"/>
      <c r="C72" s="30">
        <v>49962.360999999997</v>
      </c>
      <c r="D72" s="30">
        <v>5.0000000000000001E-3</v>
      </c>
      <c r="E72" s="28">
        <f t="shared" si="6"/>
        <v>18766.324047196529</v>
      </c>
      <c r="F72" s="28">
        <f t="shared" si="9"/>
        <v>18766.5</v>
      </c>
      <c r="G72" s="28">
        <f t="shared" si="7"/>
        <v>-6.5125200002512429E-2</v>
      </c>
      <c r="I72" s="28">
        <f>G72</f>
        <v>-6.5125200002512429E-2</v>
      </c>
      <c r="O72" s="28">
        <f t="shared" si="10"/>
        <v>-7.1567778815777167E-2</v>
      </c>
      <c r="Q72" s="61">
        <f t="shared" si="8"/>
        <v>34943.860999999997</v>
      </c>
      <c r="AA72" s="28">
        <v>10</v>
      </c>
      <c r="AC72" s="28" t="s">
        <v>108</v>
      </c>
      <c r="AE72" s="28" t="s">
        <v>92</v>
      </c>
    </row>
    <row r="73" spans="1:31" s="28" customFormat="1">
      <c r="A73" s="62" t="s">
        <v>119</v>
      </c>
      <c r="B73" s="63"/>
      <c r="C73" s="63">
        <v>50303.415500000003</v>
      </c>
      <c r="D73" s="30"/>
      <c r="E73" s="28">
        <f t="shared" si="6"/>
        <v>19687.77220254139</v>
      </c>
      <c r="F73" s="62">
        <f t="shared" si="9"/>
        <v>19688</v>
      </c>
      <c r="G73" s="28">
        <f t="shared" si="7"/>
        <v>-8.431439999549184E-2</v>
      </c>
      <c r="H73" s="63"/>
      <c r="I73" s="63"/>
      <c r="J73" s="63"/>
      <c r="K73" s="28">
        <f>G73</f>
        <v>-8.431439999549184E-2</v>
      </c>
      <c r="L73" s="63"/>
      <c r="M73" s="63"/>
      <c r="O73" s="28">
        <f t="shared" si="10"/>
        <v>-7.5046280688766231E-2</v>
      </c>
      <c r="Q73" s="61">
        <f t="shared" si="8"/>
        <v>35284.915500000003</v>
      </c>
    </row>
    <row r="74" spans="1:31" s="28" customFormat="1">
      <c r="A74" s="62" t="s">
        <v>110</v>
      </c>
      <c r="B74" s="29" t="s">
        <v>111</v>
      </c>
      <c r="C74" s="30">
        <v>50312.487999999998</v>
      </c>
      <c r="D74" s="30">
        <v>5.0000000000000001E-3</v>
      </c>
      <c r="E74" s="28">
        <f t="shared" si="6"/>
        <v>19712.283940077064</v>
      </c>
      <c r="F74" s="28">
        <f t="shared" si="9"/>
        <v>19712.5</v>
      </c>
      <c r="G74" s="28">
        <f t="shared" si="7"/>
        <v>-7.9970000006142072E-2</v>
      </c>
      <c r="I74" s="28">
        <f>G74</f>
        <v>-7.9970000006142072E-2</v>
      </c>
      <c r="O74" s="28">
        <f t="shared" si="10"/>
        <v>-7.5138763918162044E-2</v>
      </c>
      <c r="Q74" s="61">
        <f t="shared" si="8"/>
        <v>35293.987999999998</v>
      </c>
      <c r="AA74" s="28">
        <v>31</v>
      </c>
      <c r="AC74" s="28" t="s">
        <v>99</v>
      </c>
      <c r="AE74" s="28" t="s">
        <v>92</v>
      </c>
    </row>
    <row r="75" spans="1:31" s="28" customFormat="1">
      <c r="A75" s="62" t="s">
        <v>119</v>
      </c>
      <c r="B75" s="64" t="s">
        <v>111</v>
      </c>
      <c r="C75" s="63">
        <v>50315.451099999998</v>
      </c>
      <c r="D75" s="63">
        <v>2.9999999999999997E-4</v>
      </c>
      <c r="E75" s="28">
        <f t="shared" si="6"/>
        <v>19720.28953164411</v>
      </c>
      <c r="F75" s="62">
        <f t="shared" si="9"/>
        <v>19720.5</v>
      </c>
      <c r="G75" s="28">
        <f t="shared" si="7"/>
        <v>-7.7900399999634828E-2</v>
      </c>
      <c r="H75" s="63"/>
      <c r="I75" s="63"/>
      <c r="J75" s="63"/>
      <c r="K75" s="28">
        <f t="shared" ref="K75:K84" si="11">G75</f>
        <v>-7.7900399999634828E-2</v>
      </c>
      <c r="L75" s="63"/>
      <c r="M75" s="63"/>
      <c r="O75" s="28">
        <f t="shared" si="10"/>
        <v>-7.516896252367905E-2</v>
      </c>
      <c r="Q75" s="61">
        <f t="shared" si="8"/>
        <v>35296.951099999998</v>
      </c>
    </row>
    <row r="76" spans="1:31" s="28" customFormat="1">
      <c r="A76" s="62" t="s">
        <v>119</v>
      </c>
      <c r="B76" s="64" t="s">
        <v>111</v>
      </c>
      <c r="C76" s="63">
        <v>50315.451699999998</v>
      </c>
      <c r="D76" s="63">
        <v>5.0000000000000001E-4</v>
      </c>
      <c r="E76" s="28">
        <f t="shared" si="6"/>
        <v>19720.291152701426</v>
      </c>
      <c r="F76" s="62">
        <f t="shared" si="9"/>
        <v>19720.5</v>
      </c>
      <c r="G76" s="28">
        <f t="shared" si="7"/>
        <v>-7.7300400000240188E-2</v>
      </c>
      <c r="H76" s="63"/>
      <c r="I76" s="63"/>
      <c r="J76" s="63"/>
      <c r="K76" s="28">
        <f t="shared" si="11"/>
        <v>-7.7300400000240188E-2</v>
      </c>
      <c r="L76" s="63"/>
      <c r="M76" s="63"/>
      <c r="O76" s="28">
        <f t="shared" si="10"/>
        <v>-7.516896252367905E-2</v>
      </c>
      <c r="Q76" s="61">
        <f t="shared" si="8"/>
        <v>35296.951699999998</v>
      </c>
    </row>
    <row r="77" spans="1:31" s="28" customFormat="1">
      <c r="A77" s="32" t="s">
        <v>118</v>
      </c>
      <c r="B77" s="14" t="s">
        <v>111</v>
      </c>
      <c r="C77" s="25">
        <v>51016.453399999999</v>
      </c>
      <c r="D77" s="25">
        <v>2.9999999999999997E-4</v>
      </c>
      <c r="E77" s="28">
        <f t="shared" si="6"/>
        <v>21614.23104605747</v>
      </c>
      <c r="F77" s="60">
        <f t="shared" ref="F77:F86" si="12">ROUND(2*E77,0)/2+0.5</f>
        <v>21614.5</v>
      </c>
      <c r="G77" s="28">
        <f t="shared" si="7"/>
        <v>-9.9547600002551917E-2</v>
      </c>
      <c r="H77" s="30"/>
      <c r="I77" s="29"/>
      <c r="J77" s="29"/>
      <c r="K77" s="28">
        <f t="shared" si="11"/>
        <v>-9.9547600002551917E-2</v>
      </c>
      <c r="O77" s="28">
        <f t="shared" si="10"/>
        <v>-8.2318482379828084E-2</v>
      </c>
      <c r="Q77" s="61">
        <f t="shared" si="8"/>
        <v>35997.953399999999</v>
      </c>
    </row>
    <row r="78" spans="1:31" s="28" customFormat="1">
      <c r="A78" s="62" t="s">
        <v>116</v>
      </c>
      <c r="B78" s="30"/>
      <c r="C78" s="30">
        <v>51378.435700000002</v>
      </c>
      <c r="D78" s="30">
        <v>4.0000000000000002E-4</v>
      </c>
      <c r="E78" s="28">
        <f t="shared" si="6"/>
        <v>22592.22114031656</v>
      </c>
      <c r="F78" s="60">
        <f t="shared" si="12"/>
        <v>22592.5</v>
      </c>
      <c r="G78" s="28">
        <f t="shared" si="7"/>
        <v>-0.10321400000248104</v>
      </c>
      <c r="H78" s="30"/>
      <c r="I78" s="29"/>
      <c r="J78" s="29"/>
      <c r="K78" s="28">
        <f t="shared" si="11"/>
        <v>-0.10321400000248104</v>
      </c>
      <c r="O78" s="28">
        <f t="shared" si="10"/>
        <v>-8.601026190428096E-2</v>
      </c>
      <c r="Q78" s="61">
        <f t="shared" si="8"/>
        <v>36359.935700000002</v>
      </c>
    </row>
    <row r="79" spans="1:31" s="28" customFormat="1">
      <c r="A79" s="62" t="s">
        <v>116</v>
      </c>
      <c r="B79" s="65"/>
      <c r="C79" s="30">
        <v>51388.434800000003</v>
      </c>
      <c r="D79" s="30">
        <v>2.9999999999999997E-4</v>
      </c>
      <c r="E79" s="28">
        <f t="shared" si="6"/>
        <v>22619.236330704342</v>
      </c>
      <c r="F79" s="60">
        <f t="shared" si="12"/>
        <v>22619.5</v>
      </c>
      <c r="G79" s="28">
        <f t="shared" si="7"/>
        <v>-9.7591600002488121E-2</v>
      </c>
      <c r="H79" s="30"/>
      <c r="I79" s="29"/>
      <c r="J79" s="29"/>
      <c r="K79" s="28">
        <f t="shared" si="11"/>
        <v>-9.7591600002488121E-2</v>
      </c>
      <c r="O79" s="28">
        <f t="shared" si="10"/>
        <v>-8.6112182197900816E-2</v>
      </c>
      <c r="Q79" s="61">
        <f t="shared" si="8"/>
        <v>36369.934800000003</v>
      </c>
    </row>
    <row r="80" spans="1:31" s="28" customFormat="1">
      <c r="A80" s="13" t="s">
        <v>124</v>
      </c>
      <c r="B80" s="29" t="s">
        <v>111</v>
      </c>
      <c r="C80" s="30">
        <v>51747.452599999997</v>
      </c>
      <c r="D80" s="30">
        <v>5.9999999999999995E-4</v>
      </c>
      <c r="E80" s="28">
        <f t="shared" si="6"/>
        <v>23589.217050929285</v>
      </c>
      <c r="F80" s="60">
        <f t="shared" si="12"/>
        <v>23589.5</v>
      </c>
      <c r="G80" s="28">
        <f t="shared" si="7"/>
        <v>-0.10472760000266135</v>
      </c>
      <c r="H80" s="30"/>
      <c r="I80" s="29"/>
      <c r="J80" s="29"/>
      <c r="K80" s="28">
        <f t="shared" si="11"/>
        <v>-0.10472760000266135</v>
      </c>
      <c r="O80" s="28">
        <f t="shared" si="10"/>
        <v>-8.9773763116836686E-2</v>
      </c>
      <c r="Q80" s="61">
        <f t="shared" si="8"/>
        <v>36728.952599999997</v>
      </c>
    </row>
    <row r="81" spans="1:17" s="28" customFormat="1">
      <c r="A81" s="32" t="s">
        <v>127</v>
      </c>
      <c r="B81" s="15" t="s">
        <v>122</v>
      </c>
      <c r="C81" s="24">
        <v>52448.456700000002</v>
      </c>
      <c r="D81" s="24">
        <v>6.9999999999999999E-4</v>
      </c>
      <c r="E81" s="28">
        <f t="shared" si="6"/>
        <v>25483.163428514617</v>
      </c>
      <c r="F81" s="60">
        <f t="shared" si="12"/>
        <v>25483.5</v>
      </c>
      <c r="G81" s="28">
        <f t="shared" si="7"/>
        <v>-0.12457480000011856</v>
      </c>
      <c r="H81" s="30"/>
      <c r="I81" s="29"/>
      <c r="J81" s="29"/>
      <c r="K81" s="28">
        <f t="shared" si="11"/>
        <v>-0.12457480000011856</v>
      </c>
      <c r="O81" s="28">
        <f t="shared" si="10"/>
        <v>-9.6923282972985719E-2</v>
      </c>
      <c r="Q81" s="61">
        <f t="shared" si="8"/>
        <v>37429.956700000002</v>
      </c>
    </row>
    <row r="82" spans="1:17" s="28" customFormat="1">
      <c r="A82" s="32" t="s">
        <v>127</v>
      </c>
      <c r="B82" s="15" t="s">
        <v>111</v>
      </c>
      <c r="C82" s="24">
        <v>52489.375780000002</v>
      </c>
      <c r="D82" s="24">
        <v>5.0000000000000002E-5</v>
      </c>
      <c r="E82" s="28">
        <f t="shared" si="6"/>
        <v>25593.717052010004</v>
      </c>
      <c r="F82" s="60">
        <f t="shared" si="12"/>
        <v>25594</v>
      </c>
      <c r="G82" s="28">
        <f t="shared" si="7"/>
        <v>-0.10472719999961555</v>
      </c>
      <c r="H82" s="30"/>
      <c r="I82" s="29"/>
      <c r="J82" s="29"/>
      <c r="K82" s="28">
        <f t="shared" si="11"/>
        <v>-0.10472719999961555</v>
      </c>
      <c r="O82" s="28">
        <f t="shared" si="10"/>
        <v>-9.7340401211689243E-2</v>
      </c>
      <c r="Q82" s="61">
        <f t="shared" si="8"/>
        <v>37470.875780000002</v>
      </c>
    </row>
    <row r="83" spans="1:17" s="28" customFormat="1">
      <c r="A83" s="51" t="s">
        <v>134</v>
      </c>
      <c r="B83" s="22" t="s">
        <v>111</v>
      </c>
      <c r="C83" s="13">
        <v>52504.377999999997</v>
      </c>
      <c r="D83" s="13">
        <v>4.0000000000000001E-3</v>
      </c>
      <c r="E83" s="28">
        <f t="shared" si="6"/>
        <v>25634.249482882704</v>
      </c>
      <c r="F83" s="60">
        <f t="shared" si="12"/>
        <v>25634.5</v>
      </c>
      <c r="G83" s="28">
        <f t="shared" si="7"/>
        <v>-9.272360000613844E-2</v>
      </c>
      <c r="H83" s="63"/>
      <c r="I83" s="63"/>
      <c r="J83" s="63"/>
      <c r="K83" s="28">
        <f t="shared" si="11"/>
        <v>-9.272360000613844E-2</v>
      </c>
      <c r="L83" s="63"/>
      <c r="M83" s="63"/>
      <c r="O83" s="28">
        <f t="shared" si="10"/>
        <v>-9.749328165211904E-2</v>
      </c>
      <c r="Q83" s="61">
        <f t="shared" si="8"/>
        <v>37485.877999999997</v>
      </c>
    </row>
    <row r="84" spans="1:17" s="28" customFormat="1">
      <c r="A84" s="33" t="s">
        <v>129</v>
      </c>
      <c r="B84" s="64" t="s">
        <v>111</v>
      </c>
      <c r="C84" s="63">
        <v>52847.4692</v>
      </c>
      <c r="D84" s="63">
        <v>1E-4</v>
      </c>
      <c r="E84" s="28">
        <f t="shared" si="6"/>
        <v>26561.200317294948</v>
      </c>
      <c r="F84" s="60">
        <f t="shared" si="12"/>
        <v>26561.5</v>
      </c>
      <c r="G84" s="28">
        <f t="shared" si="7"/>
        <v>-0.11092120000103023</v>
      </c>
      <c r="H84" s="30"/>
      <c r="I84" s="29"/>
      <c r="J84" s="29"/>
      <c r="K84" s="28">
        <f t="shared" si="11"/>
        <v>-0.11092120000103023</v>
      </c>
      <c r="O84" s="28">
        <f t="shared" si="10"/>
        <v>-0.10099254506640107</v>
      </c>
      <c r="Q84" s="61">
        <f t="shared" si="8"/>
        <v>37828.9692</v>
      </c>
    </row>
    <row r="85" spans="1:17" s="28" customFormat="1">
      <c r="A85" s="33" t="s">
        <v>129</v>
      </c>
      <c r="B85" s="64" t="s">
        <v>122</v>
      </c>
      <c r="C85" s="63">
        <v>52950.230900000002</v>
      </c>
      <c r="D85" s="63">
        <v>1E-4</v>
      </c>
      <c r="E85" s="28">
        <f t="shared" si="6"/>
        <v>26838.837993693007</v>
      </c>
      <c r="F85" s="60">
        <f t="shared" si="12"/>
        <v>26839.5</v>
      </c>
      <c r="H85" s="30"/>
      <c r="I85" s="29"/>
      <c r="J85" s="29"/>
      <c r="K85" s="60">
        <v>-0.24502760000177659</v>
      </c>
      <c r="O85" s="28">
        <f t="shared" si="10"/>
        <v>-0.10204194660811672</v>
      </c>
      <c r="Q85" s="61">
        <f t="shared" si="8"/>
        <v>37931.730900000002</v>
      </c>
    </row>
    <row r="86" spans="1:17" s="28" customFormat="1">
      <c r="A86" s="32" t="s">
        <v>128</v>
      </c>
      <c r="B86" s="15" t="s">
        <v>122</v>
      </c>
      <c r="C86" s="24">
        <v>53099.837599999999</v>
      </c>
      <c r="D86" s="25">
        <v>2.9999999999999997E-4</v>
      </c>
      <c r="E86" s="28">
        <f t="shared" si="6"/>
        <v>27243.039720227112</v>
      </c>
      <c r="F86" s="60">
        <f t="shared" si="12"/>
        <v>27243.5</v>
      </c>
      <c r="H86" s="30"/>
      <c r="I86" s="29"/>
      <c r="J86" s="29"/>
      <c r="K86" s="60">
        <v>-0.17036280000320403</v>
      </c>
      <c r="O86" s="28">
        <f t="shared" si="10"/>
        <v>-0.10356697618672506</v>
      </c>
      <c r="Q86" s="61">
        <f t="shared" si="8"/>
        <v>38081.337599999999</v>
      </c>
    </row>
    <row r="87" spans="1:17" s="28" customFormat="1">
      <c r="A87" s="51" t="s">
        <v>132</v>
      </c>
      <c r="B87" s="29" t="s">
        <v>111</v>
      </c>
      <c r="C87" s="30">
        <v>53648.272299999997</v>
      </c>
      <c r="D87" s="30">
        <v>3.3E-3</v>
      </c>
      <c r="E87" s="28">
        <f t="shared" si="6"/>
        <v>28724.779860416143</v>
      </c>
      <c r="F87" s="62">
        <f>ROUND(2*E87,0)/2</f>
        <v>28725</v>
      </c>
      <c r="G87" s="28">
        <f>+C87-(C$7+F87*C$8)</f>
        <v>-8.1480000008014031E-2</v>
      </c>
      <c r="H87" s="63"/>
      <c r="I87" s="63"/>
      <c r="J87" s="63"/>
      <c r="K87" s="28">
        <f>G87</f>
        <v>-8.1480000008014031E-2</v>
      </c>
      <c r="L87" s="63"/>
      <c r="M87" s="63"/>
      <c r="O87" s="28">
        <f t="shared" si="10"/>
        <v>-0.10915938044590393</v>
      </c>
      <c r="Q87" s="61">
        <f t="shared" si="8"/>
        <v>38629.772299999997</v>
      </c>
    </row>
    <row r="88" spans="1:17" s="28" customFormat="1">
      <c r="A88" s="26" t="s">
        <v>135</v>
      </c>
      <c r="B88" s="64" t="s">
        <v>122</v>
      </c>
      <c r="C88" s="63">
        <v>53222.412100000001</v>
      </c>
      <c r="D88" s="63">
        <v>3.8999999999999998E-3</v>
      </c>
      <c r="E88" s="28">
        <f>+(C88-C$7)/C$8</f>
        <v>27574.206870689337</v>
      </c>
      <c r="F88" s="62">
        <f>ROUND(2*E88,0)/2</f>
        <v>27574</v>
      </c>
      <c r="G88" s="28">
        <f>+C88-(C$7+F88*C$8)</f>
        <v>7.6568799995584413E-2</v>
      </c>
      <c r="H88" s="63"/>
      <c r="I88" s="63"/>
      <c r="J88" s="63"/>
      <c r="K88" s="28">
        <f>G88</f>
        <v>7.6568799995584413E-2</v>
      </c>
      <c r="L88" s="63"/>
      <c r="M88" s="63"/>
      <c r="O88" s="28">
        <f>+C$11+C$12*F88</f>
        <v>-0.10481455607714599</v>
      </c>
      <c r="Q88" s="61">
        <f>+C88-15018.5</f>
        <v>38203.912100000001</v>
      </c>
    </row>
    <row r="89" spans="1:17" s="28" customFormat="1"/>
    <row r="90" spans="1:17" s="28" customFormat="1"/>
    <row r="91" spans="1:17" s="28" customFormat="1"/>
    <row r="92" spans="1:17" s="28" customFormat="1"/>
    <row r="93" spans="1:17" s="28" customFormat="1"/>
    <row r="94" spans="1:17" s="28" customFormat="1"/>
    <row r="95" spans="1:17" s="28" customFormat="1"/>
    <row r="96" spans="1:17" s="28" customFormat="1"/>
    <row r="97" s="28" customFormat="1"/>
    <row r="98" s="28" customFormat="1"/>
    <row r="99" s="28" customFormat="1"/>
    <row r="100" s="28" customFormat="1"/>
    <row r="101" s="28" customFormat="1"/>
    <row r="102" s="28" customFormat="1"/>
    <row r="103" s="28" customFormat="1"/>
    <row r="104" s="28" customFormat="1"/>
    <row r="105" s="28" customFormat="1"/>
    <row r="106" s="28" customFormat="1"/>
    <row r="107" s="28" customFormat="1"/>
    <row r="108" s="28" customFormat="1"/>
    <row r="109" s="28" customFormat="1"/>
    <row r="110" s="28" customFormat="1"/>
    <row r="111" s="28" customFormat="1"/>
    <row r="112" s="28" customFormat="1"/>
    <row r="113" s="28" customFormat="1"/>
    <row r="114" s="28" customFormat="1"/>
    <row r="115" s="28" customFormat="1"/>
    <row r="116" s="28" customFormat="1"/>
    <row r="117" s="28" customFormat="1"/>
    <row r="118" s="28" customFormat="1"/>
    <row r="119" s="28" customFormat="1"/>
    <row r="120" s="28" customFormat="1"/>
    <row r="121" s="28" customFormat="1"/>
    <row r="122" s="28" customFormat="1"/>
    <row r="123" s="28" customFormat="1"/>
    <row r="124" s="28" customFormat="1"/>
    <row r="125" s="28" customFormat="1"/>
    <row r="126" s="28" customFormat="1"/>
    <row r="127" s="28" customFormat="1"/>
    <row r="128" s="28" customFormat="1"/>
    <row r="129" s="28" customFormat="1"/>
    <row r="130" s="28" customFormat="1"/>
    <row r="131" s="28" customFormat="1"/>
    <row r="132" s="28" customFormat="1"/>
    <row r="133" s="28" customFormat="1"/>
    <row r="134" s="28" customFormat="1"/>
    <row r="135" s="28" customFormat="1"/>
    <row r="136" s="28" customFormat="1"/>
    <row r="137" s="28" customFormat="1"/>
    <row r="138" s="28" customFormat="1"/>
    <row r="139" s="28" customFormat="1"/>
    <row r="140" s="28" customFormat="1"/>
    <row r="141" s="28" customFormat="1"/>
  </sheetData>
  <sheetProtection sheet="1" objects="1" scenarios="1"/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188"/>
  <sheetViews>
    <sheetView workbookViewId="0"/>
  </sheetViews>
  <sheetFormatPr defaultColWidth="10.28515625" defaultRowHeight="12.75"/>
  <cols>
    <col min="1" max="1" width="14.42578125" customWidth="1"/>
    <col min="2" max="2" width="5.5703125" customWidth="1"/>
    <col min="3" max="3" width="13.7109375" customWidth="1"/>
    <col min="4" max="4" width="10.28515625" customWidth="1"/>
    <col min="5" max="5" width="13.28515625" customWidth="1"/>
    <col min="6" max="6" width="16.5703125" customWidth="1"/>
    <col min="7" max="7" width="12" customWidth="1"/>
    <col min="8" max="9" width="11.140625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23" width="10.28515625" customWidth="1"/>
    <col min="24" max="24" width="40.5703125" customWidth="1"/>
  </cols>
  <sheetData>
    <row r="1" spans="1:23" ht="21" thickBot="1">
      <c r="A1" s="1" t="s">
        <v>246</v>
      </c>
      <c r="V1" s="6" t="s">
        <v>71</v>
      </c>
      <c r="W1" s="9" t="s">
        <v>83</v>
      </c>
    </row>
    <row r="2" spans="1:23">
      <c r="A2" t="s">
        <v>86</v>
      </c>
      <c r="B2" s="27" t="s">
        <v>133</v>
      </c>
      <c r="V2" s="28">
        <v>-40000</v>
      </c>
      <c r="W2" s="28">
        <f t="shared" ref="W2:W17" si="0">+$D$11+$D$12*V2+$D$13*V2^2</f>
        <v>0.46844672949519839</v>
      </c>
    </row>
    <row r="3" spans="1:23" ht="13.5" thickBot="1">
      <c r="V3" s="28">
        <v>-35000</v>
      </c>
      <c r="W3" s="28">
        <f t="shared" si="0"/>
        <v>0.39837778353019659</v>
      </c>
    </row>
    <row r="4" spans="1:23" ht="14.25" thickTop="1" thickBot="1">
      <c r="A4" s="7" t="s">
        <v>61</v>
      </c>
      <c r="C4" s="2">
        <v>43016.404000000002</v>
      </c>
      <c r="D4" s="3">
        <v>0.37012879999999998</v>
      </c>
      <c r="V4" s="28">
        <v>-30000</v>
      </c>
      <c r="W4" s="28">
        <f t="shared" si="0"/>
        <v>0.33259653279260398</v>
      </c>
    </row>
    <row r="5" spans="1:23" ht="13.5" thickTop="1">
      <c r="A5" s="45" t="s">
        <v>136</v>
      </c>
      <c r="B5" s="46"/>
      <c r="C5" s="47">
        <v>8</v>
      </c>
      <c r="D5" s="46" t="s">
        <v>137</v>
      </c>
      <c r="V5" s="28">
        <v>-25000</v>
      </c>
      <c r="W5" s="28">
        <f t="shared" si="0"/>
        <v>0.27110297728242055</v>
      </c>
    </row>
    <row r="6" spans="1:23">
      <c r="A6" s="7" t="s">
        <v>62</v>
      </c>
      <c r="V6" s="28">
        <v>-20000</v>
      </c>
      <c r="W6" s="28">
        <f t="shared" si="0"/>
        <v>0.21389711699964631</v>
      </c>
    </row>
    <row r="7" spans="1:23">
      <c r="A7" t="s">
        <v>63</v>
      </c>
      <c r="C7">
        <f>+C4</f>
        <v>43016.404000000002</v>
      </c>
      <c r="D7" s="20" t="s">
        <v>73</v>
      </c>
      <c r="V7" s="28">
        <v>-15000</v>
      </c>
      <c r="W7" s="28">
        <f t="shared" si="0"/>
        <v>0.16097895194428122</v>
      </c>
    </row>
    <row r="8" spans="1:23">
      <c r="A8" t="s">
        <v>64</v>
      </c>
      <c r="C8">
        <f>+D4</f>
        <v>0.37012879999999998</v>
      </c>
      <c r="D8" s="20" t="s">
        <v>73</v>
      </c>
      <c r="V8" s="28">
        <v>-10000</v>
      </c>
      <c r="W8" s="28">
        <f t="shared" si="0"/>
        <v>0.11234848211632525</v>
      </c>
    </row>
    <row r="9" spans="1:23">
      <c r="A9" s="54" t="s">
        <v>143</v>
      </c>
      <c r="C9" s="55">
        <v>21</v>
      </c>
      <c r="D9" s="48" t="str">
        <f>"F"&amp;C9</f>
        <v>F21</v>
      </c>
      <c r="E9" s="10" t="str">
        <f>"G"&amp;C9</f>
        <v>G21</v>
      </c>
      <c r="V9" s="28">
        <v>-5000</v>
      </c>
      <c r="W9" s="28">
        <f t="shared" si="0"/>
        <v>6.8005707515778474E-2</v>
      </c>
    </row>
    <row r="10" spans="1:23" ht="13.5" thickBot="1">
      <c r="A10" s="46"/>
      <c r="B10" s="46"/>
      <c r="C10" s="6" t="s">
        <v>81</v>
      </c>
      <c r="D10" s="6" t="s">
        <v>82</v>
      </c>
      <c r="E10" s="46"/>
      <c r="V10" s="28">
        <v>0</v>
      </c>
      <c r="W10" s="28">
        <f t="shared" si="0"/>
        <v>2.7950628142640852E-2</v>
      </c>
    </row>
    <row r="11" spans="1:23" ht="13.5" thickTop="1">
      <c r="A11" s="46" t="s">
        <v>77</v>
      </c>
      <c r="B11" s="46"/>
      <c r="C11" s="23">
        <f ca="1">INTERCEPT(INDIRECT($E$9):G925,INDIRECT($D$9):F925)</f>
        <v>-2.0925143885536724E-2</v>
      </c>
      <c r="D11" s="21">
        <f>E11*F11</f>
        <v>2.7950628142640852E-2</v>
      </c>
      <c r="E11" s="66">
        <v>2.7950628142640852E-2</v>
      </c>
      <c r="F11" s="67">
        <v>1</v>
      </c>
      <c r="V11" s="28">
        <v>5000</v>
      </c>
      <c r="W11" s="28">
        <f t="shared" si="0"/>
        <v>-7.8167560030876077E-3</v>
      </c>
    </row>
    <row r="12" spans="1:23">
      <c r="A12" s="46" t="s">
        <v>78</v>
      </c>
      <c r="B12" s="46"/>
      <c r="C12" s="23">
        <f ca="1">SLOPE(INDIRECT($E$9):G925,INDIRECT($D$9):F925)</f>
        <v>-2.9299165629587043E-6</v>
      </c>
      <c r="D12" s="21">
        <f>E12*F12</f>
        <v>-7.5822463518866081E-6</v>
      </c>
      <c r="E12" s="68">
        <v>-7.5822463518866082E-2</v>
      </c>
      <c r="F12" s="67">
        <v>1E-4</v>
      </c>
      <c r="V12" s="28">
        <v>10000</v>
      </c>
      <c r="W12" s="28">
        <f t="shared" si="0"/>
        <v>-3.9296444921406909E-2</v>
      </c>
    </row>
    <row r="13" spans="1:23" ht="13.5" thickBot="1">
      <c r="A13" s="46" t="s">
        <v>80</v>
      </c>
      <c r="B13" s="46"/>
      <c r="C13" s="5" t="s">
        <v>75</v>
      </c>
      <c r="D13" s="21">
        <f>E13*F13</f>
        <v>8.5753904548183248E-11</v>
      </c>
      <c r="E13" s="69">
        <v>8.5753904548183241E-3</v>
      </c>
      <c r="F13" s="67">
        <v>1E-8</v>
      </c>
      <c r="V13" s="28">
        <v>15000</v>
      </c>
      <c r="W13" s="28">
        <f t="shared" si="0"/>
        <v>-6.6488438612317041E-2</v>
      </c>
    </row>
    <row r="14" spans="1:23" ht="13.5" thickTop="1">
      <c r="A14" s="46"/>
      <c r="B14" s="46"/>
      <c r="C14" s="46"/>
      <c r="D14" s="21"/>
      <c r="E14">
        <f>SUM(U21:U932)</f>
        <v>2.5655067266878095</v>
      </c>
      <c r="V14" s="28">
        <v>20000</v>
      </c>
      <c r="W14" s="28">
        <f t="shared" si="0"/>
        <v>-8.9392737075818018E-2</v>
      </c>
    </row>
    <row r="15" spans="1:23">
      <c r="A15" s="49" t="s">
        <v>79</v>
      </c>
      <c r="B15" s="46"/>
      <c r="C15" s="18">
        <f ca="1">(C7+C11)+(C8+C12)*INT(MAX(F21:F3466))</f>
        <v>56525.237081161402</v>
      </c>
      <c r="D15" s="70">
        <f>+C7+INT(MAX(F21:F1532))*C8+D11+D12*INT(MAX(F21:F3967))+D13*INT(MAX(F21:F3994)^2)</f>
        <v>56525.230392450248</v>
      </c>
      <c r="E15" s="50" t="s">
        <v>147</v>
      </c>
      <c r="F15" s="47">
        <v>1</v>
      </c>
      <c r="V15" s="28">
        <v>25000</v>
      </c>
      <c r="W15" s="28">
        <f t="shared" si="0"/>
        <v>-0.10800934031190981</v>
      </c>
    </row>
    <row r="16" spans="1:23">
      <c r="A16" s="52" t="s">
        <v>65</v>
      </c>
      <c r="B16" s="46"/>
      <c r="C16" s="19">
        <f ca="1">+C8+C12</f>
        <v>0.370125870083437</v>
      </c>
      <c r="D16" s="70">
        <f>+C8+D12+2*D13*MAX(F21:F100)</f>
        <v>0.37012747753141839</v>
      </c>
      <c r="E16" s="50" t="s">
        <v>138</v>
      </c>
      <c r="F16" s="51">
        <f ca="1">NOW()+15018.5+$C$5/24</f>
        <v>60369.375816435189</v>
      </c>
      <c r="V16" s="28">
        <v>30000</v>
      </c>
      <c r="W16" s="28">
        <f t="shared" si="0"/>
        <v>-0.12233824832059247</v>
      </c>
    </row>
    <row r="17" spans="1:27" ht="13.5" thickBot="1">
      <c r="A17" s="50" t="s">
        <v>131</v>
      </c>
      <c r="B17" s="46"/>
      <c r="C17" s="46">
        <f>COUNT(C21:C2124)</f>
        <v>138</v>
      </c>
      <c r="E17" s="50" t="s">
        <v>148</v>
      </c>
      <c r="F17" s="51">
        <f ca="1">ROUND(2*(F16-$C$7)/$C$8,0)/2+F15</f>
        <v>46884.5</v>
      </c>
      <c r="V17" s="28">
        <v>35000</v>
      </c>
      <c r="W17" s="28">
        <f t="shared" si="0"/>
        <v>-0.13237946110186594</v>
      </c>
    </row>
    <row r="18" spans="1:27" ht="14.25" thickTop="1" thickBot="1">
      <c r="A18" s="7" t="s">
        <v>151</v>
      </c>
      <c r="C18" s="71">
        <f ca="1">+C15</f>
        <v>56525.237081161402</v>
      </c>
      <c r="D18" s="72">
        <f ca="1">C16</f>
        <v>0.370125870083437</v>
      </c>
      <c r="E18" s="50" t="s">
        <v>139</v>
      </c>
      <c r="F18" s="10">
        <f ca="1">ROUND(2*(F16-$C$15)/$C$16,0)/2+F15</f>
        <v>10387</v>
      </c>
    </row>
    <row r="19" spans="1:27" ht="13.5" thickBot="1">
      <c r="A19" s="7" t="s">
        <v>152</v>
      </c>
      <c r="C19" s="73">
        <f>+D15</f>
        <v>56525.230392450248</v>
      </c>
      <c r="D19" s="74">
        <f>+D16</f>
        <v>0.37012747753141839</v>
      </c>
      <c r="E19" s="50" t="s">
        <v>140</v>
      </c>
      <c r="F19" s="53">
        <f ca="1">+$C$15+$C$16*F18-15018.5-$C$5/24</f>
        <v>45350.901160384725</v>
      </c>
    </row>
    <row r="20" spans="1:27" ht="13.5" thickBot="1">
      <c r="A20" s="6" t="s">
        <v>67</v>
      </c>
      <c r="B20" s="6" t="s">
        <v>68</v>
      </c>
      <c r="C20" s="6" t="s">
        <v>69</v>
      </c>
      <c r="D20" s="6" t="s">
        <v>74</v>
      </c>
      <c r="E20" s="6" t="s">
        <v>70</v>
      </c>
      <c r="F20" s="6" t="s">
        <v>71</v>
      </c>
      <c r="G20" s="6" t="s">
        <v>72</v>
      </c>
      <c r="H20" s="9" t="s">
        <v>73</v>
      </c>
      <c r="I20" s="9" t="s">
        <v>112</v>
      </c>
      <c r="J20" s="9" t="s">
        <v>114</v>
      </c>
      <c r="K20" s="9" t="s">
        <v>117</v>
      </c>
      <c r="L20" s="9" t="s">
        <v>87</v>
      </c>
      <c r="M20" s="9" t="s">
        <v>88</v>
      </c>
      <c r="N20" s="9" t="s">
        <v>89</v>
      </c>
      <c r="O20" s="9" t="s">
        <v>84</v>
      </c>
      <c r="P20" s="8" t="s">
        <v>83</v>
      </c>
      <c r="Q20" s="6" t="s">
        <v>76</v>
      </c>
      <c r="R20" s="56" t="s">
        <v>146</v>
      </c>
      <c r="S20" s="110" t="s">
        <v>153</v>
      </c>
      <c r="T20" s="8" t="s">
        <v>237</v>
      </c>
      <c r="U20" s="6" t="s">
        <v>224</v>
      </c>
      <c r="V20" s="6" t="s">
        <v>247</v>
      </c>
    </row>
    <row r="21" spans="1:27" s="34" customFormat="1" ht="13.7" customHeight="1">
      <c r="A21" s="38" t="s">
        <v>113</v>
      </c>
      <c r="B21" s="14"/>
      <c r="C21" s="25">
        <v>28427.132000000001</v>
      </c>
      <c r="D21" s="25"/>
      <c r="E21" s="34">
        <f t="shared" ref="E21:E52" si="1">+(C21-C$7)/C$8</f>
        <v>-39416.743576830559</v>
      </c>
      <c r="F21" s="144">
        <f>ROUND(2*E21,0)/2-0.5</f>
        <v>-39417</v>
      </c>
      <c r="G21" s="34">
        <f t="shared" ref="G21:G52" si="2">+C21-(C$7+F21*C$8)</f>
        <v>9.4909600000391947E-2</v>
      </c>
      <c r="J21" s="34">
        <f>G21</f>
        <v>9.4909600000391947E-2</v>
      </c>
      <c r="O21" s="34">
        <f t="shared" ref="O21:O52" ca="1" si="3">+C$11+C$12*F21</f>
        <v>9.4563377276606533E-2</v>
      </c>
      <c r="P21" s="28">
        <f t="shared" ref="P21:P52" si="4">+D$11+D$12*F21+D$13*F21^2</f>
        <v>0.46005586457278419</v>
      </c>
      <c r="Q21" s="37">
        <f t="shared" ref="Q21:Q52" si="5">+C21-15018.5</f>
        <v>13408.632000000001</v>
      </c>
      <c r="S21" s="34">
        <f t="shared" ref="S21:S52" si="6">(P21-G21)^2</f>
        <v>0.13333179453117147</v>
      </c>
      <c r="T21" s="34">
        <v>1</v>
      </c>
      <c r="U21" s="34">
        <f t="shared" ref="U21:U52" si="7">S21*T21</f>
        <v>0.13333179453117147</v>
      </c>
      <c r="V21" s="34">
        <f t="shared" ref="V21:V52" si="8">+G21-P21</f>
        <v>-0.36514626457239224</v>
      </c>
      <c r="W21">
        <f>VLOOKUP(C21,'B (2)'!C$21:E$100,3,FALSE)</f>
        <v>-39416.743576830559</v>
      </c>
      <c r="X21" s="143" t="s">
        <v>266</v>
      </c>
      <c r="Y21"/>
      <c r="Z21"/>
    </row>
    <row r="22" spans="1:27" s="34" customFormat="1" ht="13.7" customHeight="1">
      <c r="A22" s="38" t="s">
        <v>113</v>
      </c>
      <c r="B22" s="14"/>
      <c r="C22" s="25">
        <v>28429.165000000001</v>
      </c>
      <c r="D22" s="25"/>
      <c r="E22" s="34">
        <f t="shared" si="1"/>
        <v>-39411.250894283294</v>
      </c>
      <c r="F22" s="34">
        <f t="shared" ref="F22:F53" si="9">ROUND(2*E22,0)/2</f>
        <v>-39411.5</v>
      </c>
      <c r="G22" s="34">
        <f t="shared" si="2"/>
        <v>9.2201199997361982E-2</v>
      </c>
      <c r="J22" s="34">
        <f>G22</f>
        <v>9.2201199997361982E-2</v>
      </c>
      <c r="O22" s="34">
        <f t="shared" ca="1" si="3"/>
        <v>9.4547262735510257E-2</v>
      </c>
      <c r="P22" s="28">
        <f t="shared" si="4"/>
        <v>0.45997698303369317</v>
      </c>
      <c r="Q22" s="37">
        <f t="shared" si="5"/>
        <v>13410.665000000001</v>
      </c>
      <c r="S22" s="34">
        <f t="shared" si="6"/>
        <v>0.13525902658798655</v>
      </c>
      <c r="T22" s="34">
        <v>1</v>
      </c>
      <c r="U22" s="34">
        <f t="shared" si="7"/>
        <v>0.13525902658798655</v>
      </c>
      <c r="V22" s="34">
        <f t="shared" si="8"/>
        <v>-0.36777578303633118</v>
      </c>
      <c r="W22">
        <f>VLOOKUP(C22,'B (2)'!C$21:E$100,3,FALSE)</f>
        <v>-39411.250894283294</v>
      </c>
      <c r="AA22" s="34" t="s">
        <v>115</v>
      </c>
    </row>
    <row r="23" spans="1:27" s="34" customFormat="1" ht="13.7" customHeight="1">
      <c r="A23" s="38" t="s">
        <v>113</v>
      </c>
      <c r="B23" s="14"/>
      <c r="C23" s="25">
        <v>28430.266</v>
      </c>
      <c r="D23" s="25"/>
      <c r="E23" s="34">
        <f t="shared" si="1"/>
        <v>-39408.276254103985</v>
      </c>
      <c r="F23" s="34">
        <f t="shared" si="9"/>
        <v>-39408.5</v>
      </c>
      <c r="G23" s="34">
        <f t="shared" si="2"/>
        <v>8.2814799996413058E-2</v>
      </c>
      <c r="J23" s="34">
        <f>G23</f>
        <v>8.2814799996413058E-2</v>
      </c>
      <c r="O23" s="34">
        <f t="shared" ca="1" si="3"/>
        <v>9.4538472985821381E-2</v>
      </c>
      <c r="P23" s="28">
        <f t="shared" si="4"/>
        <v>0.45993395892636801</v>
      </c>
      <c r="Q23" s="37">
        <f t="shared" si="5"/>
        <v>13411.766</v>
      </c>
      <c r="S23" s="34">
        <f t="shared" si="6"/>
        <v>0.14221886003203663</v>
      </c>
      <c r="T23" s="34">
        <v>1</v>
      </c>
      <c r="U23" s="34">
        <f t="shared" si="7"/>
        <v>0.14221886003203663</v>
      </c>
      <c r="V23" s="34">
        <f t="shared" si="8"/>
        <v>-0.37711915892995496</v>
      </c>
      <c r="W23">
        <f>VLOOKUP(C23,'B (2)'!C$21:E$100,3,FALSE)</f>
        <v>-39408.276254103985</v>
      </c>
      <c r="X23" s="143" t="s">
        <v>266</v>
      </c>
      <c r="Y23"/>
      <c r="Z23"/>
    </row>
    <row r="24" spans="1:27" s="34" customFormat="1" ht="13.7" customHeight="1">
      <c r="A24" s="38" t="s">
        <v>113</v>
      </c>
      <c r="B24" s="14"/>
      <c r="C24" s="25">
        <v>28460.253000000001</v>
      </c>
      <c r="D24" s="25"/>
      <c r="E24" s="34">
        <f t="shared" si="1"/>
        <v>-39327.258511091284</v>
      </c>
      <c r="F24" s="34">
        <f t="shared" si="9"/>
        <v>-39327.5</v>
      </c>
      <c r="G24" s="34">
        <f t="shared" si="2"/>
        <v>8.9381999998295214E-2</v>
      </c>
      <c r="J24" s="34">
        <f>G24</f>
        <v>8.9381999998295214E-2</v>
      </c>
      <c r="O24" s="34">
        <f t="shared" ca="1" si="3"/>
        <v>9.4301149744221727E-2</v>
      </c>
      <c r="P24" s="28">
        <f t="shared" si="4"/>
        <v>0.45877289149815625</v>
      </c>
      <c r="Q24" s="37">
        <f t="shared" si="5"/>
        <v>13441.753000000001</v>
      </c>
      <c r="S24" s="34">
        <f t="shared" si="6"/>
        <v>0.1364496307230621</v>
      </c>
      <c r="T24" s="34">
        <v>1</v>
      </c>
      <c r="U24" s="34">
        <f t="shared" si="7"/>
        <v>0.1364496307230621</v>
      </c>
      <c r="V24" s="34">
        <f t="shared" si="8"/>
        <v>-0.36939089149986104</v>
      </c>
      <c r="W24">
        <f>VLOOKUP(C24,'B (2)'!C$21:E$100,3,FALSE)</f>
        <v>-39327.258511091284</v>
      </c>
    </row>
    <row r="25" spans="1:27" s="34" customFormat="1" ht="13.7" customHeight="1">
      <c r="A25" s="38" t="s">
        <v>91</v>
      </c>
      <c r="B25" s="14" t="s">
        <v>111</v>
      </c>
      <c r="C25" s="25">
        <v>41135.404999999999</v>
      </c>
      <c r="D25" s="25"/>
      <c r="E25" s="34">
        <f t="shared" si="1"/>
        <v>-5082.0119915013465</v>
      </c>
      <c r="F25" s="34">
        <f t="shared" si="9"/>
        <v>-5082</v>
      </c>
      <c r="G25" s="34">
        <f t="shared" si="2"/>
        <v>-4.4384000066202134E-3</v>
      </c>
      <c r="I25" s="34">
        <f>G25</f>
        <v>-4.4384000066202134E-3</v>
      </c>
      <c r="O25" s="34">
        <f t="shared" ca="1" si="3"/>
        <v>-6.0353079125805894E-3</v>
      </c>
      <c r="P25" s="28">
        <f t="shared" si="4"/>
        <v>6.8698346527616874E-2</v>
      </c>
      <c r="Q25" s="37">
        <f t="shared" si="5"/>
        <v>26116.904999999999</v>
      </c>
      <c r="S25" s="34">
        <f t="shared" si="6"/>
        <v>5.3489836936132405E-3</v>
      </c>
      <c r="T25" s="34">
        <v>0.1</v>
      </c>
      <c r="U25" s="34">
        <f t="shared" si="7"/>
        <v>5.3489836936132409E-4</v>
      </c>
      <c r="V25" s="34">
        <f t="shared" si="8"/>
        <v>-7.3136746534237088E-2</v>
      </c>
      <c r="W25">
        <f>VLOOKUP(C25,'B (2)'!C$21:E$100,3,FALSE)</f>
        <v>-5082.0119915013465</v>
      </c>
      <c r="X25" s="143" t="s">
        <v>266</v>
      </c>
      <c r="Y25"/>
      <c r="Z25"/>
    </row>
    <row r="26" spans="1:27" s="34" customFormat="1" ht="13.7" customHeight="1">
      <c r="A26" s="38" t="s">
        <v>91</v>
      </c>
      <c r="B26" s="14"/>
      <c r="C26" s="25">
        <v>41135.404999999999</v>
      </c>
      <c r="D26" s="25"/>
      <c r="E26" s="34">
        <f t="shared" si="1"/>
        <v>-5082.0119915013465</v>
      </c>
      <c r="F26" s="34">
        <f t="shared" si="9"/>
        <v>-5082</v>
      </c>
      <c r="G26" s="34">
        <f t="shared" si="2"/>
        <v>-4.4384000066202134E-3</v>
      </c>
      <c r="I26" s="34">
        <f>G26</f>
        <v>-4.4384000066202134E-3</v>
      </c>
      <c r="O26" s="34">
        <f t="shared" ca="1" si="3"/>
        <v>-6.0353079125805894E-3</v>
      </c>
      <c r="P26" s="28">
        <f t="shared" si="4"/>
        <v>6.8698346527616874E-2</v>
      </c>
      <c r="Q26" s="37">
        <f t="shared" si="5"/>
        <v>26116.904999999999</v>
      </c>
      <c r="S26" s="34">
        <f t="shared" si="6"/>
        <v>5.3489836936132405E-3</v>
      </c>
      <c r="T26" s="34">
        <v>0.1</v>
      </c>
      <c r="U26" s="34">
        <f t="shared" si="7"/>
        <v>5.3489836936132409E-4</v>
      </c>
      <c r="V26" s="34">
        <f t="shared" si="8"/>
        <v>-7.3136746534237088E-2</v>
      </c>
      <c r="W26">
        <f>VLOOKUP(C26,'B (2)'!C$21:E$100,3,FALSE)</f>
        <v>-5082.0119915013465</v>
      </c>
    </row>
    <row r="27" spans="1:27" s="34" customFormat="1" ht="13.7" customHeight="1">
      <c r="A27" s="38" t="s">
        <v>93</v>
      </c>
      <c r="B27" s="14"/>
      <c r="C27" s="25">
        <v>42990.498</v>
      </c>
      <c r="D27" s="25"/>
      <c r="E27" s="34">
        <f t="shared" si="1"/>
        <v>-69.991851485219954</v>
      </c>
      <c r="F27" s="34">
        <f t="shared" si="9"/>
        <v>-70</v>
      </c>
      <c r="G27" s="34">
        <f t="shared" si="2"/>
        <v>3.0159999951138161E-3</v>
      </c>
      <c r="I27" s="34">
        <f>G27</f>
        <v>3.0159999951138161E-3</v>
      </c>
      <c r="O27" s="34">
        <f t="shared" ca="1" si="3"/>
        <v>-2.0720049726129616E-2</v>
      </c>
      <c r="P27" s="28">
        <f t="shared" si="4"/>
        <v>2.8481805581405201E-2</v>
      </c>
      <c r="Q27" s="37">
        <f t="shared" si="5"/>
        <v>27971.998</v>
      </c>
      <c r="S27" s="34">
        <f t="shared" si="6"/>
        <v>6.4850725415878949E-4</v>
      </c>
      <c r="T27" s="34">
        <v>0.1</v>
      </c>
      <c r="U27" s="34">
        <f t="shared" si="7"/>
        <v>6.4850725415878954E-5</v>
      </c>
      <c r="V27" s="34">
        <f t="shared" si="8"/>
        <v>-2.5465805586291385E-2</v>
      </c>
      <c r="W27">
        <f>VLOOKUP(C27,'B (2)'!C$21:E$100,3,FALSE)</f>
        <v>-69.991851485219954</v>
      </c>
      <c r="X27" s="143" t="s">
        <v>266</v>
      </c>
      <c r="Y27"/>
      <c r="Z27"/>
    </row>
    <row r="28" spans="1:27" s="34" customFormat="1" ht="13.7" customHeight="1">
      <c r="A28" s="38" t="s">
        <v>73</v>
      </c>
      <c r="B28" s="14"/>
      <c r="C28" s="25">
        <v>43016.404000000002</v>
      </c>
      <c r="D28" s="25" t="s">
        <v>75</v>
      </c>
      <c r="E28" s="34">
        <f t="shared" si="1"/>
        <v>0</v>
      </c>
      <c r="F28" s="34">
        <f t="shared" si="9"/>
        <v>0</v>
      </c>
      <c r="G28" s="34">
        <f t="shared" si="2"/>
        <v>0</v>
      </c>
      <c r="H28" s="34">
        <f>+G28</f>
        <v>0</v>
      </c>
      <c r="O28" s="34">
        <f t="shared" ca="1" si="3"/>
        <v>-2.0925143885536724E-2</v>
      </c>
      <c r="P28" s="28">
        <f t="shared" si="4"/>
        <v>2.7950628142640852E-2</v>
      </c>
      <c r="Q28" s="37">
        <f t="shared" si="5"/>
        <v>27997.904000000002</v>
      </c>
      <c r="S28" s="34">
        <f t="shared" si="6"/>
        <v>7.8123761356818677E-4</v>
      </c>
      <c r="T28" s="34">
        <v>0.2</v>
      </c>
      <c r="U28" s="34">
        <f t="shared" si="7"/>
        <v>1.5624752271363736E-4</v>
      </c>
      <c r="V28" s="34">
        <f t="shared" si="8"/>
        <v>-2.7950628142640852E-2</v>
      </c>
      <c r="W28">
        <f>VLOOKUP(C28,'B (2)'!C$21:E$100,3,FALSE)</f>
        <v>0</v>
      </c>
    </row>
    <row r="29" spans="1:27" s="34" customFormat="1" ht="13.7" customHeight="1">
      <c r="A29" s="38" t="s">
        <v>93</v>
      </c>
      <c r="B29" s="14"/>
      <c r="C29" s="25">
        <v>43016.413999999997</v>
      </c>
      <c r="D29" s="25"/>
      <c r="E29" s="34">
        <f t="shared" si="1"/>
        <v>2.7017621959602472E-2</v>
      </c>
      <c r="F29" s="34">
        <f t="shared" si="9"/>
        <v>0</v>
      </c>
      <c r="G29" s="34">
        <f t="shared" si="2"/>
        <v>9.9999999947613105E-3</v>
      </c>
      <c r="I29" s="34">
        <f>G29</f>
        <v>9.9999999947613105E-3</v>
      </c>
      <c r="O29" s="34">
        <f t="shared" ca="1" si="3"/>
        <v>-2.0925143885536724E-2</v>
      </c>
      <c r="P29" s="28">
        <f t="shared" si="4"/>
        <v>2.7950628142640852E-2</v>
      </c>
      <c r="Q29" s="37">
        <f t="shared" si="5"/>
        <v>27997.913999999997</v>
      </c>
      <c r="S29" s="34">
        <f t="shared" si="6"/>
        <v>3.2222505090344529E-4</v>
      </c>
      <c r="T29" s="34">
        <v>0.1</v>
      </c>
      <c r="U29" s="34">
        <f t="shared" si="7"/>
        <v>3.2222505090344533E-5</v>
      </c>
      <c r="V29" s="34">
        <f t="shared" si="8"/>
        <v>-1.7950628147879542E-2</v>
      </c>
      <c r="W29">
        <f>VLOOKUP(C29,'B (2)'!C$21:E$100,3,FALSE)</f>
        <v>2.7017621959602472E-2</v>
      </c>
      <c r="X29" s="143" t="s">
        <v>266</v>
      </c>
      <c r="Y29"/>
      <c r="Z29"/>
    </row>
    <row r="30" spans="1:27" s="34" customFormat="1" ht="13.7" customHeight="1">
      <c r="A30" s="38" t="s">
        <v>94</v>
      </c>
      <c r="B30" s="14" t="s">
        <v>111</v>
      </c>
      <c r="C30" s="25">
        <v>43765.379000000001</v>
      </c>
      <c r="D30" s="25"/>
      <c r="E30" s="34">
        <f t="shared" si="1"/>
        <v>2023.5523417793984</v>
      </c>
      <c r="F30" s="34">
        <f t="shared" si="9"/>
        <v>2023.5</v>
      </c>
      <c r="G30" s="34">
        <f t="shared" si="2"/>
        <v>1.9373199997062329E-2</v>
      </c>
      <c r="I30" s="34">
        <f>G30</f>
        <v>1.9373199997062329E-2</v>
      </c>
      <c r="O30" s="34">
        <f t="shared" ca="1" si="3"/>
        <v>-2.6853830050683661E-2</v>
      </c>
      <c r="P30" s="28">
        <f t="shared" si="4"/>
        <v>1.295907649241235E-2</v>
      </c>
      <c r="Q30" s="37">
        <f t="shared" si="5"/>
        <v>28746.879000000001</v>
      </c>
      <c r="S30" s="34">
        <f t="shared" si="6"/>
        <v>4.1140980332903325E-5</v>
      </c>
      <c r="T30" s="34">
        <v>0.1</v>
      </c>
      <c r="U30" s="34">
        <f t="shared" si="7"/>
        <v>4.1140980332903325E-6</v>
      </c>
      <c r="V30" s="34">
        <f t="shared" si="8"/>
        <v>6.4141235046499788E-3</v>
      </c>
      <c r="W30">
        <f>VLOOKUP(C30,'B (2)'!C$21:E$100,3,FALSE)</f>
        <v>2023.5523417793984</v>
      </c>
      <c r="X30" s="143" t="s">
        <v>267</v>
      </c>
      <c r="Y30"/>
      <c r="Z30"/>
    </row>
    <row r="31" spans="1:27" s="34" customFormat="1" ht="13.7" customHeight="1">
      <c r="A31" s="38" t="s">
        <v>95</v>
      </c>
      <c r="B31" s="14" t="s">
        <v>111</v>
      </c>
      <c r="C31" s="25">
        <v>44476.35</v>
      </c>
      <c r="D31" s="25"/>
      <c r="E31" s="34">
        <f t="shared" si="1"/>
        <v>3944.4269130097318</v>
      </c>
      <c r="F31" s="34">
        <f t="shared" si="9"/>
        <v>3944.5</v>
      </c>
      <c r="G31" s="34">
        <f t="shared" si="2"/>
        <v>-2.7051600001868792E-2</v>
      </c>
      <c r="I31" s="34">
        <f>G31</f>
        <v>-2.7051600001868792E-2</v>
      </c>
      <c r="O31" s="34">
        <f t="shared" ca="1" si="3"/>
        <v>-3.2482199768127336E-2</v>
      </c>
      <c r="P31" s="28">
        <f t="shared" si="4"/>
        <v>-6.2329070975985059E-4</v>
      </c>
      <c r="Q31" s="37">
        <f t="shared" si="5"/>
        <v>29457.85</v>
      </c>
      <c r="S31" s="34">
        <f t="shared" si="6"/>
        <v>6.9845553203937182E-4</v>
      </c>
      <c r="T31" s="34">
        <v>0.1</v>
      </c>
      <c r="U31" s="34">
        <f t="shared" si="7"/>
        <v>6.9845553203937188E-5</v>
      </c>
      <c r="V31" s="34">
        <f t="shared" si="8"/>
        <v>-2.6428309292108942E-2</v>
      </c>
      <c r="W31">
        <f>VLOOKUP(C31,'B (2)'!C$21:E$100,3,FALSE)</f>
        <v>3944.4269130097318</v>
      </c>
      <c r="X31" s="143" t="s">
        <v>266</v>
      </c>
      <c r="Y31"/>
      <c r="Z31"/>
    </row>
    <row r="32" spans="1:27" s="34" customFormat="1" ht="13.7" customHeight="1">
      <c r="A32" s="38" t="s">
        <v>96</v>
      </c>
      <c r="B32" s="14" t="s">
        <v>111</v>
      </c>
      <c r="C32" s="25">
        <v>44486.366999999998</v>
      </c>
      <c r="D32" s="25"/>
      <c r="E32" s="34">
        <f t="shared" si="1"/>
        <v>3971.4904649408427</v>
      </c>
      <c r="F32" s="34">
        <f t="shared" si="9"/>
        <v>3971.5</v>
      </c>
      <c r="G32" s="34">
        <f t="shared" si="2"/>
        <v>-3.5292000029585324E-3</v>
      </c>
      <c r="I32" s="34">
        <f>G32</f>
        <v>-3.5292000029585324E-3</v>
      </c>
      <c r="O32" s="34">
        <f t="shared" ca="1" si="3"/>
        <v>-3.2561307515327216E-2</v>
      </c>
      <c r="P32" s="28">
        <f t="shared" si="4"/>
        <v>-8.096830077338967E-4</v>
      </c>
      <c r="Q32" s="37">
        <f t="shared" si="5"/>
        <v>29467.866999999998</v>
      </c>
      <c r="S32" s="34">
        <f t="shared" si="6"/>
        <v>7.3957726873156317E-6</v>
      </c>
      <c r="T32" s="34">
        <v>0.1</v>
      </c>
      <c r="U32" s="34">
        <f t="shared" si="7"/>
        <v>7.3957726873156319E-7</v>
      </c>
      <c r="V32" s="34">
        <f t="shared" si="8"/>
        <v>-2.7195169952246357E-3</v>
      </c>
      <c r="W32">
        <f>VLOOKUP(C32,'B (2)'!C$21:E$100,3,FALSE)</f>
        <v>3971.4904649408427</v>
      </c>
      <c r="X32" s="143" t="s">
        <v>266</v>
      </c>
      <c r="Y32"/>
      <c r="Z32"/>
    </row>
    <row r="33" spans="1:31" s="34" customFormat="1" ht="13.7" customHeight="1">
      <c r="A33" s="38" t="s">
        <v>97</v>
      </c>
      <c r="B33" s="14"/>
      <c r="C33" s="25">
        <v>44815.396999999997</v>
      </c>
      <c r="D33" s="25"/>
      <c r="E33" s="34">
        <f t="shared" si="1"/>
        <v>4860.4512807433384</v>
      </c>
      <c r="F33" s="34">
        <f t="shared" si="9"/>
        <v>4860.5</v>
      </c>
      <c r="G33" s="34">
        <f t="shared" si="2"/>
        <v>-1.8032400002994109E-2</v>
      </c>
      <c r="I33" s="34">
        <f>G33</f>
        <v>-1.8032400002994109E-2</v>
      </c>
      <c r="O33" s="34">
        <f t="shared" ca="1" si="3"/>
        <v>-3.5166003339797504E-2</v>
      </c>
      <c r="P33" s="28">
        <f t="shared" si="4"/>
        <v>-6.8769905414231558E-3</v>
      </c>
      <c r="Q33" s="37">
        <f t="shared" si="5"/>
        <v>29796.896999999997</v>
      </c>
      <c r="S33" s="34">
        <f t="shared" si="6"/>
        <v>1.2444316025530673E-4</v>
      </c>
      <c r="T33" s="34">
        <v>0.1</v>
      </c>
      <c r="U33" s="34">
        <f t="shared" si="7"/>
        <v>1.2444316025530673E-5</v>
      </c>
      <c r="V33" s="34">
        <f t="shared" si="8"/>
        <v>-1.1155409461570953E-2</v>
      </c>
      <c r="W33">
        <f>VLOOKUP(C33,'B (2)'!C$21:E$100,3,FALSE)</f>
        <v>4860.4512807433384</v>
      </c>
      <c r="X33" s="143" t="s">
        <v>268</v>
      </c>
      <c r="Y33"/>
      <c r="Z33"/>
    </row>
    <row r="34" spans="1:31" s="34" customFormat="1" ht="13.7" customHeight="1">
      <c r="A34" s="38" t="s">
        <v>113</v>
      </c>
      <c r="B34" s="14"/>
      <c r="C34" s="25">
        <v>45196.447099999998</v>
      </c>
      <c r="D34" s="25"/>
      <c r="E34" s="34">
        <f t="shared" si="1"/>
        <v>5889.9580362295383</v>
      </c>
      <c r="F34" s="34">
        <f t="shared" si="9"/>
        <v>5890</v>
      </c>
      <c r="G34" s="34">
        <f t="shared" si="2"/>
        <v>-1.5532000004895963E-2</v>
      </c>
      <c r="J34" s="34">
        <f>G34</f>
        <v>-1.5532000004895963E-2</v>
      </c>
      <c r="O34" s="34">
        <f t="shared" ca="1" si="3"/>
        <v>-3.818235244136349E-2</v>
      </c>
      <c r="P34" s="28">
        <f t="shared" si="4"/>
        <v>-1.3733819837995239E-2</v>
      </c>
      <c r="Q34" s="37">
        <f t="shared" si="5"/>
        <v>30177.947099999998</v>
      </c>
      <c r="S34" s="34">
        <f t="shared" si="6"/>
        <v>3.233451912635116E-6</v>
      </c>
      <c r="T34" s="34">
        <v>1</v>
      </c>
      <c r="U34" s="34">
        <f t="shared" si="7"/>
        <v>3.233451912635116E-6</v>
      </c>
      <c r="V34" s="34">
        <f t="shared" si="8"/>
        <v>-1.7981801669007241E-3</v>
      </c>
      <c r="W34">
        <f>VLOOKUP(C34,'B (2)'!C$21:E$100,3,FALSE)</f>
        <v>5889.9580362295383</v>
      </c>
      <c r="X34" s="143" t="s">
        <v>268</v>
      </c>
      <c r="Y34"/>
      <c r="Z34"/>
    </row>
    <row r="35" spans="1:31" s="34" customFormat="1" ht="13.7" customHeight="1">
      <c r="A35" s="38" t="s">
        <v>120</v>
      </c>
      <c r="B35" s="14"/>
      <c r="C35" s="25">
        <v>45225.35</v>
      </c>
      <c r="D35" s="25"/>
      <c r="E35" s="34">
        <f t="shared" si="1"/>
        <v>5968.0467988440687</v>
      </c>
      <c r="F35" s="35">
        <f t="shared" si="9"/>
        <v>5968</v>
      </c>
      <c r="G35" s="34">
        <f t="shared" si="2"/>
        <v>1.7321599996648729E-2</v>
      </c>
      <c r="K35" s="34">
        <f>G35</f>
        <v>1.7321599996648729E-2</v>
      </c>
      <c r="O35" s="34">
        <f t="shared" ca="1" si="3"/>
        <v>-3.8410885933274269E-2</v>
      </c>
      <c r="P35" s="28">
        <f t="shared" si="4"/>
        <v>-1.4245919209032072E-2</v>
      </c>
      <c r="Q35" s="37">
        <f t="shared" si="5"/>
        <v>30206.85</v>
      </c>
      <c r="S35" s="34">
        <f t="shared" si="6"/>
        <v>9.9650826880102626E-4</v>
      </c>
      <c r="T35" s="34">
        <v>1</v>
      </c>
      <c r="U35" s="34">
        <f t="shared" si="7"/>
        <v>9.9650826880102626E-4</v>
      </c>
      <c r="V35" s="34">
        <f t="shared" si="8"/>
        <v>3.1567519205680801E-2</v>
      </c>
      <c r="W35">
        <f>VLOOKUP(C35,'B (2)'!C$21:E$100,3,FALSE)</f>
        <v>5968.0467988440687</v>
      </c>
      <c r="X35" s="143" t="s">
        <v>267</v>
      </c>
      <c r="Y35"/>
      <c r="Z35"/>
    </row>
    <row r="36" spans="1:31" s="34" customFormat="1">
      <c r="A36" s="38" t="s">
        <v>121</v>
      </c>
      <c r="B36" s="14" t="s">
        <v>111</v>
      </c>
      <c r="C36" s="25">
        <v>45542.689400000003</v>
      </c>
      <c r="D36" s="25"/>
      <c r="E36" s="34">
        <f t="shared" si="1"/>
        <v>6825.42239350194</v>
      </c>
      <c r="F36" s="34">
        <f t="shared" si="9"/>
        <v>6825.5</v>
      </c>
      <c r="G36" s="34">
        <f t="shared" si="2"/>
        <v>-2.8724399999191519E-2</v>
      </c>
      <c r="J36" s="34">
        <f>G36</f>
        <v>-2.8724399999191519E-2</v>
      </c>
      <c r="O36" s="34">
        <f t="shared" ca="1" si="3"/>
        <v>-4.0923289386011363E-2</v>
      </c>
      <c r="P36" s="28">
        <f t="shared" si="4"/>
        <v>-1.9806938570279455E-2</v>
      </c>
      <c r="Q36" s="37">
        <f t="shared" si="5"/>
        <v>30524.189400000003</v>
      </c>
      <c r="S36" s="34">
        <f t="shared" si="6"/>
        <v>7.9521118336134389E-5</v>
      </c>
      <c r="T36" s="34">
        <v>1</v>
      </c>
      <c r="U36" s="34">
        <f t="shared" si="7"/>
        <v>7.9521118336134389E-5</v>
      </c>
      <c r="V36" s="34">
        <f t="shared" si="8"/>
        <v>-8.9174614289120636E-3</v>
      </c>
      <c r="W36">
        <f>VLOOKUP(C36,'B (2)'!C$21:E$100,3,FALSE)</f>
        <v>6825.42239350194</v>
      </c>
      <c r="X36" s="143" t="s">
        <v>262</v>
      </c>
      <c r="Y36"/>
      <c r="Z36"/>
    </row>
    <row r="37" spans="1:31" s="34" customFormat="1" ht="13.7" customHeight="1">
      <c r="A37" s="38" t="s">
        <v>121</v>
      </c>
      <c r="B37" s="14" t="s">
        <v>122</v>
      </c>
      <c r="C37" s="25">
        <v>45550.650800000003</v>
      </c>
      <c r="D37" s="25"/>
      <c r="E37" s="34">
        <f t="shared" si="1"/>
        <v>6846.9322030601261</v>
      </c>
      <c r="F37" s="35">
        <f t="shared" si="9"/>
        <v>6847</v>
      </c>
      <c r="G37" s="34">
        <f t="shared" si="2"/>
        <v>-2.5093600001127925E-2</v>
      </c>
      <c r="K37" s="34">
        <f>G37</f>
        <v>-2.5093600001127925E-2</v>
      </c>
      <c r="O37" s="34">
        <f t="shared" ca="1" si="3"/>
        <v>-4.0986282592114974E-2</v>
      </c>
      <c r="P37" s="28">
        <f t="shared" si="4"/>
        <v>-1.9944748756256417E-2</v>
      </c>
      <c r="Q37" s="37">
        <f t="shared" si="5"/>
        <v>30532.150800000003</v>
      </c>
      <c r="S37" s="34">
        <f t="shared" si="6"/>
        <v>2.6510669141814876E-5</v>
      </c>
      <c r="T37" s="34">
        <v>1</v>
      </c>
      <c r="U37" s="34">
        <f t="shared" si="7"/>
        <v>2.6510669141814876E-5</v>
      </c>
      <c r="V37" s="34">
        <f t="shared" si="8"/>
        <v>-5.1488512448715079E-3</v>
      </c>
      <c r="W37">
        <f>VLOOKUP(C37,'B (2)'!C$21:E$100,3,FALSE)</f>
        <v>6846.9322030601261</v>
      </c>
      <c r="X37" s="143" t="s">
        <v>260</v>
      </c>
      <c r="Y37"/>
      <c r="Z37"/>
    </row>
    <row r="38" spans="1:31" s="34" customFormat="1" ht="13.7" customHeight="1">
      <c r="A38" s="38" t="s">
        <v>121</v>
      </c>
      <c r="B38" s="14" t="s">
        <v>122</v>
      </c>
      <c r="C38" s="25">
        <v>45554.723400000003</v>
      </c>
      <c r="D38" s="25"/>
      <c r="E38" s="34">
        <f t="shared" si="1"/>
        <v>6857.9353997851567</v>
      </c>
      <c r="F38" s="34">
        <f t="shared" si="9"/>
        <v>6858</v>
      </c>
      <c r="G38" s="34">
        <f t="shared" si="2"/>
        <v>-2.3910399999294896E-2</v>
      </c>
      <c r="J38" s="34">
        <f>G38</f>
        <v>-2.3910399999294896E-2</v>
      </c>
      <c r="O38" s="34">
        <f t="shared" ca="1" si="3"/>
        <v>-4.101851167430752E-2</v>
      </c>
      <c r="P38" s="28">
        <f t="shared" si="4"/>
        <v>-2.0015225636247004E-2</v>
      </c>
      <c r="Q38" s="37">
        <f t="shared" si="5"/>
        <v>30536.223400000003</v>
      </c>
      <c r="S38" s="34">
        <f t="shared" si="6"/>
        <v>1.5172383318545548E-5</v>
      </c>
      <c r="T38" s="34">
        <v>1</v>
      </c>
      <c r="U38" s="34">
        <f t="shared" si="7"/>
        <v>1.5172383318545548E-5</v>
      </c>
      <c r="V38" s="34">
        <f t="shared" si="8"/>
        <v>-3.8951743630478916E-3</v>
      </c>
      <c r="W38">
        <f>VLOOKUP(C38,'B (2)'!C$21:E$100,3,FALSE)</f>
        <v>6857.9353997851567</v>
      </c>
      <c r="X38" s="143" t="s">
        <v>260</v>
      </c>
      <c r="Y38"/>
      <c r="Z38"/>
    </row>
    <row r="39" spans="1:31" s="34" customFormat="1" ht="13.7" customHeight="1">
      <c r="A39" s="38" t="s">
        <v>121</v>
      </c>
      <c r="B39" s="14" t="s">
        <v>111</v>
      </c>
      <c r="C39" s="25">
        <v>45575.646800000002</v>
      </c>
      <c r="D39" s="25"/>
      <c r="E39" s="34">
        <f t="shared" si="1"/>
        <v>6914.465450945725</v>
      </c>
      <c r="F39" s="35">
        <f t="shared" si="9"/>
        <v>6914.5</v>
      </c>
      <c r="G39" s="34">
        <f t="shared" si="2"/>
        <v>-1.2787599996954668E-2</v>
      </c>
      <c r="K39" s="34">
        <f>G39</f>
        <v>-1.2787599996954668E-2</v>
      </c>
      <c r="O39" s="34">
        <f t="shared" ca="1" si="3"/>
        <v>-4.1184051960114682E-2</v>
      </c>
      <c r="P39" s="28">
        <f t="shared" si="4"/>
        <v>-2.037689347588157E-2</v>
      </c>
      <c r="Q39" s="37">
        <f t="shared" si="5"/>
        <v>30557.146800000002</v>
      </c>
      <c r="S39" s="34">
        <f t="shared" si="6"/>
        <v>5.7597375509282398E-5</v>
      </c>
      <c r="T39" s="34">
        <v>1</v>
      </c>
      <c r="U39" s="34">
        <f t="shared" si="7"/>
        <v>5.7597375509282398E-5</v>
      </c>
      <c r="V39" s="34">
        <f t="shared" si="8"/>
        <v>7.589293478926902E-3</v>
      </c>
      <c r="W39">
        <f>VLOOKUP(C39,'B (2)'!C$21:E$100,3,FALSE)</f>
        <v>6914.465450945725</v>
      </c>
      <c r="X39" s="143" t="s">
        <v>267</v>
      </c>
      <c r="Y39"/>
      <c r="Z39"/>
    </row>
    <row r="40" spans="1:31" s="34" customFormat="1" ht="13.7" customHeight="1">
      <c r="A40" s="38" t="s">
        <v>121</v>
      </c>
      <c r="B40" s="14" t="s">
        <v>111</v>
      </c>
      <c r="C40" s="25">
        <v>45605.641600000003</v>
      </c>
      <c r="D40" s="25"/>
      <c r="E40" s="34">
        <f t="shared" si="1"/>
        <v>6995.5042677035681</v>
      </c>
      <c r="F40" s="34">
        <f t="shared" si="9"/>
        <v>6995.5</v>
      </c>
      <c r="G40" s="34">
        <f t="shared" si="2"/>
        <v>1.5796000006957911E-3</v>
      </c>
      <c r="J40" s="34">
        <f>G40</f>
        <v>1.5796000006957911E-3</v>
      </c>
      <c r="O40" s="34">
        <f t="shared" ca="1" si="3"/>
        <v>-4.1421375201714336E-2</v>
      </c>
      <c r="P40" s="28">
        <f t="shared" si="4"/>
        <v>-2.0894435648590906E-2</v>
      </c>
      <c r="Q40" s="37">
        <f t="shared" si="5"/>
        <v>30587.141600000003</v>
      </c>
      <c r="S40" s="34">
        <f t="shared" si="6"/>
        <v>5.050822783654093E-4</v>
      </c>
      <c r="T40" s="34">
        <v>1</v>
      </c>
      <c r="U40" s="34">
        <f t="shared" si="7"/>
        <v>5.050822783654093E-4</v>
      </c>
      <c r="V40" s="34">
        <f t="shared" si="8"/>
        <v>2.2474035649286697E-2</v>
      </c>
      <c r="W40">
        <f>VLOOKUP(C40,'B (2)'!C$21:E$100,3,FALSE)</f>
        <v>6995.5042677035681</v>
      </c>
      <c r="X40" s="143" t="s">
        <v>260</v>
      </c>
      <c r="Y40"/>
      <c r="Z40"/>
    </row>
    <row r="41" spans="1:31" s="34" customFormat="1" ht="13.7" customHeight="1">
      <c r="A41" s="38" t="s">
        <v>98</v>
      </c>
      <c r="B41" s="14" t="s">
        <v>111</v>
      </c>
      <c r="C41" s="25">
        <v>45892.447</v>
      </c>
      <c r="D41" s="25"/>
      <c r="E41" s="34">
        <f t="shared" si="1"/>
        <v>7770.384255426754</v>
      </c>
      <c r="F41" s="35">
        <f t="shared" si="9"/>
        <v>7770.5</v>
      </c>
      <c r="G41" s="34">
        <f t="shared" si="2"/>
        <v>-4.2840400004934054E-2</v>
      </c>
      <c r="K41" s="34">
        <f>G41</f>
        <v>-4.2840400004934054E-2</v>
      </c>
      <c r="O41" s="34">
        <f t="shared" ca="1" si="3"/>
        <v>-4.3692060538007338E-2</v>
      </c>
      <c r="P41" s="28">
        <f t="shared" si="4"/>
        <v>-2.5789338901520208E-2</v>
      </c>
      <c r="Q41" s="37">
        <f t="shared" si="5"/>
        <v>30873.947</v>
      </c>
      <c r="S41" s="34">
        <f t="shared" si="6"/>
        <v>2.9073868475235261E-4</v>
      </c>
      <c r="T41" s="34">
        <v>0.1</v>
      </c>
      <c r="U41" s="34">
        <f t="shared" si="7"/>
        <v>2.9073868475235261E-5</v>
      </c>
      <c r="V41" s="34">
        <f t="shared" si="8"/>
        <v>-1.7051061103413846E-2</v>
      </c>
      <c r="W41">
        <f>VLOOKUP(C41,'B (2)'!C$21:E$100,3,FALSE)</f>
        <v>7770.384255426754</v>
      </c>
      <c r="X41" s="143" t="s">
        <v>260</v>
      </c>
      <c r="Y41"/>
      <c r="Z41"/>
    </row>
    <row r="42" spans="1:31" s="34" customFormat="1" ht="13.7" customHeight="1">
      <c r="A42" s="38" t="s">
        <v>113</v>
      </c>
      <c r="B42" s="14"/>
      <c r="C42" s="25">
        <v>45935.403599999998</v>
      </c>
      <c r="D42" s="25"/>
      <c r="E42" s="34">
        <f t="shared" si="1"/>
        <v>7886.4427734345336</v>
      </c>
      <c r="F42" s="34">
        <f t="shared" si="9"/>
        <v>7886.5</v>
      </c>
      <c r="G42" s="34">
        <f t="shared" si="2"/>
        <v>-2.1181200005230494E-2</v>
      </c>
      <c r="J42" s="34">
        <f>G42</f>
        <v>-2.1181200005230494E-2</v>
      </c>
      <c r="O42" s="34">
        <f t="shared" ca="1" si="3"/>
        <v>-4.403193085931055E-2</v>
      </c>
      <c r="P42" s="28">
        <f t="shared" si="4"/>
        <v>-2.6513132207851786E-2</v>
      </c>
      <c r="Q42" s="37">
        <f t="shared" si="5"/>
        <v>30916.903599999998</v>
      </c>
      <c r="S42" s="34">
        <f t="shared" si="6"/>
        <v>2.8429501013349946E-5</v>
      </c>
      <c r="T42" s="34">
        <v>1</v>
      </c>
      <c r="U42" s="34">
        <f t="shared" si="7"/>
        <v>2.8429501013349946E-5</v>
      </c>
      <c r="V42" s="34">
        <f t="shared" si="8"/>
        <v>5.3319322026212923E-3</v>
      </c>
      <c r="W42">
        <f>VLOOKUP(C42,'B (2)'!C$21:E$100,3,FALSE)</f>
        <v>7886.4427734345336</v>
      </c>
      <c r="X42" s="143" t="s">
        <v>267</v>
      </c>
      <c r="Y42"/>
      <c r="Z42"/>
    </row>
    <row r="43" spans="1:31" s="34" customFormat="1" ht="13.7" customHeight="1">
      <c r="A43" s="38" t="s">
        <v>113</v>
      </c>
      <c r="B43" s="14"/>
      <c r="C43" s="25">
        <v>45962.622100000001</v>
      </c>
      <c r="D43" s="25"/>
      <c r="E43" s="34">
        <f t="shared" si="1"/>
        <v>7959.9806878038089</v>
      </c>
      <c r="F43" s="35">
        <f t="shared" si="9"/>
        <v>7960</v>
      </c>
      <c r="G43" s="34">
        <f t="shared" si="2"/>
        <v>-7.1480000042356551E-3</v>
      </c>
      <c r="K43" s="34">
        <f>G43</f>
        <v>-7.1480000042356551E-3</v>
      </c>
      <c r="O43" s="34">
        <f t="shared" ca="1" si="3"/>
        <v>-4.4247279726688009E-2</v>
      </c>
      <c r="P43" s="28">
        <f t="shared" si="4"/>
        <v>-2.6970548219956383E-2</v>
      </c>
      <c r="Q43" s="37">
        <f t="shared" si="5"/>
        <v>30944.122100000001</v>
      </c>
      <c r="S43" s="34">
        <f t="shared" si="6"/>
        <v>3.9293341776457303E-4</v>
      </c>
      <c r="T43" s="34">
        <v>1</v>
      </c>
      <c r="U43" s="34">
        <f t="shared" si="7"/>
        <v>3.9293341776457303E-4</v>
      </c>
      <c r="V43" s="34">
        <f t="shared" si="8"/>
        <v>1.9822548215720728E-2</v>
      </c>
      <c r="W43">
        <f>VLOOKUP(C43,'B (2)'!C$21:E$100,3,FALSE)</f>
        <v>7959.9806878038089</v>
      </c>
      <c r="X43" s="143" t="s">
        <v>267</v>
      </c>
      <c r="Y43"/>
      <c r="Z43"/>
    </row>
    <row r="44" spans="1:31" s="34" customFormat="1" ht="13.7" customHeight="1">
      <c r="A44" s="38" t="s">
        <v>100</v>
      </c>
      <c r="B44" s="14" t="s">
        <v>111</v>
      </c>
      <c r="C44" s="25">
        <v>46676.379000000001</v>
      </c>
      <c r="D44" s="25"/>
      <c r="E44" s="34">
        <f t="shared" si="1"/>
        <v>9888.3820983398182</v>
      </c>
      <c r="F44" s="34">
        <f t="shared" si="9"/>
        <v>9888.5</v>
      </c>
      <c r="G44" s="34">
        <f t="shared" si="2"/>
        <v>-4.3638800001644995E-2</v>
      </c>
      <c r="J44" s="34">
        <f>G44</f>
        <v>-4.3638800001644995E-2</v>
      </c>
      <c r="O44" s="34">
        <f t="shared" ca="1" si="3"/>
        <v>-4.9897623818353873E-2</v>
      </c>
      <c r="P44" s="28">
        <f t="shared" si="4"/>
        <v>-3.8641189546334186E-2</v>
      </c>
      <c r="Q44" s="37">
        <f t="shared" si="5"/>
        <v>31657.879000000001</v>
      </c>
      <c r="S44" s="34">
        <f t="shared" si="6"/>
        <v>2.4976110263031916E-5</v>
      </c>
      <c r="T44" s="34">
        <v>0.1</v>
      </c>
      <c r="U44" s="34">
        <f t="shared" si="7"/>
        <v>2.4976110263031916E-6</v>
      </c>
      <c r="V44" s="34">
        <f t="shared" si="8"/>
        <v>-4.9976104553108094E-3</v>
      </c>
      <c r="W44">
        <f>VLOOKUP(C44,'B (2)'!C$21:E$100,3,FALSE)</f>
        <v>9888.3820983398182</v>
      </c>
      <c r="X44" s="143" t="s">
        <v>270</v>
      </c>
      <c r="Y44"/>
      <c r="Z44"/>
    </row>
    <row r="45" spans="1:31" s="34" customFormat="1" ht="13.7" customHeight="1">
      <c r="A45" s="38" t="s">
        <v>101</v>
      </c>
      <c r="B45" s="14" t="s">
        <v>111</v>
      </c>
      <c r="C45" s="25">
        <v>46696.39</v>
      </c>
      <c r="D45" s="25"/>
      <c r="E45" s="34">
        <f t="shared" si="1"/>
        <v>9942.4470616714971</v>
      </c>
      <c r="F45" s="35">
        <f t="shared" si="9"/>
        <v>9942.5</v>
      </c>
      <c r="G45" s="34">
        <f t="shared" si="2"/>
        <v>-1.9594000004872214E-2</v>
      </c>
      <c r="K45" s="34">
        <f>G45</f>
        <v>-1.9594000004872214E-2</v>
      </c>
      <c r="O45" s="34">
        <f t="shared" ca="1" si="3"/>
        <v>-5.005583931275364E-2</v>
      </c>
      <c r="P45" s="28">
        <f t="shared" si="4"/>
        <v>-3.895879922255692E-2</v>
      </c>
      <c r="Q45" s="37">
        <f t="shared" si="5"/>
        <v>31677.89</v>
      </c>
      <c r="S45" s="34">
        <f t="shared" si="6"/>
        <v>3.7499544874124217E-4</v>
      </c>
      <c r="T45" s="34">
        <v>0.1</v>
      </c>
      <c r="U45" s="34">
        <f t="shared" si="7"/>
        <v>3.7499544874124221E-5</v>
      </c>
      <c r="V45" s="34">
        <f t="shared" si="8"/>
        <v>1.9364799217684706E-2</v>
      </c>
      <c r="W45">
        <f>VLOOKUP(C45,'B (2)'!C$21:E$100,3,FALSE)</f>
        <v>9942.4470616714971</v>
      </c>
      <c r="AA45" s="34">
        <v>9</v>
      </c>
      <c r="AC45" s="34" t="s">
        <v>90</v>
      </c>
      <c r="AE45" s="34" t="s">
        <v>92</v>
      </c>
    </row>
    <row r="46" spans="1:31" s="34" customFormat="1" ht="13.7" customHeight="1">
      <c r="A46" s="38" t="s">
        <v>101</v>
      </c>
      <c r="B46" s="14" t="s">
        <v>111</v>
      </c>
      <c r="C46" s="25">
        <v>46702.311000000002</v>
      </c>
      <c r="D46" s="25"/>
      <c r="E46" s="34">
        <f t="shared" si="1"/>
        <v>9958.4441956421633</v>
      </c>
      <c r="F46" s="34">
        <f t="shared" si="9"/>
        <v>9958.5</v>
      </c>
      <c r="G46" s="34">
        <f t="shared" si="2"/>
        <v>-2.0654799998737872E-2</v>
      </c>
      <c r="I46" s="34">
        <f>G46</f>
        <v>-2.0654799998737872E-2</v>
      </c>
      <c r="O46" s="34">
        <f t="shared" ca="1" si="3"/>
        <v>-5.0102717977760981E-2</v>
      </c>
      <c r="P46" s="28">
        <f t="shared" si="4"/>
        <v>-3.9052809748916499E-2</v>
      </c>
      <c r="Q46" s="37">
        <f t="shared" si="5"/>
        <v>31683.811000000002</v>
      </c>
      <c r="S46" s="34">
        <f t="shared" si="6"/>
        <v>3.3848676276766786E-4</v>
      </c>
      <c r="T46" s="34">
        <v>0.1</v>
      </c>
      <c r="U46" s="34">
        <f t="shared" si="7"/>
        <v>3.384867627676679E-5</v>
      </c>
      <c r="V46" s="34">
        <f t="shared" si="8"/>
        <v>1.8398009750178627E-2</v>
      </c>
      <c r="W46">
        <f>VLOOKUP(C46,'B (2)'!C$21:E$100,3,FALSE)</f>
        <v>9958.4441956421633</v>
      </c>
      <c r="AA46" s="34">
        <v>9</v>
      </c>
      <c r="AC46" s="34" t="s">
        <v>90</v>
      </c>
      <c r="AE46" s="34" t="s">
        <v>92</v>
      </c>
    </row>
    <row r="47" spans="1:31" s="34" customFormat="1" ht="13.7" customHeight="1">
      <c r="A47" s="38" t="s">
        <v>113</v>
      </c>
      <c r="B47" s="14"/>
      <c r="C47" s="25">
        <v>46977.454299999998</v>
      </c>
      <c r="D47" s="25"/>
      <c r="E47" s="34">
        <f t="shared" si="1"/>
        <v>10701.815962443332</v>
      </c>
      <c r="F47" s="34">
        <f t="shared" si="9"/>
        <v>10702</v>
      </c>
      <c r="G47" s="34">
        <f t="shared" si="2"/>
        <v>-6.8117600007099099E-2</v>
      </c>
      <c r="J47" s="34">
        <f>G47</f>
        <v>-6.8117600007099099E-2</v>
      </c>
      <c r="O47" s="34">
        <f t="shared" ca="1" si="3"/>
        <v>-5.2281110942320783E-2</v>
      </c>
      <c r="P47" s="28">
        <f t="shared" si="4"/>
        <v>-4.3372937173397845E-2</v>
      </c>
      <c r="Q47" s="37">
        <f t="shared" si="5"/>
        <v>31958.954299999998</v>
      </c>
      <c r="S47" s="34">
        <f t="shared" si="6"/>
        <v>6.1229833875355618E-4</v>
      </c>
      <c r="T47" s="34">
        <v>1</v>
      </c>
      <c r="U47" s="34">
        <f t="shared" si="7"/>
        <v>6.1229833875355618E-4</v>
      </c>
      <c r="V47" s="34">
        <f t="shared" si="8"/>
        <v>-2.4744662833701254E-2</v>
      </c>
      <c r="W47">
        <f>VLOOKUP(C47,'B (2)'!C$21:E$100,3,FALSE)</f>
        <v>10701.815962443332</v>
      </c>
      <c r="AA47" s="34">
        <v>8</v>
      </c>
      <c r="AC47" s="34" t="s">
        <v>90</v>
      </c>
      <c r="AE47" s="34" t="s">
        <v>92</v>
      </c>
    </row>
    <row r="48" spans="1:31" s="34" customFormat="1" ht="13.7" customHeight="1">
      <c r="A48" s="33" t="s">
        <v>102</v>
      </c>
      <c r="B48" s="14" t="s">
        <v>111</v>
      </c>
      <c r="C48" s="25">
        <v>47407.396999999997</v>
      </c>
      <c r="D48" s="25"/>
      <c r="E48" s="34">
        <f t="shared" si="1"/>
        <v>11863.418896340936</v>
      </c>
      <c r="F48" s="34">
        <f t="shared" si="9"/>
        <v>11863.5</v>
      </c>
      <c r="G48" s="34">
        <f t="shared" si="2"/>
        <v>-3.0018800003745127E-2</v>
      </c>
      <c r="J48" s="34">
        <f>G48</f>
        <v>-3.0018800003745127E-2</v>
      </c>
      <c r="O48" s="34">
        <f t="shared" ca="1" si="3"/>
        <v>-5.5684209030197315E-2</v>
      </c>
      <c r="P48" s="28">
        <f t="shared" si="4"/>
        <v>-4.9932121201139365E-2</v>
      </c>
      <c r="Q48" s="37">
        <f t="shared" si="5"/>
        <v>32388.896999999997</v>
      </c>
      <c r="S48" s="34">
        <f t="shared" si="6"/>
        <v>3.9654036111059067E-4</v>
      </c>
      <c r="T48" s="34">
        <v>0.1</v>
      </c>
      <c r="U48" s="34">
        <f t="shared" si="7"/>
        <v>3.9654036111059072E-5</v>
      </c>
      <c r="V48" s="34">
        <f t="shared" si="8"/>
        <v>1.9913321197394238E-2</v>
      </c>
      <c r="W48">
        <f>VLOOKUP(C48,'B (2)'!C$21:E$100,3,FALSE)</f>
        <v>11863.418896340936</v>
      </c>
    </row>
    <row r="49" spans="1:31" s="34" customFormat="1" ht="13.7" customHeight="1">
      <c r="A49" s="33" t="s">
        <v>102</v>
      </c>
      <c r="B49" s="14"/>
      <c r="C49" s="25">
        <v>47412.396999999997</v>
      </c>
      <c r="D49" s="25"/>
      <c r="E49" s="34">
        <f t="shared" si="1"/>
        <v>11876.927707327815</v>
      </c>
      <c r="F49" s="34">
        <f t="shared" si="9"/>
        <v>11877</v>
      </c>
      <c r="G49" s="34">
        <f t="shared" si="2"/>
        <v>-2.6757600004202686E-2</v>
      </c>
      <c r="I49" s="34">
        <f>G49</f>
        <v>-2.6757600004202686E-2</v>
      </c>
      <c r="O49" s="34">
        <f t="shared" ca="1" si="3"/>
        <v>-5.5723762903797255E-2</v>
      </c>
      <c r="P49" s="28">
        <f t="shared" si="4"/>
        <v>-5.0006997679182347E-2</v>
      </c>
      <c r="Q49" s="37">
        <f t="shared" si="5"/>
        <v>32393.896999999997</v>
      </c>
      <c r="S49" s="34">
        <f t="shared" si="6"/>
        <v>5.4053449224934964E-4</v>
      </c>
      <c r="T49" s="34">
        <v>0.1</v>
      </c>
      <c r="U49" s="34">
        <f t="shared" si="7"/>
        <v>5.4053449224934967E-5</v>
      </c>
      <c r="V49" s="34">
        <f t="shared" si="8"/>
        <v>2.324939767497966E-2</v>
      </c>
      <c r="W49">
        <f>VLOOKUP(C49,'B (2)'!C$21:E$100,3,FALSE)</f>
        <v>11876.927707327815</v>
      </c>
      <c r="AA49" s="34">
        <v>8</v>
      </c>
      <c r="AC49" s="34" t="s">
        <v>90</v>
      </c>
      <c r="AE49" s="34" t="s">
        <v>92</v>
      </c>
    </row>
    <row r="50" spans="1:31" s="34" customFormat="1" ht="13.7" customHeight="1">
      <c r="A50" s="33" t="s">
        <v>103</v>
      </c>
      <c r="B50" s="14"/>
      <c r="C50" s="25">
        <v>47432.385999999999</v>
      </c>
      <c r="D50" s="25"/>
      <c r="E50" s="34">
        <f t="shared" si="1"/>
        <v>11930.93323189116</v>
      </c>
      <c r="F50" s="34">
        <f t="shared" si="9"/>
        <v>11931</v>
      </c>
      <c r="G50" s="34">
        <f t="shared" si="2"/>
        <v>-2.4712800004635938E-2</v>
      </c>
      <c r="I50" s="34">
        <f>G50</f>
        <v>-2.4712800004635938E-2</v>
      </c>
      <c r="O50" s="34">
        <f t="shared" ca="1" si="3"/>
        <v>-5.588197839819703E-2</v>
      </c>
      <c r="P50" s="28">
        <f t="shared" si="4"/>
        <v>-5.0306191018372123E-2</v>
      </c>
      <c r="Q50" s="37">
        <f t="shared" si="5"/>
        <v>32413.885999999999</v>
      </c>
      <c r="S50" s="34">
        <f t="shared" si="6"/>
        <v>6.5502166358199219E-4</v>
      </c>
      <c r="T50" s="34">
        <v>0.1</v>
      </c>
      <c r="U50" s="34">
        <f t="shared" si="7"/>
        <v>6.5502166358199227E-5</v>
      </c>
      <c r="V50" s="34">
        <f t="shared" si="8"/>
        <v>2.5593391013736186E-2</v>
      </c>
      <c r="W50">
        <f>VLOOKUP(C50,'B (2)'!C$21:E$100,3,FALSE)</f>
        <v>11930.93323189116</v>
      </c>
      <c r="AA50" s="34">
        <v>10</v>
      </c>
      <c r="AC50" s="34" t="s">
        <v>90</v>
      </c>
      <c r="AE50" s="34" t="s">
        <v>92</v>
      </c>
    </row>
    <row r="51" spans="1:31" s="34" customFormat="1" ht="13.7" customHeight="1">
      <c r="A51" s="33" t="s">
        <v>104</v>
      </c>
      <c r="B51" s="14"/>
      <c r="C51" s="25">
        <v>48163.381999999998</v>
      </c>
      <c r="D51" s="25"/>
      <c r="E51" s="34">
        <f t="shared" si="1"/>
        <v>13905.910591123944</v>
      </c>
      <c r="F51" s="34">
        <f t="shared" si="9"/>
        <v>13906</v>
      </c>
      <c r="G51" s="34">
        <f t="shared" si="2"/>
        <v>-3.3092800003942102E-2</v>
      </c>
      <c r="I51" s="34">
        <f>G51</f>
        <v>-3.3092800003942102E-2</v>
      </c>
      <c r="O51" s="34">
        <f t="shared" ca="1" si="3"/>
        <v>-6.1668563610040472E-2</v>
      </c>
      <c r="P51" s="28">
        <f t="shared" si="4"/>
        <v>-6.0905270890520627E-2</v>
      </c>
      <c r="Q51" s="37">
        <f t="shared" si="5"/>
        <v>33144.881999999998</v>
      </c>
      <c r="S51" s="34">
        <f t="shared" si="6"/>
        <v>7.7353353681677806E-4</v>
      </c>
      <c r="T51" s="34">
        <v>0.1</v>
      </c>
      <c r="U51" s="34">
        <f t="shared" si="7"/>
        <v>7.7353353681677806E-5</v>
      </c>
      <c r="V51" s="34">
        <f t="shared" si="8"/>
        <v>2.7812470886578525E-2</v>
      </c>
      <c r="W51">
        <f>VLOOKUP(C51,'B (2)'!C$21:E$100,3,FALSE)</f>
        <v>13905.910591123944</v>
      </c>
      <c r="AA51" s="34">
        <v>7</v>
      </c>
      <c r="AC51" s="34" t="s">
        <v>90</v>
      </c>
      <c r="AE51" s="34" t="s">
        <v>92</v>
      </c>
    </row>
    <row r="52" spans="1:31" s="34" customFormat="1" ht="13.7" customHeight="1">
      <c r="A52" s="33" t="s">
        <v>113</v>
      </c>
      <c r="B52" s="14"/>
      <c r="C52" s="25">
        <v>48448.521699999998</v>
      </c>
      <c r="D52" s="25"/>
      <c r="E52" s="34">
        <f t="shared" si="1"/>
        <v>14676.290253554967</v>
      </c>
      <c r="F52" s="34">
        <f t="shared" si="9"/>
        <v>14676.5</v>
      </c>
      <c r="G52" s="34">
        <f t="shared" si="2"/>
        <v>-7.7633200002310332E-2</v>
      </c>
      <c r="J52" s="34">
        <f>G52</f>
        <v>-7.7633200002310332E-2</v>
      </c>
      <c r="O52" s="34">
        <f t="shared" ca="1" si="3"/>
        <v>-6.3926064321800147E-2</v>
      </c>
      <c r="P52" s="28">
        <f t="shared" si="4"/>
        <v>-6.4858849222064585E-2</v>
      </c>
      <c r="Q52" s="37">
        <f t="shared" si="5"/>
        <v>33430.021699999998</v>
      </c>
      <c r="S52" s="34">
        <f t="shared" si="6"/>
        <v>1.6318403785676511E-4</v>
      </c>
      <c r="T52" s="34">
        <v>1</v>
      </c>
      <c r="U52" s="34">
        <f t="shared" si="7"/>
        <v>1.6318403785676511E-4</v>
      </c>
      <c r="V52" s="34">
        <f t="shared" si="8"/>
        <v>-1.2774350780245747E-2</v>
      </c>
      <c r="W52">
        <f>VLOOKUP(C52,'B (2)'!C$21:E$100,3,FALSE)</f>
        <v>14676.290253554967</v>
      </c>
      <c r="AA52" s="34">
        <v>10</v>
      </c>
      <c r="AC52" s="34" t="s">
        <v>90</v>
      </c>
      <c r="AE52" s="34" t="s">
        <v>92</v>
      </c>
    </row>
    <row r="53" spans="1:31" s="34" customFormat="1" ht="13.7" customHeight="1">
      <c r="A53" s="33" t="s">
        <v>105</v>
      </c>
      <c r="B53" s="14"/>
      <c r="C53" s="25">
        <v>48490.364999999998</v>
      </c>
      <c r="D53" s="25"/>
      <c r="E53" s="34">
        <f t="shared" ref="E53:E84" si="10">+(C53-C$7)/C$8</f>
        <v>14789.340899708415</v>
      </c>
      <c r="F53" s="34">
        <f t="shared" si="9"/>
        <v>14789.5</v>
      </c>
      <c r="G53" s="34">
        <f t="shared" ref="G53:G84" si="11">+C53-(C$7+F53*C$8)</f>
        <v>-5.8887600003799889E-2</v>
      </c>
      <c r="I53" s="34">
        <f>G53</f>
        <v>-5.8887600003799889E-2</v>
      </c>
      <c r="O53" s="34">
        <f t="shared" ref="O53:O84" ca="1" si="12">+C$11+C$12*F53</f>
        <v>-6.4257144893414483E-2</v>
      </c>
      <c r="P53" s="28">
        <f t="shared" ref="P53:P84" si="13">+D$11+D$12*F53+D$13*F53^2</f>
        <v>-6.5430111885517672E-2</v>
      </c>
      <c r="Q53" s="37">
        <f t="shared" ref="Q53:Q84" si="14">+C53-15018.5</f>
        <v>33471.864999999998</v>
      </c>
      <c r="S53" s="34">
        <f t="shared" ref="S53:S86" si="15">(P53-G53)^2</f>
        <v>4.2804461722418368E-5</v>
      </c>
      <c r="T53" s="34">
        <v>0.1</v>
      </c>
      <c r="U53" s="34">
        <f t="shared" ref="U53:U84" si="16">S53*T53</f>
        <v>4.2804461722418371E-6</v>
      </c>
      <c r="V53" s="34">
        <f t="shared" ref="V53:V86" si="17">+G53-P53</f>
        <v>6.542511881717783E-3</v>
      </c>
      <c r="W53">
        <f>VLOOKUP(C53,'B (2)'!C$21:E$100,3,FALSE)</f>
        <v>14789.340899708415</v>
      </c>
      <c r="AA53" s="34">
        <v>11</v>
      </c>
      <c r="AC53" s="34" t="s">
        <v>90</v>
      </c>
      <c r="AE53" s="34" t="s">
        <v>92</v>
      </c>
    </row>
    <row r="54" spans="1:31" s="34" customFormat="1" ht="13.7" customHeight="1">
      <c r="A54" s="33" t="s">
        <v>113</v>
      </c>
      <c r="B54" s="14"/>
      <c r="C54" s="25">
        <v>48500.366000000002</v>
      </c>
      <c r="D54" s="25"/>
      <c r="E54" s="34">
        <f t="shared" si="10"/>
        <v>14816.361223444379</v>
      </c>
      <c r="F54" s="34">
        <f t="shared" ref="F54:F76" si="18">ROUND(2*E54,0)/2</f>
        <v>14816.5</v>
      </c>
      <c r="G54" s="34">
        <f t="shared" si="11"/>
        <v>-5.1365200000873301E-2</v>
      </c>
      <c r="I54" s="34">
        <f>G54</f>
        <v>-5.1365200000873301E-2</v>
      </c>
      <c r="O54" s="34">
        <f t="shared" ca="1" si="12"/>
        <v>-6.4336252640614364E-2</v>
      </c>
      <c r="P54" s="28">
        <f t="shared" si="13"/>
        <v>-6.5566284124371169E-2</v>
      </c>
      <c r="Q54" s="37">
        <f t="shared" si="14"/>
        <v>33481.866000000002</v>
      </c>
      <c r="S54" s="34">
        <f t="shared" si="15"/>
        <v>2.0167079028266319E-4</v>
      </c>
      <c r="T54" s="34">
        <v>1</v>
      </c>
      <c r="U54" s="34">
        <f t="shared" si="16"/>
        <v>2.0167079028266319E-4</v>
      </c>
      <c r="V54" s="34">
        <f t="shared" si="17"/>
        <v>1.4201084123497867E-2</v>
      </c>
      <c r="W54">
        <f>VLOOKUP(C54,'B (2)'!C$21:E$100,3,FALSE)</f>
        <v>14816.361223444379</v>
      </c>
      <c r="X54" s="143" t="s">
        <v>277</v>
      </c>
      <c r="Y54"/>
      <c r="Z54"/>
    </row>
    <row r="55" spans="1:31" s="34" customFormat="1" ht="13.7" customHeight="1">
      <c r="A55" s="33" t="s">
        <v>106</v>
      </c>
      <c r="B55" s="14" t="s">
        <v>111</v>
      </c>
      <c r="C55" s="25">
        <v>48843.46</v>
      </c>
      <c r="D55" s="25"/>
      <c r="E55" s="34">
        <f t="shared" si="10"/>
        <v>15743.319622790761</v>
      </c>
      <c r="F55" s="34">
        <f t="shared" si="18"/>
        <v>15743.5</v>
      </c>
      <c r="G55" s="34">
        <f t="shared" si="11"/>
        <v>-6.6762800001015421E-2</v>
      </c>
      <c r="I55" s="34">
        <f>G55</f>
        <v>-6.6762800001015421E-2</v>
      </c>
      <c r="O55" s="34">
        <f t="shared" ca="1" si="12"/>
        <v>-6.7052285294477085E-2</v>
      </c>
      <c r="P55" s="28">
        <f t="shared" si="13"/>
        <v>-7.0165693840156029E-2</v>
      </c>
      <c r="Q55" s="37">
        <f t="shared" si="14"/>
        <v>33824.959999999999</v>
      </c>
      <c r="S55" s="34">
        <f t="shared" si="15"/>
        <v>1.1579686480461108E-5</v>
      </c>
      <c r="T55" s="34">
        <v>0.1</v>
      </c>
      <c r="U55" s="34">
        <f t="shared" si="16"/>
        <v>1.1579686480461109E-6</v>
      </c>
      <c r="V55" s="34">
        <f t="shared" si="17"/>
        <v>3.4028938391406083E-3</v>
      </c>
      <c r="W55">
        <f>VLOOKUP(C55,'B (2)'!C$21:E$100,3,FALSE)</f>
        <v>15743.319622790761</v>
      </c>
      <c r="X55" s="143" t="s">
        <v>270</v>
      </c>
      <c r="Y55"/>
      <c r="Z55"/>
    </row>
    <row r="56" spans="1:31" s="34" customFormat="1" ht="13.7" customHeight="1">
      <c r="A56" s="31" t="s">
        <v>125</v>
      </c>
      <c r="B56" s="14"/>
      <c r="C56" s="24">
        <v>49546.497499999998</v>
      </c>
      <c r="D56" s="25"/>
      <c r="E56" s="34">
        <f t="shared" si="10"/>
        <v>17642.759763628219</v>
      </c>
      <c r="F56" s="34">
        <f t="shared" si="18"/>
        <v>17643</v>
      </c>
      <c r="G56" s="34">
        <f t="shared" si="11"/>
        <v>-8.8918400004331488E-2</v>
      </c>
      <c r="I56" s="34">
        <f>G56</f>
        <v>-8.8918400004331488E-2</v>
      </c>
      <c r="O56" s="34">
        <f t="shared" ca="1" si="12"/>
        <v>-7.2617661805817149E-2</v>
      </c>
      <c r="P56" s="28">
        <f t="shared" si="13"/>
        <v>-7.9129859101955691E-2</v>
      </c>
      <c r="Q56" s="37">
        <f t="shared" si="14"/>
        <v>34527.997499999998</v>
      </c>
      <c r="S56" s="34">
        <f t="shared" si="15"/>
        <v>9.5815532997483988E-5</v>
      </c>
      <c r="T56" s="34">
        <v>1</v>
      </c>
      <c r="U56" s="34">
        <f t="shared" si="16"/>
        <v>9.5815532997483988E-5</v>
      </c>
      <c r="V56" s="34">
        <f t="shared" si="17"/>
        <v>-9.7885409023757974E-3</v>
      </c>
      <c r="W56">
        <f>VLOOKUP(C56,'B (2)'!C$21:E$100,3,FALSE)</f>
        <v>17642.759763628219</v>
      </c>
      <c r="X56" s="143" t="s">
        <v>272</v>
      </c>
      <c r="Y56"/>
      <c r="Z56"/>
    </row>
    <row r="57" spans="1:31" s="34" customFormat="1" ht="13.7" customHeight="1">
      <c r="A57" s="33" t="s">
        <v>113</v>
      </c>
      <c r="B57" s="14"/>
      <c r="C57" s="25">
        <v>49546.497900000002</v>
      </c>
      <c r="D57" s="25"/>
      <c r="E57" s="34">
        <f t="shared" si="10"/>
        <v>17642.760844333108</v>
      </c>
      <c r="F57" s="34">
        <f t="shared" si="18"/>
        <v>17643</v>
      </c>
      <c r="G57" s="34">
        <f t="shared" si="11"/>
        <v>-8.8518399999884423E-2</v>
      </c>
      <c r="J57" s="34">
        <f>G57</f>
        <v>-8.8518399999884423E-2</v>
      </c>
      <c r="O57" s="34">
        <f t="shared" ca="1" si="12"/>
        <v>-7.2617661805817149E-2</v>
      </c>
      <c r="P57" s="28">
        <f t="shared" si="13"/>
        <v>-7.9129859101955691E-2</v>
      </c>
      <c r="Q57" s="37">
        <f t="shared" si="14"/>
        <v>34527.997900000002</v>
      </c>
      <c r="S57" s="34">
        <f t="shared" si="15"/>
        <v>8.8144700192080438E-5</v>
      </c>
      <c r="T57" s="34">
        <v>1</v>
      </c>
      <c r="U57" s="34">
        <f t="shared" si="16"/>
        <v>8.8144700192080438E-5</v>
      </c>
      <c r="V57" s="34">
        <f t="shared" si="17"/>
        <v>-9.3885408979287321E-3</v>
      </c>
      <c r="W57">
        <f>VLOOKUP(C57,'B (2)'!C$21:E$100,3,FALSE)</f>
        <v>17642.760844333108</v>
      </c>
      <c r="X57" s="143" t="s">
        <v>274</v>
      </c>
      <c r="Y57"/>
      <c r="Z57"/>
    </row>
    <row r="58" spans="1:31" s="34" customFormat="1">
      <c r="A58" s="31" t="s">
        <v>125</v>
      </c>
      <c r="B58" s="14"/>
      <c r="C58" s="24">
        <v>49546.498299999999</v>
      </c>
      <c r="D58" s="25">
        <v>5.0000000000000001E-3</v>
      </c>
      <c r="E58" s="34">
        <f t="shared" si="10"/>
        <v>17642.761925037979</v>
      </c>
      <c r="F58" s="34">
        <f t="shared" si="18"/>
        <v>17643</v>
      </c>
      <c r="G58" s="34">
        <f t="shared" si="11"/>
        <v>-8.8118400002713315E-2</v>
      </c>
      <c r="I58" s="34">
        <f>G58</f>
        <v>-8.8118400002713315E-2</v>
      </c>
      <c r="O58" s="34">
        <f t="shared" ca="1" si="12"/>
        <v>-7.2617661805817149E-2</v>
      </c>
      <c r="P58" s="28">
        <f t="shared" si="13"/>
        <v>-7.9129859101955691E-2</v>
      </c>
      <c r="Q58" s="37">
        <f t="shared" si="14"/>
        <v>34527.998299999999</v>
      </c>
      <c r="S58" s="34">
        <f t="shared" si="15"/>
        <v>8.0793867524592687E-5</v>
      </c>
      <c r="T58" s="34">
        <v>1</v>
      </c>
      <c r="U58" s="34">
        <f t="shared" si="16"/>
        <v>8.0793867524592687E-5</v>
      </c>
      <c r="V58" s="34">
        <f t="shared" si="17"/>
        <v>-8.9885409007576245E-3</v>
      </c>
      <c r="W58">
        <f>VLOOKUP(C58,'B (2)'!C$21:E$100,3,FALSE)</f>
        <v>17642.761925037979</v>
      </c>
    </row>
    <row r="59" spans="1:31" s="34" customFormat="1" ht="13.7" customHeight="1">
      <c r="A59" s="31" t="s">
        <v>125</v>
      </c>
      <c r="B59" s="14"/>
      <c r="C59" s="24">
        <v>49568.531300000002</v>
      </c>
      <c r="D59" s="25"/>
      <c r="E59" s="34">
        <f t="shared" si="10"/>
        <v>17702.289851532765</v>
      </c>
      <c r="F59" s="34">
        <f t="shared" si="18"/>
        <v>17702.5</v>
      </c>
      <c r="G59" s="34">
        <f t="shared" si="11"/>
        <v>-7.7782000000297558E-2</v>
      </c>
      <c r="J59" s="34">
        <f>G59</f>
        <v>-7.7782000000297558E-2</v>
      </c>
      <c r="O59" s="34">
        <f t="shared" ca="1" si="12"/>
        <v>-7.2791991841313186E-2</v>
      </c>
      <c r="P59" s="28">
        <f t="shared" si="13"/>
        <v>-7.9400657389217089E-2</v>
      </c>
      <c r="Q59" s="37">
        <f t="shared" si="14"/>
        <v>34550.031300000002</v>
      </c>
      <c r="S59" s="34">
        <f t="shared" si="15"/>
        <v>2.6200517427037939E-6</v>
      </c>
      <c r="T59" s="34">
        <v>1</v>
      </c>
      <c r="U59" s="34">
        <f t="shared" si="16"/>
        <v>2.6200517427037939E-6</v>
      </c>
      <c r="V59" s="34">
        <f t="shared" si="17"/>
        <v>1.618657388919531E-3</v>
      </c>
      <c r="W59">
        <f>VLOOKUP(C59,'B (2)'!C$21:E$100,3,FALSE)</f>
        <v>17702.289851532765</v>
      </c>
      <c r="X59" s="143" t="s">
        <v>262</v>
      </c>
      <c r="Y59"/>
      <c r="Z59"/>
    </row>
    <row r="60" spans="1:31" s="34" customFormat="1" ht="13.7" customHeight="1">
      <c r="A60" s="33" t="s">
        <v>113</v>
      </c>
      <c r="B60" s="14"/>
      <c r="C60" s="25">
        <v>49568.5314</v>
      </c>
      <c r="D60" s="25">
        <v>4.0000000000000001E-3</v>
      </c>
      <c r="E60" s="34">
        <f t="shared" si="10"/>
        <v>17702.290121708978</v>
      </c>
      <c r="F60" s="34">
        <f t="shared" si="18"/>
        <v>17702.5</v>
      </c>
      <c r="G60" s="34">
        <f t="shared" si="11"/>
        <v>-7.768200000282377E-2</v>
      </c>
      <c r="I60" s="34">
        <f>G60</f>
        <v>-7.768200000282377E-2</v>
      </c>
      <c r="O60" s="34">
        <f t="shared" ca="1" si="12"/>
        <v>-7.2791991841313186E-2</v>
      </c>
      <c r="P60" s="28">
        <f t="shared" si="13"/>
        <v>-7.9400657389217089E-2</v>
      </c>
      <c r="Q60" s="37">
        <f t="shared" si="14"/>
        <v>34550.0314</v>
      </c>
      <c r="S60" s="34">
        <f t="shared" si="15"/>
        <v>2.9537832118043126E-6</v>
      </c>
      <c r="T60" s="34">
        <v>1</v>
      </c>
      <c r="U60" s="34">
        <f t="shared" si="16"/>
        <v>2.9537832118043126E-6</v>
      </c>
      <c r="V60" s="34">
        <f t="shared" si="17"/>
        <v>1.7186573863933186E-3</v>
      </c>
      <c r="W60">
        <f>VLOOKUP(C60,'B (2)'!C$21:E$100,3,FALSE)</f>
        <v>17702.290121708978</v>
      </c>
    </row>
    <row r="61" spans="1:31" s="34" customFormat="1" ht="13.7" customHeight="1">
      <c r="A61" s="31" t="s">
        <v>125</v>
      </c>
      <c r="B61" s="14"/>
      <c r="C61" s="24">
        <v>49568.5314</v>
      </c>
      <c r="D61" s="25"/>
      <c r="E61" s="34">
        <f t="shared" si="10"/>
        <v>17702.290121708978</v>
      </c>
      <c r="F61" s="34">
        <f t="shared" si="18"/>
        <v>17702.5</v>
      </c>
      <c r="G61" s="34">
        <f t="shared" si="11"/>
        <v>-7.768200000282377E-2</v>
      </c>
      <c r="J61" s="34">
        <f>G61</f>
        <v>-7.768200000282377E-2</v>
      </c>
      <c r="O61" s="34">
        <f t="shared" ca="1" si="12"/>
        <v>-7.2791991841313186E-2</v>
      </c>
      <c r="P61" s="28">
        <f t="shared" si="13"/>
        <v>-7.9400657389217089E-2</v>
      </c>
      <c r="Q61" s="37">
        <f t="shared" si="14"/>
        <v>34550.0314</v>
      </c>
      <c r="S61" s="34">
        <f t="shared" si="15"/>
        <v>2.9537832118043126E-6</v>
      </c>
      <c r="T61" s="34">
        <v>1</v>
      </c>
      <c r="U61" s="34">
        <f t="shared" si="16"/>
        <v>2.9537832118043126E-6</v>
      </c>
      <c r="V61" s="34">
        <f t="shared" si="17"/>
        <v>1.7186573863933186E-3</v>
      </c>
      <c r="W61">
        <f>VLOOKUP(C61,'B (2)'!C$21:E$100,3,FALSE)</f>
        <v>17702.290121708978</v>
      </c>
    </row>
    <row r="62" spans="1:31" s="34" customFormat="1" ht="13.7" customHeight="1">
      <c r="A62" s="33" t="s">
        <v>107</v>
      </c>
      <c r="B62" s="14" t="s">
        <v>111</v>
      </c>
      <c r="C62" s="25">
        <v>49571.495000000003</v>
      </c>
      <c r="D62" s="25"/>
      <c r="E62" s="34">
        <f t="shared" si="10"/>
        <v>17710.297064157126</v>
      </c>
      <c r="F62" s="34">
        <f t="shared" si="18"/>
        <v>17710.5</v>
      </c>
      <c r="G62" s="34">
        <f t="shared" si="11"/>
        <v>-7.5112400001671631E-2</v>
      </c>
      <c r="J62" s="34">
        <f>G62</f>
        <v>-7.5112400001671631E-2</v>
      </c>
      <c r="O62" s="34">
        <f t="shared" ca="1" si="12"/>
        <v>-7.2815431173816864E-2</v>
      </c>
      <c r="P62" s="28">
        <f t="shared" si="13"/>
        <v>-7.9437020935858055E-2</v>
      </c>
      <c r="Q62" s="37">
        <f t="shared" si="14"/>
        <v>34552.995000000003</v>
      </c>
      <c r="S62" s="34">
        <f t="shared" si="15"/>
        <v>1.8702346224403457E-5</v>
      </c>
      <c r="T62" s="34">
        <v>0.1</v>
      </c>
      <c r="U62" s="34">
        <f t="shared" si="16"/>
        <v>1.8702346224403459E-6</v>
      </c>
      <c r="V62" s="34">
        <f t="shared" si="17"/>
        <v>4.3246209341864239E-3</v>
      </c>
      <c r="W62">
        <f>VLOOKUP(C62,'B (2)'!C$21:E$100,3,FALSE)</f>
        <v>17710.297064157126</v>
      </c>
    </row>
    <row r="63" spans="1:31" s="34" customFormat="1" ht="13.7" customHeight="1">
      <c r="A63" s="33" t="s">
        <v>113</v>
      </c>
      <c r="B63" s="14"/>
      <c r="C63" s="25">
        <v>49917.919999999998</v>
      </c>
      <c r="D63" s="25">
        <v>7.0000000000000001E-3</v>
      </c>
      <c r="E63" s="34">
        <f t="shared" si="10"/>
        <v>18646.255033382964</v>
      </c>
      <c r="F63" s="34">
        <f t="shared" si="18"/>
        <v>18646.5</v>
      </c>
      <c r="G63" s="34">
        <f t="shared" si="11"/>
        <v>-9.0669200006232131E-2</v>
      </c>
      <c r="I63" s="34">
        <f>G63</f>
        <v>-9.0669200006232131E-2</v>
      </c>
      <c r="O63" s="34">
        <f t="shared" ca="1" si="12"/>
        <v>-7.5557833076746198E-2</v>
      </c>
      <c r="P63" s="28">
        <f t="shared" si="13"/>
        <v>-8.3615785114855762E-2</v>
      </c>
      <c r="Q63" s="37">
        <f t="shared" si="14"/>
        <v>34899.42</v>
      </c>
      <c r="S63" s="34">
        <f t="shared" si="15"/>
        <v>4.9750661629889923E-5</v>
      </c>
      <c r="T63" s="34">
        <v>1</v>
      </c>
      <c r="U63" s="34">
        <f t="shared" si="16"/>
        <v>4.9750661629889923E-5</v>
      </c>
      <c r="V63" s="34">
        <f t="shared" si="17"/>
        <v>-7.0534148913763695E-3</v>
      </c>
      <c r="W63">
        <f>VLOOKUP(C63,'B (2)'!C$21:E$100,3,FALSE)</f>
        <v>18646.255033382964</v>
      </c>
    </row>
    <row r="64" spans="1:31" s="34" customFormat="1" ht="13.7" customHeight="1">
      <c r="A64" s="33" t="s">
        <v>113</v>
      </c>
      <c r="B64" s="14"/>
      <c r="C64" s="25">
        <v>49918.845399999998</v>
      </c>
      <c r="D64" s="25"/>
      <c r="E64" s="34">
        <f t="shared" si="10"/>
        <v>18648.755244120417</v>
      </c>
      <c r="F64" s="34">
        <f t="shared" si="18"/>
        <v>18649</v>
      </c>
      <c r="G64" s="34">
        <f t="shared" si="11"/>
        <v>-9.0591200001654215E-2</v>
      </c>
      <c r="J64" s="34">
        <f t="shared" ref="J64:J70" si="19">G64</f>
        <v>-9.0591200001654215E-2</v>
      </c>
      <c r="O64" s="34">
        <f t="shared" ca="1" si="12"/>
        <v>-7.5565157868153598E-2</v>
      </c>
      <c r="P64" s="28">
        <f t="shared" si="13"/>
        <v>-8.3626745143867767E-2</v>
      </c>
      <c r="Q64" s="37">
        <f t="shared" si="14"/>
        <v>34900.345399999998</v>
      </c>
      <c r="S64" s="34">
        <f t="shared" si="15"/>
        <v>4.8503631466145256E-5</v>
      </c>
      <c r="T64" s="34">
        <v>1</v>
      </c>
      <c r="U64" s="34">
        <f t="shared" si="16"/>
        <v>4.8503631466145256E-5</v>
      </c>
      <c r="V64" s="34">
        <f t="shared" si="17"/>
        <v>-6.9644548577864479E-3</v>
      </c>
      <c r="W64">
        <f>VLOOKUP(C64,'B (2)'!C$21:E$100,3,FALSE)</f>
        <v>18648.755244120417</v>
      </c>
      <c r="X64" s="143" t="s">
        <v>274</v>
      </c>
      <c r="Y64"/>
      <c r="Z64"/>
    </row>
    <row r="65" spans="1:26" s="34" customFormat="1" ht="13.7" customHeight="1">
      <c r="A65" s="33" t="s">
        <v>113</v>
      </c>
      <c r="B65" s="14"/>
      <c r="C65" s="25">
        <v>49919.956299999998</v>
      </c>
      <c r="D65" s="25"/>
      <c r="E65" s="34">
        <f t="shared" si="10"/>
        <v>18651.75663174548</v>
      </c>
      <c r="F65" s="34">
        <f t="shared" si="18"/>
        <v>18652</v>
      </c>
      <c r="G65" s="34">
        <f t="shared" si="11"/>
        <v>-9.0077600005315617E-2</v>
      </c>
      <c r="J65" s="34">
        <f t="shared" si="19"/>
        <v>-9.0077600005315617E-2</v>
      </c>
      <c r="O65" s="34">
        <f t="shared" ca="1" si="12"/>
        <v>-7.5573947617842474E-2</v>
      </c>
      <c r="P65" s="28">
        <f t="shared" si="13"/>
        <v>-8.3639895763742783E-2</v>
      </c>
      <c r="Q65" s="37">
        <f t="shared" si="14"/>
        <v>34901.456299999998</v>
      </c>
      <c r="S65" s="34">
        <f t="shared" si="15"/>
        <v>4.1444035901964851E-5</v>
      </c>
      <c r="T65" s="34">
        <v>1</v>
      </c>
      <c r="U65" s="34">
        <f t="shared" si="16"/>
        <v>4.1444035901964851E-5</v>
      </c>
      <c r="V65" s="34">
        <f t="shared" si="17"/>
        <v>-6.4377042415728336E-3</v>
      </c>
      <c r="W65">
        <f>VLOOKUP(C65,'B (2)'!C$21:E$100,3,FALSE)</f>
        <v>18651.75663174548</v>
      </c>
    </row>
    <row r="66" spans="1:26" s="34" customFormat="1" ht="13.7" customHeight="1">
      <c r="A66" s="33" t="s">
        <v>113</v>
      </c>
      <c r="B66" s="14"/>
      <c r="C66" s="25">
        <v>49920.696400000001</v>
      </c>
      <c r="D66" s="25"/>
      <c r="E66" s="34">
        <f t="shared" si="10"/>
        <v>18653.756205947764</v>
      </c>
      <c r="F66" s="34">
        <f t="shared" si="18"/>
        <v>18654</v>
      </c>
      <c r="G66" s="34">
        <f t="shared" si="11"/>
        <v>-9.0235199997550808E-2</v>
      </c>
      <c r="J66" s="34">
        <f t="shared" si="19"/>
        <v>-9.0235199997550808E-2</v>
      </c>
      <c r="O66" s="34">
        <f t="shared" ca="1" si="12"/>
        <v>-7.55798074509684E-2</v>
      </c>
      <c r="P66" s="28">
        <f t="shared" si="13"/>
        <v>-8.3648661986120407E-2</v>
      </c>
      <c r="Q66" s="37">
        <f t="shared" si="14"/>
        <v>34902.196400000001</v>
      </c>
      <c r="S66" s="34">
        <f t="shared" si="15"/>
        <v>4.3382482976017543E-5</v>
      </c>
      <c r="T66" s="34">
        <v>1</v>
      </c>
      <c r="U66" s="34">
        <f t="shared" si="16"/>
        <v>4.3382482976017543E-5</v>
      </c>
      <c r="V66" s="34">
        <f t="shared" si="17"/>
        <v>-6.5865380114304012E-3</v>
      </c>
      <c r="W66">
        <f>VLOOKUP(C66,'B (2)'!C$21:E$100,3,FALSE)</f>
        <v>18653.756205947764</v>
      </c>
      <c r="X66" s="143" t="s">
        <v>275</v>
      </c>
      <c r="Y66"/>
      <c r="Z66"/>
    </row>
    <row r="67" spans="1:26" s="34" customFormat="1" ht="13.7" customHeight="1">
      <c r="A67" s="33" t="s">
        <v>113</v>
      </c>
      <c r="B67" s="14"/>
      <c r="C67" s="25">
        <v>49920.882599999997</v>
      </c>
      <c r="D67" s="25"/>
      <c r="E67" s="34">
        <f t="shared" si="10"/>
        <v>18654.259274068907</v>
      </c>
      <c r="F67" s="34">
        <f t="shared" si="18"/>
        <v>18654.5</v>
      </c>
      <c r="G67" s="34">
        <f t="shared" si="11"/>
        <v>-8.909960000164574E-2</v>
      </c>
      <c r="J67" s="34">
        <f t="shared" si="19"/>
        <v>-8.909960000164574E-2</v>
      </c>
      <c r="O67" s="34">
        <f t="shared" ca="1" si="12"/>
        <v>-7.5581272409249875E-2</v>
      </c>
      <c r="P67" s="28">
        <f t="shared" si="13"/>
        <v>-8.3650853434522443E-2</v>
      </c>
      <c r="Q67" s="37">
        <f t="shared" si="14"/>
        <v>34902.382599999997</v>
      </c>
      <c r="S67" s="34">
        <f t="shared" si="15"/>
        <v>2.9688839152737916E-5</v>
      </c>
      <c r="T67" s="34">
        <v>1</v>
      </c>
      <c r="U67" s="34">
        <f t="shared" si="16"/>
        <v>2.9688839152737916E-5</v>
      </c>
      <c r="V67" s="34">
        <f t="shared" si="17"/>
        <v>-5.4487465671232971E-3</v>
      </c>
      <c r="W67">
        <f>VLOOKUP(C67,'B (2)'!C$21:E$100,3,FALSE)</f>
        <v>18654.259274068907</v>
      </c>
    </row>
    <row r="68" spans="1:26" s="34" customFormat="1" ht="13.7" customHeight="1">
      <c r="A68" s="31" t="s">
        <v>126</v>
      </c>
      <c r="B68" s="15" t="s">
        <v>111</v>
      </c>
      <c r="C68" s="24">
        <v>49921.438499999997</v>
      </c>
      <c r="D68" s="25"/>
      <c r="E68" s="34">
        <f t="shared" si="10"/>
        <v>18655.761183674425</v>
      </c>
      <c r="F68" s="34">
        <f t="shared" si="18"/>
        <v>18656</v>
      </c>
      <c r="G68" s="34">
        <f t="shared" si="11"/>
        <v>-8.8392800003930461E-2</v>
      </c>
      <c r="J68" s="34">
        <f t="shared" si="19"/>
        <v>-8.8392800003930461E-2</v>
      </c>
      <c r="O68" s="34">
        <f t="shared" ca="1" si="12"/>
        <v>-7.5585667284094313E-2</v>
      </c>
      <c r="P68" s="28">
        <f t="shared" si="13"/>
        <v>-8.3657427522466798E-2</v>
      </c>
      <c r="Q68" s="37">
        <f t="shared" si="14"/>
        <v>34902.938499999997</v>
      </c>
      <c r="S68" s="34">
        <f t="shared" si="15"/>
        <v>2.2423752538203321E-5</v>
      </c>
      <c r="T68" s="34">
        <v>1</v>
      </c>
      <c r="U68" s="34">
        <f t="shared" si="16"/>
        <v>2.2423752538203321E-5</v>
      </c>
      <c r="V68" s="34">
        <f t="shared" si="17"/>
        <v>-4.7353724814636622E-3</v>
      </c>
      <c r="W68">
        <f>VLOOKUP(C68,'B (2)'!C$21:E$100,3,FALSE)</f>
        <v>18655.761183674425</v>
      </c>
    </row>
    <row r="69" spans="1:26" s="34" customFormat="1" ht="13.7" customHeight="1">
      <c r="A69" s="33" t="s">
        <v>113</v>
      </c>
      <c r="B69" s="14"/>
      <c r="C69" s="25">
        <v>49921.808100000002</v>
      </c>
      <c r="D69" s="25"/>
      <c r="E69" s="34">
        <f t="shared" si="10"/>
        <v>18656.759754982591</v>
      </c>
      <c r="F69" s="34">
        <f t="shared" si="18"/>
        <v>18657</v>
      </c>
      <c r="G69" s="34">
        <f t="shared" si="11"/>
        <v>-8.8921599999594036E-2</v>
      </c>
      <c r="J69" s="34">
        <f t="shared" si="19"/>
        <v>-8.8921599999594036E-2</v>
      </c>
      <c r="O69" s="34">
        <f t="shared" ca="1" si="12"/>
        <v>-7.5588597200657276E-2</v>
      </c>
      <c r="P69" s="28">
        <f t="shared" si="13"/>
        <v>-8.3661810033378289E-2</v>
      </c>
      <c r="Q69" s="37">
        <f t="shared" si="14"/>
        <v>34903.308100000002</v>
      </c>
      <c r="S69" s="34">
        <f t="shared" si="15"/>
        <v>2.7665390488703852E-5</v>
      </c>
      <c r="T69" s="34">
        <v>1</v>
      </c>
      <c r="U69" s="34">
        <f t="shared" si="16"/>
        <v>2.7665390488703852E-5</v>
      </c>
      <c r="V69" s="34">
        <f t="shared" si="17"/>
        <v>-5.2597899662157471E-3</v>
      </c>
      <c r="W69">
        <f>VLOOKUP(C69,'B (2)'!C$21:E$100,3,FALSE)</f>
        <v>18656.759754982591</v>
      </c>
      <c r="X69" s="143" t="s">
        <v>275</v>
      </c>
      <c r="Y69"/>
      <c r="Z69"/>
    </row>
    <row r="70" spans="1:26" s="34" customFormat="1" ht="13.7" customHeight="1">
      <c r="A70" s="33" t="s">
        <v>113</v>
      </c>
      <c r="B70" s="14"/>
      <c r="C70" s="25">
        <v>49922.918299999998</v>
      </c>
      <c r="D70" s="25"/>
      <c r="E70" s="34">
        <f t="shared" si="10"/>
        <v>18659.759251374104</v>
      </c>
      <c r="F70" s="34">
        <f t="shared" si="18"/>
        <v>18660</v>
      </c>
      <c r="G70" s="34">
        <f t="shared" si="11"/>
        <v>-8.9108000007399824E-2</v>
      </c>
      <c r="J70" s="34">
        <f t="shared" si="19"/>
        <v>-8.9108000007399824E-2</v>
      </c>
      <c r="O70" s="34">
        <f t="shared" ca="1" si="12"/>
        <v>-7.5597386950346152E-2</v>
      </c>
      <c r="P70" s="28">
        <f t="shared" si="13"/>
        <v>-8.3674956537065859E-2</v>
      </c>
      <c r="Q70" s="37">
        <f t="shared" si="14"/>
        <v>34904.418299999998</v>
      </c>
      <c r="S70" s="34">
        <f t="shared" si="15"/>
        <v>2.9517961350538532E-5</v>
      </c>
      <c r="T70" s="34">
        <v>1</v>
      </c>
      <c r="U70" s="34">
        <f t="shared" si="16"/>
        <v>2.9517961350538532E-5</v>
      </c>
      <c r="V70" s="34">
        <f t="shared" si="17"/>
        <v>-5.4330434703339647E-3</v>
      </c>
      <c r="W70">
        <f>VLOOKUP(C70,'B (2)'!C$21:E$100,3,FALSE)</f>
        <v>18659.759251374104</v>
      </c>
    </row>
    <row r="71" spans="1:26" s="34" customFormat="1" ht="13.7" customHeight="1">
      <c r="A71" s="33" t="s">
        <v>109</v>
      </c>
      <c r="B71" s="14"/>
      <c r="C71" s="25">
        <v>49959.381999999998</v>
      </c>
      <c r="D71" s="25">
        <v>1.4E-2</v>
      </c>
      <c r="E71" s="34">
        <f t="shared" si="10"/>
        <v>18758.27549761055</v>
      </c>
      <c r="F71" s="34">
        <f t="shared" si="18"/>
        <v>18758.5</v>
      </c>
      <c r="G71" s="34">
        <f t="shared" si="11"/>
        <v>-8.3094800007529557E-2</v>
      </c>
      <c r="I71" s="34">
        <f>G71</f>
        <v>-8.3094800007529557E-2</v>
      </c>
      <c r="O71" s="34">
        <f t="shared" ca="1" si="12"/>
        <v>-7.5885983731797585E-2</v>
      </c>
      <c r="P71" s="28">
        <f t="shared" si="13"/>
        <v>-8.4105742728709076E-2</v>
      </c>
      <c r="Q71" s="37">
        <f t="shared" si="14"/>
        <v>34940.881999999998</v>
      </c>
      <c r="S71" s="34">
        <f t="shared" si="15"/>
        <v>1.0220051855058521E-6</v>
      </c>
      <c r="T71" s="34">
        <v>0.05</v>
      </c>
      <c r="U71" s="34">
        <f t="shared" si="16"/>
        <v>5.1100259275292604E-8</v>
      </c>
      <c r="V71" s="34">
        <f t="shared" si="17"/>
        <v>1.0109427211795197E-3</v>
      </c>
      <c r="W71">
        <f>VLOOKUP(C71,'B (2)'!C$21:E$100,3,FALSE)</f>
        <v>18758.27549761055</v>
      </c>
      <c r="X71" s="143" t="s">
        <v>276</v>
      </c>
      <c r="Y71"/>
      <c r="Z71"/>
    </row>
    <row r="72" spans="1:26" s="34" customFormat="1" ht="13.7" customHeight="1">
      <c r="A72" s="33" t="s">
        <v>109</v>
      </c>
      <c r="B72" s="14"/>
      <c r="C72" s="25">
        <v>49962.360999999997</v>
      </c>
      <c r="D72" s="25">
        <v>5.0000000000000001E-3</v>
      </c>
      <c r="E72" s="34">
        <f t="shared" si="10"/>
        <v>18766.324047196529</v>
      </c>
      <c r="F72" s="34">
        <f t="shared" si="18"/>
        <v>18766.5</v>
      </c>
      <c r="G72" s="34">
        <f t="shared" si="11"/>
        <v>-6.5125200002512429E-2</v>
      </c>
      <c r="I72" s="34">
        <f>G72</f>
        <v>-6.5125200002512429E-2</v>
      </c>
      <c r="O72" s="34">
        <f t="shared" ca="1" si="12"/>
        <v>-7.5909423064301249E-2</v>
      </c>
      <c r="P72" s="28">
        <f t="shared" si="13"/>
        <v>-8.4140657377378802E-2</v>
      </c>
      <c r="Q72" s="37">
        <f t="shared" si="14"/>
        <v>34943.860999999997</v>
      </c>
      <c r="S72" s="34">
        <f t="shared" si="15"/>
        <v>3.6158761917535993E-4</v>
      </c>
      <c r="T72" s="34">
        <v>0.1</v>
      </c>
      <c r="U72" s="34">
        <f t="shared" si="16"/>
        <v>3.6158761917535996E-5</v>
      </c>
      <c r="V72" s="34">
        <f t="shared" si="17"/>
        <v>1.9015457374866374E-2</v>
      </c>
      <c r="W72">
        <f>VLOOKUP(C72,'B (2)'!C$21:E$100,3,FALSE)</f>
        <v>18766.324047196529</v>
      </c>
    </row>
    <row r="73" spans="1:26" s="34" customFormat="1" ht="13.7" customHeight="1">
      <c r="A73" s="33" t="s">
        <v>119</v>
      </c>
      <c r="B73" s="15"/>
      <c r="C73" s="24">
        <v>50303.415500000003</v>
      </c>
      <c r="D73" s="25"/>
      <c r="E73" s="34">
        <f t="shared" si="10"/>
        <v>19687.77220254139</v>
      </c>
      <c r="F73" s="35">
        <f t="shared" si="18"/>
        <v>19688</v>
      </c>
      <c r="G73" s="34">
        <f t="shared" si="11"/>
        <v>-8.431439999549184E-2</v>
      </c>
      <c r="H73" s="36"/>
      <c r="I73" s="36"/>
      <c r="J73" s="36"/>
      <c r="K73" s="34">
        <f>G73</f>
        <v>-8.431439999549184E-2</v>
      </c>
      <c r="L73" s="36"/>
      <c r="M73" s="36"/>
      <c r="O73" s="34">
        <f t="shared" ca="1" si="12"/>
        <v>-7.8609341177067693E-2</v>
      </c>
      <c r="P73" s="28">
        <f t="shared" si="13"/>
        <v>-8.8088937314706378E-2</v>
      </c>
      <c r="Q73" s="37">
        <f t="shared" si="14"/>
        <v>35284.915500000003</v>
      </c>
      <c r="S73" s="34">
        <f t="shared" si="15"/>
        <v>1.4247131974143273E-5</v>
      </c>
      <c r="T73" s="34">
        <v>1</v>
      </c>
      <c r="U73" s="34">
        <f t="shared" si="16"/>
        <v>1.4247131974143273E-5</v>
      </c>
      <c r="V73" s="34">
        <f t="shared" si="17"/>
        <v>3.7745373192145382E-3</v>
      </c>
      <c r="W73">
        <f>VLOOKUP(C73,'B (2)'!C$21:E$100,3,FALSE)</f>
        <v>19687.77220254139</v>
      </c>
      <c r="X73" s="143" t="s">
        <v>262</v>
      </c>
      <c r="Y73"/>
      <c r="Z73"/>
    </row>
    <row r="74" spans="1:26" s="34" customFormat="1" ht="13.7" customHeight="1">
      <c r="A74" s="33" t="s">
        <v>110</v>
      </c>
      <c r="B74" s="14" t="s">
        <v>111</v>
      </c>
      <c r="C74" s="25">
        <v>50312.487999999998</v>
      </c>
      <c r="D74" s="25">
        <v>5.0000000000000001E-3</v>
      </c>
      <c r="E74" s="34">
        <f t="shared" si="10"/>
        <v>19712.283940077064</v>
      </c>
      <c r="F74" s="34">
        <f t="shared" si="18"/>
        <v>19712.5</v>
      </c>
      <c r="G74" s="34">
        <f t="shared" si="11"/>
        <v>-7.9970000006142072E-2</v>
      </c>
      <c r="I74" s="34">
        <f>G74</f>
        <v>-7.9970000006142072E-2</v>
      </c>
      <c r="O74" s="34">
        <f t="shared" ca="1" si="12"/>
        <v>-7.8681124132860186E-2</v>
      </c>
      <c r="P74" s="28">
        <f t="shared" si="13"/>
        <v>-8.8191923055781912E-2</v>
      </c>
      <c r="Q74" s="37">
        <f t="shared" si="14"/>
        <v>35293.987999999998</v>
      </c>
      <c r="S74" s="34">
        <f t="shared" si="15"/>
        <v>6.7600018634198883E-5</v>
      </c>
      <c r="T74">
        <v>0.1</v>
      </c>
      <c r="U74" s="34">
        <f t="shared" si="16"/>
        <v>6.7600018634198888E-6</v>
      </c>
      <c r="V74" s="34">
        <f t="shared" si="17"/>
        <v>8.2219230496398399E-3</v>
      </c>
      <c r="W74">
        <f>VLOOKUP(C74,'B (2)'!C$21:E$100,3,FALSE)</f>
        <v>19712.283940077064</v>
      </c>
    </row>
    <row r="75" spans="1:26" s="34" customFormat="1" ht="13.7" customHeight="1">
      <c r="A75" s="33" t="s">
        <v>119</v>
      </c>
      <c r="B75" s="15" t="s">
        <v>111</v>
      </c>
      <c r="C75" s="24">
        <v>50315.451099999998</v>
      </c>
      <c r="D75" s="24">
        <v>2.9999999999999997E-4</v>
      </c>
      <c r="E75" s="34">
        <f t="shared" si="10"/>
        <v>19720.28953164411</v>
      </c>
      <c r="F75" s="35">
        <f t="shared" si="18"/>
        <v>19720.5</v>
      </c>
      <c r="G75" s="34">
        <f t="shared" si="11"/>
        <v>-7.7900399999634828E-2</v>
      </c>
      <c r="H75" s="36"/>
      <c r="I75" s="36"/>
      <c r="J75" s="36"/>
      <c r="K75" s="34">
        <f t="shared" ref="K75:K86" si="20">G75</f>
        <v>-7.7900399999634828E-2</v>
      </c>
      <c r="L75" s="36"/>
      <c r="M75" s="36"/>
      <c r="O75" s="34">
        <f t="shared" ca="1" si="12"/>
        <v>-7.870456346536385E-2</v>
      </c>
      <c r="P75" s="28">
        <f t="shared" si="13"/>
        <v>-8.8225528756852606E-2</v>
      </c>
      <c r="Q75" s="37">
        <f t="shared" si="14"/>
        <v>35296.951099999998</v>
      </c>
      <c r="S75" s="34">
        <f t="shared" si="15"/>
        <v>1.0660828385312553E-4</v>
      </c>
      <c r="T75">
        <v>1</v>
      </c>
      <c r="U75" s="34">
        <f t="shared" si="16"/>
        <v>1.0660828385312553E-4</v>
      </c>
      <c r="V75" s="34">
        <f t="shared" si="17"/>
        <v>1.0325128757217777E-2</v>
      </c>
      <c r="W75">
        <f>VLOOKUP(C75,'B (2)'!C$21:E$100,3,FALSE)</f>
        <v>19720.28953164411</v>
      </c>
      <c r="X75" s="143" t="s">
        <v>277</v>
      </c>
      <c r="Y75"/>
      <c r="Z75"/>
    </row>
    <row r="76" spans="1:26" s="34" customFormat="1">
      <c r="A76" s="33" t="s">
        <v>119</v>
      </c>
      <c r="B76" s="15" t="s">
        <v>111</v>
      </c>
      <c r="C76" s="24">
        <v>50315.451699999998</v>
      </c>
      <c r="D76" s="24">
        <v>5.0000000000000001E-4</v>
      </c>
      <c r="E76" s="34">
        <f t="shared" si="10"/>
        <v>19720.291152701426</v>
      </c>
      <c r="F76" s="35">
        <f t="shared" si="18"/>
        <v>19720.5</v>
      </c>
      <c r="G76" s="34">
        <f t="shared" si="11"/>
        <v>-7.7300400000240188E-2</v>
      </c>
      <c r="H76" s="36"/>
      <c r="I76" s="36"/>
      <c r="J76" s="36"/>
      <c r="K76" s="34">
        <f t="shared" si="20"/>
        <v>-7.7300400000240188E-2</v>
      </c>
      <c r="L76" s="36"/>
      <c r="M76" s="36"/>
      <c r="O76" s="34">
        <f t="shared" ca="1" si="12"/>
        <v>-7.870456346536385E-2</v>
      </c>
      <c r="P76" s="28">
        <f t="shared" si="13"/>
        <v>-8.8225528756852606E-2</v>
      </c>
      <c r="Q76" s="37">
        <f t="shared" si="14"/>
        <v>35296.951699999998</v>
      </c>
      <c r="S76" s="34">
        <f t="shared" si="15"/>
        <v>1.1935843834855959E-4</v>
      </c>
      <c r="T76">
        <v>1</v>
      </c>
      <c r="U76" s="34">
        <f t="shared" si="16"/>
        <v>1.1935843834855959E-4</v>
      </c>
      <c r="V76" s="34">
        <f t="shared" si="17"/>
        <v>1.0925128756612418E-2</v>
      </c>
      <c r="W76">
        <f>VLOOKUP(C76,'B (2)'!C$21:E$100,3,FALSE)</f>
        <v>19720.291152701426</v>
      </c>
    </row>
    <row r="77" spans="1:26" s="34" customFormat="1" ht="13.7" customHeight="1">
      <c r="A77" s="32" t="s">
        <v>118</v>
      </c>
      <c r="B77" s="14" t="s">
        <v>111</v>
      </c>
      <c r="C77" s="25">
        <v>51016.453399999999</v>
      </c>
      <c r="D77" s="25">
        <v>2.9999999999999997E-4</v>
      </c>
      <c r="E77" s="34">
        <f t="shared" si="10"/>
        <v>21614.23104605747</v>
      </c>
      <c r="F77" s="43">
        <f t="shared" ref="F77:F100" si="21">ROUND(2*E77,0)/2+0.5</f>
        <v>21614.5</v>
      </c>
      <c r="G77" s="34">
        <f t="shared" si="11"/>
        <v>-9.9547600002551917E-2</v>
      </c>
      <c r="K77" s="34">
        <f t="shared" si="20"/>
        <v>-9.9547600002551917E-2</v>
      </c>
      <c r="O77" s="34">
        <f t="shared" ca="1" si="12"/>
        <v>-8.4253825435607638E-2</v>
      </c>
      <c r="P77" s="28">
        <f t="shared" si="13"/>
        <v>-9.5872759648644459E-2</v>
      </c>
      <c r="Q77" s="37">
        <f t="shared" si="14"/>
        <v>35997.953399999999</v>
      </c>
      <c r="S77" s="34">
        <f t="shared" si="15"/>
        <v>1.3504451626706688E-5</v>
      </c>
      <c r="T77">
        <v>1</v>
      </c>
      <c r="U77" s="34">
        <f t="shared" si="16"/>
        <v>1.3504451626706688E-5</v>
      </c>
      <c r="V77" s="34">
        <f t="shared" si="17"/>
        <v>-3.6748403539074576E-3</v>
      </c>
      <c r="W77">
        <f>VLOOKUP(C77,'B (2)'!C$21:E$100,3,FALSE)</f>
        <v>21614.23104605747</v>
      </c>
    </row>
    <row r="78" spans="1:26" s="34" customFormat="1" ht="13.7" customHeight="1">
      <c r="A78" s="33" t="s">
        <v>116</v>
      </c>
      <c r="B78" s="14"/>
      <c r="C78" s="25">
        <v>51378.435700000002</v>
      </c>
      <c r="D78" s="25">
        <v>4.0000000000000002E-4</v>
      </c>
      <c r="E78" s="34">
        <f t="shared" si="10"/>
        <v>22592.22114031656</v>
      </c>
      <c r="F78" s="43">
        <f t="shared" si="21"/>
        <v>22592.5</v>
      </c>
      <c r="G78" s="34">
        <f t="shared" si="11"/>
        <v>-0.10321400000248104</v>
      </c>
      <c r="H78" s="40"/>
      <c r="I78" s="41"/>
      <c r="J78" s="41"/>
      <c r="K78" s="34">
        <f t="shared" si="20"/>
        <v>-0.10321400000248104</v>
      </c>
      <c r="O78" s="34">
        <f t="shared" ca="1" si="12"/>
        <v>-8.7119283834181244E-2</v>
      </c>
      <c r="P78" s="28">
        <f t="shared" si="13"/>
        <v>-9.9580674025311983E-2</v>
      </c>
      <c r="Q78" s="37">
        <f t="shared" si="14"/>
        <v>36359.935700000002</v>
      </c>
      <c r="S78" s="34">
        <f t="shared" si="15"/>
        <v>1.320105765637151E-5</v>
      </c>
      <c r="T78">
        <v>1</v>
      </c>
      <c r="U78" s="34">
        <f t="shared" si="16"/>
        <v>1.320105765637151E-5</v>
      </c>
      <c r="V78" s="34">
        <f t="shared" si="17"/>
        <v>-3.6333259771690607E-3</v>
      </c>
      <c r="W78">
        <f>VLOOKUP(C78,'B (2)'!C$21:E$100,3,FALSE)</f>
        <v>22592.22114031656</v>
      </c>
    </row>
    <row r="79" spans="1:26" s="34" customFormat="1" ht="13.7" customHeight="1">
      <c r="A79" s="33" t="s">
        <v>116</v>
      </c>
      <c r="B79" s="15"/>
      <c r="C79" s="25">
        <v>51388.434800000003</v>
      </c>
      <c r="D79" s="25">
        <v>2.9999999999999997E-4</v>
      </c>
      <c r="E79" s="34">
        <f t="shared" si="10"/>
        <v>22619.236330704342</v>
      </c>
      <c r="F79" s="43">
        <f t="shared" si="21"/>
        <v>22619.5</v>
      </c>
      <c r="G79" s="34">
        <f t="shared" si="11"/>
        <v>-9.7591600002488121E-2</v>
      </c>
      <c r="H79" s="40"/>
      <c r="I79" s="41"/>
      <c r="J79" s="41"/>
      <c r="K79" s="34">
        <f t="shared" si="20"/>
        <v>-9.7591600002488121E-2</v>
      </c>
      <c r="O79" s="34">
        <f t="shared" ca="1" si="12"/>
        <v>-8.7198391581381138E-2</v>
      </c>
      <c r="P79" s="28">
        <f t="shared" si="13"/>
        <v>-9.9680712827437234E-2</v>
      </c>
      <c r="Q79" s="37">
        <f t="shared" si="14"/>
        <v>36369.934800000003</v>
      </c>
      <c r="S79" s="34">
        <f t="shared" si="15"/>
        <v>4.3643923953668641E-6</v>
      </c>
      <c r="T79">
        <v>1</v>
      </c>
      <c r="U79" s="34">
        <f t="shared" si="16"/>
        <v>4.3643923953668641E-6</v>
      </c>
      <c r="V79" s="34">
        <f t="shared" si="17"/>
        <v>2.0891128249491131E-3</v>
      </c>
      <c r="W79">
        <f>VLOOKUP(C79,'B (2)'!C$21:E$100,3,FALSE)</f>
        <v>22619.236330704342</v>
      </c>
      <c r="X79" s="143" t="s">
        <v>277</v>
      </c>
      <c r="Y79"/>
      <c r="Z79"/>
    </row>
    <row r="80" spans="1:26" s="34" customFormat="1" ht="13.7" customHeight="1">
      <c r="A80" s="32" t="s">
        <v>124</v>
      </c>
      <c r="B80" s="42" t="s">
        <v>111</v>
      </c>
      <c r="C80" s="32">
        <v>51747.452599999997</v>
      </c>
      <c r="D80" s="32">
        <v>5.9999999999999995E-4</v>
      </c>
      <c r="E80" s="34">
        <f t="shared" si="10"/>
        <v>23589.217050929285</v>
      </c>
      <c r="F80" s="43">
        <f t="shared" si="21"/>
        <v>23589.5</v>
      </c>
      <c r="G80" s="34">
        <f t="shared" si="11"/>
        <v>-0.10472760000266135</v>
      </c>
      <c r="H80" s="40"/>
      <c r="I80" s="41"/>
      <c r="J80" s="41"/>
      <c r="K80" s="34">
        <f t="shared" si="20"/>
        <v>-0.10472760000266135</v>
      </c>
      <c r="O80" s="34">
        <f t="shared" ca="1" si="12"/>
        <v>-9.004041064745108E-2</v>
      </c>
      <c r="P80" s="28">
        <f t="shared" si="13"/>
        <v>-0.10319176767875826</v>
      </c>
      <c r="Q80" s="37">
        <f t="shared" si="14"/>
        <v>36728.952599999997</v>
      </c>
      <c r="S80" s="34">
        <f t="shared" si="15"/>
        <v>2.358780927145553E-6</v>
      </c>
      <c r="T80">
        <v>1</v>
      </c>
      <c r="U80" s="34">
        <f t="shared" si="16"/>
        <v>2.358780927145553E-6</v>
      </c>
      <c r="V80" s="34">
        <f t="shared" si="17"/>
        <v>-1.5358323239030858E-3</v>
      </c>
      <c r="W80">
        <f>VLOOKUP(C80,'B (2)'!C$21:E$100,3,FALSE)</f>
        <v>23589.217050929285</v>
      </c>
    </row>
    <row r="81" spans="1:31" s="34" customFormat="1">
      <c r="A81" s="32" t="s">
        <v>127</v>
      </c>
      <c r="B81" s="111" t="s">
        <v>122</v>
      </c>
      <c r="C81" s="31">
        <v>52448.456700000002</v>
      </c>
      <c r="D81" s="31">
        <v>6.9999999999999999E-4</v>
      </c>
      <c r="E81" s="34">
        <f t="shared" si="10"/>
        <v>25483.163428514617</v>
      </c>
      <c r="F81" s="43">
        <f t="shared" si="21"/>
        <v>25483.5</v>
      </c>
      <c r="G81" s="34">
        <f t="shared" si="11"/>
        <v>-0.12457480000011856</v>
      </c>
      <c r="H81" s="40"/>
      <c r="I81" s="41"/>
      <c r="J81" s="41"/>
      <c r="K81" s="34">
        <f t="shared" si="20"/>
        <v>-0.12457480000011856</v>
      </c>
      <c r="O81" s="34">
        <f t="shared" ca="1" si="12"/>
        <v>-9.5589672617694868E-2</v>
      </c>
      <c r="P81" s="28">
        <f t="shared" si="13"/>
        <v>-0.10958220889738216</v>
      </c>
      <c r="Q81" s="37">
        <f t="shared" si="14"/>
        <v>37429.956700000002</v>
      </c>
      <c r="S81" s="34">
        <f t="shared" si="15"/>
        <v>2.2477778797385073E-4</v>
      </c>
      <c r="T81">
        <v>1</v>
      </c>
      <c r="U81" s="34">
        <f t="shared" si="16"/>
        <v>2.2477778797385073E-4</v>
      </c>
      <c r="V81" s="34">
        <f t="shared" si="17"/>
        <v>-1.4992591102736402E-2</v>
      </c>
      <c r="W81">
        <f>VLOOKUP(C81,'B (2)'!C$21:E$100,3,FALSE)</f>
        <v>25483.163428514617</v>
      </c>
    </row>
    <row r="82" spans="1:31" s="34" customFormat="1" ht="13.7" customHeight="1">
      <c r="A82" s="32" t="s">
        <v>127</v>
      </c>
      <c r="B82" s="111" t="s">
        <v>111</v>
      </c>
      <c r="C82" s="31">
        <v>52489.375780000002</v>
      </c>
      <c r="D82" s="31">
        <v>5.0000000000000002E-5</v>
      </c>
      <c r="E82" s="34">
        <f t="shared" si="10"/>
        <v>25593.717052010004</v>
      </c>
      <c r="F82" s="43">
        <f t="shared" si="21"/>
        <v>25594</v>
      </c>
      <c r="G82" s="34">
        <f t="shared" si="11"/>
        <v>-0.10472719999961555</v>
      </c>
      <c r="H82" s="40"/>
      <c r="I82" s="41"/>
      <c r="J82" s="41"/>
      <c r="K82" s="34">
        <f t="shared" si="20"/>
        <v>-0.10472719999961555</v>
      </c>
      <c r="O82" s="34">
        <f t="shared" ca="1" si="12"/>
        <v>-9.5913428397901804E-2</v>
      </c>
      <c r="P82" s="28">
        <f t="shared" si="13"/>
        <v>-0.10993604661518425</v>
      </c>
      <c r="Q82" s="37">
        <f t="shared" si="14"/>
        <v>37470.875780000002</v>
      </c>
      <c r="S82" s="34">
        <f t="shared" si="15"/>
        <v>2.7132083064521462E-5</v>
      </c>
      <c r="T82">
        <v>1</v>
      </c>
      <c r="U82" s="34">
        <f t="shared" si="16"/>
        <v>2.7132083064521462E-5</v>
      </c>
      <c r="V82" s="34">
        <f t="shared" si="17"/>
        <v>5.2088466155686963E-3</v>
      </c>
      <c r="W82">
        <f>VLOOKUP(C82,'B (2)'!C$21:E$100,3,FALSE)</f>
        <v>25593.717052010004</v>
      </c>
    </row>
    <row r="83" spans="1:31">
      <c r="A83" s="32" t="s">
        <v>145</v>
      </c>
      <c r="B83" s="42" t="s">
        <v>111</v>
      </c>
      <c r="C83" s="32">
        <v>52498.448600000003</v>
      </c>
      <c r="D83" s="32">
        <v>1.6000000000000001E-3</v>
      </c>
      <c r="E83" s="34">
        <f t="shared" si="10"/>
        <v>25618.2296541096</v>
      </c>
      <c r="F83" s="43">
        <f t="shared" si="21"/>
        <v>25618.5</v>
      </c>
      <c r="G83" s="34">
        <f t="shared" si="11"/>
        <v>-0.10006279999652179</v>
      </c>
      <c r="H83" s="40"/>
      <c r="I83" s="41"/>
      <c r="J83" s="41"/>
      <c r="K83" s="34">
        <f t="shared" si="20"/>
        <v>-0.10006279999652179</v>
      </c>
      <c r="L83" s="34"/>
      <c r="M83" s="34"/>
      <c r="N83" s="34"/>
      <c r="O83" s="34">
        <f t="shared" ca="1" si="12"/>
        <v>-9.5985211353694283E-2</v>
      </c>
      <c r="P83" s="28">
        <f t="shared" si="13"/>
        <v>-0.11001421569080698</v>
      </c>
      <c r="Q83" s="37">
        <f t="shared" si="14"/>
        <v>37479.948600000003</v>
      </c>
      <c r="S83" s="34">
        <f t="shared" si="15"/>
        <v>9.9030674320465587E-5</v>
      </c>
      <c r="T83">
        <v>1</v>
      </c>
      <c r="U83" s="34">
        <f t="shared" si="16"/>
        <v>9.9030674320465587E-5</v>
      </c>
      <c r="V83" s="34">
        <f t="shared" si="17"/>
        <v>9.95141569428519E-3</v>
      </c>
      <c r="W83">
        <f>VLOOKUP(C83,'B (2)'!C$21:E$100,3,FALSE)</f>
        <v>25618.2296541096</v>
      </c>
      <c r="X83" s="34"/>
      <c r="Y83" s="34"/>
      <c r="Z83" s="34"/>
      <c r="AA83" s="34"/>
      <c r="AB83" s="34"/>
      <c r="AC83" s="34"/>
      <c r="AD83" s="34"/>
      <c r="AE83" s="34"/>
    </row>
    <row r="84" spans="1:31" s="34" customFormat="1">
      <c r="A84" s="33" t="s">
        <v>134</v>
      </c>
      <c r="B84" s="42" t="s">
        <v>111</v>
      </c>
      <c r="C84" s="32">
        <v>52504.377999999997</v>
      </c>
      <c r="D84" s="32">
        <v>2.9999999999999997E-4</v>
      </c>
      <c r="E84" s="34">
        <f t="shared" si="10"/>
        <v>25634.249482882704</v>
      </c>
      <c r="F84" s="43">
        <f t="shared" si="21"/>
        <v>25634.5</v>
      </c>
      <c r="G84" s="34">
        <f t="shared" si="11"/>
        <v>-9.272360000613844E-2</v>
      </c>
      <c r="H84" s="40"/>
      <c r="I84" s="41"/>
      <c r="J84" s="41"/>
      <c r="K84" s="34">
        <f t="shared" si="20"/>
        <v>-9.272360000613844E-2</v>
      </c>
      <c r="O84" s="34">
        <f t="shared" ca="1" si="12"/>
        <v>-9.6032090018701624E-2</v>
      </c>
      <c r="P84" s="28">
        <f t="shared" si="13"/>
        <v>-0.11006520931452021</v>
      </c>
      <c r="Q84" s="37">
        <f t="shared" si="14"/>
        <v>37485.877999999997</v>
      </c>
      <c r="S84" s="34">
        <f t="shared" si="15"/>
        <v>3.0073141340455331E-4</v>
      </c>
      <c r="T84" s="34">
        <v>1</v>
      </c>
      <c r="U84" s="34">
        <f t="shared" si="16"/>
        <v>3.0073141340455331E-4</v>
      </c>
      <c r="V84" s="34">
        <f t="shared" si="17"/>
        <v>1.7341609308381772E-2</v>
      </c>
      <c r="W84">
        <f>VLOOKUP(C84,'B (2)'!C$21:E$100,3,FALSE)</f>
        <v>25634.249482882704</v>
      </c>
    </row>
    <row r="85" spans="1:31">
      <c r="A85" s="32" t="s">
        <v>145</v>
      </c>
      <c r="B85" s="42" t="s">
        <v>111</v>
      </c>
      <c r="C85" s="32">
        <v>52511.410300000003</v>
      </c>
      <c r="D85" s="32">
        <v>2.0000000000000001E-4</v>
      </c>
      <c r="E85" s="34">
        <f t="shared" ref="E85:E116" si="22">+(C85-C$7)/C$8</f>
        <v>25653.249085183324</v>
      </c>
      <c r="F85" s="43">
        <f t="shared" si="21"/>
        <v>25653.5</v>
      </c>
      <c r="G85" s="34">
        <f>+C85-(C$7+F85*C$8)</f>
        <v>-9.2870799999218434E-2</v>
      </c>
      <c r="H85" s="40"/>
      <c r="I85" s="41"/>
      <c r="J85" s="41"/>
      <c r="K85" s="34">
        <f t="shared" si="20"/>
        <v>-9.2870799999218434E-2</v>
      </c>
      <c r="L85" s="34"/>
      <c r="M85" s="34"/>
      <c r="N85" s="34"/>
      <c r="O85" s="34">
        <f t="shared" ref="O85:O116" ca="1" si="23">+C$11+C$12*F85</f>
        <v>-9.6087758433397841E-2</v>
      </c>
      <c r="P85" s="28">
        <f t="shared" ref="P85:P116" si="24">+D$11+D$12*F85+D$13*F85^2</f>
        <v>-0.11012570721633322</v>
      </c>
      <c r="Q85" s="37">
        <f t="shared" ref="Q85:Q116" si="25">+C85-15018.5</f>
        <v>37492.910300000003</v>
      </c>
      <c r="S85" s="34">
        <f t="shared" si="15"/>
        <v>2.9773182307123988E-4</v>
      </c>
      <c r="T85">
        <v>1</v>
      </c>
      <c r="U85" s="34">
        <f t="shared" ref="U85:U116" si="26">S85*T85</f>
        <v>2.9773182307123988E-4</v>
      </c>
      <c r="V85" s="34">
        <f t="shared" si="17"/>
        <v>1.7254907217114784E-2</v>
      </c>
      <c r="W85">
        <f>VLOOKUP(C85,'B (2)'!C$21:E$100,3,FALSE)</f>
        <v>25653.249085183324</v>
      </c>
      <c r="X85" s="143" t="s">
        <v>279</v>
      </c>
      <c r="AA85" s="34"/>
      <c r="AB85" s="34"/>
      <c r="AC85" s="34"/>
      <c r="AD85" s="34"/>
      <c r="AE85" s="34"/>
    </row>
    <row r="86" spans="1:31" s="34" customFormat="1">
      <c r="A86" s="33" t="s">
        <v>129</v>
      </c>
      <c r="B86" s="111" t="s">
        <v>111</v>
      </c>
      <c r="C86" s="31">
        <v>52847.4692</v>
      </c>
      <c r="D86" s="31">
        <v>1E-4</v>
      </c>
      <c r="E86" s="34">
        <f t="shared" si="22"/>
        <v>26561.200317294948</v>
      </c>
      <c r="F86" s="43">
        <f t="shared" si="21"/>
        <v>26561.5</v>
      </c>
      <c r="G86" s="34">
        <f>+C86-(C$7+F86*C$8)</f>
        <v>-0.11092120000103023</v>
      </c>
      <c r="H86" s="36"/>
      <c r="I86" s="36"/>
      <c r="J86" s="36"/>
      <c r="K86" s="34">
        <f t="shared" si="20"/>
        <v>-0.11092120000103023</v>
      </c>
      <c r="L86" s="36"/>
      <c r="M86" s="36"/>
      <c r="O86" s="34">
        <f t="shared" ca="1" si="23"/>
        <v>-9.8748122672564345E-2</v>
      </c>
      <c r="P86" s="28">
        <f t="shared" si="24"/>
        <v>-0.11294468966945331</v>
      </c>
      <c r="Q86" s="37">
        <f t="shared" si="25"/>
        <v>37828.9692</v>
      </c>
      <c r="S86" s="34">
        <f t="shared" si="15"/>
        <v>4.0945104382149629E-6</v>
      </c>
      <c r="T86" s="34">
        <v>1</v>
      </c>
      <c r="U86" s="34">
        <f t="shared" si="26"/>
        <v>4.0945104382149629E-6</v>
      </c>
      <c r="V86" s="34">
        <f t="shared" si="17"/>
        <v>2.0234896684230841E-3</v>
      </c>
      <c r="W86">
        <f>VLOOKUP(C86,'B (2)'!C$21:E$100,3,FALSE)</f>
        <v>26561.200317294948</v>
      </c>
    </row>
    <row r="87" spans="1:31" s="34" customFormat="1">
      <c r="A87" s="33" t="s">
        <v>129</v>
      </c>
      <c r="B87" s="111" t="s">
        <v>122</v>
      </c>
      <c r="C87" s="31">
        <v>52950.230900000002</v>
      </c>
      <c r="D87" s="31">
        <v>1E-4</v>
      </c>
      <c r="E87" s="34">
        <f t="shared" si="22"/>
        <v>26838.837993693007</v>
      </c>
      <c r="F87" s="43">
        <f t="shared" si="21"/>
        <v>26839.5</v>
      </c>
      <c r="H87" s="36"/>
      <c r="I87" s="36"/>
      <c r="J87" s="36"/>
      <c r="L87" s="36"/>
      <c r="M87" s="36"/>
      <c r="O87" s="34">
        <f t="shared" ca="1" si="23"/>
        <v>-9.9562639477066867E-2</v>
      </c>
      <c r="P87" s="28">
        <f t="shared" si="24"/>
        <v>-0.11377949645189364</v>
      </c>
      <c r="Q87" s="37">
        <f t="shared" si="25"/>
        <v>37931.730900000002</v>
      </c>
      <c r="R87" s="39">
        <v>-0.24502760000177659</v>
      </c>
      <c r="T87"/>
      <c r="U87" s="34">
        <f t="shared" si="26"/>
        <v>0</v>
      </c>
      <c r="W87">
        <f>VLOOKUP(C87,'B (2)'!C$21:E$100,3,FALSE)</f>
        <v>26838.837993693007</v>
      </c>
      <c r="X87" s="143" t="s">
        <v>277</v>
      </c>
      <c r="Y87"/>
      <c r="Z87"/>
    </row>
    <row r="88" spans="1:31" s="34" customFormat="1">
      <c r="A88" s="32" t="s">
        <v>128</v>
      </c>
      <c r="B88" s="111" t="s">
        <v>122</v>
      </c>
      <c r="C88" s="31">
        <v>53099.837599999999</v>
      </c>
      <c r="D88" s="31">
        <v>5.0000000000000002E-5</v>
      </c>
      <c r="E88" s="34">
        <f t="shared" si="22"/>
        <v>27243.039720227112</v>
      </c>
      <c r="F88" s="43">
        <f t="shared" si="21"/>
        <v>27243.5</v>
      </c>
      <c r="H88" s="40"/>
      <c r="I88" s="41"/>
      <c r="J88" s="41"/>
      <c r="O88" s="34">
        <f t="shared" ca="1" si="23"/>
        <v>-0.10074632576850218</v>
      </c>
      <c r="P88" s="28">
        <f t="shared" si="24"/>
        <v>-0.11496904129650537</v>
      </c>
      <c r="Q88" s="37">
        <f t="shared" si="25"/>
        <v>38081.337599999999</v>
      </c>
      <c r="R88" s="39">
        <v>-0.17036280000320403</v>
      </c>
      <c r="U88" s="34">
        <f t="shared" si="26"/>
        <v>0</v>
      </c>
      <c r="W88">
        <f>VLOOKUP(C88,'B (2)'!C$21:E$100,3,FALSE)</f>
        <v>27243.039720227112</v>
      </c>
    </row>
    <row r="89" spans="1:31" s="34" customFormat="1">
      <c r="A89" s="33" t="s">
        <v>135</v>
      </c>
      <c r="B89" s="111" t="s">
        <v>122</v>
      </c>
      <c r="C89" s="31">
        <v>53222.412100000001</v>
      </c>
      <c r="D89" s="31">
        <v>5.0000000000000002E-5</v>
      </c>
      <c r="E89" s="34">
        <f t="shared" si="22"/>
        <v>27574.206870689337</v>
      </c>
      <c r="F89" s="43">
        <f t="shared" si="21"/>
        <v>27574.5</v>
      </c>
      <c r="G89" s="34">
        <f>+C89-(C$7+F89*C$8)</f>
        <v>-0.10849559999769554</v>
      </c>
      <c r="H89" s="40"/>
      <c r="I89" s="41"/>
      <c r="J89" s="41"/>
      <c r="K89" s="34">
        <f>G89</f>
        <v>-0.10849559999769554</v>
      </c>
      <c r="O89" s="34">
        <f t="shared" ca="1" si="23"/>
        <v>-0.10171612815084151</v>
      </c>
      <c r="P89" s="28">
        <f t="shared" si="24"/>
        <v>-0.11592278099339796</v>
      </c>
      <c r="Q89" s="37">
        <f t="shared" si="25"/>
        <v>38203.912100000001</v>
      </c>
      <c r="S89" s="34">
        <f>(P89-G89)^2</f>
        <v>5.5163017542923318E-5</v>
      </c>
      <c r="T89">
        <v>1</v>
      </c>
      <c r="U89" s="34">
        <f t="shared" si="26"/>
        <v>5.5163017542923318E-5</v>
      </c>
      <c r="V89" s="34">
        <f>+G89-P89</f>
        <v>7.4271809957024287E-3</v>
      </c>
      <c r="W89">
        <f>VLOOKUP(C89,'B (2)'!C$21:E$100,3,FALSE)</f>
        <v>27574.206870689337</v>
      </c>
      <c r="X89" s="143" t="s">
        <v>281</v>
      </c>
      <c r="Y89"/>
      <c r="Z89"/>
    </row>
    <row r="90" spans="1:31" s="34" customFormat="1">
      <c r="A90" s="33" t="s">
        <v>132</v>
      </c>
      <c r="B90" s="42" t="s">
        <v>111</v>
      </c>
      <c r="C90" s="32">
        <v>53648.272299999997</v>
      </c>
      <c r="D90" s="31">
        <v>5.0000000000000002E-5</v>
      </c>
      <c r="E90" s="34">
        <f t="shared" si="22"/>
        <v>28724.779860416143</v>
      </c>
      <c r="F90" s="43">
        <f t="shared" si="21"/>
        <v>28725.5</v>
      </c>
      <c r="H90" s="40"/>
      <c r="I90" s="41"/>
      <c r="J90" s="41"/>
      <c r="O90" s="34">
        <f t="shared" ca="1" si="23"/>
        <v>-0.10508846211480698</v>
      </c>
      <c r="P90" s="28">
        <f t="shared" si="24"/>
        <v>-0.11909298204962127</v>
      </c>
      <c r="Q90" s="37">
        <f t="shared" si="25"/>
        <v>38629.772299999997</v>
      </c>
      <c r="R90" s="39">
        <v>-0.26654440000129398</v>
      </c>
      <c r="U90" s="34">
        <f t="shared" si="26"/>
        <v>0</v>
      </c>
      <c r="W90">
        <f>VLOOKUP(C90,'B (2)'!C$21:E$100,3,FALSE)</f>
        <v>28724.779860416143</v>
      </c>
    </row>
    <row r="91" spans="1:31">
      <c r="A91" s="13" t="s">
        <v>142</v>
      </c>
      <c r="B91" s="22" t="s">
        <v>111</v>
      </c>
      <c r="C91" s="13">
        <v>53910.452299999997</v>
      </c>
      <c r="D91" s="13">
        <v>1E-4</v>
      </c>
      <c r="E91" s="34">
        <f t="shared" si="22"/>
        <v>29433.127873324083</v>
      </c>
      <c r="F91" s="43">
        <f t="shared" si="21"/>
        <v>29433.5</v>
      </c>
      <c r="G91" s="34">
        <f t="shared" ref="G91:G122" si="27">+C91-(C$7+F91*C$8)</f>
        <v>-0.13773480000236304</v>
      </c>
      <c r="H91" s="40"/>
      <c r="I91" s="41"/>
      <c r="J91" s="41"/>
      <c r="K91" s="34">
        <f t="shared" ref="K91:K100" si="28">G91</f>
        <v>-0.13773480000236304</v>
      </c>
      <c r="L91" s="34"/>
      <c r="M91" s="34"/>
      <c r="N91" s="34"/>
      <c r="O91" s="34">
        <f t="shared" ca="1" si="23"/>
        <v>-0.10716284304138174</v>
      </c>
      <c r="P91" s="28">
        <f t="shared" si="24"/>
        <v>-0.12093016064184758</v>
      </c>
      <c r="Q91" s="37">
        <f t="shared" si="25"/>
        <v>38891.952299999997</v>
      </c>
      <c r="S91" s="34">
        <f t="shared" ref="S91:S122" si="29">(P91-G91)^2</f>
        <v>2.8239590403698547E-4</v>
      </c>
      <c r="T91">
        <v>1</v>
      </c>
      <c r="U91" s="34">
        <f t="shared" si="26"/>
        <v>2.8239590403698547E-4</v>
      </c>
      <c r="V91" s="34">
        <f t="shared" ref="V91:V122" si="30">+G91-P91</f>
        <v>-1.6804639360515461E-2</v>
      </c>
      <c r="W91">
        <f>VLOOKUP(C91,'B (2)'!C$21:E$100,3,FALSE)</f>
        <v>29433.127873324083</v>
      </c>
      <c r="X91" s="34"/>
      <c r="Y91" s="34"/>
      <c r="Z91" s="34"/>
      <c r="AA91" s="34"/>
      <c r="AB91" s="34"/>
      <c r="AC91" s="34"/>
      <c r="AD91" s="34"/>
      <c r="AE91" s="34"/>
    </row>
    <row r="92" spans="1:31">
      <c r="A92" s="32" t="s">
        <v>142</v>
      </c>
      <c r="B92" s="42" t="s">
        <v>111</v>
      </c>
      <c r="C92" s="32">
        <v>53910.452299999997</v>
      </c>
      <c r="D92" s="32">
        <v>1E-4</v>
      </c>
      <c r="E92" s="34">
        <f t="shared" si="22"/>
        <v>29433.127873324083</v>
      </c>
      <c r="F92" s="43">
        <f t="shared" si="21"/>
        <v>29433.5</v>
      </c>
      <c r="G92" s="34">
        <f t="shared" si="27"/>
        <v>-0.13773480000236304</v>
      </c>
      <c r="H92" s="40"/>
      <c r="I92" s="41"/>
      <c r="J92" s="41"/>
      <c r="K92" s="34">
        <f t="shared" si="28"/>
        <v>-0.13773480000236304</v>
      </c>
      <c r="L92" s="34"/>
      <c r="M92" s="34"/>
      <c r="N92" s="34"/>
      <c r="O92" s="34">
        <f t="shared" ca="1" si="23"/>
        <v>-0.10716284304138174</v>
      </c>
      <c r="P92" s="28">
        <f t="shared" si="24"/>
        <v>-0.12093016064184758</v>
      </c>
      <c r="Q92" s="37">
        <f t="shared" si="25"/>
        <v>38891.952299999997</v>
      </c>
      <c r="S92" s="34">
        <f t="shared" si="29"/>
        <v>2.8239590403698547E-4</v>
      </c>
      <c r="T92" s="34">
        <v>1</v>
      </c>
      <c r="U92" s="34">
        <f t="shared" si="26"/>
        <v>2.8239590403698547E-4</v>
      </c>
      <c r="V92" s="34">
        <f t="shared" si="30"/>
        <v>-1.6804639360515461E-2</v>
      </c>
      <c r="W92">
        <f>VLOOKUP(C92,'B (2)'!C$21:E$100,3,FALSE)</f>
        <v>29433.127873324083</v>
      </c>
      <c r="X92" s="34"/>
      <c r="Y92" s="34"/>
      <c r="Z92" s="34"/>
      <c r="AA92" s="34"/>
      <c r="AB92" s="34"/>
      <c r="AC92" s="34"/>
      <c r="AD92" s="34"/>
      <c r="AE92" s="34"/>
    </row>
    <row r="93" spans="1:31" s="34" customFormat="1">
      <c r="A93" s="33" t="s">
        <v>141</v>
      </c>
      <c r="B93" s="42" t="s">
        <v>111</v>
      </c>
      <c r="C93" s="32">
        <v>53933.413500000002</v>
      </c>
      <c r="D93" s="32">
        <v>1.2999999999999999E-3</v>
      </c>
      <c r="E93" s="34">
        <f t="shared" si="22"/>
        <v>29495.163575490478</v>
      </c>
      <c r="F93" s="43">
        <f t="shared" si="21"/>
        <v>29495.5</v>
      </c>
      <c r="G93" s="34">
        <f t="shared" si="27"/>
        <v>-0.1245204000006197</v>
      </c>
      <c r="H93" s="40"/>
      <c r="I93" s="41"/>
      <c r="J93" s="41"/>
      <c r="K93" s="34">
        <f t="shared" si="28"/>
        <v>-0.1245204000006197</v>
      </c>
      <c r="O93" s="34">
        <f t="shared" ca="1" si="23"/>
        <v>-0.10734449786828519</v>
      </c>
      <c r="P93" s="28">
        <f t="shared" si="24"/>
        <v>-0.12108694962151512</v>
      </c>
      <c r="Q93" s="37">
        <f t="shared" si="25"/>
        <v>38914.913500000002</v>
      </c>
      <c r="S93" s="34">
        <f t="shared" si="29"/>
        <v>1.1788581505773423E-5</v>
      </c>
      <c r="T93">
        <v>1</v>
      </c>
      <c r="U93" s="34">
        <f t="shared" si="26"/>
        <v>1.1788581505773423E-5</v>
      </c>
      <c r="V93" s="34">
        <f t="shared" si="30"/>
        <v>-3.4334503791045856E-3</v>
      </c>
      <c r="W93">
        <f>VLOOKUP(C93,'B (2)'!C$21:E$100,3,FALSE)</f>
        <v>29495.163575490478</v>
      </c>
    </row>
    <row r="94" spans="1:31">
      <c r="A94" s="26" t="s">
        <v>141</v>
      </c>
      <c r="B94" s="112" t="s">
        <v>122</v>
      </c>
      <c r="C94" s="13">
        <v>54023.355799999998</v>
      </c>
      <c r="D94" s="13">
        <v>1.1999999999999999E-3</v>
      </c>
      <c r="E94" s="34">
        <f t="shared" si="22"/>
        <v>29738.166281575483</v>
      </c>
      <c r="F94" s="43">
        <f t="shared" si="21"/>
        <v>29738.5</v>
      </c>
      <c r="G94" s="34">
        <f t="shared" si="27"/>
        <v>-0.12351880000642268</v>
      </c>
      <c r="H94" s="40"/>
      <c r="I94" s="41"/>
      <c r="J94" s="41"/>
      <c r="K94" s="34">
        <f t="shared" si="28"/>
        <v>-0.12351880000642268</v>
      </c>
      <c r="L94" s="34"/>
      <c r="M94" s="34"/>
      <c r="N94" s="34"/>
      <c r="O94" s="34">
        <f t="shared" ca="1" si="23"/>
        <v>-0.10805646759308415</v>
      </c>
      <c r="P94" s="28">
        <f t="shared" si="24"/>
        <v>-0.12169510561699583</v>
      </c>
      <c r="Q94" s="37">
        <f t="shared" si="25"/>
        <v>39004.855799999998</v>
      </c>
      <c r="S94" s="34">
        <f t="shared" si="29"/>
        <v>3.3258612260269805E-6</v>
      </c>
      <c r="T94" s="34">
        <v>1</v>
      </c>
      <c r="U94" s="34">
        <f t="shared" si="26"/>
        <v>3.3258612260269805E-6</v>
      </c>
      <c r="V94" s="34">
        <f t="shared" si="30"/>
        <v>-1.8236943894268526E-3</v>
      </c>
      <c r="W94">
        <f>VLOOKUP(C94,'B (2)'!C$21:E$100,3,FALSE)</f>
        <v>29738.166281575483</v>
      </c>
      <c r="X94" s="34"/>
      <c r="Y94" s="34"/>
      <c r="Z94" s="34"/>
      <c r="AA94" s="34"/>
      <c r="AB94" s="34"/>
      <c r="AC94" s="34"/>
      <c r="AD94" s="34"/>
      <c r="AE94" s="34"/>
    </row>
    <row r="95" spans="1:31">
      <c r="A95" s="32" t="s">
        <v>144</v>
      </c>
      <c r="B95" s="42" t="s">
        <v>111</v>
      </c>
      <c r="C95" s="32">
        <v>54307.431799999998</v>
      </c>
      <c r="D95" s="32">
        <v>2.0000000000000001E-4</v>
      </c>
      <c r="E95" s="34">
        <f t="shared" si="22"/>
        <v>30505.67207955716</v>
      </c>
      <c r="F95" s="43">
        <f t="shared" si="21"/>
        <v>30506</v>
      </c>
      <c r="G95" s="34">
        <f t="shared" si="27"/>
        <v>-0.12137280000752071</v>
      </c>
      <c r="H95" s="40"/>
      <c r="I95" s="41"/>
      <c r="J95" s="41"/>
      <c r="K95" s="34">
        <f t="shared" si="28"/>
        <v>-0.12137280000752071</v>
      </c>
      <c r="L95" s="34"/>
      <c r="M95" s="34"/>
      <c r="O95" s="34">
        <f t="shared" ca="1" si="23"/>
        <v>-0.11030517855515495</v>
      </c>
      <c r="P95" s="28">
        <f t="shared" si="24"/>
        <v>-0.12354942034585935</v>
      </c>
      <c r="Q95" s="37">
        <f t="shared" si="25"/>
        <v>39288.931799999998</v>
      </c>
      <c r="S95" s="34">
        <f t="shared" si="29"/>
        <v>4.7376760972694111E-6</v>
      </c>
      <c r="T95">
        <v>1</v>
      </c>
      <c r="U95" s="34">
        <f t="shared" si="26"/>
        <v>4.7376760972694111E-6</v>
      </c>
      <c r="V95" s="34">
        <f t="shared" si="30"/>
        <v>2.176620338338639E-3</v>
      </c>
      <c r="W95">
        <f>VLOOKUP(C95,'B (2)'!C$21:E$100,3,FALSE)</f>
        <v>30505.67207955716</v>
      </c>
      <c r="X95" s="34"/>
      <c r="Y95" s="34"/>
      <c r="Z95" s="34"/>
      <c r="AA95" s="34"/>
      <c r="AB95" s="34"/>
      <c r="AC95" s="34"/>
      <c r="AD95" s="34"/>
      <c r="AE95" s="34"/>
    </row>
    <row r="96" spans="1:31">
      <c r="A96" s="32" t="s">
        <v>149</v>
      </c>
      <c r="B96" s="42" t="s">
        <v>111</v>
      </c>
      <c r="C96" s="32">
        <v>55041.392399999997</v>
      </c>
      <c r="D96" s="32">
        <v>1E-4</v>
      </c>
      <c r="E96" s="34">
        <f t="shared" si="22"/>
        <v>32488.659083000282</v>
      </c>
      <c r="F96" s="43">
        <f t="shared" si="21"/>
        <v>32489</v>
      </c>
      <c r="G96" s="34">
        <f t="shared" si="27"/>
        <v>-0.12618320000183303</v>
      </c>
      <c r="H96" s="40"/>
      <c r="I96" s="41"/>
      <c r="J96" s="41"/>
      <c r="K96" s="34">
        <f t="shared" si="28"/>
        <v>-0.12618320000183303</v>
      </c>
      <c r="L96" s="34"/>
      <c r="M96" s="34"/>
      <c r="N96" s="34"/>
      <c r="O96" s="34">
        <f t="shared" ca="1" si="23"/>
        <v>-0.11611520309950206</v>
      </c>
      <c r="P96" s="28">
        <f t="shared" si="24"/>
        <v>-0.1278727155703141</v>
      </c>
      <c r="Q96" s="37">
        <f t="shared" si="25"/>
        <v>40022.892399999997</v>
      </c>
      <c r="S96" s="34">
        <f t="shared" si="29"/>
        <v>2.8544628561399141E-6</v>
      </c>
      <c r="T96" s="34">
        <v>1</v>
      </c>
      <c r="U96" s="34">
        <f t="shared" si="26"/>
        <v>2.8544628561399141E-6</v>
      </c>
      <c r="V96" s="34">
        <f t="shared" si="30"/>
        <v>1.6895155684810703E-3</v>
      </c>
      <c r="W96">
        <f>VLOOKUP(C96,'B (2)'!C$21:E$100,3,FALSE)</f>
        <v>32488.659083000282</v>
      </c>
      <c r="X96" s="34"/>
      <c r="Y96" s="34"/>
      <c r="Z96" s="34"/>
      <c r="AA96" s="34"/>
      <c r="AB96" s="34"/>
      <c r="AC96" s="34"/>
      <c r="AD96" s="34"/>
      <c r="AE96" s="34"/>
    </row>
    <row r="97" spans="1:31">
      <c r="A97" s="26" t="s">
        <v>150</v>
      </c>
      <c r="B97" s="22" t="s">
        <v>122</v>
      </c>
      <c r="C97" s="13">
        <v>55056.389300000003</v>
      </c>
      <c r="D97" s="13">
        <v>1E-4</v>
      </c>
      <c r="E97" s="34">
        <f t="shared" si="22"/>
        <v>32529.177140498123</v>
      </c>
      <c r="F97" s="43">
        <f t="shared" si="21"/>
        <v>32529.5</v>
      </c>
      <c r="G97" s="34">
        <f t="shared" si="27"/>
        <v>-0.11949959999765269</v>
      </c>
      <c r="H97" s="40"/>
      <c r="I97" s="41"/>
      <c r="J97" s="41"/>
      <c r="K97" s="34">
        <f t="shared" si="28"/>
        <v>-0.11949959999765269</v>
      </c>
      <c r="L97" s="34"/>
      <c r="M97" s="34"/>
      <c r="N97" s="34"/>
      <c r="O97" s="34">
        <f t="shared" ca="1" si="23"/>
        <v>-0.11623386472030189</v>
      </c>
      <c r="P97" s="28">
        <f t="shared" si="24"/>
        <v>-0.12795398514272943</v>
      </c>
      <c r="Q97" s="37">
        <f t="shared" si="25"/>
        <v>40037.889300000003</v>
      </c>
      <c r="S97" s="34">
        <f t="shared" si="29"/>
        <v>7.1476628181294205E-5</v>
      </c>
      <c r="T97">
        <v>1</v>
      </c>
      <c r="U97" s="34">
        <f t="shared" si="26"/>
        <v>7.1476628181294205E-5</v>
      </c>
      <c r="V97" s="34">
        <f t="shared" si="30"/>
        <v>8.4543851450767371E-3</v>
      </c>
      <c r="W97">
        <f>VLOOKUP(C97,'B (2)'!C$21:E$100,3,FALSE)</f>
        <v>32529.177140498123</v>
      </c>
      <c r="X97" s="34"/>
      <c r="Y97" s="34"/>
      <c r="Z97" s="34"/>
      <c r="AA97" s="34"/>
      <c r="AB97" s="34"/>
      <c r="AC97" s="34"/>
      <c r="AD97" s="34"/>
      <c r="AE97" s="34"/>
    </row>
    <row r="98" spans="1:31">
      <c r="A98" s="57" t="s">
        <v>244</v>
      </c>
      <c r="B98" s="58" t="s">
        <v>122</v>
      </c>
      <c r="C98" s="59">
        <v>56154.370260000003</v>
      </c>
      <c r="D98" s="59">
        <v>2.0000000000000001E-4</v>
      </c>
      <c r="E98" s="34">
        <f t="shared" si="22"/>
        <v>35495.660591664309</v>
      </c>
      <c r="F98" s="43">
        <f t="shared" si="21"/>
        <v>35496</v>
      </c>
      <c r="G98" s="34">
        <f t="shared" si="27"/>
        <v>-0.12562479999905918</v>
      </c>
      <c r="H98" s="40"/>
      <c r="I98" s="41"/>
      <c r="J98" s="41"/>
      <c r="K98" s="34">
        <f t="shared" si="28"/>
        <v>-0.12562479999905918</v>
      </c>
      <c r="L98" s="34"/>
      <c r="M98" s="34"/>
      <c r="N98" s="34"/>
      <c r="O98" s="34">
        <f t="shared" ca="1" si="23"/>
        <v>-0.1249254622043189</v>
      </c>
      <c r="P98" s="28">
        <f t="shared" si="24"/>
        <v>-0.13314178289390746</v>
      </c>
      <c r="Q98" s="37">
        <f t="shared" si="25"/>
        <v>41135.870260000003</v>
      </c>
      <c r="S98" s="34">
        <f t="shared" si="29"/>
        <v>5.650503184144169E-5</v>
      </c>
      <c r="T98" s="34">
        <v>1</v>
      </c>
      <c r="U98" s="34">
        <f t="shared" si="26"/>
        <v>5.650503184144169E-5</v>
      </c>
      <c r="V98" s="34">
        <f t="shared" si="30"/>
        <v>7.5169828948482842E-3</v>
      </c>
      <c r="W98">
        <f>VLOOKUP(C98,'B (2)'!C$21:E$100,3,FALSE)</f>
        <v>35495.660591664309</v>
      </c>
      <c r="X98" s="34"/>
      <c r="Y98" s="34"/>
      <c r="Z98" s="34"/>
      <c r="AA98" s="34"/>
      <c r="AB98" s="34"/>
      <c r="AC98" s="34"/>
      <c r="AD98" s="34"/>
      <c r="AE98" s="34"/>
    </row>
    <row r="99" spans="1:31">
      <c r="A99" s="59" t="s">
        <v>245</v>
      </c>
      <c r="B99" s="58" t="s">
        <v>122</v>
      </c>
      <c r="C99" s="59">
        <v>56489.502500000002</v>
      </c>
      <c r="D99" s="59">
        <v>1.9E-3</v>
      </c>
      <c r="E99" s="34">
        <f t="shared" si="22"/>
        <v>36401.108208818121</v>
      </c>
      <c r="F99" s="43">
        <f t="shared" si="21"/>
        <v>36401.5</v>
      </c>
      <c r="G99" s="34">
        <f t="shared" si="27"/>
        <v>-0.14501320000272244</v>
      </c>
      <c r="H99" s="40"/>
      <c r="I99" s="41"/>
      <c r="J99" s="41"/>
      <c r="K99" s="34">
        <f t="shared" si="28"/>
        <v>-0.14501320000272244</v>
      </c>
      <c r="L99" s="34"/>
      <c r="M99" s="34"/>
      <c r="N99" s="34"/>
      <c r="O99" s="34">
        <f t="shared" ca="1" si="23"/>
        <v>-0.12757850165207801</v>
      </c>
      <c r="P99" s="28">
        <f t="shared" si="24"/>
        <v>-0.13442465454607569</v>
      </c>
      <c r="Q99" s="37">
        <f t="shared" si="25"/>
        <v>41471.002500000002</v>
      </c>
      <c r="S99" s="34">
        <f t="shared" si="29"/>
        <v>1.121172948874746E-4</v>
      </c>
      <c r="T99">
        <v>1</v>
      </c>
      <c r="U99" s="34">
        <f t="shared" si="26"/>
        <v>1.121172948874746E-4</v>
      </c>
      <c r="V99" s="34">
        <f t="shared" si="30"/>
        <v>-1.0588545456646753E-2</v>
      </c>
      <c r="W99">
        <f>VLOOKUP(C99,'B (2)'!C$21:E$100,3,FALSE)</f>
        <v>36401.108208818121</v>
      </c>
      <c r="X99" s="34"/>
      <c r="Y99" s="34"/>
      <c r="Z99" s="34"/>
      <c r="AA99" s="34"/>
      <c r="AB99" s="34"/>
      <c r="AC99" s="34"/>
      <c r="AD99" s="34"/>
      <c r="AE99" s="34"/>
    </row>
    <row r="100" spans="1:31">
      <c r="A100" s="59" t="s">
        <v>245</v>
      </c>
      <c r="B100" s="58" t="s">
        <v>122</v>
      </c>
      <c r="C100" s="59">
        <v>56525.421399999999</v>
      </c>
      <c r="D100" s="59">
        <v>6.9999999999999999E-4</v>
      </c>
      <c r="E100" s="34">
        <f t="shared" si="22"/>
        <v>36498.152535009431</v>
      </c>
      <c r="F100" s="43">
        <f t="shared" si="21"/>
        <v>36498.5</v>
      </c>
      <c r="G100" s="34">
        <f t="shared" si="27"/>
        <v>-0.12860680000449065</v>
      </c>
      <c r="H100" s="40"/>
      <c r="I100" s="41"/>
      <c r="J100" s="41"/>
      <c r="K100" s="34">
        <f t="shared" si="28"/>
        <v>-0.12860680000449065</v>
      </c>
      <c r="L100" s="34"/>
      <c r="M100" s="34"/>
      <c r="N100" s="34"/>
      <c r="O100" s="34">
        <f t="shared" ca="1" si="23"/>
        <v>-0.12786270355868501</v>
      </c>
      <c r="P100" s="28">
        <f t="shared" si="24"/>
        <v>-0.13455374085697711</v>
      </c>
      <c r="Q100" s="37">
        <f t="shared" si="25"/>
        <v>41506.921399999999</v>
      </c>
      <c r="S100" s="34">
        <f t="shared" si="29"/>
        <v>3.5366105502972312E-5</v>
      </c>
      <c r="T100" s="34">
        <v>1</v>
      </c>
      <c r="U100" s="34">
        <f t="shared" si="26"/>
        <v>3.5366105502972312E-5</v>
      </c>
      <c r="V100" s="34">
        <f t="shared" si="30"/>
        <v>5.9469408524864542E-3</v>
      </c>
      <c r="W100">
        <f>VLOOKUP(C100,'B (2)'!C$21:E$100,3,FALSE)</f>
        <v>36498.152535009431</v>
      </c>
      <c r="X100" s="34"/>
      <c r="Y100" s="34"/>
      <c r="Z100" s="34"/>
      <c r="AA100" s="34"/>
      <c r="AB100" s="34"/>
      <c r="AC100" s="34"/>
      <c r="AD100" s="34"/>
      <c r="AE100" s="34"/>
    </row>
    <row r="101" spans="1:31">
      <c r="A101" s="115" t="s">
        <v>249</v>
      </c>
      <c r="B101" s="116" t="s">
        <v>122</v>
      </c>
      <c r="C101" s="115">
        <v>28427.127</v>
      </c>
      <c r="D101" s="113" t="s">
        <v>299</v>
      </c>
      <c r="E101" s="34">
        <f t="shared" si="22"/>
        <v>-39416.757085641548</v>
      </c>
      <c r="F101" s="34">
        <f>ROUND(2*E101,0)/2</f>
        <v>-39417</v>
      </c>
      <c r="G101" s="34">
        <f t="shared" si="27"/>
        <v>8.9909599999373313E-2</v>
      </c>
      <c r="N101" s="34">
        <f t="shared" ref="N101:N132" si="31">G101</f>
        <v>8.9909599999373313E-2</v>
      </c>
      <c r="O101" s="34">
        <f t="shared" ca="1" si="23"/>
        <v>9.4563377276606533E-2</v>
      </c>
      <c r="P101" s="28">
        <f t="shared" si="24"/>
        <v>0.46005586457278419</v>
      </c>
      <c r="Q101" s="37">
        <f t="shared" si="25"/>
        <v>13408.627</v>
      </c>
      <c r="S101" s="34">
        <f t="shared" si="29"/>
        <v>0.13700825717764947</v>
      </c>
      <c r="T101">
        <v>1</v>
      </c>
      <c r="U101" s="34">
        <f t="shared" si="26"/>
        <v>0.13700825717764947</v>
      </c>
      <c r="V101" s="34">
        <f t="shared" si="30"/>
        <v>-0.37014626457341088</v>
      </c>
      <c r="W101" t="e">
        <f>VLOOKUP(C101,'B (2)'!C$21:E$100,3,FALSE)</f>
        <v>#N/A</v>
      </c>
      <c r="X101" s="142"/>
      <c r="Y101" s="34"/>
      <c r="Z101" s="34"/>
      <c r="AA101" s="34"/>
      <c r="AB101" s="34"/>
      <c r="AC101" s="34"/>
      <c r="AD101" s="34"/>
      <c r="AE101" s="34"/>
    </row>
    <row r="102" spans="1:31">
      <c r="A102" s="115" t="s">
        <v>249</v>
      </c>
      <c r="B102" s="116" t="s">
        <v>122</v>
      </c>
      <c r="C102" s="115">
        <v>28428.241000000002</v>
      </c>
      <c r="D102" s="113" t="s">
        <v>299</v>
      </c>
      <c r="E102" s="34">
        <f t="shared" si="22"/>
        <v>-39413.747322553667</v>
      </c>
      <c r="F102" s="144">
        <f>ROUND(2*E102,0)/2-0.5</f>
        <v>-39414</v>
      </c>
      <c r="G102" s="34">
        <f t="shared" si="27"/>
        <v>9.3523199997434858E-2</v>
      </c>
      <c r="N102" s="34">
        <f t="shared" si="31"/>
        <v>9.3523199997434858E-2</v>
      </c>
      <c r="O102" s="34">
        <f t="shared" ca="1" si="23"/>
        <v>9.4554587526917658E-2</v>
      </c>
      <c r="P102" s="28">
        <f t="shared" si="24"/>
        <v>0.46001283763558026</v>
      </c>
      <c r="Q102" s="37">
        <f t="shared" si="25"/>
        <v>13409.741000000002</v>
      </c>
      <c r="S102" s="34">
        <f t="shared" si="29"/>
        <v>0.13431465449613914</v>
      </c>
      <c r="T102">
        <v>1</v>
      </c>
      <c r="U102" s="34">
        <f t="shared" si="26"/>
        <v>0.13431465449613914</v>
      </c>
      <c r="V102" s="34">
        <f t="shared" si="30"/>
        <v>-0.3664896376381454</v>
      </c>
      <c r="W102" t="e">
        <f>VLOOKUP(C102,'B (2)'!C$21:E$100,3,FALSE)</f>
        <v>#N/A</v>
      </c>
      <c r="X102" s="142"/>
      <c r="Y102" s="34"/>
      <c r="Z102" s="34"/>
      <c r="AA102" s="34"/>
      <c r="AB102" s="34"/>
      <c r="AC102" s="34"/>
      <c r="AD102" s="34"/>
      <c r="AE102" s="34"/>
    </row>
    <row r="103" spans="1:31">
      <c r="A103" s="115" t="s">
        <v>249</v>
      </c>
      <c r="B103" s="116" t="s">
        <v>122</v>
      </c>
      <c r="C103" s="115">
        <v>28429.344000000001</v>
      </c>
      <c r="D103" s="113" t="s">
        <v>299</v>
      </c>
      <c r="E103" s="34">
        <f t="shared" si="22"/>
        <v>-39410.767278849962</v>
      </c>
      <c r="F103" s="34">
        <f t="shared" ref="F103:F135" si="32">ROUND(2*E103,0)/2</f>
        <v>-39411</v>
      </c>
      <c r="G103" s="34">
        <f t="shared" si="27"/>
        <v>8.6136800000531366E-2</v>
      </c>
      <c r="N103" s="34">
        <f t="shared" si="31"/>
        <v>8.6136800000531366E-2</v>
      </c>
      <c r="O103" s="34">
        <f t="shared" ca="1" si="23"/>
        <v>9.4545797777228782E-2</v>
      </c>
      <c r="P103" s="28">
        <f t="shared" si="24"/>
        <v>0.45996981224194655</v>
      </c>
      <c r="Q103" s="37">
        <f t="shared" si="25"/>
        <v>13410.844000000001</v>
      </c>
      <c r="S103" s="34">
        <f t="shared" si="29"/>
        <v>0.13975112104149007</v>
      </c>
      <c r="T103">
        <v>1</v>
      </c>
      <c r="U103" s="34">
        <f t="shared" si="26"/>
        <v>0.13975112104149007</v>
      </c>
      <c r="V103" s="34">
        <f t="shared" si="30"/>
        <v>-0.37383301224141519</v>
      </c>
      <c r="W103" t="e">
        <f>VLOOKUP(C103,'B (2)'!C$21:E$100,3,FALSE)</f>
        <v>#N/A</v>
      </c>
      <c r="X103" s="142"/>
      <c r="Y103" s="34"/>
      <c r="Z103" s="34"/>
      <c r="AA103" s="34"/>
      <c r="AB103" s="34"/>
      <c r="AC103" s="34"/>
      <c r="AD103" s="34"/>
      <c r="AE103" s="34"/>
    </row>
    <row r="104" spans="1:31">
      <c r="A104" s="115" t="s">
        <v>249</v>
      </c>
      <c r="B104" s="116" t="s">
        <v>122</v>
      </c>
      <c r="C104" s="115">
        <v>28431.196</v>
      </c>
      <c r="D104" s="113" t="s">
        <v>299</v>
      </c>
      <c r="E104" s="34">
        <f t="shared" si="22"/>
        <v>-39405.763615260425</v>
      </c>
      <c r="F104" s="34">
        <f t="shared" si="32"/>
        <v>-39406</v>
      </c>
      <c r="G104" s="34">
        <f t="shared" si="27"/>
        <v>8.7492799997562543E-2</v>
      </c>
      <c r="N104" s="34">
        <f t="shared" si="31"/>
        <v>8.7492799997562543E-2</v>
      </c>
      <c r="O104" s="34">
        <f t="shared" ca="1" si="23"/>
        <v>9.453114819441398E-2</v>
      </c>
      <c r="P104" s="28">
        <f t="shared" si="24"/>
        <v>0.45989810668271325</v>
      </c>
      <c r="Q104" s="37">
        <f t="shared" si="25"/>
        <v>13412.696</v>
      </c>
      <c r="S104" s="34">
        <f t="shared" si="29"/>
        <v>0.13868571244726116</v>
      </c>
      <c r="T104">
        <v>1</v>
      </c>
      <c r="U104" s="34">
        <f t="shared" si="26"/>
        <v>0.13868571244726116</v>
      </c>
      <c r="V104" s="34">
        <f t="shared" si="30"/>
        <v>-0.37240530668515071</v>
      </c>
      <c r="W104" t="e">
        <f>VLOOKUP(C104,'B (2)'!C$21:E$100,3,FALSE)</f>
        <v>#N/A</v>
      </c>
      <c r="X104" s="142"/>
      <c r="Y104" s="34"/>
      <c r="Z104" s="34"/>
      <c r="AA104" s="34"/>
      <c r="AB104" s="34"/>
      <c r="AC104" s="34"/>
      <c r="AD104" s="34"/>
      <c r="AE104" s="34"/>
    </row>
    <row r="105" spans="1:31">
      <c r="A105" s="115" t="s">
        <v>250</v>
      </c>
      <c r="B105" s="116" t="s">
        <v>111</v>
      </c>
      <c r="C105" s="115">
        <v>28775.223000000002</v>
      </c>
      <c r="D105" s="113" t="s">
        <v>299</v>
      </c>
      <c r="E105" s="34">
        <f t="shared" si="22"/>
        <v>-38476.284471783882</v>
      </c>
      <c r="F105" s="34">
        <f t="shared" si="32"/>
        <v>-38476.5</v>
      </c>
      <c r="G105" s="34">
        <f t="shared" si="27"/>
        <v>7.9773199999181088E-2</v>
      </c>
      <c r="N105" s="34">
        <f t="shared" si="31"/>
        <v>7.9773199999181088E-2</v>
      </c>
      <c r="O105" s="34">
        <f t="shared" ca="1" si="23"/>
        <v>9.1807790749143872E-2</v>
      </c>
      <c r="P105" s="28">
        <f t="shared" si="24"/>
        <v>0.44664253058486442</v>
      </c>
      <c r="Q105" s="37">
        <f t="shared" si="25"/>
        <v>13756.723000000002</v>
      </c>
      <c r="S105" s="34">
        <f t="shared" si="29"/>
        <v>0.1345931057243874</v>
      </c>
      <c r="T105">
        <v>1</v>
      </c>
      <c r="U105" s="34">
        <f t="shared" si="26"/>
        <v>0.1345931057243874</v>
      </c>
      <c r="V105" s="34">
        <f t="shared" si="30"/>
        <v>-0.36686933058568333</v>
      </c>
      <c r="W105" t="e">
        <f>VLOOKUP(C105,'B (2)'!C$21:E$100,3,FALSE)</f>
        <v>#N/A</v>
      </c>
      <c r="X105" s="142"/>
      <c r="Y105" s="34"/>
      <c r="Z105" s="34"/>
      <c r="AA105" s="34"/>
      <c r="AB105" s="34"/>
      <c r="AC105" s="34"/>
      <c r="AD105" s="34"/>
      <c r="AE105" s="34"/>
    </row>
    <row r="106" spans="1:31">
      <c r="A106" s="115" t="s">
        <v>250</v>
      </c>
      <c r="B106" s="116" t="s">
        <v>122</v>
      </c>
      <c r="C106" s="115">
        <v>28776.146000000001</v>
      </c>
      <c r="D106" s="113" t="s">
        <v>299</v>
      </c>
      <c r="E106" s="34">
        <f t="shared" si="22"/>
        <v>-38473.790745275706</v>
      </c>
      <c r="F106" s="34">
        <f t="shared" si="32"/>
        <v>-38474</v>
      </c>
      <c r="G106" s="34">
        <f t="shared" si="27"/>
        <v>7.7451199998904485E-2</v>
      </c>
      <c r="N106" s="34">
        <f t="shared" si="31"/>
        <v>7.7451199998904485E-2</v>
      </c>
      <c r="O106" s="34">
        <f t="shared" ca="1" si="23"/>
        <v>9.1800465957736471E-2</v>
      </c>
      <c r="P106" s="28">
        <f t="shared" si="24"/>
        <v>0.44660707795440485</v>
      </c>
      <c r="Q106" s="37">
        <f t="shared" si="25"/>
        <v>13757.646000000001</v>
      </c>
      <c r="S106" s="34">
        <f t="shared" si="29"/>
        <v>0.13627606222909627</v>
      </c>
      <c r="T106">
        <v>1</v>
      </c>
      <c r="U106" s="34">
        <f t="shared" si="26"/>
        <v>0.13627606222909627</v>
      </c>
      <c r="V106" s="34">
        <f t="shared" si="30"/>
        <v>-0.36915587795550037</v>
      </c>
      <c r="W106" t="e">
        <f>VLOOKUP(C106,'B (2)'!C$21:E$100,3,FALSE)</f>
        <v>#N/A</v>
      </c>
      <c r="X106" s="142"/>
      <c r="Y106" s="34"/>
      <c r="Z106" s="34"/>
      <c r="AA106" s="34"/>
      <c r="AB106" s="34"/>
      <c r="AC106" s="34"/>
      <c r="AD106" s="34"/>
      <c r="AE106" s="34"/>
    </row>
    <row r="107" spans="1:31">
      <c r="A107" s="115" t="s">
        <v>250</v>
      </c>
      <c r="B107" s="116" t="s">
        <v>111</v>
      </c>
      <c r="C107" s="115">
        <v>30583.266</v>
      </c>
      <c r="D107" s="113" t="s">
        <v>299</v>
      </c>
      <c r="E107" s="34">
        <f t="shared" si="22"/>
        <v>-33591.382243154287</v>
      </c>
      <c r="F107" s="34">
        <f t="shared" si="32"/>
        <v>-33591.5</v>
      </c>
      <c r="G107" s="34">
        <f t="shared" si="27"/>
        <v>4.3585199997323798E-2</v>
      </c>
      <c r="N107" s="34">
        <f t="shared" si="31"/>
        <v>4.3585199997323798E-2</v>
      </c>
      <c r="O107" s="34">
        <f t="shared" ca="1" si="23"/>
        <v>7.7495148339090603E-2</v>
      </c>
      <c r="P107" s="28">
        <f t="shared" si="24"/>
        <v>0.3794134081161985</v>
      </c>
      <c r="Q107" s="37">
        <f t="shared" si="25"/>
        <v>15564.766</v>
      </c>
      <c r="S107" s="34">
        <f t="shared" si="29"/>
        <v>0.11278058536833423</v>
      </c>
      <c r="T107">
        <v>1</v>
      </c>
      <c r="U107" s="34">
        <f t="shared" si="26"/>
        <v>0.11278058536833423</v>
      </c>
      <c r="V107" s="34">
        <f t="shared" si="30"/>
        <v>-0.3358282081188747</v>
      </c>
      <c r="W107" t="e">
        <f>VLOOKUP(C107,'B (2)'!C$21:E$100,3,FALSE)</f>
        <v>#N/A</v>
      </c>
      <c r="X107" s="142"/>
      <c r="Y107" s="34"/>
      <c r="Z107" s="34"/>
      <c r="AA107" s="34"/>
      <c r="AB107" s="34"/>
      <c r="AC107" s="34"/>
      <c r="AD107" s="34"/>
      <c r="AE107" s="34"/>
    </row>
    <row r="108" spans="1:31">
      <c r="A108" s="115" t="s">
        <v>250</v>
      </c>
      <c r="B108" s="116" t="s">
        <v>122</v>
      </c>
      <c r="C108" s="115">
        <v>30583.46</v>
      </c>
      <c r="D108" s="113" t="s">
        <v>299</v>
      </c>
      <c r="E108" s="34">
        <f t="shared" si="22"/>
        <v>-33590.858101287995</v>
      </c>
      <c r="F108" s="34">
        <f t="shared" si="32"/>
        <v>-33591</v>
      </c>
      <c r="G108" s="34">
        <f t="shared" si="27"/>
        <v>5.2520799996273126E-2</v>
      </c>
      <c r="N108" s="34">
        <f t="shared" si="31"/>
        <v>5.2520799996273126E-2</v>
      </c>
      <c r="O108" s="34">
        <f t="shared" ca="1" si="23"/>
        <v>7.7493683380809114E-2</v>
      </c>
      <c r="P108" s="28">
        <f t="shared" si="24"/>
        <v>0.37940673641217643</v>
      </c>
      <c r="Q108" s="37">
        <f t="shared" si="25"/>
        <v>15564.96</v>
      </c>
      <c r="S108" s="34">
        <f t="shared" si="29"/>
        <v>0.10685441542650198</v>
      </c>
      <c r="T108">
        <v>1</v>
      </c>
      <c r="U108" s="34">
        <f t="shared" si="26"/>
        <v>0.10685441542650198</v>
      </c>
      <c r="V108" s="34">
        <f t="shared" si="30"/>
        <v>-0.3268859364159033</v>
      </c>
      <c r="W108" t="e">
        <f>VLOOKUP(C108,'B (2)'!C$21:E$100,3,FALSE)</f>
        <v>#N/A</v>
      </c>
      <c r="X108" s="142"/>
      <c r="Y108" s="34"/>
      <c r="Z108" s="34"/>
      <c r="AA108" s="34"/>
      <c r="AB108" s="34"/>
      <c r="AC108" s="34"/>
      <c r="AD108" s="34"/>
      <c r="AE108" s="34"/>
    </row>
    <row r="109" spans="1:31">
      <c r="A109" s="115" t="s">
        <v>251</v>
      </c>
      <c r="B109" s="116" t="s">
        <v>111</v>
      </c>
      <c r="C109" s="115">
        <v>31328.351999999999</v>
      </c>
      <c r="D109" s="113" t="s">
        <v>299</v>
      </c>
      <c r="E109" s="34">
        <f t="shared" si="22"/>
        <v>-31578.337054560478</v>
      </c>
      <c r="F109" s="34">
        <f t="shared" si="32"/>
        <v>-31578.5</v>
      </c>
      <c r="G109" s="34">
        <f t="shared" si="27"/>
        <v>6.031079999593203E-2</v>
      </c>
      <c r="N109" s="34">
        <f t="shared" si="31"/>
        <v>6.031079999593203E-2</v>
      </c>
      <c r="O109" s="34">
        <f t="shared" ca="1" si="23"/>
        <v>7.1597226297854727E-2</v>
      </c>
      <c r="P109" s="28">
        <f t="shared" si="24"/>
        <v>0.35290053072556832</v>
      </c>
      <c r="Q109" s="37">
        <f t="shared" si="25"/>
        <v>16309.851999999999</v>
      </c>
      <c r="S109" s="34">
        <f t="shared" si="29"/>
        <v>8.5608750528441066E-2</v>
      </c>
      <c r="T109">
        <v>1</v>
      </c>
      <c r="U109" s="34">
        <f t="shared" si="26"/>
        <v>8.5608750528441066E-2</v>
      </c>
      <c r="V109" s="34">
        <f t="shared" si="30"/>
        <v>-0.29258973072963629</v>
      </c>
      <c r="W109" t="e">
        <f>VLOOKUP(C109,'B (2)'!C$21:E$100,3,FALSE)</f>
        <v>#N/A</v>
      </c>
      <c r="X109" s="142"/>
      <c r="Y109" s="34"/>
      <c r="Z109" s="34"/>
      <c r="AA109" s="34"/>
      <c r="AB109" s="34"/>
      <c r="AC109" s="34"/>
      <c r="AD109" s="34"/>
      <c r="AE109" s="34"/>
    </row>
    <row r="110" spans="1:31">
      <c r="A110" s="115" t="s">
        <v>251</v>
      </c>
      <c r="B110" s="116" t="s">
        <v>122</v>
      </c>
      <c r="C110" s="115">
        <v>31329.27</v>
      </c>
      <c r="D110" s="113" t="s">
        <v>299</v>
      </c>
      <c r="E110" s="34">
        <f t="shared" si="22"/>
        <v>-31575.856836863284</v>
      </c>
      <c r="F110" s="34">
        <f t="shared" si="32"/>
        <v>-31576</v>
      </c>
      <c r="G110" s="34">
        <f t="shared" si="27"/>
        <v>5.2988799998274771E-2</v>
      </c>
      <c r="N110" s="34">
        <f t="shared" si="31"/>
        <v>5.2988799998274771E-2</v>
      </c>
      <c r="O110" s="34">
        <f t="shared" ca="1" si="23"/>
        <v>7.1589901506447326E-2</v>
      </c>
      <c r="P110" s="28">
        <f t="shared" si="24"/>
        <v>0.3528680357472766</v>
      </c>
      <c r="Q110" s="37">
        <f t="shared" si="25"/>
        <v>16310.77</v>
      </c>
      <c r="S110" s="34">
        <f t="shared" si="29"/>
        <v>8.9927556033405409E-2</v>
      </c>
      <c r="T110">
        <v>1</v>
      </c>
      <c r="U110" s="34">
        <f t="shared" si="26"/>
        <v>8.9927556033405409E-2</v>
      </c>
      <c r="V110" s="34">
        <f t="shared" si="30"/>
        <v>-0.29987923574900183</v>
      </c>
      <c r="W110" t="e">
        <f>VLOOKUP(C110,'B (2)'!C$21:E$100,3,FALSE)</f>
        <v>#N/A</v>
      </c>
      <c r="X110" s="142"/>
      <c r="Y110" s="34"/>
      <c r="Z110" s="34"/>
      <c r="AA110" s="34"/>
      <c r="AB110" s="34"/>
      <c r="AC110" s="34"/>
      <c r="AD110" s="34"/>
      <c r="AE110" s="34"/>
    </row>
    <row r="111" spans="1:31">
      <c r="A111" s="115" t="s">
        <v>251</v>
      </c>
      <c r="B111" s="116" t="s">
        <v>111</v>
      </c>
      <c r="C111" s="115">
        <v>31340.2</v>
      </c>
      <c r="D111" s="113" t="s">
        <v>299</v>
      </c>
      <c r="E111" s="34">
        <f t="shared" si="22"/>
        <v>-31546.326576045965</v>
      </c>
      <c r="F111" s="34">
        <f t="shared" si="32"/>
        <v>-31546.5</v>
      </c>
      <c r="G111" s="34">
        <f t="shared" si="27"/>
        <v>6.4189199998509139E-2</v>
      </c>
      <c r="N111" s="34">
        <f t="shared" si="31"/>
        <v>6.4189199998509139E-2</v>
      </c>
      <c r="O111" s="34">
        <f t="shared" ca="1" si="23"/>
        <v>7.1503468967840045E-2</v>
      </c>
      <c r="P111" s="28">
        <f t="shared" si="24"/>
        <v>0.35248467595512056</v>
      </c>
      <c r="Q111" s="37">
        <f t="shared" si="25"/>
        <v>16321.7</v>
      </c>
      <c r="S111" s="34">
        <f t="shared" si="29"/>
        <v>8.3114281457049119E-2</v>
      </c>
      <c r="T111">
        <v>1</v>
      </c>
      <c r="U111" s="34">
        <f t="shared" si="26"/>
        <v>8.3114281457049119E-2</v>
      </c>
      <c r="V111" s="34">
        <f t="shared" si="30"/>
        <v>-0.28829547595661142</v>
      </c>
      <c r="W111" t="e">
        <f>VLOOKUP(C111,'B (2)'!C$21:E$100,3,FALSE)</f>
        <v>#N/A</v>
      </c>
      <c r="X111" s="142"/>
      <c r="Y111" s="34"/>
      <c r="Z111" s="34"/>
      <c r="AA111" s="34"/>
      <c r="AB111" s="34"/>
      <c r="AC111" s="34"/>
      <c r="AD111" s="34"/>
      <c r="AE111" s="34"/>
    </row>
    <row r="112" spans="1:31">
      <c r="A112" s="115" t="s">
        <v>251</v>
      </c>
      <c r="B112" s="116" t="s">
        <v>122</v>
      </c>
      <c r="C112" s="115">
        <v>31342.228999999999</v>
      </c>
      <c r="D112" s="113" t="s">
        <v>299</v>
      </c>
      <c r="E112" s="34">
        <f t="shared" si="22"/>
        <v>-31540.844700547495</v>
      </c>
      <c r="F112" s="34">
        <f t="shared" si="32"/>
        <v>-31541</v>
      </c>
      <c r="G112" s="34">
        <f t="shared" si="27"/>
        <v>5.7480799994664267E-2</v>
      </c>
      <c r="N112" s="34">
        <f t="shared" si="31"/>
        <v>5.7480799994664267E-2</v>
      </c>
      <c r="O112" s="34">
        <f t="shared" ca="1" si="23"/>
        <v>7.1487354426743768E-2</v>
      </c>
      <c r="P112" s="28">
        <f t="shared" si="24"/>
        <v>0.35241321860319269</v>
      </c>
      <c r="Q112" s="37">
        <f t="shared" si="25"/>
        <v>16323.728999999999</v>
      </c>
      <c r="S112" s="34">
        <f t="shared" si="29"/>
        <v>8.698513154627624E-2</v>
      </c>
      <c r="T112">
        <v>1</v>
      </c>
      <c r="U112" s="34">
        <f t="shared" si="26"/>
        <v>8.698513154627624E-2</v>
      </c>
      <c r="V112" s="34">
        <f t="shared" si="30"/>
        <v>-0.29493241860852842</v>
      </c>
      <c r="W112" t="e">
        <f>VLOOKUP(C112,'B (2)'!C$21:E$100,3,FALSE)</f>
        <v>#N/A</v>
      </c>
      <c r="X112" s="142"/>
      <c r="Y112" s="34"/>
      <c r="Z112" s="34"/>
      <c r="AA112" s="34"/>
      <c r="AB112" s="34"/>
      <c r="AC112" s="34"/>
      <c r="AD112" s="34"/>
      <c r="AE112" s="34"/>
    </row>
    <row r="113" spans="1:31">
      <c r="A113" s="115" t="s">
        <v>251</v>
      </c>
      <c r="B113" s="116" t="s">
        <v>111</v>
      </c>
      <c r="C113" s="115">
        <v>31344.271000000001</v>
      </c>
      <c r="D113" s="113" t="s">
        <v>299</v>
      </c>
      <c r="E113" s="34">
        <f t="shared" si="22"/>
        <v>-31535.32770214045</v>
      </c>
      <c r="F113" s="34">
        <f t="shared" si="32"/>
        <v>-31535.5</v>
      </c>
      <c r="G113" s="34">
        <f t="shared" si="27"/>
        <v>6.3772399997105822E-2</v>
      </c>
      <c r="N113" s="34">
        <f t="shared" si="31"/>
        <v>6.3772399997105822E-2</v>
      </c>
      <c r="O113" s="34">
        <f t="shared" ca="1" si="23"/>
        <v>7.1471239885647506E-2</v>
      </c>
      <c r="P113" s="28">
        <f t="shared" si="24"/>
        <v>0.35234176643937604</v>
      </c>
      <c r="Q113" s="37">
        <f t="shared" si="25"/>
        <v>16325.771000000001</v>
      </c>
      <c r="S113" s="34">
        <f t="shared" si="29"/>
        <v>8.327227924889323E-2</v>
      </c>
      <c r="T113">
        <v>1</v>
      </c>
      <c r="U113" s="34">
        <f t="shared" si="26"/>
        <v>8.327227924889323E-2</v>
      </c>
      <c r="V113" s="34">
        <f t="shared" si="30"/>
        <v>-0.28856936644227021</v>
      </c>
      <c r="W113" t="e">
        <f>VLOOKUP(C113,'B (2)'!C$21:E$100,3,FALSE)</f>
        <v>#N/A</v>
      </c>
      <c r="X113" s="114" t="s">
        <v>282</v>
      </c>
      <c r="AA113" s="34"/>
      <c r="AB113" s="34"/>
      <c r="AC113" s="34"/>
      <c r="AD113" s="34"/>
      <c r="AE113" s="34"/>
    </row>
    <row r="114" spans="1:31">
      <c r="A114" s="115" t="s">
        <v>251</v>
      </c>
      <c r="B114" s="116" t="s">
        <v>122</v>
      </c>
      <c r="C114" s="115">
        <v>31345.200000000001</v>
      </c>
      <c r="D114" s="113" t="s">
        <v>299</v>
      </c>
      <c r="E114" s="34">
        <f t="shared" si="22"/>
        <v>-31532.817765059088</v>
      </c>
      <c r="F114" s="34">
        <f t="shared" si="32"/>
        <v>-31533</v>
      </c>
      <c r="G114" s="34">
        <f t="shared" si="27"/>
        <v>6.745039999805158E-2</v>
      </c>
      <c r="N114" s="34">
        <f t="shared" si="31"/>
        <v>6.745039999805158E-2</v>
      </c>
      <c r="O114" s="34">
        <f t="shared" ca="1" si="23"/>
        <v>7.1463915094240105E-2</v>
      </c>
      <c r="P114" s="28">
        <f t="shared" si="24"/>
        <v>0.35230928989817384</v>
      </c>
      <c r="Q114" s="37">
        <f t="shared" si="25"/>
        <v>16326.7</v>
      </c>
      <c r="S114" s="34">
        <f t="shared" si="29"/>
        <v>8.1144587155129969E-2</v>
      </c>
      <c r="T114">
        <v>1</v>
      </c>
      <c r="U114" s="34">
        <f t="shared" si="26"/>
        <v>8.1144587155129969E-2</v>
      </c>
      <c r="V114" s="34">
        <f t="shared" si="30"/>
        <v>-0.28485888990012226</v>
      </c>
      <c r="W114" t="e">
        <f>VLOOKUP(C114,'B (2)'!C$21:E$100,3,FALSE)</f>
        <v>#N/A</v>
      </c>
      <c r="X114" s="142"/>
      <c r="Y114" s="34"/>
      <c r="Z114" s="34"/>
      <c r="AA114" s="34"/>
      <c r="AB114" s="34"/>
      <c r="AC114" s="34"/>
      <c r="AD114" s="34"/>
      <c r="AE114" s="34"/>
    </row>
    <row r="115" spans="1:31">
      <c r="A115" s="115" t="s">
        <v>251</v>
      </c>
      <c r="B115" s="116" t="s">
        <v>122</v>
      </c>
      <c r="C115" s="115">
        <v>31346.306</v>
      </c>
      <c r="D115" s="113" t="s">
        <v>299</v>
      </c>
      <c r="E115" s="34">
        <f t="shared" si="22"/>
        <v>-31529.82961606879</v>
      </c>
      <c r="F115" s="34">
        <f t="shared" si="32"/>
        <v>-31530</v>
      </c>
      <c r="G115" s="34">
        <f t="shared" si="27"/>
        <v>6.306399999812129E-2</v>
      </c>
      <c r="N115" s="34">
        <f t="shared" si="31"/>
        <v>6.306399999812129E-2</v>
      </c>
      <c r="O115" s="34">
        <f t="shared" ca="1" si="23"/>
        <v>7.1455125344551229E-2</v>
      </c>
      <c r="P115" s="28">
        <f t="shared" si="24"/>
        <v>0.3522703194636706</v>
      </c>
      <c r="Q115" s="37">
        <f t="shared" si="25"/>
        <v>16327.806</v>
      </c>
      <c r="S115" s="34">
        <f t="shared" si="29"/>
        <v>8.3640295218809363E-2</v>
      </c>
      <c r="T115">
        <v>1</v>
      </c>
      <c r="U115" s="34">
        <f t="shared" si="26"/>
        <v>8.3640295218809363E-2</v>
      </c>
      <c r="V115" s="34">
        <f t="shared" si="30"/>
        <v>-0.28920631946554931</v>
      </c>
      <c r="W115" t="e">
        <f>VLOOKUP(C115,'B (2)'!C$21:E$100,3,FALSE)</f>
        <v>#N/A</v>
      </c>
      <c r="X115" s="114" t="s">
        <v>260</v>
      </c>
      <c r="AA115" s="34"/>
      <c r="AB115" s="34"/>
      <c r="AC115" s="34"/>
      <c r="AD115" s="34"/>
      <c r="AE115" s="34"/>
    </row>
    <row r="116" spans="1:31">
      <c r="A116" s="115" t="s">
        <v>251</v>
      </c>
      <c r="B116" s="116" t="s">
        <v>111</v>
      </c>
      <c r="C116" s="115">
        <v>31347.232</v>
      </c>
      <c r="D116" s="113" t="s">
        <v>299</v>
      </c>
      <c r="E116" s="34">
        <f t="shared" si="22"/>
        <v>-31527.327784274024</v>
      </c>
      <c r="F116" s="34">
        <f t="shared" si="32"/>
        <v>-31527.5</v>
      </c>
      <c r="G116" s="34">
        <f t="shared" si="27"/>
        <v>6.3741999994817888E-2</v>
      </c>
      <c r="N116" s="34">
        <f t="shared" si="31"/>
        <v>6.3741999994817888E-2</v>
      </c>
      <c r="O116" s="34">
        <f t="shared" ca="1" si="23"/>
        <v>7.1447800553143828E-2</v>
      </c>
      <c r="P116" s="28">
        <f t="shared" si="24"/>
        <v>0.35223784528070079</v>
      </c>
      <c r="Q116" s="37">
        <f t="shared" si="25"/>
        <v>16328.732</v>
      </c>
      <c r="S116" s="34">
        <f t="shared" si="29"/>
        <v>8.3229852747216088E-2</v>
      </c>
      <c r="T116">
        <v>1</v>
      </c>
      <c r="U116" s="34">
        <f t="shared" si="26"/>
        <v>8.3229852747216088E-2</v>
      </c>
      <c r="V116" s="34">
        <f t="shared" si="30"/>
        <v>-0.2884958452858829</v>
      </c>
      <c r="W116" t="e">
        <f>VLOOKUP(C116,'B (2)'!C$21:E$100,3,FALSE)</f>
        <v>#N/A</v>
      </c>
      <c r="X116" s="142"/>
      <c r="Y116" s="34"/>
      <c r="Z116" s="34"/>
      <c r="AA116" s="34"/>
      <c r="AB116" s="34"/>
      <c r="AC116" s="34"/>
      <c r="AD116" s="34"/>
      <c r="AE116" s="34"/>
    </row>
    <row r="117" spans="1:31">
      <c r="A117" s="115" t="s">
        <v>252</v>
      </c>
      <c r="B117" s="116" t="s">
        <v>111</v>
      </c>
      <c r="C117" s="115">
        <v>32385.409</v>
      </c>
      <c r="D117" s="113" t="s">
        <v>299</v>
      </c>
      <c r="E117" s="34">
        <f t="shared" ref="E117:E148" si="33">+(C117-C$7)/C$8</f>
        <v>-28722.420411489198</v>
      </c>
      <c r="F117" s="34">
        <f t="shared" si="32"/>
        <v>-28722.5</v>
      </c>
      <c r="G117" s="34">
        <f t="shared" si="27"/>
        <v>2.9457999997248407E-2</v>
      </c>
      <c r="N117" s="34">
        <f t="shared" si="31"/>
        <v>2.9457999997248407E-2</v>
      </c>
      <c r="O117" s="34">
        <f t="shared" ref="O117:O148" ca="1" si="34">+C$11+C$12*F117</f>
        <v>6.322938459404466E-2</v>
      </c>
      <c r="P117" s="28">
        <f t="shared" ref="P117:P148" si="35">+D$11+D$12*F117+D$13*F117^2</f>
        <v>0.31647712720263516</v>
      </c>
      <c r="Q117" s="37">
        <f t="shared" ref="Q117:Q148" si="36">+C117-15018.5</f>
        <v>17366.909</v>
      </c>
      <c r="S117" s="34">
        <f t="shared" si="29"/>
        <v>8.2379979381741977E-2</v>
      </c>
      <c r="T117">
        <v>1</v>
      </c>
      <c r="U117" s="34">
        <f t="shared" ref="U117:U148" si="37">S117*T117</f>
        <v>8.2379979381741977E-2</v>
      </c>
      <c r="V117" s="34">
        <f t="shared" si="30"/>
        <v>-0.28701912720538675</v>
      </c>
      <c r="W117" t="e">
        <f>VLOOKUP(C117,'B (2)'!C$21:E$100,3,FALSE)</f>
        <v>#N/A</v>
      </c>
      <c r="X117" s="142"/>
      <c r="Y117" s="34"/>
      <c r="Z117" s="34"/>
      <c r="AA117" s="34"/>
      <c r="AB117" s="34"/>
      <c r="AC117" s="34"/>
      <c r="AD117" s="34"/>
      <c r="AE117" s="34"/>
    </row>
    <row r="118" spans="1:31">
      <c r="A118" s="115" t="s">
        <v>252</v>
      </c>
      <c r="B118" s="116" t="s">
        <v>111</v>
      </c>
      <c r="C118" s="115">
        <v>32392.440999999999</v>
      </c>
      <c r="D118" s="113" t="s">
        <v>299</v>
      </c>
      <c r="E118" s="34">
        <f t="shared" si="33"/>
        <v>-28703.421619717254</v>
      </c>
      <c r="F118" s="34">
        <f t="shared" si="32"/>
        <v>-28703.5</v>
      </c>
      <c r="G118" s="34">
        <f t="shared" si="27"/>
        <v>2.9010799997195136E-2</v>
      </c>
      <c r="N118" s="34">
        <f t="shared" si="31"/>
        <v>2.9010799997195136E-2</v>
      </c>
      <c r="O118" s="34">
        <f t="shared" ca="1" si="34"/>
        <v>6.3173716179348444E-2</v>
      </c>
      <c r="P118" s="28">
        <f t="shared" si="35"/>
        <v>0.31623949895122022</v>
      </c>
      <c r="Q118" s="37">
        <f t="shared" si="36"/>
        <v>17373.940999999999</v>
      </c>
      <c r="S118" s="34">
        <f t="shared" si="29"/>
        <v>8.2500325502821978E-2</v>
      </c>
      <c r="T118">
        <v>1</v>
      </c>
      <c r="U118" s="34">
        <f t="shared" si="37"/>
        <v>8.2500325502821978E-2</v>
      </c>
      <c r="V118" s="34">
        <f t="shared" si="30"/>
        <v>-0.28722869895402509</v>
      </c>
      <c r="W118" t="e">
        <f>VLOOKUP(C118,'B (2)'!C$21:E$100,3,FALSE)</f>
        <v>#N/A</v>
      </c>
      <c r="X118" s="142"/>
      <c r="Y118" s="34"/>
      <c r="Z118" s="34"/>
      <c r="AA118" s="34"/>
      <c r="AB118" s="34"/>
      <c r="AC118" s="34"/>
      <c r="AD118" s="34"/>
      <c r="AE118" s="34"/>
    </row>
    <row r="119" spans="1:31">
      <c r="A119" s="115" t="s">
        <v>252</v>
      </c>
      <c r="B119" s="116" t="s">
        <v>111</v>
      </c>
      <c r="C119" s="115">
        <v>32415.399000000001</v>
      </c>
      <c r="D119" s="113" t="s">
        <v>299</v>
      </c>
      <c r="E119" s="34">
        <f t="shared" si="33"/>
        <v>-28641.394563189901</v>
      </c>
      <c r="F119" s="34">
        <f t="shared" si="32"/>
        <v>-28641.5</v>
      </c>
      <c r="G119" s="34">
        <f t="shared" si="27"/>
        <v>3.9025199996103765E-2</v>
      </c>
      <c r="N119" s="34">
        <f t="shared" si="31"/>
        <v>3.9025199996103765E-2</v>
      </c>
      <c r="O119" s="34">
        <f t="shared" ca="1" si="34"/>
        <v>6.2992061352445006E-2</v>
      </c>
      <c r="P119" s="28">
        <f t="shared" si="35"/>
        <v>0.31546451110271168</v>
      </c>
      <c r="Q119" s="37">
        <f t="shared" si="36"/>
        <v>17396.899000000001</v>
      </c>
      <c r="S119" s="34">
        <f t="shared" si="29"/>
        <v>7.6418692725095952E-2</v>
      </c>
      <c r="T119">
        <v>1</v>
      </c>
      <c r="U119" s="34">
        <f t="shared" si="37"/>
        <v>7.6418692725095952E-2</v>
      </c>
      <c r="V119" s="34">
        <f t="shared" si="30"/>
        <v>-0.27643931110660791</v>
      </c>
      <c r="W119" t="e">
        <f>VLOOKUP(C119,'B (2)'!C$21:E$100,3,FALSE)</f>
        <v>#N/A</v>
      </c>
      <c r="X119" s="142"/>
      <c r="Y119" s="34"/>
      <c r="Z119" s="34"/>
      <c r="AA119" s="34"/>
      <c r="AB119" s="34"/>
      <c r="AC119" s="34"/>
      <c r="AD119" s="34"/>
      <c r="AE119" s="34"/>
    </row>
    <row r="120" spans="1:31">
      <c r="A120" s="115" t="s">
        <v>253</v>
      </c>
      <c r="B120" s="116" t="s">
        <v>122</v>
      </c>
      <c r="C120" s="115">
        <v>34922.819000000003</v>
      </c>
      <c r="D120" s="113" t="s">
        <v>299</v>
      </c>
      <c r="E120" s="34">
        <f t="shared" si="33"/>
        <v>-21866.941994246325</v>
      </c>
      <c r="F120" s="34">
        <f t="shared" si="32"/>
        <v>-21867</v>
      </c>
      <c r="G120" s="34">
        <f t="shared" si="27"/>
        <v>2.1469600003911182E-2</v>
      </c>
      <c r="N120" s="34">
        <f t="shared" si="31"/>
        <v>2.1469600003911182E-2</v>
      </c>
      <c r="O120" s="34">
        <f t="shared" ca="1" si="34"/>
        <v>4.3143341596681262E-2</v>
      </c>
      <c r="P120" s="28">
        <f t="shared" si="35"/>
        <v>0.23475618397206757</v>
      </c>
      <c r="Q120" s="37">
        <f t="shared" si="36"/>
        <v>19904.319000000003</v>
      </c>
      <c r="S120" s="34">
        <f t="shared" si="29"/>
        <v>4.549116690080543E-2</v>
      </c>
      <c r="T120">
        <v>1</v>
      </c>
      <c r="U120" s="34">
        <f t="shared" si="37"/>
        <v>4.549116690080543E-2</v>
      </c>
      <c r="V120" s="34">
        <f t="shared" si="30"/>
        <v>-0.21328658396815639</v>
      </c>
      <c r="W120" t="e">
        <f>VLOOKUP(C120,'B (2)'!C$21:E$100,3,FALSE)</f>
        <v>#N/A</v>
      </c>
      <c r="X120" s="114" t="s">
        <v>283</v>
      </c>
      <c r="AA120" s="34"/>
      <c r="AB120" s="34"/>
      <c r="AC120" s="34"/>
      <c r="AD120" s="34"/>
      <c r="AE120" s="34"/>
    </row>
    <row r="121" spans="1:31">
      <c r="A121" s="117" t="s">
        <v>254</v>
      </c>
      <c r="B121" s="116" t="s">
        <v>111</v>
      </c>
      <c r="C121" s="115">
        <v>44852.43</v>
      </c>
      <c r="D121" s="113" t="s">
        <v>299</v>
      </c>
      <c r="E121" s="34">
        <f t="shared" si="33"/>
        <v>4960.5056401987586</v>
      </c>
      <c r="F121" s="34">
        <f t="shared" si="32"/>
        <v>4960.5</v>
      </c>
      <c r="G121" s="34">
        <f t="shared" si="27"/>
        <v>2.0875999980489723E-3</v>
      </c>
      <c r="N121" s="34">
        <f t="shared" si="31"/>
        <v>2.0875999980489723E-3</v>
      </c>
      <c r="O121" s="34">
        <f t="shared" ca="1" si="34"/>
        <v>-3.5458994996093375E-2</v>
      </c>
      <c r="P121" s="28">
        <f t="shared" si="35"/>
        <v>-7.5509962669550448E-3</v>
      </c>
      <c r="Q121" s="37">
        <f t="shared" si="36"/>
        <v>29833.93</v>
      </c>
      <c r="S121" s="34">
        <f t="shared" si="29"/>
        <v>9.2902537959749405E-5</v>
      </c>
      <c r="T121">
        <v>1</v>
      </c>
      <c r="U121" s="34">
        <f t="shared" si="37"/>
        <v>9.2902537959749405E-5</v>
      </c>
      <c r="V121" s="34">
        <f t="shared" si="30"/>
        <v>9.638596265004018E-3</v>
      </c>
      <c r="W121" t="e">
        <f>VLOOKUP(C121,'B (2)'!C$21:E$100,3,FALSE)</f>
        <v>#N/A</v>
      </c>
      <c r="X121" s="114" t="s">
        <v>283</v>
      </c>
      <c r="AA121" s="34"/>
      <c r="AB121" s="34"/>
      <c r="AC121" s="34"/>
      <c r="AD121" s="34"/>
      <c r="AE121" s="34"/>
    </row>
    <row r="122" spans="1:31">
      <c r="A122" s="117" t="s">
        <v>254</v>
      </c>
      <c r="B122" s="116" t="s">
        <v>111</v>
      </c>
      <c r="C122" s="115">
        <v>44875.383999999998</v>
      </c>
      <c r="D122" s="113" t="s">
        <v>299</v>
      </c>
      <c r="E122" s="34">
        <f t="shared" si="33"/>
        <v>5022.5218896773122</v>
      </c>
      <c r="F122" s="34">
        <f t="shared" si="32"/>
        <v>5022.5</v>
      </c>
      <c r="G122" s="34">
        <f t="shared" si="27"/>
        <v>8.1019999925047159E-3</v>
      </c>
      <c r="N122" s="34">
        <f t="shared" si="31"/>
        <v>8.1019999925047159E-3</v>
      </c>
      <c r="O122" s="34">
        <f t="shared" ca="1" si="34"/>
        <v>-3.564064982299682E-2</v>
      </c>
      <c r="P122" s="28">
        <f t="shared" si="35"/>
        <v>-7.9680185045675356E-3</v>
      </c>
      <c r="Q122" s="37">
        <f t="shared" si="36"/>
        <v>29856.883999999998</v>
      </c>
      <c r="S122" s="34">
        <f t="shared" si="29"/>
        <v>2.5824549449624424E-4</v>
      </c>
      <c r="T122">
        <v>1</v>
      </c>
      <c r="U122" s="34">
        <f t="shared" si="37"/>
        <v>2.5824549449624424E-4</v>
      </c>
      <c r="V122" s="34">
        <f t="shared" si="30"/>
        <v>1.607001849707225E-2</v>
      </c>
      <c r="W122" t="e">
        <f>VLOOKUP(C122,'B (2)'!C$21:E$100,3,FALSE)</f>
        <v>#N/A</v>
      </c>
      <c r="X122" s="125"/>
      <c r="AA122" s="34"/>
      <c r="AB122" s="34"/>
      <c r="AC122" s="34"/>
      <c r="AD122" s="34"/>
      <c r="AE122" s="34"/>
    </row>
    <row r="123" spans="1:31">
      <c r="A123" s="117" t="s">
        <v>254</v>
      </c>
      <c r="B123" s="116" t="s">
        <v>111</v>
      </c>
      <c r="C123" s="115">
        <v>44878.347000000002</v>
      </c>
      <c r="D123" s="113" t="s">
        <v>299</v>
      </c>
      <c r="E123" s="34">
        <f t="shared" si="33"/>
        <v>5030.5272110681453</v>
      </c>
      <c r="F123" s="34">
        <f t="shared" si="32"/>
        <v>5030.5</v>
      </c>
      <c r="G123" s="34">
        <f t="shared" ref="G123:G154" si="38">+C123-(C$7+F123*C$8)</f>
        <v>1.0071600001538172E-2</v>
      </c>
      <c r="N123" s="34">
        <f t="shared" si="31"/>
        <v>1.0071600001538172E-2</v>
      </c>
      <c r="O123" s="34">
        <f t="shared" ca="1" si="34"/>
        <v>-3.5664089155500484E-2</v>
      </c>
      <c r="P123" s="28">
        <f t="shared" si="35"/>
        <v>-8.0217798033632472E-3</v>
      </c>
      <c r="Q123" s="37">
        <f t="shared" si="36"/>
        <v>29859.847000000002</v>
      </c>
      <c r="S123" s="34">
        <f t="shared" ref="S123:S158" si="39">(P123-G123)^2</f>
        <v>3.2737039276441453E-4</v>
      </c>
      <c r="T123">
        <v>1</v>
      </c>
      <c r="U123" s="34">
        <f t="shared" si="37"/>
        <v>3.2737039276441453E-4</v>
      </c>
      <c r="V123" s="34">
        <f t="shared" ref="V123:V158" si="40">+G123-P123</f>
        <v>1.809337980490142E-2</v>
      </c>
      <c r="W123" t="e">
        <f>VLOOKUP(C123,'B (2)'!C$21:E$100,3,FALSE)</f>
        <v>#N/A</v>
      </c>
      <c r="X123" s="142"/>
      <c r="Y123" s="34"/>
      <c r="Z123" s="34"/>
      <c r="AA123" s="34"/>
      <c r="AB123" s="34"/>
      <c r="AC123" s="34"/>
      <c r="AD123" s="34"/>
      <c r="AE123" s="34"/>
    </row>
    <row r="124" spans="1:31">
      <c r="A124" s="117" t="s">
        <v>254</v>
      </c>
      <c r="B124" s="116" t="s">
        <v>111</v>
      </c>
      <c r="C124" s="115">
        <v>44885.383000000002</v>
      </c>
      <c r="D124" s="113" t="s">
        <v>299</v>
      </c>
      <c r="E124" s="34">
        <f t="shared" si="33"/>
        <v>5049.5368098888803</v>
      </c>
      <c r="F124" s="34">
        <f t="shared" si="32"/>
        <v>5049.5</v>
      </c>
      <c r="G124" s="34">
        <f t="shared" si="38"/>
        <v>1.3624400002299808E-2</v>
      </c>
      <c r="N124" s="34">
        <f t="shared" si="31"/>
        <v>1.3624400002299808E-2</v>
      </c>
      <c r="O124" s="34">
        <f t="shared" ca="1" si="34"/>
        <v>-3.57197575701967E-2</v>
      </c>
      <c r="P124" s="28">
        <f t="shared" si="35"/>
        <v>-8.1494188962500276E-3</v>
      </c>
      <c r="Q124" s="37">
        <f t="shared" si="36"/>
        <v>29866.883000000002</v>
      </c>
      <c r="S124" s="34">
        <f t="shared" si="39"/>
        <v>4.7409918942684597E-4</v>
      </c>
      <c r="T124">
        <v>1</v>
      </c>
      <c r="U124" s="34">
        <f t="shared" si="37"/>
        <v>4.7409918942684597E-4</v>
      </c>
      <c r="V124" s="34">
        <f t="shared" si="40"/>
        <v>2.1773818898549836E-2</v>
      </c>
      <c r="W124" t="e">
        <f>VLOOKUP(C124,'B (2)'!C$21:E$100,3,FALSE)</f>
        <v>#N/A</v>
      </c>
      <c r="X124" s="125"/>
      <c r="AA124" s="34"/>
      <c r="AB124" s="34"/>
      <c r="AC124" s="34"/>
      <c r="AD124" s="34"/>
      <c r="AE124" s="34"/>
    </row>
    <row r="125" spans="1:31">
      <c r="A125" s="115" t="s">
        <v>256</v>
      </c>
      <c r="B125" s="116" t="s">
        <v>122</v>
      </c>
      <c r="C125" s="115">
        <v>45225.332999999999</v>
      </c>
      <c r="D125" s="113" t="s">
        <v>299</v>
      </c>
      <c r="E125" s="34">
        <f t="shared" si="33"/>
        <v>5968.0008688867138</v>
      </c>
      <c r="F125" s="34">
        <f t="shared" si="32"/>
        <v>5968</v>
      </c>
      <c r="G125" s="34">
        <f t="shared" si="38"/>
        <v>3.2159999682335183E-4</v>
      </c>
      <c r="N125" s="34">
        <f t="shared" si="31"/>
        <v>3.2159999682335183E-4</v>
      </c>
      <c r="O125" s="34">
        <f t="shared" ca="1" si="34"/>
        <v>-3.8410885933274269E-2</v>
      </c>
      <c r="P125" s="28">
        <f t="shared" si="35"/>
        <v>-1.4245919209032072E-2</v>
      </c>
      <c r="Q125" s="37">
        <f t="shared" si="36"/>
        <v>30206.832999999999</v>
      </c>
      <c r="S125" s="34">
        <f t="shared" si="39"/>
        <v>2.1221261581296665E-4</v>
      </c>
      <c r="T125">
        <v>1</v>
      </c>
      <c r="U125" s="34">
        <f t="shared" si="37"/>
        <v>2.1221261581296665E-4</v>
      </c>
      <c r="V125" s="34">
        <f t="shared" si="40"/>
        <v>1.4567519205855424E-2</v>
      </c>
      <c r="W125" t="e">
        <f>VLOOKUP(C125,'B (2)'!C$21:E$100,3,FALSE)</f>
        <v>#N/A</v>
      </c>
      <c r="X125" s="142"/>
      <c r="Y125" s="34"/>
      <c r="Z125" s="34"/>
      <c r="AA125" s="34"/>
      <c r="AB125" s="34"/>
      <c r="AC125" s="34"/>
      <c r="AD125" s="34"/>
      <c r="AE125" s="34"/>
    </row>
    <row r="126" spans="1:31">
      <c r="A126" s="117" t="s">
        <v>257</v>
      </c>
      <c r="B126" s="116" t="s">
        <v>122</v>
      </c>
      <c r="C126" s="115">
        <v>45558.438000000002</v>
      </c>
      <c r="D126" s="113" t="s">
        <v>299</v>
      </c>
      <c r="E126" s="34">
        <f t="shared" si="33"/>
        <v>6867.971365643527</v>
      </c>
      <c r="F126" s="34">
        <f t="shared" si="32"/>
        <v>6868</v>
      </c>
      <c r="G126" s="34">
        <f t="shared" si="38"/>
        <v>-1.0598400003800634E-2</v>
      </c>
      <c r="N126" s="34">
        <f t="shared" si="31"/>
        <v>-1.0598400003800634E-2</v>
      </c>
      <c r="O126" s="34">
        <f t="shared" ca="1" si="34"/>
        <v>-4.104781083993711E-2</v>
      </c>
      <c r="P126" s="28">
        <f t="shared" si="35"/>
        <v>-2.0079277518827592E-2</v>
      </c>
      <c r="Q126" s="37">
        <f t="shared" si="36"/>
        <v>30539.938000000002</v>
      </c>
      <c r="S126" s="34">
        <f t="shared" si="39"/>
        <v>8.9887038454943726E-5</v>
      </c>
      <c r="T126">
        <v>1</v>
      </c>
      <c r="U126" s="34">
        <f t="shared" si="37"/>
        <v>8.9887038454943726E-5</v>
      </c>
      <c r="V126" s="34">
        <f t="shared" si="40"/>
        <v>9.4808775150269572E-3</v>
      </c>
      <c r="W126" t="e">
        <f>VLOOKUP(C126,'B (2)'!C$21:E$100,3,FALSE)</f>
        <v>#N/A</v>
      </c>
      <c r="X126" s="142"/>
      <c r="Y126" s="34"/>
      <c r="Z126" s="34"/>
      <c r="AA126" s="34"/>
      <c r="AB126" s="34"/>
      <c r="AC126" s="34"/>
      <c r="AD126" s="34"/>
      <c r="AE126" s="34"/>
    </row>
    <row r="127" spans="1:31">
      <c r="A127" s="115" t="s">
        <v>258</v>
      </c>
      <c r="B127" s="116" t="s">
        <v>111</v>
      </c>
      <c r="C127" s="115">
        <v>45583.434000000001</v>
      </c>
      <c r="D127" s="113" t="s">
        <v>299</v>
      </c>
      <c r="E127" s="34">
        <f t="shared" si="33"/>
        <v>6935.5046135291259</v>
      </c>
      <c r="F127" s="34">
        <f t="shared" si="32"/>
        <v>6935.5</v>
      </c>
      <c r="G127" s="34">
        <f t="shared" si="38"/>
        <v>1.7076000003726222E-3</v>
      </c>
      <c r="N127" s="34">
        <f t="shared" si="31"/>
        <v>1.7076000003726222E-3</v>
      </c>
      <c r="O127" s="34">
        <f t="shared" ca="1" si="34"/>
        <v>-4.1245580207936818E-2</v>
      </c>
      <c r="P127" s="28">
        <f t="shared" si="35"/>
        <v>-2.0511179126133351E-2</v>
      </c>
      <c r="Q127" s="37">
        <f t="shared" si="36"/>
        <v>30564.934000000001</v>
      </c>
      <c r="S127" s="34">
        <f t="shared" si="39"/>
        <v>4.936741458724575E-4</v>
      </c>
      <c r="T127">
        <v>1</v>
      </c>
      <c r="U127" s="34">
        <f t="shared" si="37"/>
        <v>4.936741458724575E-4</v>
      </c>
      <c r="V127" s="34">
        <f t="shared" si="40"/>
        <v>2.2218779126505973E-2</v>
      </c>
      <c r="W127" t="e">
        <f>VLOOKUP(C127,'B (2)'!C$21:E$100,3,FALSE)</f>
        <v>#N/A</v>
      </c>
      <c r="X127" s="142"/>
      <c r="Y127" s="34"/>
      <c r="Z127" s="34"/>
      <c r="AA127" s="34"/>
      <c r="AB127" s="34"/>
      <c r="AC127" s="34"/>
      <c r="AD127" s="34"/>
      <c r="AE127" s="34"/>
    </row>
    <row r="128" spans="1:31">
      <c r="A128" s="117" t="s">
        <v>259</v>
      </c>
      <c r="B128" s="116" t="s">
        <v>122</v>
      </c>
      <c r="C128" s="115">
        <v>45911.517999999996</v>
      </c>
      <c r="D128" s="113" t="s">
        <v>299</v>
      </c>
      <c r="E128" s="34">
        <f t="shared" si="33"/>
        <v>7821.9095622928944</v>
      </c>
      <c r="F128" s="34">
        <f t="shared" si="32"/>
        <v>7822</v>
      </c>
      <c r="G128" s="34">
        <f t="shared" si="38"/>
        <v>-3.3473600007710047E-2</v>
      </c>
      <c r="N128" s="34">
        <f t="shared" si="31"/>
        <v>-3.3473600007710047E-2</v>
      </c>
      <c r="O128" s="34">
        <f t="shared" ca="1" si="34"/>
        <v>-4.3842951240999711E-2</v>
      </c>
      <c r="P128" s="28">
        <f t="shared" si="35"/>
        <v>-2.6110963024173994E-2</v>
      </c>
      <c r="Q128" s="37">
        <f t="shared" si="36"/>
        <v>30893.017999999996</v>
      </c>
      <c r="S128" s="34">
        <f t="shared" si="39"/>
        <v>5.4208423351332879E-5</v>
      </c>
      <c r="T128">
        <v>1</v>
      </c>
      <c r="U128" s="34">
        <f t="shared" si="37"/>
        <v>5.4208423351332879E-5</v>
      </c>
      <c r="V128" s="34">
        <f t="shared" si="40"/>
        <v>-7.3626369835360535E-3</v>
      </c>
      <c r="W128" t="e">
        <f>VLOOKUP(C128,'B (2)'!C$21:E$100,3,FALSE)</f>
        <v>#N/A</v>
      </c>
      <c r="X128" s="114" t="s">
        <v>285</v>
      </c>
      <c r="AA128" s="34"/>
      <c r="AB128" s="34"/>
      <c r="AC128" s="34"/>
      <c r="AD128" s="34"/>
      <c r="AE128" s="34"/>
    </row>
    <row r="129" spans="1:31">
      <c r="A129" s="117" t="s">
        <v>259</v>
      </c>
      <c r="B129" s="116" t="s">
        <v>111</v>
      </c>
      <c r="C129" s="115">
        <v>45945.398999999998</v>
      </c>
      <c r="D129" s="113" t="s">
        <v>299</v>
      </c>
      <c r="E129" s="34">
        <f t="shared" si="33"/>
        <v>7913.4479673021806</v>
      </c>
      <c r="F129" s="34">
        <f t="shared" si="32"/>
        <v>7913.5</v>
      </c>
      <c r="G129" s="34">
        <f t="shared" si="38"/>
        <v>-1.9258800006355159E-2</v>
      </c>
      <c r="N129" s="34">
        <f t="shared" si="31"/>
        <v>-1.9258800006355159E-2</v>
      </c>
      <c r="O129" s="34">
        <f t="shared" ca="1" si="34"/>
        <v>-4.411103860651043E-2</v>
      </c>
      <c r="P129" s="28">
        <f t="shared" si="35"/>
        <v>-2.6681270243672475E-2</v>
      </c>
      <c r="Q129" s="37">
        <f t="shared" si="36"/>
        <v>30926.898999999998</v>
      </c>
      <c r="S129" s="34">
        <f t="shared" si="39"/>
        <v>5.5093064423861369E-5</v>
      </c>
      <c r="T129">
        <v>1</v>
      </c>
      <c r="U129" s="34">
        <f t="shared" si="37"/>
        <v>5.5093064423861369E-5</v>
      </c>
      <c r="V129" s="34">
        <f t="shared" si="40"/>
        <v>7.4224702373173156E-3</v>
      </c>
      <c r="W129" t="e">
        <f>VLOOKUP(C129,'B (2)'!C$21:E$100,3,FALSE)</f>
        <v>#N/A</v>
      </c>
      <c r="X129" s="142"/>
      <c r="Y129" s="34"/>
      <c r="Z129" s="34"/>
      <c r="AA129" s="34"/>
      <c r="AB129" s="34"/>
      <c r="AC129" s="34"/>
      <c r="AD129" s="34"/>
      <c r="AE129" s="34"/>
    </row>
    <row r="130" spans="1:31">
      <c r="A130" s="117" t="s">
        <v>261</v>
      </c>
      <c r="B130" s="116" t="s">
        <v>122</v>
      </c>
      <c r="C130" s="115">
        <v>46263.13</v>
      </c>
      <c r="D130" s="113"/>
      <c r="E130" s="34">
        <f t="shared" si="33"/>
        <v>8771.8815720365328</v>
      </c>
      <c r="F130" s="34">
        <f t="shared" si="32"/>
        <v>8772</v>
      </c>
      <c r="G130" s="34">
        <f t="shared" si="38"/>
        <v>-4.3833600007928908E-2</v>
      </c>
      <c r="N130" s="34">
        <f t="shared" si="31"/>
        <v>-4.3833600007928908E-2</v>
      </c>
      <c r="O130" s="34">
        <f t="shared" ca="1" si="34"/>
        <v>-4.6626371975810474E-2</v>
      </c>
      <c r="P130" s="28">
        <f t="shared" si="35"/>
        <v>-3.1962246780997343E-2</v>
      </c>
      <c r="Q130" s="37">
        <f t="shared" si="36"/>
        <v>31244.629999999997</v>
      </c>
      <c r="S130" s="34">
        <f t="shared" si="39"/>
        <v>1.4092902743857849E-4</v>
      </c>
      <c r="T130">
        <v>1</v>
      </c>
      <c r="U130" s="34">
        <f t="shared" si="37"/>
        <v>1.4092902743857849E-4</v>
      </c>
      <c r="V130" s="34">
        <f t="shared" si="40"/>
        <v>-1.1871353226931565E-2</v>
      </c>
      <c r="W130" t="e">
        <f>VLOOKUP(C130,'B (2)'!C$21:E$100,3,FALSE)</f>
        <v>#N/A</v>
      </c>
      <c r="X130" s="114" t="s">
        <v>285</v>
      </c>
      <c r="AA130" s="34"/>
      <c r="AB130" s="34"/>
      <c r="AC130" s="34"/>
      <c r="AD130" s="34"/>
      <c r="AE130" s="34"/>
    </row>
    <row r="131" spans="1:31">
      <c r="A131" s="117" t="s">
        <v>263</v>
      </c>
      <c r="B131" s="116" t="s">
        <v>111</v>
      </c>
      <c r="C131" s="115">
        <v>46679.347000000002</v>
      </c>
      <c r="D131" s="113" t="s">
        <v>299</v>
      </c>
      <c r="E131" s="34">
        <f t="shared" si="33"/>
        <v>9896.4009285416305</v>
      </c>
      <c r="F131" s="34">
        <f t="shared" si="32"/>
        <v>9896.5</v>
      </c>
      <c r="G131" s="34">
        <f t="shared" si="38"/>
        <v>-3.6669200002506841E-2</v>
      </c>
      <c r="N131" s="34">
        <f t="shared" si="31"/>
        <v>-3.6669200002506841E-2</v>
      </c>
      <c r="O131" s="34">
        <f t="shared" ca="1" si="34"/>
        <v>-4.9921063150857536E-2</v>
      </c>
      <c r="P131" s="28">
        <f t="shared" si="35"/>
        <v>-3.8688274389137384E-2</v>
      </c>
      <c r="Q131" s="37">
        <f t="shared" si="36"/>
        <v>31660.847000000002</v>
      </c>
      <c r="S131" s="34">
        <f t="shared" si="39"/>
        <v>4.0766613787475021E-6</v>
      </c>
      <c r="T131">
        <v>1</v>
      </c>
      <c r="U131" s="34">
        <f t="shared" si="37"/>
        <v>4.0766613787475021E-6</v>
      </c>
      <c r="V131" s="34">
        <f t="shared" si="40"/>
        <v>2.0190743866305427E-3</v>
      </c>
      <c r="W131" t="e">
        <f>VLOOKUP(C131,'B (2)'!C$21:E$100,3,FALSE)</f>
        <v>#N/A</v>
      </c>
      <c r="X131" s="114" t="s">
        <v>287</v>
      </c>
      <c r="AA131" s="34"/>
      <c r="AB131" s="34"/>
      <c r="AC131" s="34"/>
      <c r="AD131" s="34"/>
      <c r="AE131" s="34"/>
    </row>
    <row r="132" spans="1:31">
      <c r="A132" s="117" t="s">
        <v>264</v>
      </c>
      <c r="B132" s="116" t="s">
        <v>111</v>
      </c>
      <c r="C132" s="115">
        <v>46982.4565</v>
      </c>
      <c r="D132" s="113" t="s">
        <v>299</v>
      </c>
      <c r="E132" s="34">
        <f t="shared" si="33"/>
        <v>10715.330717307052</v>
      </c>
      <c r="F132" s="34">
        <f t="shared" si="32"/>
        <v>10715.5</v>
      </c>
      <c r="G132" s="34">
        <f t="shared" si="38"/>
        <v>-6.2656400004925672E-2</v>
      </c>
      <c r="N132" s="34">
        <f t="shared" si="31"/>
        <v>-6.2656400004925672E-2</v>
      </c>
      <c r="O132" s="34">
        <f t="shared" ca="1" si="34"/>
        <v>-5.2320664815920723E-2</v>
      </c>
      <c r="P132" s="28">
        <f t="shared" si="35"/>
        <v>-4.3450502936764404E-2</v>
      </c>
      <c r="Q132" s="37">
        <f t="shared" si="36"/>
        <v>31963.9565</v>
      </c>
      <c r="S132" s="34">
        <f t="shared" si="39"/>
        <v>3.6886648219280557E-4</v>
      </c>
      <c r="T132">
        <v>1</v>
      </c>
      <c r="U132" s="34">
        <f t="shared" si="37"/>
        <v>3.6886648219280557E-4</v>
      </c>
      <c r="V132" s="34">
        <f t="shared" si="40"/>
        <v>-1.9205897068161268E-2</v>
      </c>
      <c r="W132" t="e">
        <f>VLOOKUP(C132,'B (2)'!C$21:E$100,3,FALSE)</f>
        <v>#N/A</v>
      </c>
      <c r="X132" s="114" t="s">
        <v>277</v>
      </c>
      <c r="AA132" s="34"/>
      <c r="AB132" s="34"/>
      <c r="AC132" s="34"/>
      <c r="AD132" s="34"/>
      <c r="AE132" s="34"/>
    </row>
    <row r="133" spans="1:31">
      <c r="A133" s="117" t="s">
        <v>265</v>
      </c>
      <c r="B133" s="116" t="s">
        <v>122</v>
      </c>
      <c r="C133" s="115">
        <v>48476.49</v>
      </c>
      <c r="D133" s="113" t="s">
        <v>299</v>
      </c>
      <c r="E133" s="34">
        <f t="shared" si="33"/>
        <v>14751.853949219829</v>
      </c>
      <c r="F133" s="34">
        <f t="shared" si="32"/>
        <v>14752</v>
      </c>
      <c r="G133" s="34">
        <f t="shared" si="38"/>
        <v>-5.4057600005762652E-2</v>
      </c>
      <c r="N133" s="34">
        <f t="shared" ref="N133:N158" si="41">G133</f>
        <v>-5.4057600005762652E-2</v>
      </c>
      <c r="O133" s="34">
        <f t="shared" ca="1" si="34"/>
        <v>-6.4147273022303525E-2</v>
      </c>
      <c r="P133" s="28">
        <f t="shared" si="35"/>
        <v>-6.5240776358742314E-2</v>
      </c>
      <c r="Q133" s="37">
        <f t="shared" si="36"/>
        <v>33457.99</v>
      </c>
      <c r="S133" s="34">
        <f t="shared" si="39"/>
        <v>1.2506343334184349E-4</v>
      </c>
      <c r="T133">
        <v>1</v>
      </c>
      <c r="U133" s="34">
        <f t="shared" si="37"/>
        <v>1.2506343334184349E-4</v>
      </c>
      <c r="V133" s="34">
        <f t="shared" si="40"/>
        <v>1.1183176352979662E-2</v>
      </c>
      <c r="W133" t="e">
        <f>VLOOKUP(C133,'B (2)'!C$21:E$100,3,FALSE)</f>
        <v>#N/A</v>
      </c>
      <c r="X133" s="142"/>
      <c r="Y133" s="34"/>
      <c r="Z133" s="34"/>
      <c r="AA133" s="34"/>
      <c r="AB133" s="34"/>
      <c r="AC133" s="34"/>
      <c r="AD133" s="34"/>
      <c r="AE133" s="34"/>
    </row>
    <row r="134" spans="1:31">
      <c r="A134" s="117" t="s">
        <v>265</v>
      </c>
      <c r="B134" s="116" t="s">
        <v>111</v>
      </c>
      <c r="C134" s="115">
        <v>48500.365899999997</v>
      </c>
      <c r="D134" s="113" t="s">
        <v>299</v>
      </c>
      <c r="E134" s="34">
        <f t="shared" si="33"/>
        <v>14816.360953268146</v>
      </c>
      <c r="F134" s="34">
        <f t="shared" si="32"/>
        <v>14816.5</v>
      </c>
      <c r="G134" s="34">
        <f t="shared" si="38"/>
        <v>-5.1465200005623046E-2</v>
      </c>
      <c r="N134" s="34">
        <f t="shared" si="41"/>
        <v>-5.1465200005623046E-2</v>
      </c>
      <c r="O134" s="34">
        <f t="shared" ca="1" si="34"/>
        <v>-6.4336252640614364E-2</v>
      </c>
      <c r="P134" s="28">
        <f t="shared" si="35"/>
        <v>-6.5566284124371169E-2</v>
      </c>
      <c r="Q134" s="37">
        <f t="shared" si="36"/>
        <v>33481.865899999997</v>
      </c>
      <c r="S134" s="34">
        <f t="shared" si="39"/>
        <v>1.9884057332401051E-4</v>
      </c>
      <c r="T134">
        <v>1</v>
      </c>
      <c r="U134" s="34">
        <f t="shared" si="37"/>
        <v>1.9884057332401051E-4</v>
      </c>
      <c r="V134" s="34">
        <f t="shared" si="40"/>
        <v>1.4101084118748122E-2</v>
      </c>
      <c r="W134" t="e">
        <f>VLOOKUP(C134,'B (2)'!C$21:E$100,3,FALSE)</f>
        <v>#N/A</v>
      </c>
      <c r="X134" s="125"/>
      <c r="AA134" s="34"/>
      <c r="AB134" s="34"/>
      <c r="AC134" s="34"/>
      <c r="AD134" s="34"/>
      <c r="AE134" s="34"/>
    </row>
    <row r="135" spans="1:31">
      <c r="A135" s="117" t="s">
        <v>265</v>
      </c>
      <c r="B135" s="116" t="s">
        <v>111</v>
      </c>
      <c r="C135" s="115">
        <v>48500.366099999999</v>
      </c>
      <c r="D135" s="113" t="s">
        <v>299</v>
      </c>
      <c r="E135" s="34">
        <f t="shared" si="33"/>
        <v>14816.361493620592</v>
      </c>
      <c r="F135" s="34">
        <f t="shared" si="32"/>
        <v>14816.5</v>
      </c>
      <c r="G135" s="34">
        <f t="shared" si="38"/>
        <v>-5.1265200003399514E-2</v>
      </c>
      <c r="N135" s="34">
        <f t="shared" si="41"/>
        <v>-5.1265200003399514E-2</v>
      </c>
      <c r="O135" s="34">
        <f t="shared" ca="1" si="34"/>
        <v>-6.4336252640614364E-2</v>
      </c>
      <c r="P135" s="28">
        <f t="shared" si="35"/>
        <v>-6.5566284124371169E-2</v>
      </c>
      <c r="Q135" s="37">
        <f t="shared" si="36"/>
        <v>33481.866099999999</v>
      </c>
      <c r="S135" s="34">
        <f t="shared" si="39"/>
        <v>2.0452100703510762E-4</v>
      </c>
      <c r="T135">
        <v>1</v>
      </c>
      <c r="U135" s="34">
        <f t="shared" si="37"/>
        <v>2.0452100703510762E-4</v>
      </c>
      <c r="V135" s="34">
        <f t="shared" si="40"/>
        <v>1.4301084120971655E-2</v>
      </c>
      <c r="W135" t="e">
        <f>VLOOKUP(C135,'B (2)'!C$21:E$100,3,FALSE)</f>
        <v>#N/A</v>
      </c>
      <c r="X135" s="125"/>
      <c r="AA135" s="34"/>
      <c r="AB135" s="34"/>
      <c r="AC135" s="34"/>
      <c r="AD135" s="34"/>
      <c r="AE135" s="34"/>
    </row>
    <row r="136" spans="1:31">
      <c r="A136" s="117" t="s">
        <v>269</v>
      </c>
      <c r="B136" s="116" t="s">
        <v>111</v>
      </c>
      <c r="C136" s="115">
        <v>51378.435400000002</v>
      </c>
      <c r="D136" s="113" t="s">
        <v>299</v>
      </c>
      <c r="E136" s="34">
        <f t="shared" si="33"/>
        <v>22592.220329787902</v>
      </c>
      <c r="F136" s="43">
        <f t="shared" ref="F136:F158" si="42">ROUND(2*E136,0)/2+0.5</f>
        <v>22592.5</v>
      </c>
      <c r="G136" s="34">
        <f t="shared" si="38"/>
        <v>-0.10351400000217836</v>
      </c>
      <c r="N136" s="34">
        <f t="shared" si="41"/>
        <v>-0.10351400000217836</v>
      </c>
      <c r="O136" s="34">
        <f t="shared" ca="1" si="34"/>
        <v>-8.7119283834181244E-2</v>
      </c>
      <c r="P136" s="28">
        <f t="shared" si="35"/>
        <v>-9.9580674025311983E-2</v>
      </c>
      <c r="Q136" s="37">
        <f t="shared" si="36"/>
        <v>36359.935400000002</v>
      </c>
      <c r="S136" s="34">
        <f t="shared" si="39"/>
        <v>1.547105324029187E-5</v>
      </c>
      <c r="T136">
        <v>1</v>
      </c>
      <c r="U136" s="34">
        <f t="shared" si="37"/>
        <v>1.547105324029187E-5</v>
      </c>
      <c r="V136" s="34">
        <f t="shared" si="40"/>
        <v>-3.9333259768663809E-3</v>
      </c>
      <c r="W136" t="e">
        <f>VLOOKUP(C136,'B (2)'!C$21:E$100,3,FALSE)</f>
        <v>#N/A</v>
      </c>
      <c r="X136" s="142"/>
      <c r="Y136" s="34"/>
      <c r="Z136" s="34"/>
      <c r="AA136" s="34"/>
      <c r="AB136" s="34"/>
      <c r="AC136" s="34"/>
      <c r="AD136" s="34"/>
      <c r="AE136" s="34"/>
    </row>
    <row r="137" spans="1:31">
      <c r="A137" s="117" t="s">
        <v>269</v>
      </c>
      <c r="B137" s="116" t="s">
        <v>111</v>
      </c>
      <c r="C137" s="115">
        <v>51378.435899999997</v>
      </c>
      <c r="D137" s="113" t="s">
        <v>299</v>
      </c>
      <c r="E137" s="34">
        <f t="shared" si="33"/>
        <v>22592.221680668987</v>
      </c>
      <c r="F137" s="43">
        <f t="shared" si="42"/>
        <v>22592.5</v>
      </c>
      <c r="G137" s="34">
        <f t="shared" si="38"/>
        <v>-0.10301400000753347</v>
      </c>
      <c r="N137" s="34">
        <f t="shared" si="41"/>
        <v>-0.10301400000753347</v>
      </c>
      <c r="O137" s="34">
        <f t="shared" ca="1" si="34"/>
        <v>-8.7119283834181244E-2</v>
      </c>
      <c r="P137" s="28">
        <f t="shared" si="35"/>
        <v>-9.9580674025311983E-2</v>
      </c>
      <c r="Q137" s="37">
        <f t="shared" si="36"/>
        <v>36359.935899999997</v>
      </c>
      <c r="S137" s="34">
        <f t="shared" si="39"/>
        <v>1.1787727300197129E-5</v>
      </c>
      <c r="T137">
        <v>1</v>
      </c>
      <c r="U137" s="34">
        <f t="shared" si="37"/>
        <v>1.1787727300197129E-5</v>
      </c>
      <c r="V137" s="34">
        <f t="shared" si="40"/>
        <v>-3.4333259822214857E-3</v>
      </c>
      <c r="W137" t="e">
        <f>VLOOKUP(C137,'B (2)'!C$21:E$100,3,FALSE)</f>
        <v>#N/A</v>
      </c>
      <c r="X137" s="114" t="s">
        <v>260</v>
      </c>
      <c r="AA137" s="34"/>
      <c r="AB137" s="34"/>
      <c r="AC137" s="34"/>
      <c r="AD137" s="34"/>
      <c r="AE137" s="34"/>
    </row>
    <row r="138" spans="1:31">
      <c r="A138" s="117" t="s">
        <v>271</v>
      </c>
      <c r="B138" s="116" t="s">
        <v>122</v>
      </c>
      <c r="C138" s="115">
        <v>52489.375800000002</v>
      </c>
      <c r="D138" s="113" t="s">
        <v>299</v>
      </c>
      <c r="E138" s="34">
        <f t="shared" si="33"/>
        <v>25593.717106045246</v>
      </c>
      <c r="F138" s="43">
        <f t="shared" si="42"/>
        <v>25594</v>
      </c>
      <c r="G138" s="34">
        <f t="shared" si="38"/>
        <v>-0.10470720000012079</v>
      </c>
      <c r="N138" s="34">
        <f t="shared" si="41"/>
        <v>-0.10470720000012079</v>
      </c>
      <c r="O138" s="34">
        <f t="shared" ca="1" si="34"/>
        <v>-9.5913428397901804E-2</v>
      </c>
      <c r="P138" s="28">
        <f t="shared" si="35"/>
        <v>-0.10993604661518425</v>
      </c>
      <c r="Q138" s="37">
        <f t="shared" si="36"/>
        <v>37470.875800000002</v>
      </c>
      <c r="S138" s="34">
        <f t="shared" si="39"/>
        <v>2.7340836923860539E-5</v>
      </c>
      <c r="T138">
        <v>1</v>
      </c>
      <c r="U138" s="34">
        <f t="shared" si="37"/>
        <v>2.7340836923860539E-5</v>
      </c>
      <c r="V138" s="34">
        <f t="shared" si="40"/>
        <v>5.2288466150634538E-3</v>
      </c>
      <c r="W138" t="e">
        <f>VLOOKUP(C138,'B (2)'!C$21:E$100,3,FALSE)</f>
        <v>#N/A</v>
      </c>
      <c r="X138" s="114" t="s">
        <v>260</v>
      </c>
      <c r="AA138" s="34"/>
      <c r="AB138" s="34"/>
      <c r="AC138" s="34"/>
      <c r="AD138" s="34"/>
      <c r="AE138" s="34"/>
    </row>
    <row r="139" spans="1:31">
      <c r="A139" s="117" t="s">
        <v>273</v>
      </c>
      <c r="B139" s="116" t="s">
        <v>111</v>
      </c>
      <c r="C139" s="115">
        <v>52498.077899999997</v>
      </c>
      <c r="D139" s="113" t="s">
        <v>299</v>
      </c>
      <c r="E139" s="34">
        <f t="shared" si="33"/>
        <v>25617.228110863016</v>
      </c>
      <c r="F139" s="43">
        <f t="shared" si="42"/>
        <v>25617.5</v>
      </c>
      <c r="G139" s="34">
        <f t="shared" si="38"/>
        <v>-0.10063400000944966</v>
      </c>
      <c r="N139" s="34">
        <f t="shared" si="41"/>
        <v>-0.10063400000944966</v>
      </c>
      <c r="O139" s="34">
        <f t="shared" ca="1" si="34"/>
        <v>-9.5982281437131334E-2</v>
      </c>
      <c r="P139" s="28">
        <f t="shared" si="35"/>
        <v>-0.11001102713150851</v>
      </c>
      <c r="Q139" s="37">
        <f t="shared" si="36"/>
        <v>37479.577899999997</v>
      </c>
      <c r="S139" s="34">
        <f t="shared" si="39"/>
        <v>8.7928637647827188E-5</v>
      </c>
      <c r="T139">
        <v>1</v>
      </c>
      <c r="U139" s="34">
        <f t="shared" si="37"/>
        <v>8.7928637647827188E-5</v>
      </c>
      <c r="V139" s="34">
        <f t="shared" si="40"/>
        <v>9.3770271220588453E-3</v>
      </c>
      <c r="W139" t="e">
        <f>VLOOKUP(C139,'B (2)'!C$21:E$100,3,FALSE)</f>
        <v>#N/A</v>
      </c>
      <c r="X139" s="125"/>
      <c r="AA139" s="34"/>
      <c r="AB139" s="34"/>
      <c r="AC139" s="34"/>
      <c r="AD139" s="34"/>
      <c r="AE139" s="34"/>
    </row>
    <row r="140" spans="1:31">
      <c r="A140" s="117" t="s">
        <v>278</v>
      </c>
      <c r="B140" s="116" t="s">
        <v>122</v>
      </c>
      <c r="C140" s="115">
        <v>53194.082699999999</v>
      </c>
      <c r="D140" s="113" t="s">
        <v>299</v>
      </c>
      <c r="E140" s="34">
        <f t="shared" si="33"/>
        <v>27497.667568694997</v>
      </c>
      <c r="F140" s="43">
        <f t="shared" si="42"/>
        <v>27498</v>
      </c>
      <c r="G140" s="34">
        <f t="shared" si="38"/>
        <v>-0.12304240000230493</v>
      </c>
      <c r="N140" s="34">
        <f t="shared" si="41"/>
        <v>-0.12304240000230493</v>
      </c>
      <c r="O140" s="34">
        <f t="shared" ca="1" si="34"/>
        <v>-0.10149198953377517</v>
      </c>
      <c r="P140" s="28">
        <f t="shared" si="35"/>
        <v>-0.11570402431345821</v>
      </c>
      <c r="Q140" s="37">
        <f t="shared" si="36"/>
        <v>38175.582699999999</v>
      </c>
      <c r="S140" s="34">
        <f t="shared" si="39"/>
        <v>5.3851757750656631E-5</v>
      </c>
      <c r="T140">
        <v>1</v>
      </c>
      <c r="U140" s="34">
        <f t="shared" si="37"/>
        <v>5.3851757750656631E-5</v>
      </c>
      <c r="V140" s="34">
        <f t="shared" si="40"/>
        <v>-7.3383756888467239E-3</v>
      </c>
      <c r="W140" t="e">
        <f>VLOOKUP(C140,'B (2)'!C$21:E$100,3,FALSE)</f>
        <v>#N/A</v>
      </c>
      <c r="X140" s="114" t="s">
        <v>290</v>
      </c>
      <c r="AA140" s="34"/>
      <c r="AB140" s="34"/>
      <c r="AC140" s="34"/>
      <c r="AD140" s="34"/>
      <c r="AE140" s="34"/>
    </row>
    <row r="141" spans="1:31">
      <c r="A141" s="117" t="s">
        <v>280</v>
      </c>
      <c r="B141" s="116" t="s">
        <v>122</v>
      </c>
      <c r="C141" s="115">
        <v>53547.174400000004</v>
      </c>
      <c r="D141" s="113" t="s">
        <v>299</v>
      </c>
      <c r="E141" s="34">
        <f t="shared" si="33"/>
        <v>28451.637375962102</v>
      </c>
      <c r="F141" s="43">
        <f t="shared" si="42"/>
        <v>28452</v>
      </c>
      <c r="G141" s="34">
        <f t="shared" si="38"/>
        <v>-0.13421759999619098</v>
      </c>
      <c r="N141" s="34">
        <f t="shared" si="41"/>
        <v>-0.13421759999619098</v>
      </c>
      <c r="O141" s="34">
        <f t="shared" ca="1" si="34"/>
        <v>-0.10428712993483778</v>
      </c>
      <c r="P141" s="28">
        <f t="shared" si="35"/>
        <v>-0.11836026119782282</v>
      </c>
      <c r="Q141" s="37">
        <f t="shared" si="36"/>
        <v>38528.674400000004</v>
      </c>
      <c r="S141" s="34">
        <f t="shared" si="39"/>
        <v>2.5145519376623221E-4</v>
      </c>
      <c r="T141">
        <v>1</v>
      </c>
      <c r="U141" s="34">
        <f t="shared" si="37"/>
        <v>2.5145519376623221E-4</v>
      </c>
      <c r="V141" s="34">
        <f t="shared" si="40"/>
        <v>-1.5857338798368162E-2</v>
      </c>
      <c r="W141" t="e">
        <f>VLOOKUP(C141,'B (2)'!C$21:E$100,3,FALSE)</f>
        <v>#N/A</v>
      </c>
      <c r="X141" s="114" t="s">
        <v>260</v>
      </c>
      <c r="AA141" s="34"/>
      <c r="AB141" s="34"/>
      <c r="AC141" s="34"/>
      <c r="AD141" s="34"/>
      <c r="AE141" s="34"/>
    </row>
    <row r="142" spans="1:31">
      <c r="A142" s="117" t="s">
        <v>280</v>
      </c>
      <c r="B142" s="116" t="s">
        <v>111</v>
      </c>
      <c r="C142" s="115">
        <v>53584.021999999997</v>
      </c>
      <c r="D142" s="113" t="s">
        <v>299</v>
      </c>
      <c r="E142" s="34">
        <f t="shared" si="33"/>
        <v>28551.190828706101</v>
      </c>
      <c r="F142" s="43">
        <f t="shared" si="42"/>
        <v>28551.5</v>
      </c>
      <c r="G142" s="34">
        <f t="shared" si="38"/>
        <v>-0.11443320000398671</v>
      </c>
      <c r="N142" s="34">
        <f t="shared" si="41"/>
        <v>-0.11443320000398671</v>
      </c>
      <c r="O142" s="34">
        <f t="shared" ca="1" si="34"/>
        <v>-0.10457865663285217</v>
      </c>
      <c r="P142" s="28">
        <f t="shared" si="35"/>
        <v>-0.11862831157639325</v>
      </c>
      <c r="Q142" s="37">
        <f t="shared" si="36"/>
        <v>38565.521999999997</v>
      </c>
      <c r="S142" s="34">
        <f t="shared" si="39"/>
        <v>1.7598961104939273E-5</v>
      </c>
      <c r="T142">
        <v>1</v>
      </c>
      <c r="U142" s="34">
        <f t="shared" si="37"/>
        <v>1.7598961104939273E-5</v>
      </c>
      <c r="V142" s="34">
        <f t="shared" si="40"/>
        <v>4.1951115724065402E-3</v>
      </c>
      <c r="W142" t="e">
        <f>VLOOKUP(C142,'B (2)'!C$21:E$100,3,FALSE)</f>
        <v>#N/A</v>
      </c>
      <c r="X142" s="125"/>
      <c r="AA142" s="34"/>
      <c r="AB142" s="34"/>
      <c r="AC142" s="34"/>
      <c r="AD142" s="34"/>
      <c r="AE142" s="34"/>
    </row>
    <row r="143" spans="1:31">
      <c r="A143" s="117" t="s">
        <v>280</v>
      </c>
      <c r="B143" s="116" t="s">
        <v>111</v>
      </c>
      <c r="C143" s="115">
        <v>53601.056900000003</v>
      </c>
      <c r="D143" s="113" t="s">
        <v>299</v>
      </c>
      <c r="E143" s="34">
        <f t="shared" si="33"/>
        <v>28597.215077562192</v>
      </c>
      <c r="F143" s="43">
        <f t="shared" si="42"/>
        <v>28597.5</v>
      </c>
      <c r="G143" s="34">
        <f t="shared" si="38"/>
        <v>-0.10545799999817973</v>
      </c>
      <c r="N143" s="34">
        <f t="shared" si="41"/>
        <v>-0.10545799999817973</v>
      </c>
      <c r="O143" s="34">
        <f t="shared" ca="1" si="34"/>
        <v>-0.10471343279474826</v>
      </c>
      <c r="P143" s="28">
        <f t="shared" si="35"/>
        <v>-0.11875166041359295</v>
      </c>
      <c r="Q143" s="37">
        <f t="shared" si="36"/>
        <v>38582.556900000003</v>
      </c>
      <c r="S143" s="34">
        <f t="shared" si="39"/>
        <v>1.767214072403243E-4</v>
      </c>
      <c r="T143">
        <v>1</v>
      </c>
      <c r="U143" s="34">
        <f t="shared" si="37"/>
        <v>1.767214072403243E-4</v>
      </c>
      <c r="V143" s="34">
        <f t="shared" si="40"/>
        <v>1.3293660415413217E-2</v>
      </c>
      <c r="W143" t="e">
        <f>VLOOKUP(C143,'B (2)'!C$21:E$100,3,FALSE)</f>
        <v>#N/A</v>
      </c>
      <c r="X143" s="114" t="s">
        <v>260</v>
      </c>
      <c r="AA143" s="34"/>
      <c r="AB143" s="34"/>
      <c r="AC143" s="34"/>
      <c r="AD143" s="34"/>
      <c r="AE143" s="34"/>
    </row>
    <row r="144" spans="1:31">
      <c r="A144" s="117" t="s">
        <v>284</v>
      </c>
      <c r="B144" s="116" t="s">
        <v>111</v>
      </c>
      <c r="C144" s="115">
        <v>53971.001400000001</v>
      </c>
      <c r="D144" s="113" t="s">
        <v>299</v>
      </c>
      <c r="E144" s="34">
        <f t="shared" si="33"/>
        <v>29596.71714278921</v>
      </c>
      <c r="F144" s="43">
        <f t="shared" si="42"/>
        <v>29597</v>
      </c>
      <c r="G144" s="34">
        <f t="shared" si="38"/>
        <v>-0.10469359999842709</v>
      </c>
      <c r="N144" s="34">
        <f t="shared" si="41"/>
        <v>-0.10469359999842709</v>
      </c>
      <c r="O144" s="34">
        <f t="shared" ca="1" si="34"/>
        <v>-0.10764188439942549</v>
      </c>
      <c r="P144" s="28">
        <f t="shared" si="35"/>
        <v>-0.12134220524687349</v>
      </c>
      <c r="Q144" s="37">
        <f t="shared" si="36"/>
        <v>38952.501400000001</v>
      </c>
      <c r="S144" s="34">
        <f t="shared" si="39"/>
        <v>2.7717605671859701E-4</v>
      </c>
      <c r="T144">
        <v>1</v>
      </c>
      <c r="U144" s="34">
        <f t="shared" si="37"/>
        <v>2.7717605671859701E-4</v>
      </c>
      <c r="V144" s="34">
        <f t="shared" si="40"/>
        <v>1.6648605248446399E-2</v>
      </c>
      <c r="W144" t="e">
        <f>VLOOKUP(C144,'B (2)'!C$21:E$100,3,FALSE)</f>
        <v>#N/A</v>
      </c>
      <c r="X144" s="114" t="s">
        <v>277</v>
      </c>
      <c r="AA144" s="34"/>
      <c r="AB144" s="34"/>
      <c r="AC144" s="34"/>
      <c r="AD144" s="34"/>
      <c r="AE144" s="34"/>
    </row>
    <row r="145" spans="1:31">
      <c r="A145" s="117" t="s">
        <v>284</v>
      </c>
      <c r="B145" s="116" t="s">
        <v>111</v>
      </c>
      <c r="C145" s="115">
        <v>53973.036699999997</v>
      </c>
      <c r="D145" s="113" t="s">
        <v>299</v>
      </c>
      <c r="E145" s="34">
        <f t="shared" si="33"/>
        <v>29602.216039389517</v>
      </c>
      <c r="F145" s="43">
        <f t="shared" si="42"/>
        <v>29602.5</v>
      </c>
      <c r="G145" s="34">
        <f t="shared" si="38"/>
        <v>-0.10510200000135228</v>
      </c>
      <c r="N145" s="34">
        <f t="shared" si="41"/>
        <v>-0.10510200000135228</v>
      </c>
      <c r="O145" s="34">
        <f t="shared" ca="1" si="34"/>
        <v>-0.10765799894052176</v>
      </c>
      <c r="P145" s="28">
        <f t="shared" si="35"/>
        <v>-0.12135598636631119</v>
      </c>
      <c r="Q145" s="37">
        <f t="shared" si="36"/>
        <v>38954.536699999997</v>
      </c>
      <c r="S145" s="34">
        <f t="shared" si="39"/>
        <v>2.6419207275227009E-4</v>
      </c>
      <c r="T145">
        <v>1</v>
      </c>
      <c r="U145" s="34">
        <f t="shared" si="37"/>
        <v>2.6419207275227009E-4</v>
      </c>
      <c r="V145" s="34">
        <f t="shared" si="40"/>
        <v>1.6253986364958908E-2</v>
      </c>
      <c r="W145" t="e">
        <f>VLOOKUP(C145,'B (2)'!C$21:E$100,3,FALSE)</f>
        <v>#N/A</v>
      </c>
      <c r="X145" s="114" t="s">
        <v>294</v>
      </c>
      <c r="AA145" s="34"/>
      <c r="AB145" s="34"/>
      <c r="AC145" s="34"/>
      <c r="AD145" s="34"/>
      <c r="AE145" s="34"/>
    </row>
    <row r="146" spans="1:31">
      <c r="A146" s="117" t="s">
        <v>286</v>
      </c>
      <c r="B146" s="116" t="s">
        <v>111</v>
      </c>
      <c r="C146" s="115">
        <v>54297.431199999999</v>
      </c>
      <c r="D146" s="113" t="s">
        <v>299</v>
      </c>
      <c r="E146" s="34">
        <f t="shared" si="33"/>
        <v>30478.652836526089</v>
      </c>
      <c r="F146" s="43">
        <f t="shared" si="42"/>
        <v>30479</v>
      </c>
      <c r="G146" s="34">
        <f t="shared" si="38"/>
        <v>-0.12849520000600023</v>
      </c>
      <c r="N146" s="34">
        <f t="shared" si="41"/>
        <v>-0.12849520000600023</v>
      </c>
      <c r="O146" s="34">
        <f t="shared" ca="1" si="34"/>
        <v>-0.11022607080795507</v>
      </c>
      <c r="P146" s="28">
        <f t="shared" si="35"/>
        <v>-0.12348590164481793</v>
      </c>
      <c r="Q146" s="37">
        <f t="shared" si="36"/>
        <v>39278.931199999999</v>
      </c>
      <c r="S146" s="34">
        <f t="shared" si="39"/>
        <v>2.5093070071343695E-5</v>
      </c>
      <c r="T146">
        <v>1</v>
      </c>
      <c r="U146" s="34">
        <f t="shared" si="37"/>
        <v>2.5093070071343695E-5</v>
      </c>
      <c r="V146" s="34">
        <f t="shared" si="40"/>
        <v>-5.0092983611823017E-3</v>
      </c>
      <c r="W146" t="e">
        <f>VLOOKUP(C146,'B (2)'!C$21:E$100,3,FALSE)</f>
        <v>#N/A</v>
      </c>
      <c r="X146" s="114" t="s">
        <v>295</v>
      </c>
      <c r="AA146" s="34"/>
      <c r="AB146" s="34"/>
      <c r="AC146" s="34"/>
      <c r="AD146" s="34"/>
      <c r="AE146" s="34"/>
    </row>
    <row r="147" spans="1:31">
      <c r="A147" s="117" t="s">
        <v>286</v>
      </c>
      <c r="B147" s="116" t="s">
        <v>111</v>
      </c>
      <c r="C147" s="115">
        <v>54299.467100000002</v>
      </c>
      <c r="D147" s="113" t="s">
        <v>299</v>
      </c>
      <c r="E147" s="34">
        <f t="shared" si="33"/>
        <v>30484.153354183734</v>
      </c>
      <c r="F147" s="43">
        <f t="shared" si="42"/>
        <v>30484.5</v>
      </c>
      <c r="G147" s="34">
        <f t="shared" si="38"/>
        <v>-0.12830360000225483</v>
      </c>
      <c r="N147" s="34">
        <f t="shared" si="41"/>
        <v>-0.12830360000225483</v>
      </c>
      <c r="O147" s="34">
        <f t="shared" ca="1" si="34"/>
        <v>-0.11024218534905134</v>
      </c>
      <c r="P147" s="28">
        <f t="shared" si="35"/>
        <v>-0.12349885077987373</v>
      </c>
      <c r="Q147" s="37">
        <f t="shared" si="36"/>
        <v>39280.967100000002</v>
      </c>
      <c r="S147" s="34">
        <f t="shared" si="39"/>
        <v>2.3085615089971754E-5</v>
      </c>
      <c r="T147">
        <v>1</v>
      </c>
      <c r="U147" s="34">
        <f t="shared" si="37"/>
        <v>2.3085615089971754E-5</v>
      </c>
      <c r="V147" s="34">
        <f t="shared" si="40"/>
        <v>-4.8047492223810967E-3</v>
      </c>
      <c r="W147" t="e">
        <f>VLOOKUP(C147,'B (2)'!C$21:E$100,3,FALSE)</f>
        <v>#N/A</v>
      </c>
      <c r="X147" s="114" t="s">
        <v>260</v>
      </c>
      <c r="AA147" s="34"/>
      <c r="AB147" s="34"/>
      <c r="AC147" s="34"/>
      <c r="AD147" s="34"/>
      <c r="AE147" s="34"/>
    </row>
    <row r="148" spans="1:31">
      <c r="A148" s="117" t="s">
        <v>288</v>
      </c>
      <c r="B148" s="116" t="s">
        <v>122</v>
      </c>
      <c r="C148" s="115">
        <v>54317.061699999998</v>
      </c>
      <c r="D148" s="113" t="s">
        <v>299</v>
      </c>
      <c r="E148" s="34">
        <f t="shared" si="33"/>
        <v>30531.689779341668</v>
      </c>
      <c r="F148" s="43">
        <f t="shared" si="42"/>
        <v>30532</v>
      </c>
      <c r="G148" s="34">
        <f t="shared" si="38"/>
        <v>-0.11482160000741715</v>
      </c>
      <c r="N148" s="34">
        <f t="shared" si="41"/>
        <v>-0.11482160000741715</v>
      </c>
      <c r="O148" s="34">
        <f t="shared" ca="1" si="34"/>
        <v>-0.11038135638579188</v>
      </c>
      <c r="P148" s="28">
        <f t="shared" si="35"/>
        <v>-0.1236104683335373</v>
      </c>
      <c r="Q148" s="37">
        <f t="shared" si="36"/>
        <v>39298.561699999998</v>
      </c>
      <c r="S148" s="34">
        <f t="shared" si="39"/>
        <v>7.7244206453878008E-5</v>
      </c>
      <c r="T148">
        <v>1</v>
      </c>
      <c r="U148" s="34">
        <f t="shared" si="37"/>
        <v>7.7244206453878008E-5</v>
      </c>
      <c r="V148" s="34">
        <f t="shared" si="40"/>
        <v>8.78886832612015E-3</v>
      </c>
      <c r="W148" t="e">
        <f>VLOOKUP(C148,'B (2)'!C$21:E$100,3,FALSE)</f>
        <v>#N/A</v>
      </c>
      <c r="X148" s="114" t="s">
        <v>260</v>
      </c>
      <c r="AA148" s="34"/>
      <c r="AB148" s="34"/>
      <c r="AC148" s="34"/>
      <c r="AD148" s="34"/>
      <c r="AE148" s="34"/>
    </row>
    <row r="149" spans="1:31">
      <c r="A149" s="117" t="s">
        <v>289</v>
      </c>
      <c r="B149" s="116" t="s">
        <v>111</v>
      </c>
      <c r="C149" s="115">
        <v>54326.504399999998</v>
      </c>
      <c r="D149" s="113" t="s">
        <v>299</v>
      </c>
      <c r="E149" s="34">
        <f t="shared" ref="E149:E158" si="43">+(C149-C$7)/C$8</f>
        <v>30557.201709242825</v>
      </c>
      <c r="F149" s="43">
        <f t="shared" si="42"/>
        <v>30557.5</v>
      </c>
      <c r="G149" s="34">
        <f t="shared" si="38"/>
        <v>-0.1104059999997844</v>
      </c>
      <c r="N149" s="34">
        <f t="shared" si="41"/>
        <v>-0.1104059999997844</v>
      </c>
      <c r="O149" s="34">
        <f t="shared" ref="O149:O158" ca="1" si="44">+C$11+C$12*F149</f>
        <v>-0.11045606925814733</v>
      </c>
      <c r="P149" s="28">
        <f t="shared" ref="P149:P158" si="45">+D$11+D$12*F149+D$13*F149^2</f>
        <v>-0.12367022970513704</v>
      </c>
      <c r="Q149" s="37">
        <f t="shared" ref="Q149:Q158" si="46">+C149-15018.5</f>
        <v>39308.004399999998</v>
      </c>
      <c r="S149" s="34">
        <f t="shared" si="39"/>
        <v>1.7593978967635939E-4</v>
      </c>
      <c r="T149">
        <v>1</v>
      </c>
      <c r="U149" s="34">
        <f t="shared" ref="U149:U158" si="47">S149*T149</f>
        <v>1.7593978967635939E-4</v>
      </c>
      <c r="V149" s="34">
        <f t="shared" si="40"/>
        <v>1.326422970535264E-2</v>
      </c>
      <c r="W149" t="e">
        <f>VLOOKUP(C149,'B (2)'!C$21:E$100,3,FALSE)</f>
        <v>#N/A</v>
      </c>
      <c r="X149" s="114" t="s">
        <v>260</v>
      </c>
      <c r="AA149" s="34"/>
      <c r="AB149" s="34"/>
      <c r="AC149" s="34"/>
      <c r="AD149" s="34"/>
      <c r="AE149" s="34"/>
    </row>
    <row r="150" spans="1:31" ht="12.75" customHeight="1">
      <c r="A150" s="117" t="s">
        <v>289</v>
      </c>
      <c r="B150" s="116" t="s">
        <v>122</v>
      </c>
      <c r="C150" s="115">
        <v>54327.427199999998</v>
      </c>
      <c r="D150" s="113" t="s">
        <v>299</v>
      </c>
      <c r="E150" s="34">
        <f t="shared" si="43"/>
        <v>30559.694895398567</v>
      </c>
      <c r="F150" s="43">
        <f t="shared" si="42"/>
        <v>30560</v>
      </c>
      <c r="G150" s="34">
        <f t="shared" si="38"/>
        <v>-0.11292800000228453</v>
      </c>
      <c r="N150" s="34">
        <f t="shared" si="41"/>
        <v>-0.11292800000228453</v>
      </c>
      <c r="O150" s="34">
        <f t="shared" ca="1" si="44"/>
        <v>-0.11046339404955473</v>
      </c>
      <c r="P150" s="28">
        <f t="shared" si="45"/>
        <v>-0.1236760826603637</v>
      </c>
      <c r="Q150" s="37">
        <f t="shared" si="46"/>
        <v>39308.927199999998</v>
      </c>
      <c r="S150" s="34">
        <f t="shared" si="39"/>
        <v>1.1552128082490212E-4</v>
      </c>
      <c r="T150">
        <v>1</v>
      </c>
      <c r="U150" s="34">
        <f t="shared" si="47"/>
        <v>1.1552128082490212E-4</v>
      </c>
      <c r="V150" s="34">
        <f t="shared" si="40"/>
        <v>1.0748082658079167E-2</v>
      </c>
      <c r="W150" t="e">
        <f>VLOOKUP(C150,'B (2)'!C$21:E$100,3,FALSE)</f>
        <v>#N/A</v>
      </c>
      <c r="X150" s="125"/>
      <c r="AA150" s="34"/>
      <c r="AB150" s="34"/>
      <c r="AC150" s="34"/>
      <c r="AD150" s="34"/>
      <c r="AE150" s="34"/>
    </row>
    <row r="151" spans="1:31">
      <c r="A151" s="117" t="s">
        <v>291</v>
      </c>
      <c r="B151" s="116" t="s">
        <v>122</v>
      </c>
      <c r="C151" s="115">
        <v>54607.201000000001</v>
      </c>
      <c r="D151" s="113" t="s">
        <v>299</v>
      </c>
      <c r="E151" s="34">
        <f t="shared" si="43"/>
        <v>31315.577172054698</v>
      </c>
      <c r="F151" s="43">
        <f t="shared" si="42"/>
        <v>31316</v>
      </c>
      <c r="G151" s="34">
        <f t="shared" si="38"/>
        <v>-0.15650080000341404</v>
      </c>
      <c r="N151" s="34">
        <f t="shared" si="41"/>
        <v>-0.15650080000341404</v>
      </c>
      <c r="O151" s="34">
        <f t="shared" ca="1" si="44"/>
        <v>-0.1126784109711515</v>
      </c>
      <c r="P151" s="28">
        <f t="shared" si="45"/>
        <v>-0.12539684280243549</v>
      </c>
      <c r="Q151" s="37">
        <f t="shared" si="46"/>
        <v>39588.701000000001</v>
      </c>
      <c r="S151" s="34">
        <f t="shared" si="39"/>
        <v>9.6745615356030564E-4</v>
      </c>
      <c r="T151">
        <v>1</v>
      </c>
      <c r="U151" s="34">
        <f t="shared" si="47"/>
        <v>9.6745615356030564E-4</v>
      </c>
      <c r="V151" s="34">
        <f t="shared" si="40"/>
        <v>-3.1103957200978555E-2</v>
      </c>
      <c r="W151" t="e">
        <f>VLOOKUP(C151,'B (2)'!C$21:E$100,3,FALSE)</f>
        <v>#N/A</v>
      </c>
      <c r="X151" s="125"/>
      <c r="AA151" s="34"/>
      <c r="AB151" s="34"/>
      <c r="AC151" s="34"/>
      <c r="AD151" s="34"/>
      <c r="AE151" s="34"/>
    </row>
    <row r="152" spans="1:31" ht="12.75" customHeight="1">
      <c r="A152" s="117" t="s">
        <v>292</v>
      </c>
      <c r="B152" s="116" t="s">
        <v>122</v>
      </c>
      <c r="C152" s="115">
        <v>54706.444600000003</v>
      </c>
      <c r="D152" s="113" t="s">
        <v>299</v>
      </c>
      <c r="E152" s="34">
        <f t="shared" si="43"/>
        <v>31583.70977886617</v>
      </c>
      <c r="F152" s="43">
        <f t="shared" si="42"/>
        <v>31584</v>
      </c>
      <c r="G152" s="34">
        <f t="shared" si="38"/>
        <v>-0.1074192000014591</v>
      </c>
      <c r="N152" s="34">
        <f t="shared" si="41"/>
        <v>-0.1074192000014591</v>
      </c>
      <c r="O152" s="34">
        <f t="shared" ca="1" si="44"/>
        <v>-0.11346362861002444</v>
      </c>
      <c r="P152" s="28">
        <f t="shared" si="45"/>
        <v>-0.12598331410499147</v>
      </c>
      <c r="Q152" s="37">
        <f t="shared" si="46"/>
        <v>39687.944600000003</v>
      </c>
      <c r="S152" s="34">
        <f t="shared" si="39"/>
        <v>3.4462633244896945E-4</v>
      </c>
      <c r="T152">
        <v>1</v>
      </c>
      <c r="U152" s="34">
        <f t="shared" si="47"/>
        <v>3.4462633244896945E-4</v>
      </c>
      <c r="V152" s="34">
        <f t="shared" si="40"/>
        <v>1.856411410353237E-2</v>
      </c>
      <c r="W152" t="e">
        <f>VLOOKUP(C152,'B (2)'!C$21:E$100,3,FALSE)</f>
        <v>#N/A</v>
      </c>
      <c r="X152" s="114" t="s">
        <v>260</v>
      </c>
      <c r="AA152" s="34"/>
      <c r="AB152" s="34"/>
      <c r="AC152" s="34"/>
      <c r="AD152" s="34"/>
      <c r="AE152" s="34"/>
    </row>
    <row r="153" spans="1:31">
      <c r="A153" s="117" t="s">
        <v>292</v>
      </c>
      <c r="B153" s="116" t="s">
        <v>111</v>
      </c>
      <c r="C153" s="115">
        <v>54707.3698</v>
      </c>
      <c r="D153" s="113" t="s">
        <v>299</v>
      </c>
      <c r="E153" s="34">
        <f t="shared" si="43"/>
        <v>31586.209449251175</v>
      </c>
      <c r="F153" s="43">
        <f t="shared" si="42"/>
        <v>31586.5</v>
      </c>
      <c r="G153" s="34">
        <f t="shared" si="38"/>
        <v>-0.10754119999910472</v>
      </c>
      <c r="N153" s="34">
        <f t="shared" si="41"/>
        <v>-0.10754119999910472</v>
      </c>
      <c r="O153" s="34">
        <f t="shared" ca="1" si="44"/>
        <v>-0.11347095340143183</v>
      </c>
      <c r="P153" s="28">
        <f t="shared" si="45"/>
        <v>-0.12598872692830304</v>
      </c>
      <c r="Q153" s="37">
        <f t="shared" si="46"/>
        <v>39688.8698</v>
      </c>
      <c r="S153" s="34">
        <f t="shared" si="39"/>
        <v>3.4031124980349727E-4</v>
      </c>
      <c r="T153">
        <v>1</v>
      </c>
      <c r="U153" s="34">
        <f t="shared" si="47"/>
        <v>3.4031124980349727E-4</v>
      </c>
      <c r="V153" s="34">
        <f t="shared" si="40"/>
        <v>1.8447526929198321E-2</v>
      </c>
      <c r="W153" t="e">
        <f>VLOOKUP(C153,'B (2)'!C$21:E$100,3,FALSE)</f>
        <v>#N/A</v>
      </c>
      <c r="X153" s="114" t="s">
        <v>298</v>
      </c>
      <c r="AA153" s="34"/>
      <c r="AB153" s="34"/>
      <c r="AC153" s="34"/>
      <c r="AD153" s="34"/>
      <c r="AE153" s="34"/>
    </row>
    <row r="154" spans="1:31">
      <c r="A154" s="117" t="s">
        <v>293</v>
      </c>
      <c r="B154" s="116" t="s">
        <v>111</v>
      </c>
      <c r="C154" s="115">
        <v>55028.059699999998</v>
      </c>
      <c r="D154" s="113" t="s">
        <v>299</v>
      </c>
      <c r="E154" s="34">
        <f t="shared" si="43"/>
        <v>32452.637298151338</v>
      </c>
      <c r="F154" s="43">
        <f t="shared" si="42"/>
        <v>32453</v>
      </c>
      <c r="G154" s="34">
        <f t="shared" si="38"/>
        <v>-0.13424640000448562</v>
      </c>
      <c r="N154" s="34">
        <f t="shared" si="41"/>
        <v>-0.13424640000448562</v>
      </c>
      <c r="O154" s="34">
        <f t="shared" ca="1" si="44"/>
        <v>-0.11600972610323555</v>
      </c>
      <c r="P154" s="28">
        <f t="shared" si="45"/>
        <v>-0.12780023978413624</v>
      </c>
      <c r="Q154" s="37">
        <f t="shared" si="46"/>
        <v>40009.559699999998</v>
      </c>
      <c r="S154" s="34">
        <f t="shared" si="39"/>
        <v>4.1552981586414816E-5</v>
      </c>
      <c r="T154">
        <v>1</v>
      </c>
      <c r="U154" s="34">
        <f t="shared" si="47"/>
        <v>4.1552981586414816E-5</v>
      </c>
      <c r="V154" s="34">
        <f t="shared" si="40"/>
        <v>-6.446160220349384E-3</v>
      </c>
      <c r="W154" t="e">
        <f>VLOOKUP(C154,'B (2)'!C$21:E$100,3,FALSE)</f>
        <v>#N/A</v>
      </c>
      <c r="X154" s="114" t="s">
        <v>260</v>
      </c>
      <c r="AA154" s="34"/>
      <c r="AB154" s="34"/>
      <c r="AC154" s="34"/>
      <c r="AD154" s="34"/>
      <c r="AE154" s="34"/>
    </row>
    <row r="155" spans="1:31">
      <c r="A155" s="117" t="s">
        <v>296</v>
      </c>
      <c r="B155" s="116" t="s">
        <v>111</v>
      </c>
      <c r="C155" s="115">
        <v>55385.414100000002</v>
      </c>
      <c r="D155" s="113" t="s">
        <v>299</v>
      </c>
      <c r="E155" s="34">
        <f t="shared" si="43"/>
        <v>33418.123907137189</v>
      </c>
      <c r="F155" s="43">
        <f t="shared" si="42"/>
        <v>33418.5</v>
      </c>
      <c r="G155" s="34">
        <f>+C155-(C$7+F155*C$8)</f>
        <v>-0.13920279999729246</v>
      </c>
      <c r="N155" s="34">
        <f t="shared" si="41"/>
        <v>-0.13920279999729246</v>
      </c>
      <c r="O155" s="34">
        <f t="shared" ca="1" si="44"/>
        <v>-0.11883856054477218</v>
      </c>
      <c r="P155" s="28">
        <f t="shared" si="45"/>
        <v>-0.12966704178559596</v>
      </c>
      <c r="Q155" s="37">
        <f t="shared" si="46"/>
        <v>40366.914100000002</v>
      </c>
      <c r="S155" s="34">
        <f t="shared" si="39"/>
        <v>9.0930684671937213E-5</v>
      </c>
      <c r="T155">
        <v>1</v>
      </c>
      <c r="U155" s="34">
        <f t="shared" si="47"/>
        <v>9.0930684671937213E-5</v>
      </c>
      <c r="V155" s="34">
        <f t="shared" si="40"/>
        <v>-9.535758211696499E-3</v>
      </c>
      <c r="W155" t="e">
        <f>VLOOKUP(C155,'B (2)'!C$21:E$100,3,FALSE)</f>
        <v>#N/A</v>
      </c>
      <c r="X155" s="114" t="s">
        <v>255</v>
      </c>
      <c r="AA155" s="34"/>
      <c r="AB155" s="34"/>
      <c r="AC155" s="34"/>
      <c r="AD155" s="34"/>
      <c r="AE155" s="34"/>
    </row>
    <row r="156" spans="1:31">
      <c r="A156" s="117" t="s">
        <v>296</v>
      </c>
      <c r="B156" s="116" t="s">
        <v>111</v>
      </c>
      <c r="C156" s="115">
        <v>55418.371299999999</v>
      </c>
      <c r="D156" s="113" t="s">
        <v>299</v>
      </c>
      <c r="E156" s="34">
        <f t="shared" si="43"/>
        <v>33507.166424228533</v>
      </c>
      <c r="F156" s="43">
        <f t="shared" si="42"/>
        <v>33507.5</v>
      </c>
      <c r="G156" s="34">
        <f>+C156-(C$7+F156*C$8)</f>
        <v>-0.1234660000045551</v>
      </c>
      <c r="N156" s="34">
        <f t="shared" si="41"/>
        <v>-0.1234660000045551</v>
      </c>
      <c r="O156" s="34">
        <f t="shared" ca="1" si="44"/>
        <v>-0.1190993231188755</v>
      </c>
      <c r="P156" s="28">
        <f t="shared" si="45"/>
        <v>-0.12983107595330845</v>
      </c>
      <c r="Q156" s="37">
        <f t="shared" si="46"/>
        <v>40399.871299999999</v>
      </c>
      <c r="S156" s="34">
        <f t="shared" si="39"/>
        <v>4.0514191833398374E-5</v>
      </c>
      <c r="T156">
        <v>1</v>
      </c>
      <c r="U156" s="34">
        <f t="shared" si="47"/>
        <v>4.0514191833398374E-5</v>
      </c>
      <c r="V156" s="34">
        <f t="shared" si="40"/>
        <v>6.3650759487533515E-3</v>
      </c>
      <c r="W156" t="e">
        <f>VLOOKUP(C156,'B (2)'!C$21:E$100,3,FALSE)</f>
        <v>#N/A</v>
      </c>
      <c r="X156" s="125"/>
      <c r="AA156" s="34"/>
      <c r="AB156" s="34"/>
      <c r="AC156" s="34"/>
      <c r="AD156" s="34"/>
      <c r="AE156" s="34"/>
    </row>
    <row r="157" spans="1:31">
      <c r="A157" s="117" t="s">
        <v>296</v>
      </c>
      <c r="B157" s="116" t="s">
        <v>122</v>
      </c>
      <c r="C157" s="115">
        <v>55418.556600000004</v>
      </c>
      <c r="D157" s="113" t="s">
        <v>299</v>
      </c>
      <c r="E157" s="34">
        <f t="shared" si="43"/>
        <v>33507.667060763721</v>
      </c>
      <c r="F157" s="43">
        <f t="shared" si="42"/>
        <v>33508</v>
      </c>
      <c r="G157" s="34">
        <f>+C157-(C$7+F157*C$8)</f>
        <v>-0.12323040000046603</v>
      </c>
      <c r="N157" s="34">
        <f t="shared" si="41"/>
        <v>-0.12323040000046603</v>
      </c>
      <c r="O157" s="34">
        <f t="shared" ca="1" si="44"/>
        <v>-0.11910078807715699</v>
      </c>
      <c r="P157" s="28">
        <f t="shared" si="45"/>
        <v>-0.12983199365608925</v>
      </c>
      <c r="Q157" s="37">
        <f t="shared" si="46"/>
        <v>40400.056600000004</v>
      </c>
      <c r="S157" s="34">
        <f t="shared" si="39"/>
        <v>4.3581038793964638E-5</v>
      </c>
      <c r="T157">
        <v>1</v>
      </c>
      <c r="U157" s="34">
        <f t="shared" si="47"/>
        <v>4.3581038793964638E-5</v>
      </c>
      <c r="V157" s="34">
        <f t="shared" si="40"/>
        <v>6.6015936556232113E-3</v>
      </c>
      <c r="W157" t="e">
        <f>VLOOKUP(C157,'B (2)'!C$21:E$100,3,FALSE)</f>
        <v>#N/A</v>
      </c>
      <c r="X157" s="125"/>
      <c r="AA157" s="34"/>
      <c r="AB157" s="34"/>
      <c r="AC157" s="34"/>
      <c r="AD157" s="34"/>
      <c r="AE157" s="34"/>
    </row>
    <row r="158" spans="1:31">
      <c r="A158" s="117" t="s">
        <v>297</v>
      </c>
      <c r="B158" s="116" t="s">
        <v>111</v>
      </c>
      <c r="C158" s="115">
        <v>55795.534800000001</v>
      </c>
      <c r="D158" s="113" t="s">
        <v>299</v>
      </c>
      <c r="E158" s="34">
        <f t="shared" si="43"/>
        <v>34526.172510758413</v>
      </c>
      <c r="F158" s="43">
        <f t="shared" si="42"/>
        <v>34526.5</v>
      </c>
      <c r="G158" s="34">
        <f>+C158-(C$7+F158*C$8)</f>
        <v>-0.12121320000005653</v>
      </c>
      <c r="N158" s="34">
        <f t="shared" si="41"/>
        <v>-0.12121320000005653</v>
      </c>
      <c r="O158" s="34">
        <f t="shared" ca="1" si="44"/>
        <v>-0.12208490809653043</v>
      </c>
      <c r="P158" s="28">
        <f t="shared" si="45"/>
        <v>-0.13161235440215119</v>
      </c>
      <c r="Q158" s="37">
        <f t="shared" si="46"/>
        <v>40777.034800000001</v>
      </c>
      <c r="S158" s="34">
        <f t="shared" si="39"/>
        <v>1.0814241227860468E-4</v>
      </c>
      <c r="T158">
        <v>1</v>
      </c>
      <c r="U158" s="34">
        <f t="shared" si="47"/>
        <v>1.0814241227860468E-4</v>
      </c>
      <c r="V158" s="34">
        <f t="shared" si="40"/>
        <v>1.0399154402094657E-2</v>
      </c>
      <c r="W158" t="e">
        <f>VLOOKUP(C158,'B (2)'!C$21:E$100,3,FALSE)</f>
        <v>#N/A</v>
      </c>
      <c r="X158" s="125"/>
      <c r="AA158" s="34"/>
      <c r="AB158" s="34"/>
      <c r="AC158" s="34"/>
      <c r="AD158" s="34"/>
      <c r="AE158" s="34"/>
    </row>
    <row r="159" spans="1:31">
      <c r="A159" s="118"/>
      <c r="B159" s="120"/>
      <c r="C159" s="122"/>
      <c r="D159" s="122"/>
      <c r="E159" s="125"/>
      <c r="F159" s="125"/>
      <c r="G159" s="125"/>
      <c r="AA159" s="34"/>
      <c r="AB159" s="34"/>
      <c r="AC159" s="34"/>
      <c r="AD159" s="34"/>
      <c r="AE159" s="34"/>
    </row>
    <row r="160" spans="1:31">
      <c r="A160" s="28"/>
      <c r="B160" s="29"/>
      <c r="C160" s="30"/>
      <c r="D160" s="30"/>
      <c r="AA160" s="34"/>
      <c r="AB160" s="34"/>
      <c r="AC160" s="34"/>
      <c r="AD160" s="34"/>
      <c r="AE160" s="34"/>
    </row>
    <row r="161" spans="1:31">
      <c r="A161" s="28"/>
      <c r="B161" s="29"/>
      <c r="C161" s="30"/>
      <c r="D161" s="30"/>
      <c r="AA161" s="34"/>
      <c r="AB161" s="34"/>
      <c r="AC161" s="34"/>
      <c r="AD161" s="34"/>
      <c r="AE161" s="34"/>
    </row>
    <row r="162" spans="1:31">
      <c r="A162" s="28"/>
      <c r="B162" s="29"/>
      <c r="C162" s="30"/>
      <c r="D162" s="30"/>
      <c r="AA162" s="34"/>
      <c r="AB162" s="34"/>
      <c r="AC162" s="34"/>
      <c r="AD162" s="34"/>
      <c r="AE162" s="34"/>
    </row>
    <row r="163" spans="1:31">
      <c r="A163" s="28"/>
      <c r="B163" s="29"/>
      <c r="C163" s="30"/>
      <c r="D163" s="30"/>
      <c r="AA163" s="34"/>
      <c r="AB163" s="34"/>
      <c r="AC163" s="34"/>
      <c r="AD163" s="34"/>
      <c r="AE163" s="34"/>
    </row>
    <row r="164" spans="1:31">
      <c r="A164" s="28"/>
      <c r="B164" s="29"/>
      <c r="C164" s="30"/>
      <c r="D164" s="30"/>
      <c r="AA164" s="34"/>
      <c r="AB164" s="34"/>
      <c r="AC164" s="34"/>
      <c r="AD164" s="34"/>
      <c r="AE164" s="34"/>
    </row>
    <row r="165" spans="1:31">
      <c r="A165" s="28"/>
      <c r="B165" s="29"/>
      <c r="C165" s="30"/>
      <c r="D165" s="30"/>
      <c r="AA165" s="34"/>
      <c r="AB165" s="34"/>
      <c r="AC165" s="34"/>
      <c r="AD165" s="34"/>
      <c r="AE165" s="34"/>
    </row>
    <row r="166" spans="1:31">
      <c r="A166" s="28"/>
      <c r="B166" s="29"/>
      <c r="C166" s="30"/>
      <c r="D166" s="30"/>
      <c r="AA166" s="34"/>
      <c r="AB166" s="34"/>
      <c r="AC166" s="34"/>
      <c r="AD166" s="34"/>
      <c r="AE166" s="34"/>
    </row>
    <row r="167" spans="1:31">
      <c r="A167" s="28"/>
      <c r="B167" s="29"/>
      <c r="C167" s="30"/>
      <c r="D167" s="30"/>
      <c r="AA167" s="34"/>
      <c r="AB167" s="34"/>
      <c r="AC167" s="34"/>
      <c r="AD167" s="34"/>
      <c r="AE167" s="34"/>
    </row>
    <row r="168" spans="1:31">
      <c r="A168" s="28"/>
      <c r="B168" s="29"/>
      <c r="C168" s="30"/>
      <c r="D168" s="30"/>
      <c r="AA168" s="34"/>
      <c r="AB168" s="34"/>
      <c r="AC168" s="34"/>
      <c r="AD168" s="34"/>
      <c r="AE168" s="34"/>
    </row>
    <row r="169" spans="1:31">
      <c r="A169" s="28"/>
      <c r="B169" s="29"/>
      <c r="C169" s="30"/>
      <c r="D169" s="30"/>
      <c r="AA169" s="34"/>
      <c r="AB169" s="34"/>
      <c r="AC169" s="34"/>
      <c r="AD169" s="34"/>
      <c r="AE169" s="34"/>
    </row>
    <row r="170" spans="1:31">
      <c r="A170" s="28"/>
      <c r="B170" s="29"/>
      <c r="C170" s="30"/>
      <c r="D170" s="30"/>
      <c r="AA170" s="34"/>
      <c r="AB170" s="34"/>
      <c r="AC170" s="34"/>
      <c r="AD170" s="34"/>
      <c r="AE170" s="34"/>
    </row>
    <row r="171" spans="1:31">
      <c r="A171" s="28"/>
      <c r="B171" s="29"/>
      <c r="C171" s="30"/>
      <c r="D171" s="30"/>
      <c r="AA171" s="34"/>
      <c r="AB171" s="34"/>
      <c r="AC171" s="34"/>
      <c r="AD171" s="34"/>
      <c r="AE171" s="34"/>
    </row>
    <row r="172" spans="1:31">
      <c r="A172" s="28"/>
      <c r="B172" s="29"/>
      <c r="C172" s="30"/>
      <c r="D172" s="30"/>
      <c r="AA172" s="34"/>
      <c r="AB172" s="34"/>
      <c r="AC172" s="34"/>
      <c r="AD172" s="34"/>
      <c r="AE172" s="34"/>
    </row>
    <row r="173" spans="1:31">
      <c r="A173" s="28"/>
      <c r="B173" s="29"/>
      <c r="C173" s="30"/>
      <c r="D173" s="30"/>
      <c r="AA173" s="34"/>
      <c r="AB173" s="34"/>
      <c r="AC173" s="34"/>
      <c r="AD173" s="34"/>
      <c r="AE173" s="34"/>
    </row>
    <row r="174" spans="1:31">
      <c r="A174" s="28"/>
      <c r="B174" s="29"/>
      <c r="C174" s="30"/>
      <c r="D174" s="30"/>
      <c r="AA174" s="34"/>
      <c r="AB174" s="34"/>
      <c r="AC174" s="34"/>
      <c r="AD174" s="34"/>
      <c r="AE174" s="34"/>
    </row>
    <row r="175" spans="1:31">
      <c r="A175" s="28"/>
      <c r="B175" s="29"/>
      <c r="C175" s="30"/>
      <c r="D175" s="30"/>
      <c r="AA175" s="34"/>
      <c r="AB175" s="34"/>
      <c r="AC175" s="34"/>
      <c r="AD175" s="34"/>
      <c r="AE175" s="34"/>
    </row>
    <row r="176" spans="1:31">
      <c r="A176" s="28"/>
      <c r="B176" s="29"/>
      <c r="C176" s="30"/>
      <c r="D176" s="30"/>
      <c r="AA176" s="34"/>
      <c r="AB176" s="34"/>
      <c r="AC176" s="34"/>
      <c r="AD176" s="34"/>
      <c r="AE176" s="34"/>
    </row>
    <row r="177" spans="1:31">
      <c r="A177" s="28"/>
      <c r="B177" s="29"/>
      <c r="C177" s="30"/>
      <c r="D177" s="30"/>
      <c r="AA177" s="34"/>
      <c r="AB177" s="34"/>
      <c r="AC177" s="34"/>
      <c r="AD177" s="34"/>
      <c r="AE177" s="34"/>
    </row>
    <row r="178" spans="1:31">
      <c r="A178" s="28"/>
      <c r="B178" s="29"/>
      <c r="C178" s="30"/>
      <c r="D178" s="30"/>
      <c r="AA178" s="34"/>
      <c r="AB178" s="34"/>
      <c r="AC178" s="34"/>
      <c r="AD178" s="34"/>
      <c r="AE178" s="34"/>
    </row>
    <row r="179" spans="1:31">
      <c r="A179" s="28"/>
      <c r="B179" s="29"/>
      <c r="C179" s="30"/>
      <c r="D179" s="30"/>
      <c r="AA179" s="34"/>
      <c r="AB179" s="34"/>
      <c r="AC179" s="34"/>
      <c r="AD179" s="34"/>
      <c r="AE179" s="34"/>
    </row>
    <row r="180" spans="1:31">
      <c r="A180" s="28"/>
      <c r="B180" s="29"/>
      <c r="C180" s="30"/>
      <c r="D180" s="30"/>
      <c r="AA180" s="34"/>
      <c r="AB180" s="34"/>
      <c r="AC180" s="34"/>
      <c r="AD180" s="34"/>
      <c r="AE180" s="34"/>
    </row>
    <row r="181" spans="1:31">
      <c r="A181" s="28"/>
      <c r="B181" s="29"/>
      <c r="C181" s="30"/>
      <c r="D181" s="30"/>
      <c r="AA181" s="34"/>
      <c r="AB181" s="34"/>
      <c r="AC181" s="34"/>
      <c r="AD181" s="34"/>
      <c r="AE181" s="34"/>
    </row>
    <row r="182" spans="1:31">
      <c r="A182" s="28"/>
      <c r="B182" s="29"/>
      <c r="C182" s="30"/>
      <c r="D182" s="30"/>
      <c r="AA182" s="34"/>
      <c r="AB182" s="34"/>
      <c r="AC182" s="34"/>
      <c r="AD182" s="34"/>
      <c r="AE182" s="34"/>
    </row>
    <row r="183" spans="1:31">
      <c r="A183" s="28"/>
      <c r="B183" s="29"/>
      <c r="C183" s="30"/>
      <c r="D183" s="30"/>
      <c r="AA183" s="34"/>
      <c r="AB183" s="34"/>
      <c r="AC183" s="34"/>
      <c r="AD183" s="34"/>
      <c r="AE183" s="34"/>
    </row>
    <row r="184" spans="1:31">
      <c r="A184" s="28"/>
      <c r="B184" s="29"/>
      <c r="C184" s="30"/>
      <c r="D184" s="30"/>
      <c r="AA184" s="34"/>
      <c r="AB184" s="34"/>
      <c r="AC184" s="34"/>
      <c r="AD184" s="34"/>
      <c r="AE184" s="34"/>
    </row>
    <row r="185" spans="1:31">
      <c r="A185" s="28"/>
      <c r="B185" s="29"/>
      <c r="C185" s="30"/>
      <c r="D185" s="30"/>
      <c r="AA185" s="34"/>
      <c r="AB185" s="34"/>
      <c r="AC185" s="34"/>
      <c r="AD185" s="34"/>
      <c r="AE185" s="34"/>
    </row>
    <row r="186" spans="1:31">
      <c r="A186" s="28"/>
      <c r="B186" s="29"/>
      <c r="C186" s="30"/>
      <c r="D186" s="30"/>
      <c r="AA186" s="34"/>
      <c r="AB186" s="34"/>
      <c r="AC186" s="34"/>
      <c r="AD186" s="34"/>
      <c r="AE186" s="34"/>
    </row>
    <row r="187" spans="1:31">
      <c r="A187" s="28"/>
      <c r="B187" s="29"/>
      <c r="C187" s="30"/>
      <c r="D187" s="30"/>
      <c r="AA187" s="34"/>
      <c r="AB187" s="34"/>
      <c r="AC187" s="34"/>
      <c r="AD187" s="34"/>
      <c r="AE187" s="34"/>
    </row>
    <row r="188" spans="1:31">
      <c r="A188" s="28"/>
      <c r="B188" s="29"/>
      <c r="C188" s="30"/>
      <c r="D188" s="30"/>
      <c r="AA188" s="34"/>
      <c r="AB188" s="34"/>
      <c r="AC188" s="34"/>
      <c r="AD188" s="34"/>
      <c r="AE188" s="34"/>
    </row>
    <row r="189" spans="1:31">
      <c r="A189" s="28"/>
      <c r="B189" s="29"/>
      <c r="C189" s="30"/>
      <c r="D189" s="30"/>
      <c r="AA189" s="34"/>
      <c r="AB189" s="34"/>
      <c r="AC189" s="34"/>
      <c r="AD189" s="34"/>
      <c r="AE189" s="34"/>
    </row>
    <row r="190" spans="1:31">
      <c r="A190" s="28"/>
      <c r="B190" s="29"/>
      <c r="C190" s="30"/>
      <c r="D190" s="30"/>
      <c r="AA190" s="34"/>
      <c r="AB190" s="34"/>
      <c r="AC190" s="34"/>
      <c r="AD190" s="34"/>
      <c r="AE190" s="34"/>
    </row>
    <row r="191" spans="1:31">
      <c r="A191" s="28"/>
      <c r="B191" s="29"/>
      <c r="C191" s="30"/>
      <c r="D191" s="30"/>
      <c r="AA191" s="34"/>
      <c r="AB191" s="34"/>
      <c r="AC191" s="34"/>
      <c r="AD191" s="34"/>
      <c r="AE191" s="34"/>
    </row>
    <row r="192" spans="1:31">
      <c r="A192" s="28"/>
      <c r="B192" s="29"/>
      <c r="C192" s="30"/>
      <c r="D192" s="30"/>
      <c r="AA192" s="34"/>
      <c r="AB192" s="34"/>
      <c r="AC192" s="34"/>
      <c r="AD192" s="34"/>
      <c r="AE192" s="34"/>
    </row>
    <row r="193" spans="1:31">
      <c r="A193" s="28"/>
      <c r="B193" s="29"/>
      <c r="C193" s="30"/>
      <c r="D193" s="30"/>
      <c r="AA193" s="34"/>
      <c r="AB193" s="34"/>
      <c r="AC193" s="34"/>
      <c r="AD193" s="34"/>
      <c r="AE193" s="34"/>
    </row>
    <row r="194" spans="1:31">
      <c r="A194" s="28"/>
      <c r="B194" s="29"/>
      <c r="C194" s="30"/>
      <c r="D194" s="30"/>
      <c r="AA194" s="34"/>
      <c r="AB194" s="34"/>
      <c r="AC194" s="34"/>
      <c r="AD194" s="34"/>
      <c r="AE194" s="34"/>
    </row>
    <row r="195" spans="1:31">
      <c r="A195" s="28"/>
      <c r="B195" s="29"/>
      <c r="C195" s="30"/>
      <c r="D195" s="30"/>
      <c r="AA195" s="34"/>
      <c r="AB195" s="34"/>
      <c r="AC195" s="34"/>
      <c r="AD195" s="34"/>
      <c r="AE195" s="34"/>
    </row>
    <row r="196" spans="1:31">
      <c r="A196" s="28"/>
      <c r="B196" s="29"/>
      <c r="C196" s="30"/>
      <c r="D196" s="30"/>
      <c r="AA196" s="34"/>
      <c r="AB196" s="34"/>
      <c r="AC196" s="34"/>
      <c r="AD196" s="34"/>
      <c r="AE196" s="34"/>
    </row>
    <row r="197" spans="1:31">
      <c r="A197" s="28"/>
      <c r="B197" s="29"/>
      <c r="C197" s="30"/>
      <c r="D197" s="30"/>
      <c r="AA197" s="34"/>
      <c r="AB197" s="34"/>
      <c r="AC197" s="34"/>
      <c r="AD197" s="34"/>
      <c r="AE197" s="34"/>
    </row>
    <row r="198" spans="1:31">
      <c r="A198" s="28"/>
      <c r="B198" s="29"/>
      <c r="C198" s="30"/>
      <c r="D198" s="30"/>
      <c r="AA198" s="34"/>
      <c r="AB198" s="34"/>
      <c r="AC198" s="34"/>
      <c r="AD198" s="34"/>
      <c r="AE198" s="34"/>
    </row>
    <row r="199" spans="1:31">
      <c r="A199" s="28"/>
      <c r="B199" s="29"/>
      <c r="C199" s="30"/>
      <c r="D199" s="30"/>
      <c r="AA199" s="34"/>
      <c r="AB199" s="34"/>
      <c r="AC199" s="34"/>
      <c r="AD199" s="34"/>
      <c r="AE199" s="34"/>
    </row>
    <row r="200" spans="1:31">
      <c r="A200" s="28"/>
      <c r="B200" s="29"/>
      <c r="C200" s="30"/>
      <c r="D200" s="30"/>
      <c r="AA200" s="34"/>
      <c r="AB200" s="34"/>
      <c r="AC200" s="34"/>
      <c r="AD200" s="34"/>
      <c r="AE200" s="34"/>
    </row>
    <row r="201" spans="1:31">
      <c r="A201" s="28"/>
      <c r="B201" s="29"/>
      <c r="C201" s="30"/>
      <c r="D201" s="30"/>
    </row>
    <row r="202" spans="1:31">
      <c r="A202" s="28"/>
      <c r="B202" s="29"/>
      <c r="C202" s="30"/>
      <c r="D202" s="30"/>
    </row>
    <row r="203" spans="1:31">
      <c r="A203" s="28"/>
      <c r="B203" s="29"/>
      <c r="C203" s="30"/>
      <c r="D203" s="30"/>
    </row>
    <row r="204" spans="1:31">
      <c r="A204" s="28"/>
      <c r="B204" s="29"/>
      <c r="C204" s="30"/>
      <c r="D204" s="30"/>
    </row>
    <row r="205" spans="1:31">
      <c r="A205" s="28"/>
      <c r="B205" s="29"/>
      <c r="C205" s="30"/>
      <c r="D205" s="30"/>
    </row>
    <row r="206" spans="1:31">
      <c r="A206" s="28"/>
      <c r="B206" s="29"/>
      <c r="C206" s="30"/>
      <c r="D206" s="30"/>
    </row>
    <row r="207" spans="1:31">
      <c r="A207" s="28"/>
      <c r="B207" s="29"/>
      <c r="C207" s="30"/>
      <c r="D207" s="30"/>
    </row>
    <row r="208" spans="1:31">
      <c r="A208" s="28"/>
      <c r="B208" s="29"/>
      <c r="C208" s="30"/>
      <c r="D208" s="30"/>
    </row>
    <row r="209" spans="1:4">
      <c r="A209" s="28"/>
      <c r="B209" s="29"/>
      <c r="C209" s="30"/>
      <c r="D209" s="30"/>
    </row>
    <row r="210" spans="1:4">
      <c r="A210" s="28"/>
      <c r="B210" s="29"/>
      <c r="C210" s="30"/>
      <c r="D210" s="30"/>
    </row>
    <row r="211" spans="1:4">
      <c r="A211" s="28"/>
      <c r="B211" s="29"/>
      <c r="C211" s="30"/>
      <c r="D211" s="30"/>
    </row>
    <row r="212" spans="1:4">
      <c r="A212" s="28"/>
      <c r="B212" s="29"/>
      <c r="C212" s="30"/>
      <c r="D212" s="30"/>
    </row>
    <row r="213" spans="1:4">
      <c r="A213" s="28"/>
      <c r="B213" s="29"/>
      <c r="C213" s="30"/>
      <c r="D213" s="30"/>
    </row>
    <row r="214" spans="1:4">
      <c r="A214" s="28"/>
      <c r="B214" s="29"/>
      <c r="C214" s="30"/>
      <c r="D214" s="30"/>
    </row>
    <row r="215" spans="1:4">
      <c r="A215" s="28"/>
      <c r="B215" s="29"/>
      <c r="C215" s="30"/>
      <c r="D215" s="30"/>
    </row>
    <row r="216" spans="1:4">
      <c r="A216" s="28"/>
      <c r="B216" s="29"/>
      <c r="C216" s="30"/>
      <c r="D216" s="30"/>
    </row>
    <row r="217" spans="1:4">
      <c r="A217" s="28"/>
      <c r="B217" s="29"/>
      <c r="C217" s="30"/>
      <c r="D217" s="30"/>
    </row>
    <row r="218" spans="1:4">
      <c r="A218" s="28"/>
      <c r="B218" s="29"/>
      <c r="C218" s="30"/>
      <c r="D218" s="30"/>
    </row>
    <row r="219" spans="1:4">
      <c r="A219" s="28"/>
      <c r="B219" s="29"/>
      <c r="C219" s="30"/>
      <c r="D219" s="30"/>
    </row>
    <row r="220" spans="1:4">
      <c r="A220" s="28"/>
      <c r="B220" s="29"/>
      <c r="C220" s="30"/>
      <c r="D220" s="30"/>
    </row>
    <row r="221" spans="1:4">
      <c r="A221" s="28"/>
      <c r="B221" s="29"/>
      <c r="C221" s="30"/>
      <c r="D221" s="30"/>
    </row>
    <row r="222" spans="1:4">
      <c r="A222" s="28"/>
      <c r="B222" s="29"/>
      <c r="C222" s="30"/>
      <c r="D222" s="30"/>
    </row>
    <row r="223" spans="1:4">
      <c r="A223" s="28"/>
      <c r="B223" s="29"/>
      <c r="C223" s="30"/>
      <c r="D223" s="30"/>
    </row>
    <row r="224" spans="1:4">
      <c r="A224" s="28"/>
      <c r="B224" s="29"/>
      <c r="C224" s="30"/>
      <c r="D224" s="30"/>
    </row>
    <row r="225" spans="1:4">
      <c r="A225" s="28"/>
      <c r="B225" s="29"/>
      <c r="C225" s="30"/>
      <c r="D225" s="30"/>
    </row>
    <row r="226" spans="1:4">
      <c r="A226" s="28"/>
      <c r="B226" s="29"/>
      <c r="C226" s="30"/>
      <c r="D226" s="30"/>
    </row>
    <row r="227" spans="1:4">
      <c r="A227" s="28"/>
      <c r="B227" s="29"/>
      <c r="C227" s="30"/>
      <c r="D227" s="30"/>
    </row>
    <row r="228" spans="1:4">
      <c r="A228" s="28"/>
      <c r="B228" s="29"/>
      <c r="C228" s="30"/>
      <c r="D228" s="30"/>
    </row>
    <row r="229" spans="1:4">
      <c r="A229" s="28"/>
      <c r="B229" s="29"/>
      <c r="C229" s="30"/>
      <c r="D229" s="30"/>
    </row>
    <row r="230" spans="1:4">
      <c r="A230" s="28"/>
      <c r="B230" s="29"/>
      <c r="C230" s="30"/>
      <c r="D230" s="30"/>
    </row>
    <row r="231" spans="1:4">
      <c r="A231" s="28"/>
      <c r="B231" s="29"/>
      <c r="C231" s="30"/>
      <c r="D231" s="30"/>
    </row>
    <row r="232" spans="1:4">
      <c r="A232" s="28"/>
      <c r="B232" s="29"/>
      <c r="C232" s="30"/>
      <c r="D232" s="30"/>
    </row>
    <row r="233" spans="1:4">
      <c r="A233" s="28"/>
      <c r="B233" s="29"/>
      <c r="C233" s="30"/>
      <c r="D233" s="30"/>
    </row>
    <row r="234" spans="1:4">
      <c r="A234" s="28"/>
      <c r="B234" s="29"/>
      <c r="C234" s="30"/>
      <c r="D234" s="30"/>
    </row>
    <row r="235" spans="1:4">
      <c r="A235" s="28"/>
      <c r="B235" s="29"/>
      <c r="C235" s="30"/>
      <c r="D235" s="30"/>
    </row>
    <row r="236" spans="1:4">
      <c r="A236" s="28"/>
      <c r="B236" s="29"/>
      <c r="C236" s="30"/>
      <c r="D236" s="30"/>
    </row>
    <row r="237" spans="1:4">
      <c r="A237" s="28"/>
      <c r="B237" s="29"/>
      <c r="C237" s="30"/>
      <c r="D237" s="30"/>
    </row>
    <row r="238" spans="1:4">
      <c r="A238" s="28"/>
      <c r="B238" s="29"/>
      <c r="C238" s="30"/>
      <c r="D238" s="30"/>
    </row>
    <row r="239" spans="1:4">
      <c r="A239" s="28"/>
      <c r="B239" s="29"/>
      <c r="C239" s="30"/>
      <c r="D239" s="30"/>
    </row>
    <row r="240" spans="1:4">
      <c r="A240" s="28"/>
      <c r="B240" s="29"/>
      <c r="C240" s="30"/>
      <c r="D240" s="30"/>
    </row>
    <row r="241" spans="1:4">
      <c r="A241" s="28"/>
      <c r="B241" s="29"/>
      <c r="C241" s="30"/>
      <c r="D241" s="30"/>
    </row>
    <row r="242" spans="1:4">
      <c r="A242" s="28"/>
      <c r="B242" s="29"/>
      <c r="C242" s="30"/>
      <c r="D242" s="30"/>
    </row>
    <row r="243" spans="1:4">
      <c r="A243" s="28"/>
      <c r="B243" s="29"/>
      <c r="C243" s="30"/>
      <c r="D243" s="30"/>
    </row>
    <row r="244" spans="1:4">
      <c r="A244" s="28"/>
      <c r="B244" s="29"/>
      <c r="C244" s="30"/>
      <c r="D244" s="30"/>
    </row>
    <row r="245" spans="1:4">
      <c r="A245" s="28"/>
      <c r="B245" s="29"/>
      <c r="C245" s="30"/>
      <c r="D245" s="30"/>
    </row>
    <row r="246" spans="1:4">
      <c r="A246" s="28"/>
      <c r="B246" s="29"/>
      <c r="C246" s="30"/>
      <c r="D246" s="30"/>
    </row>
    <row r="247" spans="1:4">
      <c r="A247" s="28"/>
      <c r="B247" s="29"/>
      <c r="C247" s="30"/>
      <c r="D247" s="30"/>
    </row>
    <row r="248" spans="1:4">
      <c r="A248" s="28"/>
      <c r="B248" s="29"/>
      <c r="C248" s="30"/>
      <c r="D248" s="30"/>
    </row>
    <row r="249" spans="1:4">
      <c r="A249" s="28"/>
      <c r="B249" s="29"/>
      <c r="C249" s="30"/>
      <c r="D249" s="30"/>
    </row>
    <row r="250" spans="1:4">
      <c r="A250" s="28"/>
      <c r="B250" s="29"/>
      <c r="C250" s="30"/>
      <c r="D250" s="30"/>
    </row>
    <row r="251" spans="1:4">
      <c r="A251" s="28"/>
      <c r="B251" s="29"/>
      <c r="C251" s="30"/>
      <c r="D251" s="30"/>
    </row>
    <row r="252" spans="1:4">
      <c r="A252" s="28"/>
      <c r="B252" s="29"/>
      <c r="C252" s="30"/>
      <c r="D252" s="30"/>
    </row>
    <row r="253" spans="1:4">
      <c r="A253" s="28"/>
      <c r="B253" s="29"/>
      <c r="C253" s="30"/>
      <c r="D253" s="30"/>
    </row>
    <row r="254" spans="1:4">
      <c r="A254" s="28"/>
      <c r="B254" s="29"/>
      <c r="C254" s="30"/>
      <c r="D254" s="30"/>
    </row>
    <row r="255" spans="1:4">
      <c r="A255" s="28"/>
      <c r="B255" s="29"/>
      <c r="C255" s="30"/>
      <c r="D255" s="30"/>
    </row>
    <row r="256" spans="1:4">
      <c r="A256" s="28"/>
      <c r="B256" s="29"/>
      <c r="C256" s="30"/>
      <c r="D256" s="30"/>
    </row>
    <row r="257" spans="1:4">
      <c r="A257" s="28"/>
      <c r="B257" s="29"/>
      <c r="C257" s="30"/>
      <c r="D257" s="30"/>
    </row>
    <row r="258" spans="1:4">
      <c r="A258" s="28"/>
      <c r="B258" s="29"/>
      <c r="C258" s="30"/>
      <c r="D258" s="30"/>
    </row>
    <row r="259" spans="1:4">
      <c r="A259" s="28"/>
      <c r="B259" s="29"/>
      <c r="C259" s="30"/>
      <c r="D259" s="30"/>
    </row>
    <row r="260" spans="1:4">
      <c r="A260" s="28"/>
      <c r="B260" s="29"/>
      <c r="C260" s="30"/>
      <c r="D260" s="30"/>
    </row>
    <row r="261" spans="1:4">
      <c r="A261" s="28"/>
      <c r="B261" s="29"/>
      <c r="C261" s="30"/>
      <c r="D261" s="30"/>
    </row>
    <row r="262" spans="1:4">
      <c r="A262" s="28"/>
      <c r="B262" s="29"/>
      <c r="C262" s="30"/>
      <c r="D262" s="30"/>
    </row>
    <row r="263" spans="1:4">
      <c r="A263" s="28"/>
      <c r="B263" s="29"/>
      <c r="C263" s="30"/>
      <c r="D263" s="30"/>
    </row>
    <row r="264" spans="1:4">
      <c r="A264" s="28"/>
      <c r="B264" s="29"/>
      <c r="C264" s="30"/>
      <c r="D264" s="30"/>
    </row>
    <row r="265" spans="1:4">
      <c r="A265" s="28"/>
      <c r="B265" s="29"/>
      <c r="C265" s="30"/>
      <c r="D265" s="30"/>
    </row>
    <row r="266" spans="1:4">
      <c r="A266" s="28"/>
      <c r="B266" s="29"/>
      <c r="C266" s="30"/>
      <c r="D266" s="30"/>
    </row>
    <row r="267" spans="1:4">
      <c r="A267" s="28"/>
      <c r="B267" s="29"/>
      <c r="C267" s="30"/>
      <c r="D267" s="30"/>
    </row>
    <row r="268" spans="1:4">
      <c r="A268" s="28"/>
      <c r="B268" s="29"/>
      <c r="C268" s="30"/>
      <c r="D268" s="30"/>
    </row>
    <row r="269" spans="1:4">
      <c r="A269" s="28"/>
      <c r="B269" s="29"/>
      <c r="C269" s="30"/>
      <c r="D269" s="30"/>
    </row>
    <row r="270" spans="1:4">
      <c r="A270" s="28"/>
      <c r="B270" s="29"/>
      <c r="C270" s="30"/>
      <c r="D270" s="30"/>
    </row>
    <row r="271" spans="1:4">
      <c r="A271" s="28"/>
      <c r="B271" s="29"/>
      <c r="C271" s="30"/>
      <c r="D271" s="30"/>
    </row>
    <row r="272" spans="1:4">
      <c r="A272" s="28"/>
      <c r="B272" s="29"/>
      <c r="C272" s="30"/>
      <c r="D272" s="30"/>
    </row>
    <row r="273" spans="1:4">
      <c r="A273" s="28"/>
      <c r="B273" s="29"/>
      <c r="C273" s="30"/>
      <c r="D273" s="30"/>
    </row>
    <row r="274" spans="1:4">
      <c r="A274" s="28"/>
      <c r="B274" s="29"/>
      <c r="C274" s="30"/>
      <c r="D274" s="30"/>
    </row>
    <row r="275" spans="1:4">
      <c r="A275" s="28"/>
      <c r="B275" s="29"/>
      <c r="C275" s="30"/>
      <c r="D275" s="30"/>
    </row>
    <row r="276" spans="1:4">
      <c r="A276" s="28"/>
      <c r="B276" s="29"/>
      <c r="C276" s="28"/>
      <c r="D276" s="28"/>
    </row>
    <row r="277" spans="1:4">
      <c r="A277" s="28"/>
      <c r="B277" s="29"/>
      <c r="C277" s="28"/>
      <c r="D277" s="28"/>
    </row>
    <row r="278" spans="1:4">
      <c r="A278" s="28"/>
      <c r="B278" s="29"/>
      <c r="C278" s="28"/>
      <c r="D278" s="28"/>
    </row>
    <row r="279" spans="1:4">
      <c r="A279" s="28"/>
      <c r="B279" s="29"/>
      <c r="C279" s="28"/>
      <c r="D279" s="28"/>
    </row>
    <row r="280" spans="1:4">
      <c r="A280" s="28"/>
      <c r="B280" s="29"/>
      <c r="C280" s="28"/>
      <c r="D280" s="28"/>
    </row>
    <row r="281" spans="1:4">
      <c r="A281" s="28"/>
      <c r="B281" s="29"/>
      <c r="C281" s="28"/>
      <c r="D281" s="28"/>
    </row>
    <row r="282" spans="1:4">
      <c r="A282" s="28"/>
      <c r="B282" s="29"/>
      <c r="C282" s="28"/>
      <c r="D282" s="28"/>
    </row>
    <row r="283" spans="1:4">
      <c r="A283" s="28"/>
      <c r="B283" s="29"/>
      <c r="C283" s="28"/>
      <c r="D283" s="28"/>
    </row>
    <row r="284" spans="1:4">
      <c r="A284" s="28"/>
      <c r="B284" s="29"/>
      <c r="C284" s="28"/>
      <c r="D284" s="28"/>
    </row>
    <row r="285" spans="1:4">
      <c r="A285" s="28"/>
      <c r="B285" s="29"/>
      <c r="C285" s="28"/>
      <c r="D285" s="28"/>
    </row>
    <row r="286" spans="1:4">
      <c r="A286" s="28"/>
      <c r="B286" s="29"/>
      <c r="C286" s="28"/>
      <c r="D286" s="28"/>
    </row>
    <row r="287" spans="1:4">
      <c r="A287" s="28"/>
      <c r="B287" s="29"/>
      <c r="C287" s="28"/>
      <c r="D287" s="28"/>
    </row>
    <row r="288" spans="1:4">
      <c r="A288" s="28"/>
      <c r="B288" s="29"/>
      <c r="C288" s="28"/>
      <c r="D288" s="28"/>
    </row>
    <row r="289" spans="1:4">
      <c r="A289" s="28"/>
      <c r="B289" s="29"/>
      <c r="C289" s="28"/>
      <c r="D289" s="28"/>
    </row>
    <row r="290" spans="1:4">
      <c r="A290" s="28"/>
      <c r="B290" s="29"/>
      <c r="C290" s="28"/>
      <c r="D290" s="28"/>
    </row>
    <row r="291" spans="1:4">
      <c r="A291" s="28"/>
      <c r="B291" s="29"/>
      <c r="C291" s="28"/>
      <c r="D291" s="28"/>
    </row>
    <row r="292" spans="1:4">
      <c r="A292" s="28"/>
      <c r="B292" s="29"/>
      <c r="C292" s="28"/>
      <c r="D292" s="28"/>
    </row>
    <row r="293" spans="1:4">
      <c r="A293" s="28"/>
      <c r="B293" s="29"/>
      <c r="C293" s="28"/>
      <c r="D293" s="28"/>
    </row>
    <row r="294" spans="1:4">
      <c r="A294" s="28"/>
      <c r="B294" s="29"/>
      <c r="C294" s="28"/>
      <c r="D294" s="28"/>
    </row>
    <row r="295" spans="1:4">
      <c r="A295" s="28"/>
      <c r="B295" s="29"/>
      <c r="C295" s="28"/>
      <c r="D295" s="28"/>
    </row>
    <row r="296" spans="1:4">
      <c r="A296" s="28"/>
      <c r="B296" s="29"/>
      <c r="C296" s="28"/>
      <c r="D296" s="28"/>
    </row>
    <row r="297" spans="1:4">
      <c r="A297" s="28"/>
      <c r="B297" s="29"/>
      <c r="C297" s="28"/>
      <c r="D297" s="28"/>
    </row>
    <row r="298" spans="1:4">
      <c r="A298" s="28"/>
      <c r="B298" s="29"/>
      <c r="C298" s="28"/>
      <c r="D298" s="28"/>
    </row>
    <row r="299" spans="1:4">
      <c r="A299" s="28"/>
      <c r="B299" s="29"/>
      <c r="C299" s="28"/>
      <c r="D299" s="28"/>
    </row>
    <row r="300" spans="1:4">
      <c r="A300" s="28"/>
      <c r="B300" s="29"/>
      <c r="C300" s="28"/>
      <c r="D300" s="28"/>
    </row>
    <row r="301" spans="1:4">
      <c r="A301" s="28"/>
      <c r="B301" s="29"/>
      <c r="C301" s="28"/>
      <c r="D301" s="28"/>
    </row>
    <row r="302" spans="1:4">
      <c r="A302" s="28"/>
      <c r="B302" s="29"/>
      <c r="C302" s="28"/>
      <c r="D302" s="28"/>
    </row>
    <row r="303" spans="1:4">
      <c r="A303" s="28"/>
      <c r="B303" s="29"/>
      <c r="C303" s="28"/>
      <c r="D303" s="28"/>
    </row>
    <row r="304" spans="1:4">
      <c r="A304" s="28"/>
      <c r="B304" s="29"/>
      <c r="C304" s="28"/>
      <c r="D304" s="28"/>
    </row>
    <row r="305" spans="1:4">
      <c r="A305" s="28"/>
      <c r="B305" s="29"/>
      <c r="C305" s="28"/>
      <c r="D305" s="28"/>
    </row>
    <row r="306" spans="1:4">
      <c r="A306" s="28"/>
      <c r="B306" s="29"/>
      <c r="C306" s="28"/>
      <c r="D306" s="28"/>
    </row>
    <row r="307" spans="1:4">
      <c r="A307" s="28"/>
      <c r="B307" s="29"/>
      <c r="C307" s="28"/>
      <c r="D307" s="28"/>
    </row>
    <row r="308" spans="1:4">
      <c r="A308" s="28"/>
      <c r="B308" s="29"/>
      <c r="C308" s="28"/>
      <c r="D308" s="28"/>
    </row>
    <row r="309" spans="1:4">
      <c r="A309" s="28"/>
      <c r="B309" s="29"/>
      <c r="C309" s="28"/>
      <c r="D309" s="28"/>
    </row>
    <row r="310" spans="1:4">
      <c r="A310" s="28"/>
      <c r="B310" s="29"/>
      <c r="C310" s="28"/>
      <c r="D310" s="28"/>
    </row>
    <row r="311" spans="1:4">
      <c r="A311" s="28"/>
      <c r="B311" s="29"/>
      <c r="C311" s="28"/>
      <c r="D311" s="28"/>
    </row>
    <row r="312" spans="1:4">
      <c r="A312" s="28"/>
      <c r="B312" s="29"/>
      <c r="C312" s="28"/>
      <c r="D312" s="28"/>
    </row>
    <row r="313" spans="1:4">
      <c r="A313" s="28"/>
      <c r="B313" s="29"/>
      <c r="C313" s="28"/>
      <c r="D313" s="28"/>
    </row>
    <row r="314" spans="1:4">
      <c r="A314" s="28"/>
      <c r="B314" s="29"/>
      <c r="C314" s="28"/>
      <c r="D314" s="28"/>
    </row>
    <row r="315" spans="1:4">
      <c r="A315" s="28"/>
      <c r="B315" s="29"/>
      <c r="C315" s="28"/>
      <c r="D315" s="28"/>
    </row>
    <row r="316" spans="1:4">
      <c r="A316" s="28"/>
      <c r="B316" s="29"/>
      <c r="C316" s="28"/>
      <c r="D316" s="28"/>
    </row>
    <row r="317" spans="1:4">
      <c r="A317" s="28"/>
      <c r="B317" s="29"/>
      <c r="C317" s="28"/>
      <c r="D317" s="28"/>
    </row>
    <row r="318" spans="1:4">
      <c r="A318" s="28"/>
      <c r="B318" s="29"/>
      <c r="C318" s="28"/>
      <c r="D318" s="28"/>
    </row>
    <row r="319" spans="1:4">
      <c r="A319" s="28"/>
      <c r="B319" s="29"/>
      <c r="C319" s="28"/>
      <c r="D319" s="28"/>
    </row>
    <row r="320" spans="1:4">
      <c r="A320" s="28"/>
      <c r="B320" s="29"/>
      <c r="C320" s="28"/>
      <c r="D320" s="28"/>
    </row>
    <row r="321" spans="1:4">
      <c r="A321" s="28"/>
      <c r="B321" s="29"/>
      <c r="C321" s="28"/>
      <c r="D321" s="28"/>
    </row>
    <row r="322" spans="1:4">
      <c r="A322" s="28"/>
      <c r="B322" s="29"/>
      <c r="C322" s="28"/>
      <c r="D322" s="28"/>
    </row>
    <row r="323" spans="1:4">
      <c r="A323" s="28"/>
      <c r="B323" s="29"/>
      <c r="C323" s="28"/>
      <c r="D323" s="28"/>
    </row>
    <row r="324" spans="1:4">
      <c r="A324" s="28"/>
      <c r="B324" s="29"/>
      <c r="C324" s="28"/>
      <c r="D324" s="28"/>
    </row>
    <row r="325" spans="1:4">
      <c r="A325" s="28"/>
      <c r="B325" s="29"/>
      <c r="C325" s="28"/>
      <c r="D325" s="28"/>
    </row>
    <row r="326" spans="1:4">
      <c r="A326" s="28"/>
      <c r="B326" s="29"/>
      <c r="C326" s="28"/>
      <c r="D326" s="28"/>
    </row>
    <row r="327" spans="1:4">
      <c r="A327" s="28"/>
      <c r="B327" s="29"/>
      <c r="C327" s="28"/>
      <c r="D327" s="28"/>
    </row>
    <row r="328" spans="1:4">
      <c r="A328" s="28"/>
      <c r="B328" s="29"/>
      <c r="C328" s="28"/>
      <c r="D328" s="28"/>
    </row>
    <row r="329" spans="1:4">
      <c r="A329" s="28"/>
      <c r="B329" s="29"/>
      <c r="C329" s="28"/>
      <c r="D329" s="28"/>
    </row>
    <row r="330" spans="1:4">
      <c r="A330" s="28"/>
      <c r="B330" s="29"/>
      <c r="C330" s="28"/>
      <c r="D330" s="28"/>
    </row>
    <row r="331" spans="1:4">
      <c r="A331" s="28"/>
      <c r="B331" s="29"/>
      <c r="C331" s="28"/>
      <c r="D331" s="28"/>
    </row>
    <row r="332" spans="1:4">
      <c r="A332" s="28"/>
      <c r="B332" s="29"/>
      <c r="C332" s="28"/>
      <c r="D332" s="28"/>
    </row>
    <row r="333" spans="1:4">
      <c r="A333" s="28"/>
      <c r="B333" s="29"/>
      <c r="C333" s="28"/>
      <c r="D333" s="28"/>
    </row>
    <row r="334" spans="1:4">
      <c r="A334" s="28"/>
      <c r="B334" s="29"/>
      <c r="C334" s="28"/>
      <c r="D334" s="28"/>
    </row>
    <row r="335" spans="1:4">
      <c r="A335" s="28"/>
      <c r="B335" s="29"/>
      <c r="C335" s="28"/>
      <c r="D335" s="28"/>
    </row>
    <row r="336" spans="1:4">
      <c r="A336" s="28"/>
      <c r="B336" s="29"/>
      <c r="C336" s="28"/>
      <c r="D336" s="28"/>
    </row>
    <row r="337" spans="1:4">
      <c r="A337" s="28"/>
      <c r="B337" s="29"/>
      <c r="C337" s="28"/>
      <c r="D337" s="28"/>
    </row>
    <row r="338" spans="1:4">
      <c r="A338" s="28"/>
      <c r="B338" s="29"/>
      <c r="C338" s="28"/>
      <c r="D338" s="28"/>
    </row>
    <row r="339" spans="1:4">
      <c r="A339" s="28"/>
      <c r="B339" s="29"/>
      <c r="C339" s="28"/>
      <c r="D339" s="28"/>
    </row>
    <row r="340" spans="1:4">
      <c r="A340" s="28"/>
      <c r="B340" s="29"/>
      <c r="C340" s="28"/>
      <c r="D340" s="28"/>
    </row>
    <row r="341" spans="1:4">
      <c r="A341" s="28"/>
      <c r="B341" s="29"/>
      <c r="C341" s="28"/>
      <c r="D341" s="28"/>
    </row>
    <row r="342" spans="1:4">
      <c r="A342" s="28"/>
      <c r="B342" s="29"/>
      <c r="C342" s="28"/>
      <c r="D342" s="28"/>
    </row>
    <row r="343" spans="1:4">
      <c r="A343" s="28"/>
      <c r="B343" s="29"/>
      <c r="C343" s="28"/>
      <c r="D343" s="28"/>
    </row>
    <row r="344" spans="1:4">
      <c r="A344" s="28"/>
      <c r="B344" s="29"/>
      <c r="C344" s="28"/>
      <c r="D344" s="28"/>
    </row>
    <row r="345" spans="1:4">
      <c r="A345" s="28"/>
      <c r="B345" s="29"/>
      <c r="C345" s="28"/>
      <c r="D345" s="28"/>
    </row>
    <row r="346" spans="1:4">
      <c r="A346" s="28"/>
      <c r="B346" s="29"/>
      <c r="C346" s="28"/>
      <c r="D346" s="28"/>
    </row>
    <row r="347" spans="1:4">
      <c r="A347" s="28"/>
      <c r="B347" s="29"/>
      <c r="C347" s="28"/>
      <c r="D347" s="28"/>
    </row>
    <row r="348" spans="1:4">
      <c r="A348" s="28"/>
      <c r="B348" s="29"/>
      <c r="C348" s="28"/>
      <c r="D348" s="28"/>
    </row>
    <row r="349" spans="1:4">
      <c r="A349" s="28"/>
      <c r="B349" s="29"/>
      <c r="C349" s="28"/>
      <c r="D349" s="28"/>
    </row>
    <row r="350" spans="1:4">
      <c r="A350" s="28"/>
      <c r="B350" s="29"/>
      <c r="C350" s="28"/>
      <c r="D350" s="28"/>
    </row>
    <row r="351" spans="1:4">
      <c r="A351" s="28"/>
      <c r="B351" s="29"/>
      <c r="C351" s="28"/>
      <c r="D351" s="28"/>
    </row>
    <row r="352" spans="1:4">
      <c r="A352" s="28"/>
      <c r="B352" s="29"/>
      <c r="C352" s="28"/>
      <c r="D352" s="28"/>
    </row>
    <row r="353" spans="1:4">
      <c r="A353" s="28"/>
      <c r="B353" s="29"/>
      <c r="C353" s="28"/>
      <c r="D353" s="28"/>
    </row>
    <row r="354" spans="1:4">
      <c r="A354" s="28"/>
      <c r="B354" s="29"/>
      <c r="C354" s="28"/>
      <c r="D354" s="28"/>
    </row>
    <row r="355" spans="1:4">
      <c r="A355" s="28"/>
      <c r="B355" s="29"/>
      <c r="C355" s="28"/>
      <c r="D355" s="28"/>
    </row>
    <row r="356" spans="1:4">
      <c r="A356" s="28"/>
      <c r="B356" s="29"/>
      <c r="C356" s="28"/>
      <c r="D356" s="28"/>
    </row>
    <row r="357" spans="1:4">
      <c r="A357" s="28"/>
      <c r="B357" s="29"/>
      <c r="C357" s="28"/>
      <c r="D357" s="28"/>
    </row>
    <row r="358" spans="1:4">
      <c r="A358" s="28"/>
      <c r="B358" s="29"/>
      <c r="C358" s="28"/>
      <c r="D358" s="28"/>
    </row>
    <row r="359" spans="1:4">
      <c r="A359" s="28"/>
      <c r="B359" s="29"/>
      <c r="C359" s="28"/>
      <c r="D359" s="28"/>
    </row>
    <row r="360" spans="1:4">
      <c r="A360" s="28"/>
      <c r="B360" s="29"/>
      <c r="C360" s="28"/>
      <c r="D360" s="28"/>
    </row>
    <row r="361" spans="1:4">
      <c r="A361" s="28"/>
      <c r="B361" s="29"/>
      <c r="C361" s="28"/>
      <c r="D361" s="28"/>
    </row>
    <row r="362" spans="1:4">
      <c r="A362" s="28"/>
      <c r="B362" s="29"/>
      <c r="C362" s="28"/>
      <c r="D362" s="28"/>
    </row>
    <row r="363" spans="1:4">
      <c r="A363" s="28"/>
      <c r="B363" s="29"/>
      <c r="C363" s="28"/>
      <c r="D363" s="28"/>
    </row>
    <row r="364" spans="1:4">
      <c r="A364" s="28"/>
      <c r="B364" s="29"/>
      <c r="C364" s="28"/>
      <c r="D364" s="28"/>
    </row>
    <row r="365" spans="1:4">
      <c r="A365" s="28"/>
      <c r="B365" s="29"/>
      <c r="C365" s="28"/>
      <c r="D365" s="28"/>
    </row>
    <row r="366" spans="1:4">
      <c r="A366" s="28"/>
      <c r="B366" s="29"/>
      <c r="C366" s="28"/>
      <c r="D366" s="28"/>
    </row>
    <row r="367" spans="1:4">
      <c r="A367" s="28"/>
      <c r="B367" s="29"/>
      <c r="C367" s="28"/>
      <c r="D367" s="28"/>
    </row>
    <row r="368" spans="1:4">
      <c r="A368" s="28"/>
      <c r="B368" s="29"/>
      <c r="C368" s="28"/>
      <c r="D368" s="28"/>
    </row>
    <row r="369" spans="1:4">
      <c r="A369" s="28"/>
      <c r="B369" s="29"/>
      <c r="C369" s="28"/>
      <c r="D369" s="28"/>
    </row>
    <row r="370" spans="1:4">
      <c r="A370" s="28"/>
      <c r="B370" s="29"/>
      <c r="C370" s="28"/>
      <c r="D370" s="28"/>
    </row>
    <row r="371" spans="1:4">
      <c r="A371" s="28"/>
      <c r="B371" s="29"/>
      <c r="C371" s="28"/>
      <c r="D371" s="28"/>
    </row>
    <row r="372" spans="1:4">
      <c r="A372" s="28"/>
      <c r="B372" s="29"/>
      <c r="C372" s="28"/>
      <c r="D372" s="28"/>
    </row>
    <row r="373" spans="1:4">
      <c r="A373" s="28"/>
      <c r="B373" s="29"/>
      <c r="C373" s="28"/>
      <c r="D373" s="28"/>
    </row>
    <row r="374" spans="1:4">
      <c r="A374" s="28"/>
      <c r="B374" s="29"/>
      <c r="C374" s="28"/>
      <c r="D374" s="28"/>
    </row>
    <row r="375" spans="1:4">
      <c r="A375" s="28"/>
      <c r="B375" s="29"/>
      <c r="C375" s="28"/>
      <c r="D375" s="28"/>
    </row>
    <row r="376" spans="1:4">
      <c r="A376" s="28"/>
      <c r="B376" s="29"/>
      <c r="C376" s="28"/>
      <c r="D376" s="28"/>
    </row>
    <row r="377" spans="1:4">
      <c r="A377" s="28"/>
      <c r="B377" s="29"/>
      <c r="C377" s="28"/>
      <c r="D377" s="28"/>
    </row>
    <row r="378" spans="1:4">
      <c r="A378" s="28"/>
      <c r="B378" s="29"/>
      <c r="C378" s="28"/>
      <c r="D378" s="28"/>
    </row>
    <row r="379" spans="1:4">
      <c r="A379" s="28"/>
      <c r="B379" s="29"/>
      <c r="C379" s="28"/>
      <c r="D379" s="28"/>
    </row>
    <row r="380" spans="1:4">
      <c r="A380" s="28"/>
      <c r="B380" s="29"/>
      <c r="C380" s="28"/>
      <c r="D380" s="28"/>
    </row>
    <row r="381" spans="1:4">
      <c r="A381" s="28"/>
      <c r="B381" s="29"/>
      <c r="C381" s="28"/>
      <c r="D381" s="28"/>
    </row>
    <row r="382" spans="1:4">
      <c r="A382" s="28"/>
      <c r="B382" s="29"/>
      <c r="C382" s="28"/>
      <c r="D382" s="28"/>
    </row>
    <row r="383" spans="1:4">
      <c r="A383" s="28"/>
      <c r="B383" s="29"/>
      <c r="C383" s="28"/>
      <c r="D383" s="28"/>
    </row>
    <row r="384" spans="1:4">
      <c r="A384" s="28"/>
      <c r="B384" s="29"/>
      <c r="C384" s="28"/>
      <c r="D384" s="28"/>
    </row>
    <row r="385" spans="1:4">
      <c r="A385" s="28"/>
      <c r="B385" s="29"/>
      <c r="C385" s="28"/>
      <c r="D385" s="28"/>
    </row>
    <row r="386" spans="1:4">
      <c r="A386" s="28"/>
      <c r="B386" s="29"/>
      <c r="C386" s="28"/>
      <c r="D386" s="28"/>
    </row>
    <row r="387" spans="1:4">
      <c r="A387" s="28"/>
      <c r="B387" s="29"/>
      <c r="C387" s="28"/>
      <c r="D387" s="28"/>
    </row>
    <row r="388" spans="1:4">
      <c r="A388" s="28"/>
      <c r="B388" s="29"/>
      <c r="C388" s="28"/>
      <c r="D388" s="28"/>
    </row>
    <row r="389" spans="1:4">
      <c r="A389" s="28"/>
      <c r="B389" s="29"/>
      <c r="C389" s="28"/>
      <c r="D389" s="28"/>
    </row>
    <row r="390" spans="1:4">
      <c r="A390" s="28"/>
      <c r="B390" s="29"/>
      <c r="C390" s="28"/>
      <c r="D390" s="28"/>
    </row>
    <row r="391" spans="1:4">
      <c r="A391" s="28"/>
      <c r="B391" s="29"/>
      <c r="C391" s="28"/>
      <c r="D391" s="28"/>
    </row>
    <row r="392" spans="1:4">
      <c r="A392" s="28"/>
      <c r="B392" s="29"/>
      <c r="C392" s="28"/>
      <c r="D392" s="28"/>
    </row>
    <row r="393" spans="1:4">
      <c r="A393" s="28"/>
      <c r="B393" s="29"/>
      <c r="C393" s="28"/>
      <c r="D393" s="28"/>
    </row>
    <row r="394" spans="1:4">
      <c r="A394" s="28"/>
      <c r="B394" s="29"/>
      <c r="C394" s="28"/>
      <c r="D394" s="28"/>
    </row>
    <row r="395" spans="1:4">
      <c r="A395" s="28"/>
      <c r="B395" s="29"/>
      <c r="C395" s="28"/>
      <c r="D395" s="28"/>
    </row>
    <row r="396" spans="1:4">
      <c r="A396" s="28"/>
      <c r="B396" s="29"/>
      <c r="C396" s="28"/>
      <c r="D396" s="28"/>
    </row>
    <row r="397" spans="1:4">
      <c r="A397" s="28"/>
      <c r="B397" s="29"/>
      <c r="C397" s="28"/>
      <c r="D397" s="28"/>
    </row>
    <row r="398" spans="1:4">
      <c r="A398" s="28"/>
      <c r="B398" s="29"/>
      <c r="C398" s="28"/>
      <c r="D398" s="28"/>
    </row>
    <row r="399" spans="1:4">
      <c r="A399" s="28"/>
      <c r="B399" s="29"/>
      <c r="C399" s="28"/>
      <c r="D399" s="28"/>
    </row>
    <row r="400" spans="1:4">
      <c r="A400" s="28"/>
      <c r="B400" s="29"/>
      <c r="C400" s="28"/>
      <c r="D400" s="28"/>
    </row>
    <row r="401" spans="1:4">
      <c r="A401" s="28"/>
      <c r="B401" s="29"/>
      <c r="C401" s="28"/>
      <c r="D401" s="28"/>
    </row>
    <row r="402" spans="1:4">
      <c r="A402" s="28"/>
      <c r="B402" s="29"/>
      <c r="C402" s="28"/>
      <c r="D402" s="28"/>
    </row>
    <row r="403" spans="1:4">
      <c r="A403" s="28"/>
      <c r="B403" s="29"/>
      <c r="C403" s="28"/>
      <c r="D403" s="28"/>
    </row>
    <row r="404" spans="1:4">
      <c r="A404" s="28"/>
      <c r="B404" s="29"/>
      <c r="C404" s="28"/>
      <c r="D404" s="28"/>
    </row>
    <row r="405" spans="1:4">
      <c r="A405" s="28"/>
      <c r="B405" s="29"/>
      <c r="C405" s="28"/>
      <c r="D405" s="28"/>
    </row>
    <row r="406" spans="1:4">
      <c r="A406" s="28"/>
      <c r="B406" s="29"/>
      <c r="C406" s="28"/>
      <c r="D406" s="28"/>
    </row>
    <row r="407" spans="1:4">
      <c r="A407" s="28"/>
      <c r="B407" s="29"/>
      <c r="C407" s="28"/>
      <c r="D407" s="28"/>
    </row>
    <row r="408" spans="1:4">
      <c r="A408" s="28"/>
      <c r="B408" s="29"/>
      <c r="C408" s="28"/>
      <c r="D408" s="28"/>
    </row>
    <row r="409" spans="1:4">
      <c r="A409" s="28"/>
      <c r="B409" s="29"/>
      <c r="C409" s="28"/>
      <c r="D409" s="28"/>
    </row>
    <row r="410" spans="1:4">
      <c r="A410" s="28"/>
      <c r="B410" s="29"/>
      <c r="C410" s="28"/>
      <c r="D410" s="28"/>
    </row>
    <row r="411" spans="1:4">
      <c r="A411" s="28"/>
      <c r="B411" s="29"/>
      <c r="C411" s="28"/>
      <c r="D411" s="28"/>
    </row>
    <row r="412" spans="1:4">
      <c r="A412" s="28"/>
      <c r="B412" s="29"/>
      <c r="C412" s="28"/>
      <c r="D412" s="28"/>
    </row>
    <row r="413" spans="1:4">
      <c r="A413" s="28"/>
      <c r="B413" s="29"/>
      <c r="C413" s="28"/>
      <c r="D413" s="28"/>
    </row>
    <row r="414" spans="1:4">
      <c r="A414" s="28"/>
      <c r="B414" s="29"/>
      <c r="C414" s="28"/>
      <c r="D414" s="28"/>
    </row>
    <row r="415" spans="1:4">
      <c r="A415" s="28"/>
      <c r="B415" s="29"/>
      <c r="C415" s="28"/>
      <c r="D415" s="28"/>
    </row>
    <row r="416" spans="1:4">
      <c r="A416" s="28"/>
      <c r="B416" s="29"/>
      <c r="C416" s="28"/>
      <c r="D416" s="28"/>
    </row>
    <row r="417" spans="1:4">
      <c r="A417" s="28"/>
      <c r="B417" s="29"/>
      <c r="C417" s="28"/>
      <c r="D417" s="28"/>
    </row>
    <row r="418" spans="1:4">
      <c r="A418" s="28"/>
      <c r="B418" s="29"/>
      <c r="C418" s="28"/>
      <c r="D418" s="28"/>
    </row>
    <row r="419" spans="1:4">
      <c r="A419" s="28"/>
      <c r="B419" s="29"/>
      <c r="C419" s="28"/>
      <c r="D419" s="28"/>
    </row>
    <row r="420" spans="1:4">
      <c r="A420" s="28"/>
      <c r="B420" s="29"/>
      <c r="C420" s="28"/>
      <c r="D420" s="28"/>
    </row>
    <row r="421" spans="1:4">
      <c r="A421" s="28"/>
      <c r="B421" s="29"/>
      <c r="C421" s="28"/>
      <c r="D421" s="28"/>
    </row>
    <row r="422" spans="1:4">
      <c r="A422" s="28"/>
      <c r="B422" s="29"/>
      <c r="C422" s="28"/>
      <c r="D422" s="28"/>
    </row>
    <row r="423" spans="1:4">
      <c r="A423" s="28"/>
      <c r="B423" s="29"/>
      <c r="C423" s="28"/>
      <c r="D423" s="28"/>
    </row>
    <row r="424" spans="1:4">
      <c r="A424" s="28"/>
      <c r="B424" s="29"/>
      <c r="C424" s="28"/>
      <c r="D424" s="28"/>
    </row>
    <row r="425" spans="1:4">
      <c r="A425" s="28"/>
      <c r="B425" s="29"/>
      <c r="C425" s="28"/>
      <c r="D425" s="28"/>
    </row>
    <row r="426" spans="1:4">
      <c r="A426" s="28"/>
      <c r="B426" s="29"/>
      <c r="C426" s="28"/>
      <c r="D426" s="28"/>
    </row>
    <row r="427" spans="1:4">
      <c r="A427" s="28"/>
      <c r="B427" s="29"/>
      <c r="C427" s="28"/>
      <c r="D427" s="28"/>
    </row>
    <row r="428" spans="1:4">
      <c r="A428" s="28"/>
      <c r="B428" s="29"/>
      <c r="C428" s="28"/>
      <c r="D428" s="28"/>
    </row>
    <row r="429" spans="1:4">
      <c r="A429" s="28"/>
      <c r="B429" s="29"/>
      <c r="C429" s="28"/>
      <c r="D429" s="28"/>
    </row>
    <row r="430" spans="1:4">
      <c r="A430" s="28"/>
      <c r="B430" s="29"/>
      <c r="C430" s="28"/>
      <c r="D430" s="28"/>
    </row>
    <row r="431" spans="1:4">
      <c r="A431" s="28"/>
      <c r="B431" s="29"/>
      <c r="C431" s="28"/>
      <c r="D431" s="28"/>
    </row>
    <row r="432" spans="1:4">
      <c r="A432" s="28"/>
      <c r="B432" s="29"/>
      <c r="C432" s="28"/>
      <c r="D432" s="28"/>
    </row>
    <row r="433" spans="1:4">
      <c r="A433" s="28"/>
      <c r="B433" s="29"/>
      <c r="C433" s="28"/>
      <c r="D433" s="28"/>
    </row>
    <row r="434" spans="1:4">
      <c r="A434" s="28"/>
      <c r="B434" s="29"/>
      <c r="C434" s="28"/>
      <c r="D434" s="28"/>
    </row>
    <row r="435" spans="1:4">
      <c r="A435" s="28"/>
      <c r="B435" s="29"/>
      <c r="C435" s="28"/>
      <c r="D435" s="28"/>
    </row>
    <row r="436" spans="1:4">
      <c r="A436" s="28"/>
      <c r="B436" s="29"/>
      <c r="C436" s="28"/>
      <c r="D436" s="28"/>
    </row>
    <row r="437" spans="1:4">
      <c r="A437" s="28"/>
      <c r="B437" s="29"/>
      <c r="C437" s="28"/>
      <c r="D437" s="28"/>
    </row>
    <row r="438" spans="1:4">
      <c r="A438" s="28"/>
      <c r="B438" s="29"/>
      <c r="C438" s="28"/>
      <c r="D438" s="28"/>
    </row>
    <row r="439" spans="1:4">
      <c r="A439" s="28"/>
      <c r="B439" s="29"/>
      <c r="C439" s="28"/>
      <c r="D439" s="28"/>
    </row>
    <row r="440" spans="1:4">
      <c r="A440" s="28"/>
      <c r="B440" s="29"/>
      <c r="C440" s="28"/>
      <c r="D440" s="28"/>
    </row>
    <row r="441" spans="1:4">
      <c r="A441" s="28"/>
      <c r="B441" s="29"/>
      <c r="C441" s="28"/>
      <c r="D441" s="28"/>
    </row>
    <row r="442" spans="1:4">
      <c r="A442" s="28"/>
      <c r="B442" s="29"/>
      <c r="C442" s="28"/>
      <c r="D442" s="28"/>
    </row>
    <row r="443" spans="1:4">
      <c r="A443" s="28"/>
      <c r="B443" s="29"/>
      <c r="C443" s="28"/>
      <c r="D443" s="28"/>
    </row>
    <row r="444" spans="1:4">
      <c r="A444" s="28"/>
      <c r="B444" s="29"/>
      <c r="C444" s="28"/>
      <c r="D444" s="28"/>
    </row>
    <row r="445" spans="1:4">
      <c r="A445" s="28"/>
      <c r="B445" s="29"/>
      <c r="C445" s="28"/>
      <c r="D445" s="28"/>
    </row>
    <row r="446" spans="1:4">
      <c r="A446" s="28"/>
      <c r="B446" s="29"/>
      <c r="C446" s="28"/>
      <c r="D446" s="28"/>
    </row>
    <row r="447" spans="1:4">
      <c r="A447" s="28"/>
      <c r="B447" s="29"/>
      <c r="C447" s="28"/>
      <c r="D447" s="28"/>
    </row>
    <row r="448" spans="1:4">
      <c r="A448" s="28"/>
      <c r="B448" s="29"/>
      <c r="C448" s="28"/>
      <c r="D448" s="28"/>
    </row>
    <row r="449" spans="1:4">
      <c r="A449" s="28"/>
      <c r="B449" s="29"/>
      <c r="C449" s="28"/>
      <c r="D449" s="28"/>
    </row>
    <row r="450" spans="1:4">
      <c r="A450" s="28"/>
      <c r="B450" s="29"/>
      <c r="C450" s="28"/>
      <c r="D450" s="28"/>
    </row>
    <row r="451" spans="1:4">
      <c r="A451" s="28"/>
      <c r="B451" s="29"/>
      <c r="C451" s="28"/>
      <c r="D451" s="28"/>
    </row>
    <row r="452" spans="1:4">
      <c r="A452" s="28"/>
      <c r="B452" s="29"/>
      <c r="C452" s="28"/>
      <c r="D452" s="28"/>
    </row>
    <row r="453" spans="1:4">
      <c r="A453" s="28"/>
      <c r="B453" s="29"/>
      <c r="C453" s="28"/>
      <c r="D453" s="28"/>
    </row>
    <row r="454" spans="1:4">
      <c r="A454" s="28"/>
      <c r="B454" s="29"/>
      <c r="C454" s="28"/>
      <c r="D454" s="28"/>
    </row>
    <row r="455" spans="1:4">
      <c r="A455" s="28"/>
      <c r="B455" s="29"/>
      <c r="C455" s="28"/>
      <c r="D455" s="28"/>
    </row>
    <row r="456" spans="1:4">
      <c r="A456" s="28"/>
      <c r="B456" s="29"/>
      <c r="C456" s="28"/>
      <c r="D456" s="28"/>
    </row>
    <row r="457" spans="1:4">
      <c r="A457" s="28"/>
      <c r="B457" s="29"/>
      <c r="C457" s="28"/>
      <c r="D457" s="28"/>
    </row>
    <row r="458" spans="1:4">
      <c r="A458" s="28"/>
      <c r="B458" s="29"/>
      <c r="C458" s="28"/>
      <c r="D458" s="28"/>
    </row>
    <row r="459" spans="1:4">
      <c r="A459" s="28"/>
      <c r="B459" s="29"/>
      <c r="C459" s="28"/>
      <c r="D459" s="28"/>
    </row>
    <row r="460" spans="1:4">
      <c r="A460" s="28"/>
      <c r="B460" s="29"/>
      <c r="C460" s="28"/>
      <c r="D460" s="28"/>
    </row>
    <row r="461" spans="1:4">
      <c r="A461" s="28"/>
      <c r="B461" s="29"/>
      <c r="C461" s="28"/>
      <c r="D461" s="28"/>
    </row>
    <row r="462" spans="1:4">
      <c r="A462" s="28"/>
      <c r="B462" s="29"/>
      <c r="C462" s="28"/>
      <c r="D462" s="28"/>
    </row>
    <row r="463" spans="1:4">
      <c r="A463" s="28"/>
      <c r="B463" s="29"/>
      <c r="C463" s="28"/>
      <c r="D463" s="28"/>
    </row>
    <row r="464" spans="1:4">
      <c r="A464" s="28"/>
      <c r="B464" s="29"/>
      <c r="C464" s="28"/>
      <c r="D464" s="28"/>
    </row>
    <row r="465" spans="1:4">
      <c r="A465" s="28"/>
      <c r="B465" s="29"/>
      <c r="C465" s="28"/>
      <c r="D465" s="28"/>
    </row>
    <row r="466" spans="1:4">
      <c r="A466" s="28"/>
      <c r="B466" s="29"/>
      <c r="C466" s="28"/>
      <c r="D466" s="28"/>
    </row>
    <row r="467" spans="1:4">
      <c r="A467" s="28"/>
      <c r="B467" s="29"/>
      <c r="C467" s="28"/>
      <c r="D467" s="28"/>
    </row>
    <row r="468" spans="1:4">
      <c r="A468" s="28"/>
      <c r="B468" s="29"/>
      <c r="C468" s="28"/>
      <c r="D468" s="28"/>
    </row>
    <row r="469" spans="1:4">
      <c r="A469" s="28"/>
      <c r="B469" s="29"/>
      <c r="C469" s="28"/>
      <c r="D469" s="28"/>
    </row>
    <row r="470" spans="1:4">
      <c r="A470" s="28"/>
      <c r="B470" s="29"/>
      <c r="C470" s="28"/>
      <c r="D470" s="28"/>
    </row>
    <row r="471" spans="1:4">
      <c r="A471" s="28"/>
      <c r="B471" s="29"/>
      <c r="C471" s="28"/>
      <c r="D471" s="28"/>
    </row>
    <row r="472" spans="1:4">
      <c r="A472" s="28"/>
      <c r="B472" s="29"/>
      <c r="C472" s="28"/>
      <c r="D472" s="28"/>
    </row>
    <row r="473" spans="1:4">
      <c r="A473" s="28"/>
      <c r="B473" s="29"/>
      <c r="C473" s="28"/>
      <c r="D473" s="28"/>
    </row>
    <row r="474" spans="1:4">
      <c r="A474" s="28"/>
      <c r="B474" s="29"/>
      <c r="C474" s="28"/>
      <c r="D474" s="28"/>
    </row>
    <row r="475" spans="1:4">
      <c r="A475" s="28"/>
      <c r="B475" s="29"/>
      <c r="C475" s="28"/>
      <c r="D475" s="28"/>
    </row>
    <row r="476" spans="1:4">
      <c r="A476" s="28"/>
      <c r="B476" s="29"/>
      <c r="C476" s="28"/>
      <c r="D476" s="28"/>
    </row>
    <row r="477" spans="1:4">
      <c r="A477" s="28"/>
      <c r="B477" s="29"/>
      <c r="C477" s="28"/>
      <c r="D477" s="28"/>
    </row>
    <row r="478" spans="1:4">
      <c r="A478" s="28"/>
      <c r="B478" s="29"/>
      <c r="C478" s="28"/>
      <c r="D478" s="28"/>
    </row>
    <row r="479" spans="1:4">
      <c r="A479" s="28"/>
      <c r="B479" s="29"/>
      <c r="C479" s="28"/>
      <c r="D479" s="28"/>
    </row>
    <row r="480" spans="1:4">
      <c r="A480" s="28"/>
      <c r="B480" s="29"/>
      <c r="C480" s="28"/>
      <c r="D480" s="28"/>
    </row>
    <row r="481" spans="1:4">
      <c r="A481" s="28"/>
      <c r="B481" s="29"/>
      <c r="C481" s="28"/>
      <c r="D481" s="28"/>
    </row>
    <row r="482" spans="1:4">
      <c r="A482" s="28"/>
      <c r="B482" s="29"/>
      <c r="C482" s="28"/>
      <c r="D482" s="28"/>
    </row>
    <row r="483" spans="1:4">
      <c r="A483" s="28"/>
      <c r="B483" s="29"/>
      <c r="C483" s="28"/>
      <c r="D483" s="28"/>
    </row>
    <row r="484" spans="1:4">
      <c r="A484" s="28"/>
      <c r="B484" s="29"/>
      <c r="C484" s="28"/>
      <c r="D484" s="28"/>
    </row>
    <row r="485" spans="1:4">
      <c r="A485" s="28"/>
      <c r="B485" s="29"/>
      <c r="C485" s="28"/>
      <c r="D485" s="28"/>
    </row>
    <row r="486" spans="1:4">
      <c r="A486" s="28"/>
      <c r="B486" s="29"/>
      <c r="C486" s="28"/>
      <c r="D486" s="28"/>
    </row>
    <row r="487" spans="1:4">
      <c r="A487" s="28"/>
      <c r="B487" s="29"/>
      <c r="C487" s="28"/>
      <c r="D487" s="28"/>
    </row>
    <row r="488" spans="1:4">
      <c r="A488" s="28"/>
      <c r="B488" s="29"/>
      <c r="C488" s="28"/>
      <c r="D488" s="28"/>
    </row>
    <row r="489" spans="1:4">
      <c r="A489" s="28"/>
      <c r="B489" s="29"/>
      <c r="C489" s="28"/>
      <c r="D489" s="28"/>
    </row>
    <row r="490" spans="1:4">
      <c r="A490" s="28"/>
      <c r="B490" s="29"/>
      <c r="C490" s="28"/>
      <c r="D490" s="28"/>
    </row>
    <row r="491" spans="1:4">
      <c r="A491" s="28"/>
      <c r="B491" s="29"/>
      <c r="C491" s="28"/>
      <c r="D491" s="28"/>
    </row>
    <row r="492" spans="1:4">
      <c r="A492" s="28"/>
      <c r="B492" s="29"/>
      <c r="C492" s="28"/>
      <c r="D492" s="28"/>
    </row>
    <row r="493" spans="1:4">
      <c r="A493" s="28"/>
      <c r="B493" s="29"/>
      <c r="C493" s="28"/>
      <c r="D493" s="28"/>
    </row>
    <row r="494" spans="1:4">
      <c r="A494" s="28"/>
      <c r="B494" s="29"/>
      <c r="C494" s="28"/>
      <c r="D494" s="28"/>
    </row>
    <row r="495" spans="1:4">
      <c r="A495" s="28"/>
      <c r="B495" s="29"/>
      <c r="C495" s="28"/>
      <c r="D495" s="28"/>
    </row>
    <row r="496" spans="1:4">
      <c r="A496" s="28"/>
      <c r="B496" s="29"/>
      <c r="C496" s="28"/>
      <c r="D496" s="28"/>
    </row>
    <row r="497" spans="1:4">
      <c r="A497" s="28"/>
      <c r="B497" s="29"/>
      <c r="C497" s="28"/>
      <c r="D497" s="28"/>
    </row>
    <row r="498" spans="1:4">
      <c r="A498" s="28"/>
      <c r="B498" s="29"/>
      <c r="C498" s="28"/>
      <c r="D498" s="28"/>
    </row>
    <row r="499" spans="1:4">
      <c r="A499" s="28"/>
      <c r="B499" s="29"/>
      <c r="C499" s="28"/>
      <c r="D499" s="28"/>
    </row>
    <row r="500" spans="1:4">
      <c r="A500" s="28"/>
      <c r="B500" s="29"/>
      <c r="C500" s="28"/>
      <c r="D500" s="28"/>
    </row>
    <row r="501" spans="1:4">
      <c r="A501" s="28"/>
      <c r="B501" s="29"/>
      <c r="C501" s="28"/>
      <c r="D501" s="28"/>
    </row>
    <row r="502" spans="1:4">
      <c r="A502" s="28"/>
      <c r="B502" s="29"/>
      <c r="C502" s="28"/>
      <c r="D502" s="28"/>
    </row>
    <row r="503" spans="1:4">
      <c r="A503" s="28"/>
      <c r="B503" s="29"/>
      <c r="C503" s="28"/>
      <c r="D503" s="28"/>
    </row>
    <row r="504" spans="1:4">
      <c r="A504" s="28"/>
      <c r="B504" s="29"/>
      <c r="C504" s="28"/>
      <c r="D504" s="28"/>
    </row>
    <row r="505" spans="1:4">
      <c r="A505" s="28"/>
      <c r="B505" s="29"/>
      <c r="C505" s="28"/>
      <c r="D505" s="28"/>
    </row>
    <row r="506" spans="1:4">
      <c r="A506" s="28"/>
      <c r="B506" s="29"/>
      <c r="C506" s="28"/>
      <c r="D506" s="28"/>
    </row>
    <row r="507" spans="1:4">
      <c r="A507" s="28"/>
      <c r="B507" s="29"/>
      <c r="C507" s="28"/>
      <c r="D507" s="28"/>
    </row>
    <row r="508" spans="1:4">
      <c r="A508" s="28"/>
      <c r="B508" s="29"/>
      <c r="C508" s="28"/>
      <c r="D508" s="28"/>
    </row>
    <row r="509" spans="1:4">
      <c r="A509" s="28"/>
      <c r="B509" s="29"/>
      <c r="C509" s="28"/>
      <c r="D509" s="28"/>
    </row>
    <row r="510" spans="1:4">
      <c r="A510" s="28"/>
      <c r="B510" s="29"/>
      <c r="C510" s="28"/>
      <c r="D510" s="28"/>
    </row>
    <row r="511" spans="1:4">
      <c r="A511" s="28"/>
      <c r="B511" s="29"/>
      <c r="C511" s="28"/>
      <c r="D511" s="28"/>
    </row>
    <row r="512" spans="1:4">
      <c r="A512" s="28"/>
      <c r="B512" s="29"/>
      <c r="C512" s="28"/>
      <c r="D512" s="28"/>
    </row>
    <row r="513" spans="1:4">
      <c r="A513" s="28"/>
      <c r="B513" s="29"/>
      <c r="C513" s="28"/>
      <c r="D513" s="28"/>
    </row>
    <row r="514" spans="1:4">
      <c r="A514" s="28"/>
      <c r="B514" s="29"/>
      <c r="C514" s="28"/>
      <c r="D514" s="28"/>
    </row>
    <row r="515" spans="1:4">
      <c r="A515" s="28"/>
      <c r="B515" s="29"/>
      <c r="C515" s="28"/>
      <c r="D515" s="28"/>
    </row>
    <row r="516" spans="1:4">
      <c r="A516" s="28"/>
      <c r="B516" s="29"/>
      <c r="C516" s="28"/>
      <c r="D516" s="28"/>
    </row>
    <row r="517" spans="1:4">
      <c r="A517" s="28"/>
      <c r="B517" s="29"/>
      <c r="C517" s="28"/>
      <c r="D517" s="28"/>
    </row>
    <row r="518" spans="1:4">
      <c r="A518" s="28"/>
      <c r="B518" s="29"/>
      <c r="C518" s="28"/>
      <c r="D518" s="28"/>
    </row>
    <row r="519" spans="1:4">
      <c r="A519" s="28"/>
      <c r="B519" s="29"/>
      <c r="C519" s="28"/>
      <c r="D519" s="28"/>
    </row>
    <row r="520" spans="1:4">
      <c r="A520" s="28"/>
      <c r="B520" s="29"/>
      <c r="C520" s="28"/>
      <c r="D520" s="28"/>
    </row>
    <row r="521" spans="1:4">
      <c r="A521" s="28"/>
      <c r="B521" s="29"/>
      <c r="C521" s="28"/>
      <c r="D521" s="28"/>
    </row>
    <row r="522" spans="1:4">
      <c r="A522" s="28"/>
      <c r="B522" s="29"/>
      <c r="C522" s="28"/>
      <c r="D522" s="28"/>
    </row>
    <row r="523" spans="1:4">
      <c r="A523" s="28"/>
      <c r="B523" s="29"/>
      <c r="C523" s="28"/>
      <c r="D523" s="28"/>
    </row>
    <row r="524" spans="1:4">
      <c r="A524" s="28"/>
      <c r="B524" s="29"/>
      <c r="C524" s="28"/>
      <c r="D524" s="28"/>
    </row>
    <row r="525" spans="1:4">
      <c r="A525" s="28"/>
      <c r="B525" s="29"/>
      <c r="C525" s="28"/>
      <c r="D525" s="28"/>
    </row>
    <row r="526" spans="1:4">
      <c r="A526" s="28"/>
      <c r="B526" s="29"/>
      <c r="C526" s="28"/>
      <c r="D526" s="28"/>
    </row>
    <row r="527" spans="1:4">
      <c r="A527" s="28"/>
      <c r="B527" s="29"/>
      <c r="C527" s="28"/>
      <c r="D527" s="28"/>
    </row>
    <row r="528" spans="1:4">
      <c r="A528" s="28"/>
      <c r="B528" s="29"/>
      <c r="C528" s="28"/>
      <c r="D528" s="28"/>
    </row>
    <row r="529" spans="1:4">
      <c r="A529" s="28"/>
      <c r="B529" s="29"/>
      <c r="C529" s="28"/>
      <c r="D529" s="28"/>
    </row>
    <row r="530" spans="1:4">
      <c r="A530" s="28"/>
      <c r="B530" s="29"/>
      <c r="C530" s="28"/>
      <c r="D530" s="28"/>
    </row>
    <row r="531" spans="1:4">
      <c r="A531" s="28"/>
      <c r="B531" s="29"/>
      <c r="C531" s="28"/>
      <c r="D531" s="28"/>
    </row>
    <row r="532" spans="1:4">
      <c r="A532" s="28"/>
      <c r="B532" s="29"/>
      <c r="C532" s="28"/>
      <c r="D532" s="28"/>
    </row>
    <row r="533" spans="1:4">
      <c r="A533" s="28"/>
      <c r="B533" s="29"/>
      <c r="C533" s="28"/>
      <c r="D533" s="28"/>
    </row>
    <row r="534" spans="1:4">
      <c r="A534" s="28"/>
      <c r="B534" s="29"/>
      <c r="C534" s="28"/>
      <c r="D534" s="28"/>
    </row>
    <row r="535" spans="1:4">
      <c r="A535" s="28"/>
      <c r="B535" s="29"/>
      <c r="C535" s="28"/>
      <c r="D535" s="28"/>
    </row>
    <row r="536" spans="1:4">
      <c r="A536" s="28"/>
      <c r="B536" s="29"/>
      <c r="C536" s="28"/>
      <c r="D536" s="28"/>
    </row>
    <row r="537" spans="1:4">
      <c r="A537" s="28"/>
      <c r="B537" s="29"/>
      <c r="C537" s="28"/>
      <c r="D537" s="28"/>
    </row>
    <row r="538" spans="1:4">
      <c r="A538" s="28"/>
      <c r="B538" s="29"/>
      <c r="C538" s="28"/>
      <c r="D538" s="28"/>
    </row>
    <row r="539" spans="1:4">
      <c r="A539" s="28"/>
      <c r="B539" s="29"/>
      <c r="C539" s="28"/>
      <c r="D539" s="28"/>
    </row>
    <row r="540" spans="1:4">
      <c r="A540" s="28"/>
      <c r="B540" s="29"/>
      <c r="C540" s="28"/>
      <c r="D540" s="28"/>
    </row>
    <row r="541" spans="1:4">
      <c r="A541" s="28"/>
      <c r="B541" s="29"/>
      <c r="C541" s="28"/>
      <c r="D541" s="28"/>
    </row>
    <row r="542" spans="1:4">
      <c r="A542" s="28"/>
      <c r="B542" s="29"/>
      <c r="C542" s="28"/>
      <c r="D542" s="28"/>
    </row>
    <row r="543" spans="1:4">
      <c r="A543" s="28"/>
      <c r="B543" s="29"/>
      <c r="C543" s="28"/>
      <c r="D543" s="28"/>
    </row>
    <row r="544" spans="1:4">
      <c r="A544" s="28"/>
      <c r="B544" s="29"/>
      <c r="C544" s="28"/>
      <c r="D544" s="28"/>
    </row>
    <row r="545" spans="1:4">
      <c r="A545" s="28"/>
      <c r="B545" s="29"/>
      <c r="C545" s="28"/>
      <c r="D545" s="28"/>
    </row>
    <row r="546" spans="1:4">
      <c r="A546" s="28"/>
      <c r="B546" s="29"/>
      <c r="C546" s="28"/>
      <c r="D546" s="28"/>
    </row>
    <row r="547" spans="1:4">
      <c r="A547" s="28"/>
      <c r="B547" s="29"/>
      <c r="C547" s="28"/>
      <c r="D547" s="28"/>
    </row>
    <row r="548" spans="1:4">
      <c r="A548" s="28"/>
      <c r="B548" s="29"/>
      <c r="C548" s="28"/>
      <c r="D548" s="28"/>
    </row>
    <row r="549" spans="1:4">
      <c r="A549" s="28"/>
      <c r="B549" s="29"/>
      <c r="C549" s="28"/>
      <c r="D549" s="28"/>
    </row>
    <row r="550" spans="1:4">
      <c r="A550" s="28"/>
      <c r="B550" s="29"/>
      <c r="C550" s="28"/>
      <c r="D550" s="28"/>
    </row>
    <row r="551" spans="1:4">
      <c r="A551" s="28"/>
      <c r="B551" s="29"/>
      <c r="C551" s="28"/>
      <c r="D551" s="28"/>
    </row>
    <row r="552" spans="1:4">
      <c r="A552" s="28"/>
      <c r="B552" s="29"/>
      <c r="C552" s="28"/>
      <c r="D552" s="28"/>
    </row>
    <row r="553" spans="1:4">
      <c r="A553" s="28"/>
      <c r="B553" s="29"/>
      <c r="C553" s="28"/>
      <c r="D553" s="28"/>
    </row>
    <row r="554" spans="1:4">
      <c r="A554" s="28"/>
      <c r="B554" s="29"/>
      <c r="C554" s="28"/>
      <c r="D554" s="28"/>
    </row>
    <row r="555" spans="1:4">
      <c r="A555" s="28"/>
      <c r="B555" s="29"/>
      <c r="C555" s="28"/>
      <c r="D555" s="28"/>
    </row>
    <row r="556" spans="1:4">
      <c r="A556" s="28"/>
      <c r="B556" s="29"/>
      <c r="C556" s="28"/>
      <c r="D556" s="28"/>
    </row>
    <row r="557" spans="1:4">
      <c r="A557" s="28"/>
      <c r="B557" s="29"/>
      <c r="C557" s="28"/>
      <c r="D557" s="28"/>
    </row>
    <row r="558" spans="1:4">
      <c r="A558" s="28"/>
      <c r="B558" s="29"/>
      <c r="C558" s="28"/>
      <c r="D558" s="28"/>
    </row>
    <row r="559" spans="1:4">
      <c r="A559" s="28"/>
      <c r="B559" s="29"/>
      <c r="C559" s="28"/>
      <c r="D559" s="28"/>
    </row>
    <row r="560" spans="1:4">
      <c r="A560" s="28"/>
      <c r="B560" s="29"/>
      <c r="C560" s="28"/>
      <c r="D560" s="28"/>
    </row>
    <row r="561" spans="1:4">
      <c r="A561" s="28"/>
      <c r="B561" s="29"/>
      <c r="C561" s="28"/>
      <c r="D561" s="28"/>
    </row>
    <row r="562" spans="1:4">
      <c r="A562" s="28"/>
      <c r="B562" s="29"/>
      <c r="C562" s="28"/>
      <c r="D562" s="28"/>
    </row>
    <row r="563" spans="1:4">
      <c r="A563" s="28"/>
      <c r="B563" s="29"/>
      <c r="C563" s="28"/>
      <c r="D563" s="28"/>
    </row>
    <row r="564" spans="1:4">
      <c r="A564" s="28"/>
      <c r="B564" s="29"/>
      <c r="C564" s="28"/>
      <c r="D564" s="28"/>
    </row>
    <row r="565" spans="1:4">
      <c r="A565" s="28"/>
      <c r="B565" s="29"/>
      <c r="C565" s="28"/>
      <c r="D565" s="28"/>
    </row>
    <row r="566" spans="1:4">
      <c r="A566" s="28"/>
      <c r="B566" s="29"/>
      <c r="C566" s="28"/>
      <c r="D566" s="28"/>
    </row>
    <row r="567" spans="1:4">
      <c r="A567" s="28"/>
      <c r="B567" s="29"/>
      <c r="C567" s="28"/>
      <c r="D567" s="28"/>
    </row>
    <row r="568" spans="1:4">
      <c r="A568" s="28"/>
      <c r="B568" s="29"/>
      <c r="C568" s="28"/>
      <c r="D568" s="28"/>
    </row>
    <row r="569" spans="1:4">
      <c r="A569" s="28"/>
      <c r="B569" s="29"/>
      <c r="C569" s="28"/>
      <c r="D569" s="28"/>
    </row>
    <row r="570" spans="1:4">
      <c r="A570" s="28"/>
      <c r="B570" s="29"/>
      <c r="C570" s="28"/>
      <c r="D570" s="28"/>
    </row>
    <row r="571" spans="1:4">
      <c r="A571" s="28"/>
      <c r="B571" s="29"/>
      <c r="C571" s="28"/>
      <c r="D571" s="28"/>
    </row>
    <row r="572" spans="1:4">
      <c r="A572" s="28"/>
      <c r="B572" s="29"/>
      <c r="C572" s="28"/>
      <c r="D572" s="28"/>
    </row>
    <row r="573" spans="1:4">
      <c r="A573" s="28"/>
      <c r="B573" s="29"/>
      <c r="C573" s="28"/>
      <c r="D573" s="28"/>
    </row>
    <row r="574" spans="1:4">
      <c r="A574" s="28"/>
      <c r="B574" s="29"/>
      <c r="C574" s="28"/>
      <c r="D574" s="28"/>
    </row>
    <row r="575" spans="1:4">
      <c r="A575" s="28"/>
      <c r="B575" s="29"/>
      <c r="C575" s="28"/>
      <c r="D575" s="28"/>
    </row>
    <row r="576" spans="1:4">
      <c r="A576" s="28"/>
      <c r="B576" s="29"/>
      <c r="C576" s="28"/>
      <c r="D576" s="28"/>
    </row>
    <row r="577" spans="1:4">
      <c r="A577" s="28"/>
      <c r="B577" s="29"/>
      <c r="C577" s="28"/>
      <c r="D577" s="28"/>
    </row>
    <row r="578" spans="1:4">
      <c r="A578" s="28"/>
      <c r="B578" s="29"/>
      <c r="C578" s="28"/>
      <c r="D578" s="28"/>
    </row>
    <row r="579" spans="1:4">
      <c r="A579" s="28"/>
      <c r="B579" s="29"/>
      <c r="C579" s="28"/>
      <c r="D579" s="28"/>
    </row>
    <row r="580" spans="1:4">
      <c r="A580" s="28"/>
      <c r="B580" s="29"/>
      <c r="C580" s="28"/>
      <c r="D580" s="28"/>
    </row>
    <row r="581" spans="1:4">
      <c r="A581" s="28"/>
      <c r="B581" s="29"/>
      <c r="C581" s="28"/>
      <c r="D581" s="28"/>
    </row>
    <row r="582" spans="1:4">
      <c r="A582" s="28"/>
      <c r="B582" s="29"/>
      <c r="C582" s="28"/>
      <c r="D582" s="28"/>
    </row>
    <row r="583" spans="1:4">
      <c r="A583" s="28"/>
      <c r="B583" s="29"/>
      <c r="C583" s="28"/>
      <c r="D583" s="28"/>
    </row>
    <row r="584" spans="1:4">
      <c r="A584" s="28"/>
      <c r="B584" s="29"/>
      <c r="C584" s="28"/>
      <c r="D584" s="28"/>
    </row>
    <row r="585" spans="1:4">
      <c r="A585" s="28"/>
      <c r="B585" s="29"/>
      <c r="C585" s="28"/>
      <c r="D585" s="28"/>
    </row>
    <row r="586" spans="1:4">
      <c r="A586" s="28"/>
      <c r="B586" s="29"/>
      <c r="C586" s="28"/>
      <c r="D586" s="28"/>
    </row>
    <row r="587" spans="1:4">
      <c r="A587" s="28"/>
      <c r="B587" s="29"/>
      <c r="C587" s="28"/>
      <c r="D587" s="28"/>
    </row>
    <row r="588" spans="1:4">
      <c r="A588" s="28"/>
      <c r="B588" s="29"/>
      <c r="C588" s="28"/>
      <c r="D588" s="28"/>
    </row>
    <row r="589" spans="1:4">
      <c r="A589" s="28"/>
      <c r="B589" s="29"/>
      <c r="C589" s="28"/>
      <c r="D589" s="28"/>
    </row>
    <row r="590" spans="1:4">
      <c r="A590" s="28"/>
      <c r="B590" s="29"/>
      <c r="C590" s="28"/>
      <c r="D590" s="28"/>
    </row>
    <row r="591" spans="1:4">
      <c r="A591" s="28"/>
      <c r="B591" s="29"/>
      <c r="C591" s="28"/>
      <c r="D591" s="28"/>
    </row>
    <row r="592" spans="1:4">
      <c r="A592" s="28"/>
      <c r="B592" s="29"/>
      <c r="C592" s="28"/>
      <c r="D592" s="28"/>
    </row>
    <row r="593" spans="1:4">
      <c r="A593" s="28"/>
      <c r="B593" s="29"/>
      <c r="C593" s="28"/>
      <c r="D593" s="28"/>
    </row>
    <row r="594" spans="1:4">
      <c r="A594" s="28"/>
      <c r="B594" s="29"/>
      <c r="C594" s="28"/>
      <c r="D594" s="28"/>
    </row>
    <row r="595" spans="1:4">
      <c r="A595" s="28"/>
      <c r="B595" s="29"/>
      <c r="C595" s="28"/>
      <c r="D595" s="28"/>
    </row>
    <row r="596" spans="1:4">
      <c r="A596" s="28"/>
      <c r="B596" s="29"/>
      <c r="C596" s="28"/>
      <c r="D596" s="28"/>
    </row>
    <row r="597" spans="1:4">
      <c r="A597" s="28"/>
      <c r="B597" s="29"/>
      <c r="C597" s="28"/>
      <c r="D597" s="28"/>
    </row>
    <row r="598" spans="1:4">
      <c r="A598" s="28"/>
      <c r="B598" s="29"/>
      <c r="C598" s="28"/>
      <c r="D598" s="28"/>
    </row>
    <row r="599" spans="1:4">
      <c r="A599" s="28"/>
      <c r="B599" s="29"/>
      <c r="C599" s="28"/>
      <c r="D599" s="28"/>
    </row>
    <row r="600" spans="1:4">
      <c r="A600" s="28"/>
      <c r="B600" s="29"/>
      <c r="C600" s="28"/>
      <c r="D600" s="28"/>
    </row>
    <row r="601" spans="1:4">
      <c r="A601" s="28"/>
      <c r="B601" s="29"/>
      <c r="C601" s="28"/>
      <c r="D601" s="28"/>
    </row>
    <row r="602" spans="1:4">
      <c r="A602" s="28"/>
      <c r="B602" s="29"/>
      <c r="C602" s="28"/>
      <c r="D602" s="28"/>
    </row>
    <row r="603" spans="1:4">
      <c r="A603" s="28"/>
      <c r="B603" s="29"/>
      <c r="C603" s="28"/>
      <c r="D603" s="28"/>
    </row>
    <row r="604" spans="1:4">
      <c r="A604" s="28"/>
      <c r="B604" s="29"/>
      <c r="C604" s="28"/>
      <c r="D604" s="28"/>
    </row>
    <row r="605" spans="1:4">
      <c r="A605" s="28"/>
      <c r="B605" s="29"/>
      <c r="C605" s="28"/>
      <c r="D605" s="28"/>
    </row>
    <row r="606" spans="1:4">
      <c r="A606" s="28"/>
      <c r="B606" s="29"/>
      <c r="C606" s="28"/>
      <c r="D606" s="28"/>
    </row>
    <row r="607" spans="1:4">
      <c r="A607" s="28"/>
      <c r="B607" s="29"/>
      <c r="C607" s="28"/>
      <c r="D607" s="28"/>
    </row>
    <row r="608" spans="1:4">
      <c r="A608" s="28"/>
      <c r="B608" s="29"/>
      <c r="C608" s="28"/>
      <c r="D608" s="28"/>
    </row>
    <row r="609" spans="1:4">
      <c r="A609" s="28"/>
      <c r="B609" s="29"/>
      <c r="C609" s="28"/>
      <c r="D609" s="28"/>
    </row>
    <row r="610" spans="1:4">
      <c r="A610" s="28"/>
      <c r="B610" s="29"/>
      <c r="C610" s="28"/>
      <c r="D610" s="28"/>
    </row>
    <row r="611" spans="1:4">
      <c r="A611" s="28"/>
      <c r="B611" s="29"/>
      <c r="C611" s="28"/>
      <c r="D611" s="28"/>
    </row>
    <row r="612" spans="1:4">
      <c r="A612" s="28"/>
      <c r="B612" s="29"/>
      <c r="C612" s="28"/>
      <c r="D612" s="28"/>
    </row>
    <row r="613" spans="1:4">
      <c r="A613" s="28"/>
      <c r="B613" s="29"/>
      <c r="C613" s="28"/>
      <c r="D613" s="28"/>
    </row>
    <row r="614" spans="1:4">
      <c r="A614" s="28"/>
      <c r="B614" s="29"/>
      <c r="C614" s="28"/>
      <c r="D614" s="28"/>
    </row>
    <row r="615" spans="1:4">
      <c r="A615" s="28"/>
      <c r="B615" s="29"/>
      <c r="C615" s="28"/>
      <c r="D615" s="28"/>
    </row>
    <row r="616" spans="1:4">
      <c r="A616" s="28"/>
      <c r="B616" s="29"/>
      <c r="C616" s="28"/>
      <c r="D616" s="28"/>
    </row>
    <row r="617" spans="1:4">
      <c r="A617" s="28"/>
      <c r="B617" s="29"/>
      <c r="C617" s="28"/>
      <c r="D617" s="28"/>
    </row>
    <row r="618" spans="1:4">
      <c r="A618" s="28"/>
      <c r="B618" s="29"/>
      <c r="C618" s="28"/>
      <c r="D618" s="28"/>
    </row>
    <row r="619" spans="1:4">
      <c r="A619" s="28"/>
      <c r="B619" s="29"/>
      <c r="C619" s="28"/>
      <c r="D619" s="28"/>
    </row>
    <row r="620" spans="1:4">
      <c r="A620" s="28"/>
      <c r="B620" s="29"/>
      <c r="C620" s="28"/>
      <c r="D620" s="28"/>
    </row>
    <row r="621" spans="1:4">
      <c r="A621" s="28"/>
      <c r="B621" s="29"/>
      <c r="C621" s="28"/>
      <c r="D621" s="28"/>
    </row>
    <row r="622" spans="1:4">
      <c r="A622" s="28"/>
      <c r="B622" s="29"/>
      <c r="C622" s="28"/>
      <c r="D622" s="28"/>
    </row>
    <row r="623" spans="1:4">
      <c r="A623" s="28"/>
      <c r="B623" s="29"/>
      <c r="C623" s="28"/>
      <c r="D623" s="28"/>
    </row>
    <row r="624" spans="1:4">
      <c r="A624" s="28"/>
      <c r="B624" s="29"/>
      <c r="C624" s="28"/>
      <c r="D624" s="28"/>
    </row>
    <row r="625" spans="1:4">
      <c r="A625" s="28"/>
      <c r="B625" s="29"/>
      <c r="C625" s="28"/>
      <c r="D625" s="28"/>
    </row>
    <row r="626" spans="1:4">
      <c r="A626" s="28"/>
      <c r="B626" s="29"/>
      <c r="C626" s="28"/>
      <c r="D626" s="28"/>
    </row>
    <row r="627" spans="1:4">
      <c r="A627" s="28"/>
      <c r="B627" s="29"/>
      <c r="C627" s="28"/>
      <c r="D627" s="28"/>
    </row>
    <row r="628" spans="1:4">
      <c r="A628" s="28"/>
      <c r="B628" s="29"/>
      <c r="C628" s="28"/>
      <c r="D628" s="28"/>
    </row>
    <row r="629" spans="1:4">
      <c r="A629" s="28"/>
      <c r="B629" s="29"/>
      <c r="C629" s="28"/>
      <c r="D629" s="28"/>
    </row>
    <row r="630" spans="1:4">
      <c r="A630" s="28"/>
      <c r="B630" s="29"/>
      <c r="C630" s="28"/>
      <c r="D630" s="28"/>
    </row>
    <row r="631" spans="1:4">
      <c r="A631" s="28"/>
      <c r="B631" s="29"/>
      <c r="C631" s="28"/>
      <c r="D631" s="28"/>
    </row>
    <row r="632" spans="1:4">
      <c r="A632" s="28"/>
      <c r="B632" s="29"/>
      <c r="C632" s="28"/>
      <c r="D632" s="28"/>
    </row>
    <row r="633" spans="1:4">
      <c r="A633" s="28"/>
      <c r="B633" s="29"/>
      <c r="C633" s="28"/>
      <c r="D633" s="28"/>
    </row>
    <row r="634" spans="1:4">
      <c r="A634" s="28"/>
      <c r="B634" s="29"/>
      <c r="C634" s="28"/>
      <c r="D634" s="28"/>
    </row>
    <row r="635" spans="1:4">
      <c r="A635" s="28"/>
      <c r="B635" s="29"/>
      <c r="C635" s="28"/>
      <c r="D635" s="28"/>
    </row>
    <row r="636" spans="1:4">
      <c r="A636" s="28"/>
      <c r="B636" s="29"/>
      <c r="C636" s="28"/>
      <c r="D636" s="28"/>
    </row>
    <row r="637" spans="1:4">
      <c r="A637" s="28"/>
      <c r="B637" s="29"/>
      <c r="C637" s="28"/>
      <c r="D637" s="28"/>
    </row>
    <row r="638" spans="1:4">
      <c r="A638" s="28"/>
      <c r="B638" s="29"/>
      <c r="C638" s="28"/>
      <c r="D638" s="28"/>
    </row>
    <row r="639" spans="1:4">
      <c r="A639" s="28"/>
      <c r="B639" s="29"/>
      <c r="C639" s="28"/>
      <c r="D639" s="28"/>
    </row>
    <row r="640" spans="1:4">
      <c r="A640" s="28"/>
      <c r="B640" s="29"/>
      <c r="C640" s="28"/>
      <c r="D640" s="28"/>
    </row>
    <row r="641" spans="1:4">
      <c r="A641" s="28"/>
      <c r="B641" s="29"/>
      <c r="C641" s="28"/>
      <c r="D641" s="28"/>
    </row>
    <row r="642" spans="1:4">
      <c r="A642" s="28"/>
      <c r="B642" s="29"/>
      <c r="C642" s="28"/>
      <c r="D642" s="28"/>
    </row>
    <row r="643" spans="1:4">
      <c r="A643" s="28"/>
      <c r="B643" s="29"/>
      <c r="C643" s="28"/>
      <c r="D643" s="28"/>
    </row>
    <row r="644" spans="1:4">
      <c r="A644" s="28"/>
      <c r="B644" s="29"/>
      <c r="C644" s="28"/>
      <c r="D644" s="28"/>
    </row>
    <row r="645" spans="1:4">
      <c r="A645" s="28"/>
      <c r="B645" s="29"/>
      <c r="C645" s="28"/>
      <c r="D645" s="28"/>
    </row>
    <row r="646" spans="1:4">
      <c r="A646" s="28"/>
      <c r="B646" s="29"/>
      <c r="C646" s="28"/>
      <c r="D646" s="28"/>
    </row>
    <row r="647" spans="1:4">
      <c r="A647" s="28"/>
      <c r="B647" s="29"/>
      <c r="C647" s="28"/>
      <c r="D647" s="28"/>
    </row>
    <row r="648" spans="1:4">
      <c r="A648" s="28"/>
      <c r="B648" s="29"/>
      <c r="C648" s="28"/>
      <c r="D648" s="28"/>
    </row>
    <row r="649" spans="1:4">
      <c r="A649" s="28"/>
      <c r="B649" s="29"/>
      <c r="C649" s="28"/>
      <c r="D649" s="28"/>
    </row>
    <row r="650" spans="1:4">
      <c r="A650" s="28"/>
      <c r="B650" s="29"/>
      <c r="C650" s="28"/>
      <c r="D650" s="28"/>
    </row>
    <row r="651" spans="1:4">
      <c r="A651" s="28"/>
      <c r="B651" s="29"/>
      <c r="C651" s="28"/>
      <c r="D651" s="28"/>
    </row>
    <row r="652" spans="1:4">
      <c r="A652" s="28"/>
      <c r="B652" s="29"/>
      <c r="C652" s="28"/>
      <c r="D652" s="28"/>
    </row>
    <row r="653" spans="1:4">
      <c r="A653" s="28"/>
      <c r="B653" s="29"/>
      <c r="C653" s="28"/>
      <c r="D653" s="28"/>
    </row>
    <row r="654" spans="1:4">
      <c r="A654" s="28"/>
      <c r="B654" s="29"/>
      <c r="C654" s="28"/>
      <c r="D654" s="28"/>
    </row>
    <row r="655" spans="1:4">
      <c r="A655" s="28"/>
      <c r="B655" s="29"/>
      <c r="C655" s="28"/>
      <c r="D655" s="28"/>
    </row>
    <row r="656" spans="1:4">
      <c r="A656" s="28"/>
      <c r="B656" s="29"/>
      <c r="C656" s="28"/>
      <c r="D656" s="28"/>
    </row>
    <row r="657" spans="1:4">
      <c r="A657" s="28"/>
      <c r="B657" s="29"/>
      <c r="C657" s="28"/>
      <c r="D657" s="28"/>
    </row>
    <row r="658" spans="1:4">
      <c r="A658" s="28"/>
      <c r="B658" s="29"/>
      <c r="C658" s="28"/>
      <c r="D658" s="28"/>
    </row>
    <row r="659" spans="1:4">
      <c r="A659" s="28"/>
      <c r="B659" s="29"/>
      <c r="C659" s="28"/>
      <c r="D659" s="28"/>
    </row>
    <row r="660" spans="1:4">
      <c r="A660" s="28"/>
      <c r="B660" s="29"/>
      <c r="C660" s="28"/>
      <c r="D660" s="28"/>
    </row>
    <row r="661" spans="1:4">
      <c r="A661" s="28"/>
      <c r="B661" s="29"/>
      <c r="C661" s="28"/>
      <c r="D661" s="28"/>
    </row>
    <row r="662" spans="1:4">
      <c r="A662" s="28"/>
      <c r="B662" s="29"/>
      <c r="C662" s="28"/>
      <c r="D662" s="28"/>
    </row>
    <row r="663" spans="1:4">
      <c r="A663" s="28"/>
      <c r="B663" s="29"/>
      <c r="C663" s="28"/>
      <c r="D663" s="28"/>
    </row>
    <row r="664" spans="1:4">
      <c r="A664" s="28"/>
      <c r="B664" s="29"/>
      <c r="C664" s="28"/>
      <c r="D664" s="28"/>
    </row>
    <row r="665" spans="1:4">
      <c r="A665" s="28"/>
      <c r="B665" s="29"/>
      <c r="C665" s="28"/>
      <c r="D665" s="28"/>
    </row>
    <row r="666" spans="1:4">
      <c r="A666" s="28"/>
      <c r="B666" s="29"/>
      <c r="C666" s="28"/>
      <c r="D666" s="28"/>
    </row>
    <row r="667" spans="1:4">
      <c r="A667" s="28"/>
      <c r="B667" s="29"/>
      <c r="C667" s="28"/>
      <c r="D667" s="28"/>
    </row>
    <row r="668" spans="1:4">
      <c r="A668" s="28"/>
      <c r="B668" s="29"/>
      <c r="C668" s="28"/>
      <c r="D668" s="28"/>
    </row>
    <row r="669" spans="1:4">
      <c r="A669" s="28"/>
      <c r="B669" s="29"/>
      <c r="C669" s="28"/>
      <c r="D669" s="28"/>
    </row>
    <row r="670" spans="1:4">
      <c r="A670" s="28"/>
      <c r="B670" s="29"/>
      <c r="C670" s="28"/>
      <c r="D670" s="28"/>
    </row>
    <row r="671" spans="1:4">
      <c r="A671" s="28"/>
      <c r="B671" s="29"/>
      <c r="C671" s="28"/>
      <c r="D671" s="28"/>
    </row>
    <row r="672" spans="1:4">
      <c r="A672" s="28"/>
      <c r="B672" s="29"/>
      <c r="C672" s="28"/>
      <c r="D672" s="28"/>
    </row>
    <row r="673" spans="1:4">
      <c r="A673" s="28"/>
      <c r="B673" s="29"/>
      <c r="C673" s="28"/>
      <c r="D673" s="28"/>
    </row>
    <row r="674" spans="1:4">
      <c r="A674" s="28"/>
      <c r="B674" s="29"/>
      <c r="C674" s="28"/>
      <c r="D674" s="28"/>
    </row>
    <row r="675" spans="1:4">
      <c r="A675" s="28"/>
      <c r="B675" s="29"/>
      <c r="C675" s="28"/>
      <c r="D675" s="28"/>
    </row>
    <row r="676" spans="1:4">
      <c r="A676" s="28"/>
      <c r="B676" s="29"/>
      <c r="C676" s="28"/>
      <c r="D676" s="28"/>
    </row>
    <row r="677" spans="1:4">
      <c r="A677" s="28"/>
      <c r="B677" s="29"/>
      <c r="C677" s="28"/>
      <c r="D677" s="28"/>
    </row>
    <row r="678" spans="1:4">
      <c r="A678" s="28"/>
      <c r="B678" s="29"/>
      <c r="C678" s="28"/>
      <c r="D678" s="28"/>
    </row>
    <row r="679" spans="1:4">
      <c r="A679" s="28"/>
      <c r="B679" s="29"/>
      <c r="C679" s="28"/>
      <c r="D679" s="28"/>
    </row>
    <row r="680" spans="1:4">
      <c r="A680" s="28"/>
      <c r="B680" s="29"/>
      <c r="C680" s="28"/>
      <c r="D680" s="28"/>
    </row>
    <row r="681" spans="1:4">
      <c r="A681" s="28"/>
      <c r="B681" s="29"/>
      <c r="C681" s="28"/>
      <c r="D681" s="28"/>
    </row>
    <row r="682" spans="1:4">
      <c r="A682" s="28"/>
      <c r="B682" s="29"/>
      <c r="C682" s="28"/>
      <c r="D682" s="28"/>
    </row>
    <row r="683" spans="1:4">
      <c r="A683" s="28"/>
      <c r="B683" s="29"/>
      <c r="C683" s="28"/>
      <c r="D683" s="28"/>
    </row>
    <row r="684" spans="1:4">
      <c r="A684" s="28"/>
      <c r="B684" s="29"/>
      <c r="C684" s="28"/>
      <c r="D684" s="28"/>
    </row>
    <row r="685" spans="1:4">
      <c r="A685" s="28"/>
      <c r="B685" s="29"/>
      <c r="C685" s="28"/>
      <c r="D685" s="28"/>
    </row>
    <row r="686" spans="1:4">
      <c r="A686" s="28"/>
      <c r="B686" s="29"/>
      <c r="C686" s="28"/>
      <c r="D686" s="28"/>
    </row>
    <row r="687" spans="1:4">
      <c r="A687" s="28"/>
      <c r="B687" s="29"/>
      <c r="C687" s="28"/>
      <c r="D687" s="28"/>
    </row>
    <row r="688" spans="1:4">
      <c r="A688" s="28"/>
      <c r="B688" s="29"/>
      <c r="C688" s="28"/>
      <c r="D688" s="28"/>
    </row>
    <row r="689" spans="1:4">
      <c r="A689" s="28"/>
      <c r="B689" s="29"/>
      <c r="C689" s="28"/>
      <c r="D689" s="28"/>
    </row>
    <row r="690" spans="1:4">
      <c r="A690" s="28"/>
      <c r="B690" s="29"/>
      <c r="C690" s="28"/>
      <c r="D690" s="28"/>
    </row>
    <row r="691" spans="1:4">
      <c r="A691" s="28"/>
      <c r="B691" s="29"/>
      <c r="C691" s="28"/>
      <c r="D691" s="28"/>
    </row>
    <row r="692" spans="1:4">
      <c r="A692" s="28"/>
      <c r="B692" s="29"/>
      <c r="C692" s="28"/>
      <c r="D692" s="28"/>
    </row>
    <row r="693" spans="1:4">
      <c r="A693" s="28"/>
      <c r="B693" s="29"/>
      <c r="C693" s="28"/>
      <c r="D693" s="28"/>
    </row>
    <row r="694" spans="1:4">
      <c r="A694" s="28"/>
      <c r="B694" s="29"/>
      <c r="C694" s="28"/>
      <c r="D694" s="28"/>
    </row>
    <row r="695" spans="1:4">
      <c r="A695" s="28"/>
      <c r="B695" s="29"/>
      <c r="C695" s="28"/>
      <c r="D695" s="28"/>
    </row>
    <row r="696" spans="1:4">
      <c r="A696" s="28"/>
      <c r="B696" s="29"/>
      <c r="C696" s="28"/>
      <c r="D696" s="28"/>
    </row>
    <row r="697" spans="1:4">
      <c r="A697" s="28"/>
      <c r="B697" s="29"/>
      <c r="C697" s="28"/>
      <c r="D697" s="28"/>
    </row>
    <row r="698" spans="1:4">
      <c r="A698" s="28"/>
      <c r="B698" s="29"/>
      <c r="C698" s="28"/>
      <c r="D698" s="28"/>
    </row>
    <row r="699" spans="1:4">
      <c r="A699" s="28"/>
      <c r="B699" s="29"/>
      <c r="C699" s="28"/>
      <c r="D699" s="28"/>
    </row>
    <row r="700" spans="1:4">
      <c r="A700" s="28"/>
      <c r="B700" s="29"/>
      <c r="C700" s="28"/>
      <c r="D700" s="28"/>
    </row>
    <row r="701" spans="1:4">
      <c r="A701" s="28"/>
      <c r="B701" s="29"/>
      <c r="C701" s="28"/>
      <c r="D701" s="28"/>
    </row>
    <row r="702" spans="1:4">
      <c r="A702" s="28"/>
      <c r="B702" s="29"/>
      <c r="C702" s="28"/>
      <c r="D702" s="28"/>
    </row>
    <row r="703" spans="1:4">
      <c r="A703" s="28"/>
      <c r="B703" s="29"/>
      <c r="C703" s="28"/>
      <c r="D703" s="28"/>
    </row>
    <row r="704" spans="1:4">
      <c r="A704" s="28"/>
      <c r="B704" s="29"/>
      <c r="C704" s="28"/>
      <c r="D704" s="28"/>
    </row>
    <row r="705" spans="1:4">
      <c r="A705" s="28"/>
      <c r="B705" s="29"/>
      <c r="C705" s="28"/>
      <c r="D705" s="28"/>
    </row>
    <row r="706" spans="1:4">
      <c r="A706" s="28"/>
      <c r="B706" s="29"/>
      <c r="C706" s="28"/>
      <c r="D706" s="28"/>
    </row>
    <row r="707" spans="1:4">
      <c r="A707" s="28"/>
      <c r="B707" s="29"/>
      <c r="C707" s="28"/>
      <c r="D707" s="28"/>
    </row>
    <row r="708" spans="1:4">
      <c r="A708" s="28"/>
      <c r="B708" s="29"/>
      <c r="C708" s="28"/>
      <c r="D708" s="28"/>
    </row>
    <row r="709" spans="1:4">
      <c r="A709" s="28"/>
      <c r="B709" s="29"/>
      <c r="C709" s="28"/>
      <c r="D709" s="28"/>
    </row>
    <row r="710" spans="1:4">
      <c r="A710" s="28"/>
      <c r="B710" s="29"/>
      <c r="C710" s="28"/>
      <c r="D710" s="28"/>
    </row>
    <row r="711" spans="1:4">
      <c r="A711" s="28"/>
      <c r="B711" s="29"/>
      <c r="C711" s="28"/>
      <c r="D711" s="28"/>
    </row>
    <row r="712" spans="1:4">
      <c r="A712" s="28"/>
      <c r="B712" s="29"/>
      <c r="C712" s="28"/>
      <c r="D712" s="28"/>
    </row>
    <row r="713" spans="1:4">
      <c r="A713" s="28"/>
      <c r="B713" s="29"/>
      <c r="C713" s="28"/>
      <c r="D713" s="28"/>
    </row>
    <row r="714" spans="1:4">
      <c r="A714" s="28"/>
      <c r="B714" s="29"/>
      <c r="C714" s="28"/>
      <c r="D714" s="28"/>
    </row>
    <row r="715" spans="1:4">
      <c r="A715" s="28"/>
      <c r="B715" s="29"/>
      <c r="C715" s="28"/>
      <c r="D715" s="28"/>
    </row>
    <row r="716" spans="1:4">
      <c r="A716" s="28"/>
      <c r="B716" s="29"/>
      <c r="C716" s="28"/>
      <c r="D716" s="28"/>
    </row>
    <row r="717" spans="1:4">
      <c r="A717" s="28"/>
      <c r="B717" s="29"/>
      <c r="C717" s="28"/>
      <c r="D717" s="28"/>
    </row>
    <row r="718" spans="1:4">
      <c r="A718" s="28"/>
      <c r="B718" s="29"/>
      <c r="C718" s="28"/>
      <c r="D718" s="28"/>
    </row>
    <row r="719" spans="1:4">
      <c r="A719" s="28"/>
      <c r="B719" s="29"/>
      <c r="C719" s="28"/>
      <c r="D719" s="28"/>
    </row>
    <row r="720" spans="1:4">
      <c r="A720" s="28"/>
      <c r="B720" s="29"/>
      <c r="C720" s="28"/>
      <c r="D720" s="28"/>
    </row>
    <row r="721" spans="1:4">
      <c r="A721" s="28"/>
      <c r="B721" s="29"/>
      <c r="C721" s="28"/>
      <c r="D721" s="28"/>
    </row>
    <row r="722" spans="1:4">
      <c r="A722" s="28"/>
      <c r="B722" s="29"/>
      <c r="C722" s="28"/>
      <c r="D722" s="28"/>
    </row>
    <row r="723" spans="1:4">
      <c r="A723" s="28"/>
      <c r="B723" s="29"/>
      <c r="C723" s="28"/>
      <c r="D723" s="28"/>
    </row>
    <row r="724" spans="1:4">
      <c r="A724" s="28"/>
      <c r="B724" s="29"/>
      <c r="C724" s="28"/>
      <c r="D724" s="28"/>
    </row>
    <row r="725" spans="1:4">
      <c r="A725" s="28"/>
      <c r="B725" s="29"/>
      <c r="C725" s="28"/>
      <c r="D725" s="28"/>
    </row>
    <row r="726" spans="1:4">
      <c r="A726" s="28"/>
      <c r="B726" s="29"/>
      <c r="C726" s="28"/>
      <c r="D726" s="28"/>
    </row>
    <row r="727" spans="1:4">
      <c r="A727" s="28"/>
      <c r="B727" s="29"/>
      <c r="C727" s="28"/>
      <c r="D727" s="28"/>
    </row>
    <row r="728" spans="1:4">
      <c r="A728" s="28"/>
      <c r="B728" s="29"/>
      <c r="C728" s="28"/>
      <c r="D728" s="28"/>
    </row>
    <row r="729" spans="1:4">
      <c r="A729" s="28"/>
      <c r="B729" s="29"/>
      <c r="C729" s="28"/>
      <c r="D729" s="28"/>
    </row>
    <row r="730" spans="1:4">
      <c r="A730" s="28"/>
      <c r="B730" s="29"/>
      <c r="C730" s="28"/>
      <c r="D730" s="28"/>
    </row>
    <row r="731" spans="1:4">
      <c r="A731" s="28"/>
      <c r="B731" s="29"/>
      <c r="C731" s="28"/>
      <c r="D731" s="28"/>
    </row>
    <row r="732" spans="1:4">
      <c r="A732" s="28"/>
      <c r="B732" s="29"/>
      <c r="C732" s="28"/>
      <c r="D732" s="28"/>
    </row>
    <row r="733" spans="1:4">
      <c r="A733" s="28"/>
      <c r="B733" s="29"/>
      <c r="C733" s="28"/>
      <c r="D733" s="28"/>
    </row>
    <row r="734" spans="1:4">
      <c r="A734" s="28"/>
      <c r="B734" s="29"/>
      <c r="C734" s="28"/>
      <c r="D734" s="28"/>
    </row>
    <row r="735" spans="1:4">
      <c r="A735" s="28"/>
      <c r="B735" s="29"/>
      <c r="C735" s="28"/>
      <c r="D735" s="28"/>
    </row>
    <row r="736" spans="1:4">
      <c r="A736" s="28"/>
      <c r="B736" s="29"/>
      <c r="C736" s="28"/>
      <c r="D736" s="28"/>
    </row>
    <row r="737" spans="1:4">
      <c r="A737" s="28"/>
      <c r="B737" s="29"/>
      <c r="C737" s="28"/>
      <c r="D737" s="28"/>
    </row>
    <row r="738" spans="1:4">
      <c r="A738" s="28"/>
      <c r="B738" s="29"/>
      <c r="C738" s="28"/>
      <c r="D738" s="28"/>
    </row>
    <row r="739" spans="1:4">
      <c r="A739" s="28"/>
      <c r="B739" s="29"/>
      <c r="C739" s="28"/>
      <c r="D739" s="28"/>
    </row>
    <row r="740" spans="1:4">
      <c r="A740" s="28"/>
      <c r="B740" s="29"/>
      <c r="C740" s="28"/>
      <c r="D740" s="28"/>
    </row>
    <row r="741" spans="1:4">
      <c r="A741" s="28"/>
      <c r="B741" s="29"/>
      <c r="C741" s="28"/>
      <c r="D741" s="28"/>
    </row>
    <row r="742" spans="1:4">
      <c r="A742" s="28"/>
      <c r="B742" s="29"/>
      <c r="C742" s="28"/>
      <c r="D742" s="28"/>
    </row>
    <row r="743" spans="1:4">
      <c r="A743" s="28"/>
      <c r="B743" s="29"/>
      <c r="C743" s="28"/>
      <c r="D743" s="28"/>
    </row>
    <row r="744" spans="1:4">
      <c r="A744" s="28"/>
      <c r="B744" s="29"/>
      <c r="C744" s="28"/>
      <c r="D744" s="28"/>
    </row>
    <row r="745" spans="1:4">
      <c r="A745" s="28"/>
      <c r="B745" s="29"/>
      <c r="C745" s="28"/>
      <c r="D745" s="28"/>
    </row>
    <row r="746" spans="1:4">
      <c r="A746" s="28"/>
      <c r="B746" s="29"/>
      <c r="C746" s="28"/>
      <c r="D746" s="28"/>
    </row>
    <row r="747" spans="1:4">
      <c r="A747" s="28"/>
      <c r="B747" s="29"/>
      <c r="C747" s="28"/>
      <c r="D747" s="28"/>
    </row>
    <row r="748" spans="1:4">
      <c r="A748" s="28"/>
      <c r="B748" s="29"/>
      <c r="C748" s="28"/>
      <c r="D748" s="28"/>
    </row>
    <row r="749" spans="1:4">
      <c r="A749" s="28"/>
      <c r="B749" s="29"/>
      <c r="C749" s="28"/>
      <c r="D749" s="28"/>
    </row>
    <row r="750" spans="1:4">
      <c r="A750" s="28"/>
      <c r="B750" s="29"/>
      <c r="C750" s="28"/>
      <c r="D750" s="28"/>
    </row>
    <row r="751" spans="1:4">
      <c r="A751" s="28"/>
      <c r="B751" s="29"/>
      <c r="C751" s="28"/>
      <c r="D751" s="28"/>
    </row>
    <row r="752" spans="1:4">
      <c r="A752" s="28"/>
      <c r="B752" s="29"/>
      <c r="C752" s="28"/>
      <c r="D752" s="28"/>
    </row>
    <row r="753" spans="1:4">
      <c r="A753" s="28"/>
      <c r="B753" s="29"/>
      <c r="C753" s="28"/>
      <c r="D753" s="28"/>
    </row>
    <row r="754" spans="1:4">
      <c r="A754" s="28"/>
      <c r="B754" s="29"/>
      <c r="C754" s="28"/>
      <c r="D754" s="28"/>
    </row>
    <row r="755" spans="1:4">
      <c r="A755" s="28"/>
      <c r="B755" s="29"/>
      <c r="C755" s="28"/>
      <c r="D755" s="28"/>
    </row>
    <row r="756" spans="1:4">
      <c r="A756" s="28"/>
      <c r="B756" s="29"/>
      <c r="C756" s="28"/>
      <c r="D756" s="28"/>
    </row>
    <row r="757" spans="1:4">
      <c r="A757" s="28"/>
      <c r="B757" s="29"/>
      <c r="C757" s="28"/>
      <c r="D757" s="28"/>
    </row>
    <row r="758" spans="1:4">
      <c r="A758" s="28"/>
      <c r="B758" s="29"/>
      <c r="C758" s="28"/>
      <c r="D758" s="28"/>
    </row>
    <row r="759" spans="1:4">
      <c r="A759" s="28"/>
      <c r="B759" s="29"/>
      <c r="C759" s="28"/>
      <c r="D759" s="28"/>
    </row>
    <row r="760" spans="1:4">
      <c r="A760" s="28"/>
      <c r="B760" s="29"/>
      <c r="C760" s="28"/>
      <c r="D760" s="28"/>
    </row>
    <row r="761" spans="1:4">
      <c r="A761" s="28"/>
      <c r="B761" s="29"/>
      <c r="C761" s="28"/>
      <c r="D761" s="28"/>
    </row>
    <row r="762" spans="1:4">
      <c r="A762" s="28"/>
      <c r="B762" s="29"/>
      <c r="C762" s="28"/>
      <c r="D762" s="28"/>
    </row>
    <row r="763" spans="1:4">
      <c r="A763" s="28"/>
      <c r="B763" s="29"/>
      <c r="C763" s="28"/>
      <c r="D763" s="28"/>
    </row>
    <row r="764" spans="1:4">
      <c r="A764" s="28"/>
      <c r="B764" s="29"/>
      <c r="C764" s="28"/>
      <c r="D764" s="28"/>
    </row>
    <row r="765" spans="1:4">
      <c r="A765" s="28"/>
      <c r="B765" s="29"/>
      <c r="C765" s="28"/>
      <c r="D765" s="28"/>
    </row>
    <row r="766" spans="1:4">
      <c r="A766" s="28"/>
      <c r="B766" s="29"/>
      <c r="C766" s="28"/>
      <c r="D766" s="28"/>
    </row>
    <row r="767" spans="1:4">
      <c r="A767" s="28"/>
      <c r="B767" s="29"/>
      <c r="C767" s="28"/>
      <c r="D767" s="28"/>
    </row>
    <row r="768" spans="1:4">
      <c r="A768" s="28"/>
      <c r="B768" s="29"/>
      <c r="C768" s="28"/>
      <c r="D768" s="28"/>
    </row>
    <row r="769" spans="1:4">
      <c r="A769" s="28"/>
      <c r="B769" s="29"/>
      <c r="C769" s="28"/>
      <c r="D769" s="28"/>
    </row>
    <row r="770" spans="1:4">
      <c r="A770" s="28"/>
      <c r="B770" s="29"/>
      <c r="C770" s="28"/>
      <c r="D770" s="28"/>
    </row>
    <row r="771" spans="1:4">
      <c r="A771" s="28"/>
      <c r="B771" s="29"/>
      <c r="C771" s="28"/>
      <c r="D771" s="28"/>
    </row>
    <row r="772" spans="1:4">
      <c r="A772" s="28"/>
      <c r="B772" s="29"/>
      <c r="C772" s="28"/>
      <c r="D772" s="28"/>
    </row>
    <row r="773" spans="1:4">
      <c r="A773" s="28"/>
      <c r="B773" s="29"/>
      <c r="C773" s="28"/>
      <c r="D773" s="28"/>
    </row>
    <row r="774" spans="1:4">
      <c r="A774" s="28"/>
      <c r="B774" s="29"/>
      <c r="C774" s="28"/>
      <c r="D774" s="28"/>
    </row>
    <row r="775" spans="1:4">
      <c r="A775" s="28"/>
      <c r="B775" s="29"/>
      <c r="C775" s="28"/>
      <c r="D775" s="28"/>
    </row>
    <row r="776" spans="1:4">
      <c r="A776" s="28"/>
      <c r="B776" s="29"/>
      <c r="C776" s="28"/>
      <c r="D776" s="28"/>
    </row>
    <row r="777" spans="1:4">
      <c r="A777" s="28"/>
      <c r="B777" s="29"/>
      <c r="C777" s="28"/>
      <c r="D777" s="28"/>
    </row>
    <row r="778" spans="1:4">
      <c r="A778" s="28"/>
      <c r="B778" s="29"/>
      <c r="C778" s="28"/>
      <c r="D778" s="28"/>
    </row>
    <row r="779" spans="1:4">
      <c r="A779" s="28"/>
      <c r="B779" s="29"/>
      <c r="C779" s="28"/>
      <c r="D779" s="28"/>
    </row>
    <row r="780" spans="1:4">
      <c r="A780" s="28"/>
      <c r="B780" s="29"/>
      <c r="C780" s="28"/>
      <c r="D780" s="28"/>
    </row>
    <row r="781" spans="1:4">
      <c r="A781" s="28"/>
      <c r="B781" s="29"/>
      <c r="C781" s="28"/>
      <c r="D781" s="28"/>
    </row>
    <row r="782" spans="1:4">
      <c r="A782" s="28"/>
      <c r="B782" s="29"/>
      <c r="C782" s="28"/>
      <c r="D782" s="28"/>
    </row>
    <row r="783" spans="1:4">
      <c r="A783" s="28"/>
      <c r="B783" s="29"/>
      <c r="C783" s="28"/>
      <c r="D783" s="28"/>
    </row>
    <row r="784" spans="1:4">
      <c r="A784" s="28"/>
      <c r="B784" s="29"/>
      <c r="C784" s="28"/>
      <c r="D784" s="28"/>
    </row>
    <row r="785" spans="1:4">
      <c r="A785" s="28"/>
      <c r="B785" s="29"/>
      <c r="C785" s="28"/>
      <c r="D785" s="28"/>
    </row>
    <row r="786" spans="1:4">
      <c r="A786" s="28"/>
      <c r="B786" s="29"/>
      <c r="C786" s="28"/>
      <c r="D786" s="28"/>
    </row>
    <row r="787" spans="1:4">
      <c r="A787" s="28"/>
      <c r="B787" s="29"/>
      <c r="C787" s="28"/>
      <c r="D787" s="28"/>
    </row>
    <row r="788" spans="1:4">
      <c r="A788" s="28"/>
      <c r="B788" s="29"/>
      <c r="C788" s="28"/>
      <c r="D788" s="28"/>
    </row>
    <row r="789" spans="1:4">
      <c r="A789" s="28"/>
      <c r="B789" s="29"/>
      <c r="C789" s="28"/>
      <c r="D789" s="28"/>
    </row>
    <row r="790" spans="1:4">
      <c r="A790" s="28"/>
      <c r="B790" s="29"/>
      <c r="C790" s="28"/>
      <c r="D790" s="28"/>
    </row>
    <row r="791" spans="1:4">
      <c r="A791" s="28"/>
      <c r="B791" s="29"/>
      <c r="C791" s="28"/>
      <c r="D791" s="28"/>
    </row>
    <row r="792" spans="1:4">
      <c r="A792" s="28"/>
      <c r="B792" s="29"/>
      <c r="C792" s="28"/>
      <c r="D792" s="28"/>
    </row>
    <row r="793" spans="1:4">
      <c r="A793" s="28"/>
      <c r="B793" s="29"/>
      <c r="C793" s="28"/>
      <c r="D793" s="28"/>
    </row>
    <row r="794" spans="1:4">
      <c r="A794" s="28"/>
      <c r="B794" s="29"/>
      <c r="C794" s="28"/>
      <c r="D794" s="28"/>
    </row>
    <row r="795" spans="1:4">
      <c r="A795" s="28"/>
      <c r="B795" s="29"/>
      <c r="C795" s="28"/>
      <c r="D795" s="28"/>
    </row>
    <row r="796" spans="1:4">
      <c r="A796" s="28"/>
      <c r="B796" s="29"/>
      <c r="C796" s="28"/>
      <c r="D796" s="28"/>
    </row>
    <row r="797" spans="1:4">
      <c r="A797" s="28"/>
      <c r="B797" s="29"/>
      <c r="C797" s="28"/>
      <c r="D797" s="28"/>
    </row>
    <row r="798" spans="1:4">
      <c r="A798" s="28"/>
      <c r="B798" s="29"/>
      <c r="C798" s="28"/>
      <c r="D798" s="28"/>
    </row>
    <row r="799" spans="1:4">
      <c r="A799" s="28"/>
      <c r="B799" s="29"/>
      <c r="C799" s="28"/>
      <c r="D799" s="28"/>
    </row>
    <row r="800" spans="1:4">
      <c r="A800" s="28"/>
      <c r="B800" s="29"/>
      <c r="C800" s="28"/>
      <c r="D800" s="28"/>
    </row>
    <row r="801" spans="1:4">
      <c r="A801" s="28"/>
      <c r="B801" s="29"/>
      <c r="C801" s="28"/>
      <c r="D801" s="28"/>
    </row>
    <row r="802" spans="1:4">
      <c r="A802" s="28"/>
      <c r="B802" s="29"/>
      <c r="C802" s="28"/>
      <c r="D802" s="28"/>
    </row>
    <row r="803" spans="1:4">
      <c r="A803" s="28"/>
      <c r="B803" s="29"/>
      <c r="C803" s="28"/>
      <c r="D803" s="28"/>
    </row>
    <row r="804" spans="1:4">
      <c r="A804" s="28"/>
      <c r="B804" s="29"/>
      <c r="C804" s="28"/>
      <c r="D804" s="28"/>
    </row>
    <row r="805" spans="1:4">
      <c r="A805" s="28"/>
      <c r="B805" s="29"/>
      <c r="C805" s="28"/>
      <c r="D805" s="28"/>
    </row>
    <row r="806" spans="1:4">
      <c r="A806" s="28"/>
      <c r="B806" s="29"/>
      <c r="C806" s="28"/>
      <c r="D806" s="28"/>
    </row>
    <row r="807" spans="1:4">
      <c r="A807" s="28"/>
      <c r="B807" s="29"/>
      <c r="C807" s="28"/>
      <c r="D807" s="28"/>
    </row>
    <row r="808" spans="1:4">
      <c r="A808" s="28"/>
      <c r="B808" s="29"/>
      <c r="C808" s="28"/>
      <c r="D808" s="28"/>
    </row>
    <row r="809" spans="1:4">
      <c r="A809" s="28"/>
      <c r="B809" s="29"/>
      <c r="C809" s="28"/>
      <c r="D809" s="28"/>
    </row>
    <row r="810" spans="1:4">
      <c r="A810" s="28"/>
      <c r="B810" s="29"/>
      <c r="C810" s="28"/>
      <c r="D810" s="28"/>
    </row>
    <row r="811" spans="1:4">
      <c r="A811" s="28"/>
      <c r="B811" s="29"/>
      <c r="C811" s="28"/>
      <c r="D811" s="28"/>
    </row>
    <row r="812" spans="1:4">
      <c r="A812" s="28"/>
      <c r="B812" s="29"/>
      <c r="C812" s="28"/>
      <c r="D812" s="28"/>
    </row>
    <row r="813" spans="1:4">
      <c r="A813" s="28"/>
      <c r="B813" s="29"/>
      <c r="C813" s="28"/>
      <c r="D813" s="28"/>
    </row>
    <row r="814" spans="1:4">
      <c r="A814" s="28"/>
      <c r="B814" s="29"/>
      <c r="C814" s="28"/>
      <c r="D814" s="28"/>
    </row>
    <row r="815" spans="1:4">
      <c r="A815" s="28"/>
      <c r="B815" s="29"/>
      <c r="C815" s="28"/>
      <c r="D815" s="28"/>
    </row>
    <row r="816" spans="1:4">
      <c r="A816" s="28"/>
      <c r="B816" s="29"/>
      <c r="C816" s="28"/>
      <c r="D816" s="28"/>
    </row>
    <row r="817" spans="1:4">
      <c r="A817" s="28"/>
      <c r="B817" s="29"/>
      <c r="C817" s="28"/>
      <c r="D817" s="28"/>
    </row>
    <row r="818" spans="1:4">
      <c r="A818" s="28"/>
      <c r="B818" s="29"/>
      <c r="C818" s="28"/>
      <c r="D818" s="28"/>
    </row>
    <row r="819" spans="1:4">
      <c r="A819" s="28"/>
      <c r="B819" s="29"/>
      <c r="C819" s="28"/>
      <c r="D819" s="28"/>
    </row>
    <row r="820" spans="1:4">
      <c r="A820" s="28"/>
      <c r="B820" s="29"/>
      <c r="C820" s="28"/>
      <c r="D820" s="28"/>
    </row>
    <row r="821" spans="1:4">
      <c r="A821" s="28"/>
      <c r="B821" s="29"/>
      <c r="C821" s="28"/>
      <c r="D821" s="28"/>
    </row>
    <row r="822" spans="1:4">
      <c r="A822" s="28"/>
      <c r="B822" s="29"/>
      <c r="C822" s="28"/>
      <c r="D822" s="28"/>
    </row>
    <row r="823" spans="1:4">
      <c r="A823" s="28"/>
      <c r="B823" s="29"/>
      <c r="C823" s="28"/>
      <c r="D823" s="28"/>
    </row>
    <row r="824" spans="1:4">
      <c r="A824" s="28"/>
      <c r="B824" s="29"/>
      <c r="C824" s="28"/>
      <c r="D824" s="28"/>
    </row>
    <row r="825" spans="1:4">
      <c r="A825" s="28"/>
      <c r="B825" s="29"/>
      <c r="C825" s="28"/>
      <c r="D825" s="28"/>
    </row>
    <row r="826" spans="1:4">
      <c r="A826" s="28"/>
      <c r="B826" s="29"/>
      <c r="C826" s="28"/>
      <c r="D826" s="28"/>
    </row>
    <row r="827" spans="1:4">
      <c r="A827" s="28"/>
      <c r="B827" s="29"/>
      <c r="C827" s="28"/>
      <c r="D827" s="28"/>
    </row>
    <row r="828" spans="1:4">
      <c r="A828" s="28"/>
      <c r="B828" s="29"/>
      <c r="C828" s="28"/>
      <c r="D828" s="28"/>
    </row>
    <row r="829" spans="1:4">
      <c r="A829" s="28"/>
      <c r="B829" s="29"/>
      <c r="C829" s="28"/>
      <c r="D829" s="28"/>
    </row>
    <row r="830" spans="1:4">
      <c r="A830" s="28"/>
      <c r="B830" s="29"/>
      <c r="C830" s="28"/>
      <c r="D830" s="28"/>
    </row>
    <row r="831" spans="1:4">
      <c r="A831" s="28"/>
      <c r="B831" s="29"/>
      <c r="C831" s="28"/>
      <c r="D831" s="28"/>
    </row>
    <row r="832" spans="1:4">
      <c r="A832" s="28"/>
      <c r="B832" s="29"/>
      <c r="C832" s="28"/>
      <c r="D832" s="28"/>
    </row>
    <row r="833" spans="1:4">
      <c r="A833" s="28"/>
      <c r="B833" s="29"/>
      <c r="C833" s="28"/>
      <c r="D833" s="28"/>
    </row>
    <row r="834" spans="1:4">
      <c r="A834" s="28"/>
      <c r="B834" s="29"/>
      <c r="C834" s="28"/>
      <c r="D834" s="28"/>
    </row>
    <row r="835" spans="1:4">
      <c r="A835" s="28"/>
      <c r="B835" s="29"/>
      <c r="C835" s="28"/>
      <c r="D835" s="28"/>
    </row>
    <row r="836" spans="1:4">
      <c r="A836" s="28"/>
      <c r="B836" s="29"/>
      <c r="C836" s="28"/>
      <c r="D836" s="28"/>
    </row>
    <row r="837" spans="1:4">
      <c r="A837" s="28"/>
      <c r="B837" s="29"/>
      <c r="C837" s="28"/>
      <c r="D837" s="28"/>
    </row>
    <row r="838" spans="1:4">
      <c r="A838" s="28"/>
      <c r="B838" s="29"/>
      <c r="C838" s="28"/>
      <c r="D838" s="28"/>
    </row>
    <row r="839" spans="1:4">
      <c r="A839" s="28"/>
      <c r="B839" s="29"/>
      <c r="C839" s="28"/>
      <c r="D839" s="28"/>
    </row>
    <row r="840" spans="1:4">
      <c r="A840" s="28"/>
      <c r="B840" s="29"/>
      <c r="C840" s="28"/>
      <c r="D840" s="28"/>
    </row>
    <row r="841" spans="1:4">
      <c r="A841" s="28"/>
      <c r="B841" s="29"/>
      <c r="C841" s="28"/>
      <c r="D841" s="28"/>
    </row>
    <row r="842" spans="1:4">
      <c r="A842" s="28"/>
      <c r="B842" s="29"/>
      <c r="C842" s="28"/>
      <c r="D842" s="28"/>
    </row>
    <row r="843" spans="1:4">
      <c r="A843" s="28"/>
      <c r="B843" s="29"/>
      <c r="C843" s="28"/>
      <c r="D843" s="28"/>
    </row>
    <row r="844" spans="1:4">
      <c r="A844" s="28"/>
      <c r="B844" s="29"/>
      <c r="C844" s="28"/>
      <c r="D844" s="28"/>
    </row>
    <row r="845" spans="1:4">
      <c r="A845" s="28"/>
      <c r="B845" s="29"/>
      <c r="C845" s="28"/>
      <c r="D845" s="28"/>
    </row>
    <row r="846" spans="1:4">
      <c r="A846" s="28"/>
      <c r="B846" s="29"/>
      <c r="C846" s="28"/>
      <c r="D846" s="28"/>
    </row>
    <row r="847" spans="1:4">
      <c r="A847" s="28"/>
      <c r="B847" s="29"/>
      <c r="C847" s="28"/>
      <c r="D847" s="28"/>
    </row>
    <row r="848" spans="1:4">
      <c r="A848" s="28"/>
      <c r="B848" s="29"/>
      <c r="C848" s="28"/>
      <c r="D848" s="28"/>
    </row>
    <row r="849" spans="1:4">
      <c r="A849" s="28"/>
      <c r="B849" s="29"/>
      <c r="C849" s="28"/>
      <c r="D849" s="28"/>
    </row>
    <row r="850" spans="1:4">
      <c r="A850" s="28"/>
      <c r="B850" s="29"/>
      <c r="C850" s="28"/>
      <c r="D850" s="28"/>
    </row>
    <row r="851" spans="1:4">
      <c r="A851" s="28"/>
      <c r="B851" s="29"/>
      <c r="C851" s="28"/>
      <c r="D851" s="28"/>
    </row>
    <row r="852" spans="1:4">
      <c r="A852" s="28"/>
      <c r="B852" s="29"/>
      <c r="C852" s="28"/>
      <c r="D852" s="28"/>
    </row>
    <row r="853" spans="1:4">
      <c r="A853" s="28"/>
      <c r="B853" s="29"/>
      <c r="C853" s="28"/>
      <c r="D853" s="28"/>
    </row>
    <row r="854" spans="1:4">
      <c r="A854" s="28"/>
      <c r="B854" s="29"/>
      <c r="C854" s="28"/>
      <c r="D854" s="28"/>
    </row>
    <row r="855" spans="1:4">
      <c r="A855" s="28"/>
      <c r="B855" s="29"/>
      <c r="C855" s="28"/>
      <c r="D855" s="28"/>
    </row>
    <row r="856" spans="1:4">
      <c r="A856" s="28"/>
      <c r="B856" s="29"/>
      <c r="C856" s="28"/>
      <c r="D856" s="28"/>
    </row>
    <row r="857" spans="1:4">
      <c r="A857" s="28"/>
      <c r="B857" s="29"/>
      <c r="C857" s="28"/>
      <c r="D857" s="28"/>
    </row>
    <row r="858" spans="1:4">
      <c r="A858" s="28"/>
      <c r="B858" s="29"/>
      <c r="C858" s="28"/>
      <c r="D858" s="28"/>
    </row>
    <row r="859" spans="1:4">
      <c r="A859" s="28"/>
      <c r="B859" s="29"/>
      <c r="C859" s="28"/>
      <c r="D859" s="28"/>
    </row>
    <row r="860" spans="1:4">
      <c r="A860" s="28"/>
      <c r="B860" s="29"/>
      <c r="C860" s="28"/>
      <c r="D860" s="28"/>
    </row>
    <row r="861" spans="1:4">
      <c r="A861" s="28"/>
      <c r="B861" s="29"/>
      <c r="C861" s="28"/>
      <c r="D861" s="28"/>
    </row>
    <row r="862" spans="1:4">
      <c r="A862" s="28"/>
      <c r="B862" s="29"/>
      <c r="C862" s="28"/>
      <c r="D862" s="28"/>
    </row>
    <row r="863" spans="1:4">
      <c r="A863" s="28"/>
      <c r="B863" s="29"/>
      <c r="C863" s="28"/>
      <c r="D863" s="28"/>
    </row>
    <row r="864" spans="1:4">
      <c r="A864" s="28"/>
      <c r="B864" s="29"/>
      <c r="C864" s="28"/>
      <c r="D864" s="28"/>
    </row>
    <row r="865" spans="1:4">
      <c r="A865" s="28"/>
      <c r="B865" s="29"/>
      <c r="C865" s="28"/>
      <c r="D865" s="28"/>
    </row>
    <row r="866" spans="1:4">
      <c r="A866" s="28"/>
      <c r="B866" s="29"/>
      <c r="C866" s="28"/>
      <c r="D866" s="28"/>
    </row>
    <row r="867" spans="1:4">
      <c r="A867" s="28"/>
      <c r="B867" s="29"/>
      <c r="C867" s="28"/>
      <c r="D867" s="28"/>
    </row>
    <row r="868" spans="1:4">
      <c r="A868" s="28"/>
      <c r="B868" s="29"/>
      <c r="C868" s="28"/>
      <c r="D868" s="28"/>
    </row>
    <row r="869" spans="1:4">
      <c r="A869" s="28"/>
      <c r="B869" s="29"/>
      <c r="C869" s="28"/>
      <c r="D869" s="28"/>
    </row>
    <row r="870" spans="1:4">
      <c r="A870" s="28"/>
      <c r="B870" s="29"/>
      <c r="C870" s="28"/>
      <c r="D870" s="28"/>
    </row>
    <row r="871" spans="1:4">
      <c r="A871" s="28"/>
      <c r="B871" s="29"/>
      <c r="C871" s="28"/>
      <c r="D871" s="28"/>
    </row>
    <row r="872" spans="1:4">
      <c r="A872" s="28"/>
      <c r="B872" s="29"/>
      <c r="C872" s="28"/>
      <c r="D872" s="28"/>
    </row>
    <row r="873" spans="1:4">
      <c r="A873" s="28"/>
      <c r="B873" s="29"/>
      <c r="C873" s="28"/>
      <c r="D873" s="28"/>
    </row>
    <row r="874" spans="1:4">
      <c r="A874" s="28"/>
      <c r="B874" s="29"/>
      <c r="C874" s="28"/>
      <c r="D874" s="28"/>
    </row>
    <row r="875" spans="1:4">
      <c r="A875" s="28"/>
      <c r="B875" s="29"/>
      <c r="C875" s="28"/>
      <c r="D875" s="28"/>
    </row>
    <row r="876" spans="1:4">
      <c r="A876" s="28"/>
      <c r="B876" s="29"/>
      <c r="C876" s="28"/>
      <c r="D876" s="28"/>
    </row>
    <row r="877" spans="1:4">
      <c r="A877" s="28"/>
      <c r="B877" s="29"/>
      <c r="C877" s="28"/>
      <c r="D877" s="28"/>
    </row>
    <row r="878" spans="1:4">
      <c r="A878" s="28"/>
      <c r="B878" s="29"/>
      <c r="C878" s="28"/>
      <c r="D878" s="28"/>
    </row>
    <row r="879" spans="1:4">
      <c r="A879" s="28"/>
      <c r="B879" s="29"/>
      <c r="C879" s="28"/>
      <c r="D879" s="28"/>
    </row>
    <row r="880" spans="1:4">
      <c r="A880" s="28"/>
      <c r="B880" s="29"/>
      <c r="C880" s="28"/>
      <c r="D880" s="28"/>
    </row>
    <row r="881" spans="1:4">
      <c r="A881" s="28"/>
      <c r="B881" s="29"/>
      <c r="C881" s="28"/>
      <c r="D881" s="28"/>
    </row>
    <row r="882" spans="1:4">
      <c r="A882" s="28"/>
      <c r="B882" s="29"/>
      <c r="C882" s="28"/>
      <c r="D882" s="28"/>
    </row>
    <row r="883" spans="1:4">
      <c r="A883" s="28"/>
      <c r="B883" s="29"/>
      <c r="C883" s="28"/>
      <c r="D883" s="28"/>
    </row>
    <row r="884" spans="1:4">
      <c r="A884" s="28"/>
      <c r="B884" s="29"/>
      <c r="C884" s="28"/>
      <c r="D884" s="28"/>
    </row>
    <row r="885" spans="1:4">
      <c r="A885" s="28"/>
      <c r="B885" s="29"/>
      <c r="C885" s="28"/>
      <c r="D885" s="28"/>
    </row>
    <row r="886" spans="1:4">
      <c r="A886" s="28"/>
      <c r="B886" s="29"/>
      <c r="C886" s="28"/>
      <c r="D886" s="28"/>
    </row>
    <row r="887" spans="1:4">
      <c r="A887" s="28"/>
      <c r="B887" s="29"/>
      <c r="C887" s="28"/>
      <c r="D887" s="28"/>
    </row>
    <row r="888" spans="1:4">
      <c r="A888" s="28"/>
      <c r="B888" s="29"/>
      <c r="C888" s="28"/>
      <c r="D888" s="28"/>
    </row>
    <row r="889" spans="1:4">
      <c r="A889" s="28"/>
      <c r="B889" s="29"/>
      <c r="C889" s="28"/>
      <c r="D889" s="28"/>
    </row>
    <row r="890" spans="1:4">
      <c r="A890" s="28"/>
      <c r="B890" s="29"/>
      <c r="C890" s="28"/>
      <c r="D890" s="28"/>
    </row>
    <row r="891" spans="1:4">
      <c r="A891" s="28"/>
      <c r="B891" s="29"/>
      <c r="C891" s="28"/>
      <c r="D891" s="28"/>
    </row>
    <row r="892" spans="1:4">
      <c r="A892" s="28"/>
      <c r="B892" s="29"/>
      <c r="C892" s="28"/>
      <c r="D892" s="28"/>
    </row>
    <row r="893" spans="1:4">
      <c r="A893" s="28"/>
      <c r="B893" s="29"/>
      <c r="C893" s="28"/>
      <c r="D893" s="28"/>
    </row>
    <row r="894" spans="1:4">
      <c r="A894" s="28"/>
      <c r="B894" s="29"/>
      <c r="C894" s="28"/>
      <c r="D894" s="28"/>
    </row>
    <row r="895" spans="1:4">
      <c r="A895" s="28"/>
      <c r="B895" s="29"/>
      <c r="C895" s="28"/>
      <c r="D895" s="28"/>
    </row>
    <row r="896" spans="1:4">
      <c r="A896" s="28"/>
      <c r="B896" s="29"/>
      <c r="C896" s="28"/>
      <c r="D896" s="28"/>
    </row>
    <row r="897" spans="1:4">
      <c r="A897" s="28"/>
      <c r="B897" s="29"/>
      <c r="C897" s="28"/>
      <c r="D897" s="28"/>
    </row>
    <row r="898" spans="1:4">
      <c r="A898" s="28"/>
      <c r="B898" s="29"/>
      <c r="C898" s="28"/>
      <c r="D898" s="28"/>
    </row>
    <row r="899" spans="1:4">
      <c r="A899" s="28"/>
      <c r="B899" s="29"/>
      <c r="C899" s="28"/>
      <c r="D899" s="28"/>
    </row>
    <row r="900" spans="1:4">
      <c r="A900" s="28"/>
      <c r="B900" s="29"/>
      <c r="C900" s="28"/>
      <c r="D900" s="28"/>
    </row>
    <row r="901" spans="1:4">
      <c r="A901" s="28"/>
      <c r="B901" s="29"/>
      <c r="C901" s="28"/>
      <c r="D901" s="28"/>
    </row>
    <row r="902" spans="1:4">
      <c r="A902" s="28"/>
      <c r="B902" s="29"/>
      <c r="C902" s="28"/>
      <c r="D902" s="28"/>
    </row>
    <row r="903" spans="1:4">
      <c r="A903" s="28"/>
      <c r="B903" s="29"/>
      <c r="C903" s="28"/>
      <c r="D903" s="28"/>
    </row>
    <row r="904" spans="1:4">
      <c r="A904" s="28"/>
      <c r="B904" s="29"/>
      <c r="C904" s="28"/>
      <c r="D904" s="28"/>
    </row>
    <row r="905" spans="1:4">
      <c r="A905" s="28"/>
      <c r="B905" s="29"/>
      <c r="C905" s="28"/>
      <c r="D905" s="28"/>
    </row>
    <row r="906" spans="1:4">
      <c r="A906" s="28"/>
      <c r="B906" s="29"/>
      <c r="C906" s="28"/>
      <c r="D906" s="28"/>
    </row>
    <row r="907" spans="1:4">
      <c r="A907" s="28"/>
      <c r="B907" s="29"/>
      <c r="C907" s="28"/>
      <c r="D907" s="28"/>
    </row>
    <row r="908" spans="1:4">
      <c r="A908" s="28"/>
      <c r="B908" s="29"/>
      <c r="C908" s="28"/>
      <c r="D908" s="28"/>
    </row>
    <row r="909" spans="1:4">
      <c r="A909" s="28"/>
      <c r="B909" s="29"/>
      <c r="C909" s="28"/>
      <c r="D909" s="28"/>
    </row>
    <row r="910" spans="1:4">
      <c r="A910" s="28"/>
      <c r="B910" s="29"/>
      <c r="C910" s="28"/>
      <c r="D910" s="28"/>
    </row>
    <row r="911" spans="1:4">
      <c r="A911" s="28"/>
      <c r="B911" s="29"/>
      <c r="C911" s="28"/>
      <c r="D911" s="28"/>
    </row>
    <row r="912" spans="1:4">
      <c r="A912" s="28"/>
      <c r="B912" s="29"/>
      <c r="C912" s="28"/>
      <c r="D912" s="28"/>
    </row>
    <row r="913" spans="1:4">
      <c r="A913" s="28"/>
      <c r="B913" s="29"/>
      <c r="C913" s="28"/>
      <c r="D913" s="28"/>
    </row>
    <row r="914" spans="1:4">
      <c r="A914" s="28"/>
      <c r="B914" s="29"/>
      <c r="C914" s="28"/>
      <c r="D914" s="28"/>
    </row>
    <row r="915" spans="1:4">
      <c r="A915" s="28"/>
      <c r="B915" s="29"/>
      <c r="C915" s="28"/>
      <c r="D915" s="28"/>
    </row>
    <row r="916" spans="1:4">
      <c r="A916" s="28"/>
      <c r="B916" s="29"/>
      <c r="C916" s="28"/>
      <c r="D916" s="28"/>
    </row>
    <row r="917" spans="1:4">
      <c r="A917" s="28"/>
      <c r="B917" s="29"/>
      <c r="C917" s="28"/>
      <c r="D917" s="28"/>
    </row>
    <row r="918" spans="1:4">
      <c r="A918" s="28"/>
      <c r="B918" s="29"/>
      <c r="C918" s="28"/>
      <c r="D918" s="28"/>
    </row>
    <row r="919" spans="1:4">
      <c r="A919" s="28"/>
      <c r="B919" s="29"/>
      <c r="C919" s="28"/>
      <c r="D919" s="28"/>
    </row>
    <row r="920" spans="1:4">
      <c r="A920" s="28"/>
      <c r="B920" s="29"/>
      <c r="C920" s="28"/>
      <c r="D920" s="28"/>
    </row>
    <row r="921" spans="1:4">
      <c r="A921" s="28"/>
      <c r="B921" s="29"/>
      <c r="C921" s="28"/>
      <c r="D921" s="28"/>
    </row>
    <row r="922" spans="1:4">
      <c r="A922" s="28"/>
      <c r="B922" s="29"/>
      <c r="C922" s="28"/>
      <c r="D922" s="28"/>
    </row>
    <row r="923" spans="1:4">
      <c r="A923" s="28"/>
      <c r="B923" s="29"/>
      <c r="C923" s="28"/>
      <c r="D923" s="28"/>
    </row>
    <row r="924" spans="1:4">
      <c r="A924" s="28"/>
      <c r="B924" s="29"/>
      <c r="C924" s="28"/>
      <c r="D924" s="28"/>
    </row>
    <row r="925" spans="1:4">
      <c r="A925" s="28"/>
      <c r="B925" s="29"/>
      <c r="C925" s="28"/>
      <c r="D925" s="28"/>
    </row>
    <row r="926" spans="1:4">
      <c r="A926" s="28"/>
      <c r="B926" s="29"/>
      <c r="C926" s="28"/>
      <c r="D926" s="28"/>
    </row>
    <row r="927" spans="1:4">
      <c r="A927" s="28"/>
      <c r="B927" s="29"/>
      <c r="C927" s="28"/>
      <c r="D927" s="28"/>
    </row>
    <row r="928" spans="1:4">
      <c r="A928" s="28"/>
      <c r="B928" s="29"/>
      <c r="C928" s="28"/>
      <c r="D928" s="28"/>
    </row>
    <row r="929" spans="1:4">
      <c r="A929" s="28"/>
      <c r="B929" s="29"/>
      <c r="C929" s="28"/>
      <c r="D929" s="28"/>
    </row>
    <row r="930" spans="1:4">
      <c r="A930" s="28"/>
      <c r="B930" s="29"/>
      <c r="C930" s="28"/>
      <c r="D930" s="28"/>
    </row>
    <row r="931" spans="1:4">
      <c r="A931" s="28"/>
      <c r="B931" s="29"/>
      <c r="C931" s="28"/>
      <c r="D931" s="28"/>
    </row>
    <row r="932" spans="1:4">
      <c r="A932" s="28"/>
      <c r="B932" s="29"/>
      <c r="C932" s="28"/>
      <c r="D932" s="28"/>
    </row>
    <row r="933" spans="1:4">
      <c r="A933" s="28"/>
      <c r="B933" s="29"/>
      <c r="C933" s="28"/>
      <c r="D933" s="28"/>
    </row>
    <row r="934" spans="1:4">
      <c r="A934" s="28"/>
      <c r="B934" s="29"/>
      <c r="C934" s="28"/>
      <c r="D934" s="28"/>
    </row>
    <row r="935" spans="1:4">
      <c r="A935" s="28"/>
      <c r="B935" s="29"/>
      <c r="C935" s="28"/>
      <c r="D935" s="28"/>
    </row>
    <row r="936" spans="1:4">
      <c r="A936" s="28"/>
      <c r="B936" s="29"/>
      <c r="C936" s="28"/>
      <c r="D936" s="28"/>
    </row>
    <row r="937" spans="1:4">
      <c r="A937" s="28"/>
      <c r="B937" s="29"/>
      <c r="C937" s="28"/>
      <c r="D937" s="28"/>
    </row>
    <row r="938" spans="1:4">
      <c r="A938" s="28"/>
      <c r="B938" s="29"/>
      <c r="C938" s="28"/>
      <c r="D938" s="28"/>
    </row>
    <row r="939" spans="1:4">
      <c r="A939" s="28"/>
      <c r="B939" s="29"/>
      <c r="C939" s="28"/>
      <c r="D939" s="28"/>
    </row>
    <row r="940" spans="1:4">
      <c r="A940" s="28"/>
      <c r="B940" s="29"/>
      <c r="C940" s="28"/>
      <c r="D940" s="28"/>
    </row>
    <row r="941" spans="1:4">
      <c r="A941" s="28"/>
      <c r="B941" s="29"/>
      <c r="C941" s="28"/>
      <c r="D941" s="28"/>
    </row>
    <row r="942" spans="1:4">
      <c r="A942" s="28"/>
      <c r="B942" s="29"/>
      <c r="C942" s="28"/>
      <c r="D942" s="28"/>
    </row>
    <row r="943" spans="1:4">
      <c r="A943" s="28"/>
      <c r="B943" s="29"/>
      <c r="C943" s="28"/>
      <c r="D943" s="28"/>
    </row>
    <row r="944" spans="1:4">
      <c r="A944" s="28"/>
      <c r="B944" s="29"/>
      <c r="C944" s="28"/>
      <c r="D944" s="28"/>
    </row>
    <row r="945" spans="1:4">
      <c r="A945" s="28"/>
      <c r="B945" s="29"/>
      <c r="C945" s="28"/>
      <c r="D945" s="28"/>
    </row>
    <row r="946" spans="1:4">
      <c r="A946" s="28"/>
      <c r="B946" s="29"/>
      <c r="C946" s="28"/>
      <c r="D946" s="28"/>
    </row>
    <row r="947" spans="1:4">
      <c r="A947" s="28"/>
      <c r="B947" s="29"/>
      <c r="C947" s="28"/>
      <c r="D947" s="28"/>
    </row>
    <row r="948" spans="1:4">
      <c r="A948" s="28"/>
      <c r="B948" s="29"/>
      <c r="C948" s="28"/>
      <c r="D948" s="28"/>
    </row>
    <row r="949" spans="1:4">
      <c r="A949" s="28"/>
      <c r="B949" s="29"/>
      <c r="C949" s="28"/>
      <c r="D949" s="28"/>
    </row>
    <row r="950" spans="1:4">
      <c r="A950" s="28"/>
      <c r="B950" s="29"/>
      <c r="C950" s="28"/>
      <c r="D950" s="28"/>
    </row>
    <row r="951" spans="1:4">
      <c r="A951" s="28"/>
      <c r="B951" s="29"/>
      <c r="C951" s="28"/>
      <c r="D951" s="28"/>
    </row>
    <row r="952" spans="1:4">
      <c r="A952" s="28"/>
      <c r="B952" s="29"/>
      <c r="C952" s="28"/>
      <c r="D952" s="28"/>
    </row>
    <row r="953" spans="1:4">
      <c r="A953" s="28"/>
      <c r="B953" s="29"/>
      <c r="C953" s="28"/>
      <c r="D953" s="28"/>
    </row>
    <row r="954" spans="1:4">
      <c r="A954" s="28"/>
      <c r="B954" s="29"/>
      <c r="C954" s="28"/>
      <c r="D954" s="28"/>
    </row>
    <row r="955" spans="1:4">
      <c r="A955" s="28"/>
      <c r="B955" s="29"/>
      <c r="C955" s="28"/>
      <c r="D955" s="28"/>
    </row>
    <row r="956" spans="1:4">
      <c r="A956" s="28"/>
      <c r="B956" s="29"/>
      <c r="C956" s="28"/>
      <c r="D956" s="28"/>
    </row>
    <row r="957" spans="1:4">
      <c r="A957" s="28"/>
      <c r="B957" s="29"/>
      <c r="C957" s="28"/>
      <c r="D957" s="28"/>
    </row>
    <row r="958" spans="1:4">
      <c r="A958" s="28"/>
      <c r="B958" s="29"/>
      <c r="C958" s="28"/>
      <c r="D958" s="28"/>
    </row>
    <row r="959" spans="1:4">
      <c r="A959" s="28"/>
      <c r="B959" s="29"/>
      <c r="C959" s="28"/>
      <c r="D959" s="28"/>
    </row>
    <row r="960" spans="1:4">
      <c r="A960" s="28"/>
      <c r="B960" s="29"/>
      <c r="C960" s="28"/>
      <c r="D960" s="28"/>
    </row>
    <row r="961" spans="1:4">
      <c r="A961" s="28"/>
      <c r="B961" s="29"/>
      <c r="C961" s="28"/>
      <c r="D961" s="28"/>
    </row>
    <row r="962" spans="1:4">
      <c r="A962" s="28"/>
      <c r="B962" s="29"/>
      <c r="C962" s="28"/>
      <c r="D962" s="28"/>
    </row>
    <row r="963" spans="1:4">
      <c r="A963" s="28"/>
      <c r="B963" s="29"/>
      <c r="C963" s="28"/>
      <c r="D963" s="28"/>
    </row>
    <row r="964" spans="1:4">
      <c r="A964" s="28"/>
      <c r="B964" s="29"/>
      <c r="C964" s="28"/>
      <c r="D964" s="28"/>
    </row>
    <row r="965" spans="1:4">
      <c r="A965" s="28"/>
      <c r="B965" s="29"/>
      <c r="C965" s="28"/>
      <c r="D965" s="28"/>
    </row>
    <row r="966" spans="1:4">
      <c r="A966" s="28"/>
      <c r="B966" s="29"/>
      <c r="C966" s="28"/>
      <c r="D966" s="28"/>
    </row>
    <row r="967" spans="1:4">
      <c r="A967" s="28"/>
      <c r="B967" s="29"/>
      <c r="C967" s="28"/>
      <c r="D967" s="28"/>
    </row>
    <row r="968" spans="1:4">
      <c r="A968" s="28"/>
      <c r="B968" s="29"/>
      <c r="C968" s="28"/>
      <c r="D968" s="28"/>
    </row>
    <row r="969" spans="1:4">
      <c r="A969" s="28"/>
      <c r="B969" s="29"/>
      <c r="C969" s="28"/>
      <c r="D969" s="28"/>
    </row>
    <row r="970" spans="1:4">
      <c r="A970" s="28"/>
      <c r="B970" s="29"/>
      <c r="C970" s="28"/>
      <c r="D970" s="28"/>
    </row>
    <row r="971" spans="1:4">
      <c r="A971" s="28"/>
      <c r="B971" s="29"/>
      <c r="C971" s="28"/>
      <c r="D971" s="28"/>
    </row>
    <row r="972" spans="1:4">
      <c r="A972" s="28"/>
      <c r="B972" s="29"/>
      <c r="C972" s="28"/>
      <c r="D972" s="28"/>
    </row>
    <row r="973" spans="1:4">
      <c r="A973" s="28"/>
      <c r="B973" s="29"/>
      <c r="C973" s="28"/>
      <c r="D973" s="28"/>
    </row>
    <row r="974" spans="1:4">
      <c r="A974" s="28"/>
      <c r="B974" s="29"/>
      <c r="C974" s="28"/>
      <c r="D974" s="28"/>
    </row>
    <row r="975" spans="1:4">
      <c r="A975" s="28"/>
      <c r="B975" s="29"/>
      <c r="C975" s="28"/>
      <c r="D975" s="28"/>
    </row>
    <row r="976" spans="1:4">
      <c r="A976" s="28"/>
      <c r="B976" s="29"/>
      <c r="C976" s="28"/>
      <c r="D976" s="28"/>
    </row>
    <row r="977" spans="1:4">
      <c r="A977" s="28"/>
      <c r="B977" s="29"/>
      <c r="C977" s="28"/>
      <c r="D977" s="28"/>
    </row>
    <row r="978" spans="1:4">
      <c r="A978" s="28"/>
      <c r="B978" s="29"/>
      <c r="C978" s="28"/>
      <c r="D978" s="28"/>
    </row>
    <row r="979" spans="1:4">
      <c r="A979" s="28"/>
      <c r="B979" s="29"/>
      <c r="C979" s="28"/>
      <c r="D979" s="28"/>
    </row>
    <row r="980" spans="1:4">
      <c r="A980" s="28"/>
      <c r="B980" s="29"/>
      <c r="C980" s="28"/>
      <c r="D980" s="28"/>
    </row>
    <row r="981" spans="1:4">
      <c r="A981" s="28"/>
      <c r="B981" s="29"/>
      <c r="C981" s="28"/>
      <c r="D981" s="28"/>
    </row>
    <row r="982" spans="1:4">
      <c r="A982" s="28"/>
      <c r="B982" s="29"/>
      <c r="C982" s="28"/>
      <c r="D982" s="28"/>
    </row>
    <row r="983" spans="1:4">
      <c r="A983" s="28"/>
      <c r="B983" s="29"/>
      <c r="C983" s="28"/>
      <c r="D983" s="28"/>
    </row>
    <row r="984" spans="1:4">
      <c r="A984" s="28"/>
      <c r="B984" s="29"/>
      <c r="C984" s="28"/>
      <c r="D984" s="28"/>
    </row>
    <row r="985" spans="1:4">
      <c r="A985" s="28"/>
      <c r="B985" s="29"/>
      <c r="C985" s="28"/>
      <c r="D985" s="28"/>
    </row>
    <row r="986" spans="1:4">
      <c r="A986" s="28"/>
      <c r="B986" s="29"/>
      <c r="C986" s="28"/>
      <c r="D986" s="28"/>
    </row>
    <row r="987" spans="1:4">
      <c r="A987" s="28"/>
      <c r="B987" s="29"/>
      <c r="C987" s="28"/>
      <c r="D987" s="28"/>
    </row>
    <row r="988" spans="1:4">
      <c r="A988" s="28"/>
      <c r="B988" s="29"/>
      <c r="C988" s="28"/>
      <c r="D988" s="28"/>
    </row>
    <row r="989" spans="1:4">
      <c r="A989" s="28"/>
      <c r="B989" s="29"/>
      <c r="C989" s="28"/>
      <c r="D989" s="28"/>
    </row>
    <row r="990" spans="1:4">
      <c r="A990" s="28"/>
      <c r="B990" s="29"/>
      <c r="C990" s="28"/>
      <c r="D990" s="28"/>
    </row>
    <row r="991" spans="1:4">
      <c r="A991" s="28"/>
      <c r="B991" s="29"/>
      <c r="C991" s="28"/>
      <c r="D991" s="28"/>
    </row>
    <row r="992" spans="1:4">
      <c r="A992" s="28"/>
      <c r="B992" s="29"/>
      <c r="C992" s="28"/>
      <c r="D992" s="28"/>
    </row>
    <row r="993" spans="1:4">
      <c r="A993" s="28"/>
      <c r="B993" s="29"/>
      <c r="C993" s="28"/>
      <c r="D993" s="28"/>
    </row>
    <row r="994" spans="1:4">
      <c r="A994" s="28"/>
      <c r="B994" s="29"/>
      <c r="C994" s="28"/>
      <c r="D994" s="28"/>
    </row>
    <row r="995" spans="1:4">
      <c r="A995" s="28"/>
      <c r="B995" s="29"/>
      <c r="C995" s="28"/>
      <c r="D995" s="28"/>
    </row>
    <row r="996" spans="1:4">
      <c r="A996" s="28"/>
      <c r="B996" s="29"/>
      <c r="C996" s="28"/>
      <c r="D996" s="28"/>
    </row>
    <row r="997" spans="1:4">
      <c r="A997" s="28"/>
      <c r="B997" s="29"/>
      <c r="C997" s="28"/>
      <c r="D997" s="28"/>
    </row>
    <row r="998" spans="1:4">
      <c r="A998" s="28"/>
      <c r="B998" s="29"/>
      <c r="C998" s="28"/>
      <c r="D998" s="28"/>
    </row>
    <row r="999" spans="1:4">
      <c r="A999" s="28"/>
      <c r="B999" s="29"/>
      <c r="C999" s="28"/>
      <c r="D999" s="28"/>
    </row>
    <row r="1000" spans="1:4">
      <c r="A1000" s="28"/>
      <c r="B1000" s="29"/>
      <c r="C1000" s="28"/>
      <c r="D1000" s="28"/>
    </row>
    <row r="1001" spans="1:4">
      <c r="A1001" s="28"/>
      <c r="B1001" s="29"/>
      <c r="C1001" s="28"/>
      <c r="D1001" s="28"/>
    </row>
    <row r="1002" spans="1:4">
      <c r="A1002" s="28"/>
      <c r="B1002" s="29"/>
      <c r="C1002" s="28"/>
      <c r="D1002" s="28"/>
    </row>
    <row r="1003" spans="1:4">
      <c r="A1003" s="28"/>
      <c r="B1003" s="29"/>
      <c r="C1003" s="28"/>
      <c r="D1003" s="28"/>
    </row>
    <row r="1004" spans="1:4">
      <c r="A1004" s="28"/>
      <c r="B1004" s="29"/>
      <c r="C1004" s="28"/>
      <c r="D1004" s="28"/>
    </row>
    <row r="1005" spans="1:4">
      <c r="A1005" s="28"/>
      <c r="B1005" s="29"/>
      <c r="C1005" s="28"/>
      <c r="D1005" s="28"/>
    </row>
    <row r="1006" spans="1:4">
      <c r="A1006" s="28"/>
      <c r="B1006" s="29"/>
      <c r="C1006" s="28"/>
      <c r="D1006" s="28"/>
    </row>
    <row r="1007" spans="1:4">
      <c r="A1007" s="28"/>
      <c r="B1007" s="29"/>
      <c r="C1007" s="28"/>
      <c r="D1007" s="28"/>
    </row>
    <row r="1008" spans="1:4">
      <c r="A1008" s="28"/>
      <c r="B1008" s="29"/>
      <c r="C1008" s="28"/>
      <c r="D1008" s="28"/>
    </row>
    <row r="1009" spans="1:4">
      <c r="A1009" s="28"/>
      <c r="B1009" s="29"/>
      <c r="C1009" s="28"/>
      <c r="D1009" s="28"/>
    </row>
    <row r="1010" spans="1:4">
      <c r="A1010" s="28"/>
      <c r="B1010" s="29"/>
      <c r="C1010" s="28"/>
      <c r="D1010" s="28"/>
    </row>
    <row r="1011" spans="1:4">
      <c r="A1011" s="28"/>
      <c r="B1011" s="29"/>
      <c r="C1011" s="28"/>
      <c r="D1011" s="28"/>
    </row>
    <row r="1012" spans="1:4">
      <c r="A1012" s="28"/>
      <c r="B1012" s="29"/>
      <c r="C1012" s="28"/>
      <c r="D1012" s="28"/>
    </row>
    <row r="1013" spans="1:4">
      <c r="A1013" s="28"/>
      <c r="B1013" s="29"/>
      <c r="C1013" s="28"/>
      <c r="D1013" s="28"/>
    </row>
    <row r="1014" spans="1:4">
      <c r="A1014" s="28"/>
      <c r="B1014" s="29"/>
      <c r="C1014" s="28"/>
      <c r="D1014" s="28"/>
    </row>
    <row r="1015" spans="1:4">
      <c r="A1015" s="28"/>
      <c r="B1015" s="29"/>
      <c r="C1015" s="28"/>
      <c r="D1015" s="28"/>
    </row>
    <row r="1016" spans="1:4">
      <c r="A1016" s="28"/>
      <c r="B1016" s="29"/>
      <c r="C1016" s="28"/>
      <c r="D1016" s="28"/>
    </row>
    <row r="1017" spans="1:4">
      <c r="A1017" s="28"/>
      <c r="B1017" s="29"/>
      <c r="C1017" s="28"/>
      <c r="D1017" s="28"/>
    </row>
    <row r="1018" spans="1:4">
      <c r="A1018" s="28"/>
      <c r="B1018" s="29"/>
      <c r="C1018" s="28"/>
      <c r="D1018" s="28"/>
    </row>
    <row r="1019" spans="1:4">
      <c r="A1019" s="28"/>
      <c r="B1019" s="29"/>
      <c r="C1019" s="28"/>
      <c r="D1019" s="28"/>
    </row>
    <row r="1020" spans="1:4">
      <c r="A1020" s="28"/>
      <c r="B1020" s="29"/>
      <c r="C1020" s="28"/>
      <c r="D1020" s="28"/>
    </row>
    <row r="1021" spans="1:4">
      <c r="A1021" s="28"/>
      <c r="B1021" s="29"/>
      <c r="C1021" s="28"/>
      <c r="D1021" s="28"/>
    </row>
    <row r="1022" spans="1:4">
      <c r="A1022" s="28"/>
      <c r="B1022" s="29"/>
      <c r="C1022" s="28"/>
      <c r="D1022" s="28"/>
    </row>
    <row r="1023" spans="1:4">
      <c r="A1023" s="28"/>
      <c r="B1023" s="29"/>
      <c r="C1023" s="28"/>
      <c r="D1023" s="28"/>
    </row>
    <row r="1024" spans="1:4">
      <c r="A1024" s="28"/>
      <c r="B1024" s="29"/>
      <c r="C1024" s="28"/>
      <c r="D1024" s="28"/>
    </row>
    <row r="1025" spans="1:4">
      <c r="A1025" s="28"/>
      <c r="B1025" s="29"/>
      <c r="C1025" s="28"/>
      <c r="D1025" s="28"/>
    </row>
    <row r="1026" spans="1:4">
      <c r="A1026" s="28"/>
      <c r="B1026" s="29"/>
      <c r="C1026" s="28"/>
      <c r="D1026" s="28"/>
    </row>
    <row r="1027" spans="1:4">
      <c r="A1027" s="28"/>
      <c r="B1027" s="29"/>
      <c r="C1027" s="28"/>
      <c r="D1027" s="28"/>
    </row>
    <row r="1028" spans="1:4">
      <c r="A1028" s="28"/>
      <c r="B1028" s="29"/>
      <c r="C1028" s="28"/>
      <c r="D1028" s="28"/>
    </row>
    <row r="1029" spans="1:4">
      <c r="A1029" s="28"/>
      <c r="B1029" s="29"/>
      <c r="C1029" s="28"/>
      <c r="D1029" s="28"/>
    </row>
    <row r="1030" spans="1:4">
      <c r="A1030" s="28"/>
      <c r="B1030" s="29"/>
      <c r="C1030" s="28"/>
      <c r="D1030" s="28"/>
    </row>
    <row r="1031" spans="1:4">
      <c r="A1031" s="28"/>
      <c r="B1031" s="29"/>
      <c r="C1031" s="28"/>
      <c r="D1031" s="28"/>
    </row>
    <row r="1032" spans="1:4">
      <c r="A1032" s="28"/>
      <c r="B1032" s="29"/>
      <c r="C1032" s="28"/>
      <c r="D1032" s="28"/>
    </row>
    <row r="1033" spans="1:4">
      <c r="A1033" s="28"/>
      <c r="B1033" s="29"/>
      <c r="C1033" s="28"/>
      <c r="D1033" s="28"/>
    </row>
    <row r="1034" spans="1:4">
      <c r="A1034" s="28"/>
      <c r="B1034" s="29"/>
      <c r="C1034" s="28"/>
      <c r="D1034" s="28"/>
    </row>
    <row r="1035" spans="1:4">
      <c r="A1035" s="28"/>
      <c r="B1035" s="29"/>
      <c r="C1035" s="28"/>
      <c r="D1035" s="28"/>
    </row>
    <row r="1036" spans="1:4">
      <c r="A1036" s="28"/>
      <c r="B1036" s="29"/>
      <c r="C1036" s="28"/>
      <c r="D1036" s="28"/>
    </row>
    <row r="1037" spans="1:4">
      <c r="A1037" s="28"/>
      <c r="B1037" s="29"/>
      <c r="C1037" s="28"/>
      <c r="D1037" s="28"/>
    </row>
    <row r="1038" spans="1:4">
      <c r="A1038" s="28"/>
      <c r="B1038" s="29"/>
      <c r="C1038" s="28"/>
      <c r="D1038" s="28"/>
    </row>
    <row r="1039" spans="1:4">
      <c r="A1039" s="28"/>
      <c r="B1039" s="29"/>
      <c r="C1039" s="28"/>
      <c r="D1039" s="28"/>
    </row>
    <row r="1040" spans="1:4">
      <c r="A1040" s="28"/>
      <c r="B1040" s="29"/>
      <c r="C1040" s="28"/>
      <c r="D1040" s="28"/>
    </row>
    <row r="1041" spans="1:4">
      <c r="A1041" s="28"/>
      <c r="B1041" s="29"/>
      <c r="C1041" s="28"/>
      <c r="D1041" s="28"/>
    </row>
    <row r="1042" spans="1:4">
      <c r="A1042" s="28"/>
      <c r="B1042" s="29"/>
      <c r="C1042" s="28"/>
      <c r="D1042" s="28"/>
    </row>
    <row r="1043" spans="1:4">
      <c r="A1043" s="28"/>
      <c r="B1043" s="29"/>
      <c r="C1043" s="28"/>
      <c r="D1043" s="28"/>
    </row>
    <row r="1044" spans="1:4">
      <c r="A1044" s="28"/>
      <c r="B1044" s="29"/>
      <c r="C1044" s="28"/>
      <c r="D1044" s="28"/>
    </row>
    <row r="1045" spans="1:4">
      <c r="A1045" s="28"/>
      <c r="B1045" s="29"/>
      <c r="C1045" s="28"/>
      <c r="D1045" s="28"/>
    </row>
    <row r="1046" spans="1:4">
      <c r="A1046" s="28"/>
      <c r="B1046" s="29"/>
      <c r="C1046" s="28"/>
      <c r="D1046" s="28"/>
    </row>
    <row r="1047" spans="1:4">
      <c r="A1047" s="28"/>
      <c r="B1047" s="29"/>
      <c r="C1047" s="28"/>
      <c r="D1047" s="28"/>
    </row>
    <row r="1048" spans="1:4">
      <c r="A1048" s="28"/>
      <c r="B1048" s="29"/>
      <c r="C1048" s="28"/>
      <c r="D1048" s="28"/>
    </row>
    <row r="1049" spans="1:4">
      <c r="A1049" s="28"/>
      <c r="B1049" s="29"/>
      <c r="C1049" s="28"/>
      <c r="D1049" s="28"/>
    </row>
    <row r="1050" spans="1:4">
      <c r="A1050" s="28"/>
      <c r="B1050" s="29"/>
      <c r="C1050" s="28"/>
      <c r="D1050" s="28"/>
    </row>
    <row r="1051" spans="1:4">
      <c r="A1051" s="28"/>
      <c r="B1051" s="29"/>
      <c r="C1051" s="28"/>
      <c r="D1051" s="28"/>
    </row>
    <row r="1052" spans="1:4">
      <c r="A1052" s="28"/>
      <c r="B1052" s="29"/>
      <c r="C1052" s="28"/>
      <c r="D1052" s="28"/>
    </row>
    <row r="1053" spans="1:4">
      <c r="A1053" s="28"/>
      <c r="B1053" s="29"/>
      <c r="C1053" s="28"/>
      <c r="D1053" s="28"/>
    </row>
    <row r="1054" spans="1:4">
      <c r="A1054" s="28"/>
      <c r="B1054" s="29"/>
      <c r="C1054" s="28"/>
      <c r="D1054" s="28"/>
    </row>
    <row r="1055" spans="1:4">
      <c r="A1055" s="28"/>
      <c r="B1055" s="29"/>
      <c r="C1055" s="28"/>
      <c r="D1055" s="28"/>
    </row>
    <row r="1056" spans="1:4">
      <c r="A1056" s="28"/>
      <c r="B1056" s="29"/>
      <c r="C1056" s="28"/>
      <c r="D1056" s="28"/>
    </row>
    <row r="1057" spans="1:4">
      <c r="A1057" s="28"/>
      <c r="B1057" s="29"/>
      <c r="C1057" s="28"/>
      <c r="D1057" s="28"/>
    </row>
    <row r="1058" spans="1:4">
      <c r="A1058" s="28"/>
      <c r="B1058" s="29"/>
      <c r="C1058" s="28"/>
      <c r="D1058" s="28"/>
    </row>
    <row r="1059" spans="1:4">
      <c r="A1059" s="28"/>
      <c r="B1059" s="29"/>
      <c r="C1059" s="28"/>
      <c r="D1059" s="28"/>
    </row>
    <row r="1060" spans="1:4">
      <c r="A1060" s="28"/>
      <c r="B1060" s="29"/>
      <c r="C1060" s="28"/>
      <c r="D1060" s="28"/>
    </row>
    <row r="1061" spans="1:4">
      <c r="A1061" s="28"/>
      <c r="B1061" s="29"/>
      <c r="C1061" s="28"/>
      <c r="D1061" s="28"/>
    </row>
    <row r="1062" spans="1:4">
      <c r="A1062" s="28"/>
      <c r="B1062" s="29"/>
      <c r="C1062" s="28"/>
      <c r="D1062" s="28"/>
    </row>
    <row r="1063" spans="1:4">
      <c r="A1063" s="28"/>
      <c r="B1063" s="29"/>
      <c r="C1063" s="28"/>
      <c r="D1063" s="28"/>
    </row>
    <row r="1064" spans="1:4">
      <c r="A1064" s="28"/>
      <c r="B1064" s="29"/>
      <c r="C1064" s="28"/>
      <c r="D1064" s="28"/>
    </row>
    <row r="1065" spans="1:4">
      <c r="A1065" s="28"/>
      <c r="B1065" s="29"/>
      <c r="C1065" s="28"/>
      <c r="D1065" s="28"/>
    </row>
    <row r="1066" spans="1:4">
      <c r="A1066" s="28"/>
      <c r="B1066" s="29"/>
      <c r="C1066" s="28"/>
      <c r="D1066" s="28"/>
    </row>
    <row r="1067" spans="1:4">
      <c r="A1067" s="28"/>
      <c r="B1067" s="29"/>
      <c r="C1067" s="28"/>
      <c r="D1067" s="28"/>
    </row>
    <row r="1068" spans="1:4">
      <c r="A1068" s="28"/>
      <c r="B1068" s="29"/>
      <c r="C1068" s="28"/>
      <c r="D1068" s="28"/>
    </row>
    <row r="1069" spans="1:4">
      <c r="A1069" s="28"/>
      <c r="B1069" s="29"/>
      <c r="C1069" s="28"/>
      <c r="D1069" s="28"/>
    </row>
    <row r="1070" spans="1:4">
      <c r="A1070" s="28"/>
      <c r="B1070" s="29"/>
      <c r="C1070" s="28"/>
      <c r="D1070" s="28"/>
    </row>
    <row r="1071" spans="1:4">
      <c r="A1071" s="28"/>
      <c r="B1071" s="29"/>
      <c r="C1071" s="28"/>
      <c r="D1071" s="28"/>
    </row>
    <row r="1072" spans="1:4">
      <c r="A1072" s="28"/>
      <c r="B1072" s="29"/>
      <c r="C1072" s="28"/>
      <c r="D1072" s="28"/>
    </row>
    <row r="1073" spans="1:4">
      <c r="A1073" s="28"/>
      <c r="B1073" s="29"/>
      <c r="C1073" s="28"/>
      <c r="D1073" s="28"/>
    </row>
    <row r="1074" spans="1:4">
      <c r="A1074" s="28"/>
      <c r="B1074" s="29"/>
      <c r="C1074" s="28"/>
      <c r="D1074" s="28"/>
    </row>
    <row r="1075" spans="1:4">
      <c r="A1075" s="28"/>
      <c r="B1075" s="29"/>
      <c r="C1075" s="28"/>
      <c r="D1075" s="28"/>
    </row>
    <row r="1076" spans="1:4">
      <c r="A1076" s="28"/>
      <c r="B1076" s="29"/>
      <c r="C1076" s="28"/>
      <c r="D1076" s="28"/>
    </row>
    <row r="1077" spans="1:4">
      <c r="A1077" s="28"/>
      <c r="B1077" s="29"/>
      <c r="C1077" s="28"/>
      <c r="D1077" s="28"/>
    </row>
    <row r="1078" spans="1:4">
      <c r="A1078" s="28"/>
      <c r="B1078" s="29"/>
      <c r="C1078" s="28"/>
      <c r="D1078" s="28"/>
    </row>
    <row r="1079" spans="1:4">
      <c r="A1079" s="28"/>
      <c r="B1079" s="29"/>
      <c r="C1079" s="28"/>
      <c r="D1079" s="28"/>
    </row>
    <row r="1080" spans="1:4">
      <c r="A1080" s="28"/>
      <c r="B1080" s="29"/>
      <c r="C1080" s="28"/>
      <c r="D1080" s="28"/>
    </row>
    <row r="1081" spans="1:4">
      <c r="A1081" s="28"/>
      <c r="B1081" s="29"/>
      <c r="C1081" s="28"/>
      <c r="D1081" s="28"/>
    </row>
    <row r="1082" spans="1:4">
      <c r="A1082" s="28"/>
      <c r="B1082" s="29"/>
      <c r="C1082" s="28"/>
      <c r="D1082" s="28"/>
    </row>
    <row r="1083" spans="1:4">
      <c r="A1083" s="28"/>
      <c r="B1083" s="29"/>
      <c r="C1083" s="28"/>
      <c r="D1083" s="28"/>
    </row>
    <row r="1084" spans="1:4">
      <c r="A1084" s="28"/>
      <c r="B1084" s="29"/>
      <c r="C1084" s="28"/>
      <c r="D1084" s="28"/>
    </row>
    <row r="1085" spans="1:4">
      <c r="A1085" s="28"/>
      <c r="B1085" s="29"/>
      <c r="C1085" s="28"/>
      <c r="D1085" s="28"/>
    </row>
    <row r="1086" spans="1:4">
      <c r="A1086" s="28"/>
      <c r="B1086" s="29"/>
      <c r="C1086" s="28"/>
      <c r="D1086" s="28"/>
    </row>
    <row r="1087" spans="1:4">
      <c r="A1087" s="28"/>
      <c r="B1087" s="29"/>
      <c r="C1087" s="28"/>
      <c r="D1087" s="28"/>
    </row>
    <row r="1088" spans="1:4">
      <c r="A1088" s="28"/>
      <c r="B1088" s="29"/>
      <c r="C1088" s="28"/>
      <c r="D1088" s="28"/>
    </row>
    <row r="1089" spans="1:4">
      <c r="A1089" s="28"/>
      <c r="B1089" s="29"/>
      <c r="C1089" s="28"/>
      <c r="D1089" s="28"/>
    </row>
    <row r="1090" spans="1:4">
      <c r="A1090" s="28"/>
      <c r="B1090" s="29"/>
      <c r="C1090" s="28"/>
      <c r="D1090" s="28"/>
    </row>
    <row r="1091" spans="1:4">
      <c r="A1091" s="28"/>
      <c r="B1091" s="29"/>
      <c r="C1091" s="28"/>
      <c r="D1091" s="28"/>
    </row>
    <row r="1092" spans="1:4">
      <c r="A1092" s="28"/>
      <c r="B1092" s="29"/>
      <c r="C1092" s="28"/>
      <c r="D1092" s="28"/>
    </row>
    <row r="1093" spans="1:4">
      <c r="A1093" s="28"/>
      <c r="B1093" s="29"/>
      <c r="C1093" s="28"/>
      <c r="D1093" s="28"/>
    </row>
    <row r="1094" spans="1:4">
      <c r="A1094" s="28"/>
      <c r="B1094" s="29"/>
      <c r="C1094" s="28"/>
      <c r="D1094" s="28"/>
    </row>
    <row r="1095" spans="1:4">
      <c r="A1095" s="28"/>
      <c r="B1095" s="29"/>
      <c r="C1095" s="28"/>
      <c r="D1095" s="28"/>
    </row>
    <row r="1096" spans="1:4">
      <c r="A1096" s="28"/>
      <c r="B1096" s="29"/>
      <c r="C1096" s="28"/>
      <c r="D1096" s="28"/>
    </row>
    <row r="1097" spans="1:4">
      <c r="A1097" s="28"/>
      <c r="B1097" s="29"/>
      <c r="C1097" s="28"/>
      <c r="D1097" s="28"/>
    </row>
    <row r="1098" spans="1:4">
      <c r="A1098" s="28"/>
      <c r="B1098" s="29"/>
      <c r="C1098" s="28"/>
      <c r="D1098" s="28"/>
    </row>
    <row r="1099" spans="1:4">
      <c r="A1099" s="28"/>
      <c r="B1099" s="29"/>
      <c r="C1099" s="28"/>
      <c r="D1099" s="28"/>
    </row>
    <row r="1100" spans="1:4">
      <c r="A1100" s="28"/>
      <c r="B1100" s="29"/>
      <c r="C1100" s="28"/>
      <c r="D1100" s="28"/>
    </row>
    <row r="1101" spans="1:4">
      <c r="A1101" s="28"/>
      <c r="B1101" s="29"/>
      <c r="C1101" s="28"/>
      <c r="D1101" s="28"/>
    </row>
    <row r="1102" spans="1:4">
      <c r="A1102" s="28"/>
      <c r="B1102" s="29"/>
      <c r="C1102" s="28"/>
      <c r="D1102" s="28"/>
    </row>
    <row r="1103" spans="1:4">
      <c r="A1103" s="28"/>
      <c r="B1103" s="29"/>
      <c r="C1103" s="28"/>
      <c r="D1103" s="28"/>
    </row>
    <row r="1104" spans="1:4">
      <c r="A1104" s="28"/>
      <c r="B1104" s="29"/>
      <c r="C1104" s="28"/>
      <c r="D1104" s="28"/>
    </row>
    <row r="1105" spans="1:4">
      <c r="A1105" s="28"/>
      <c r="B1105" s="29"/>
      <c r="C1105" s="28"/>
      <c r="D1105" s="28"/>
    </row>
    <row r="1106" spans="1:4">
      <c r="A1106" s="28"/>
      <c r="B1106" s="29"/>
      <c r="C1106" s="28"/>
      <c r="D1106" s="28"/>
    </row>
    <row r="1107" spans="1:4">
      <c r="A1107" s="28"/>
      <c r="B1107" s="29"/>
      <c r="C1107" s="28"/>
      <c r="D1107" s="28"/>
    </row>
    <row r="1108" spans="1:4">
      <c r="A1108" s="28"/>
      <c r="B1108" s="29"/>
      <c r="C1108" s="28"/>
      <c r="D1108" s="28"/>
    </row>
    <row r="1109" spans="1:4">
      <c r="A1109" s="28"/>
      <c r="B1109" s="29"/>
      <c r="C1109" s="28"/>
      <c r="D1109" s="28"/>
    </row>
    <row r="1110" spans="1:4">
      <c r="A1110" s="28"/>
      <c r="B1110" s="29"/>
      <c r="C1110" s="28"/>
      <c r="D1110" s="28"/>
    </row>
    <row r="1111" spans="1:4">
      <c r="A1111" s="28"/>
      <c r="B1111" s="29"/>
      <c r="C1111" s="28"/>
      <c r="D1111" s="28"/>
    </row>
    <row r="1112" spans="1:4">
      <c r="A1112" s="28"/>
      <c r="B1112" s="29"/>
      <c r="C1112" s="28"/>
      <c r="D1112" s="28"/>
    </row>
    <row r="1113" spans="1:4">
      <c r="A1113" s="28"/>
      <c r="B1113" s="29"/>
      <c r="C1113" s="28"/>
      <c r="D1113" s="28"/>
    </row>
    <row r="1114" spans="1:4">
      <c r="A1114" s="28"/>
      <c r="B1114" s="29"/>
      <c r="C1114" s="28"/>
      <c r="D1114" s="28"/>
    </row>
    <row r="1115" spans="1:4">
      <c r="A1115" s="28"/>
      <c r="B1115" s="29"/>
      <c r="C1115" s="28"/>
      <c r="D1115" s="28"/>
    </row>
    <row r="1116" spans="1:4">
      <c r="A1116" s="28"/>
      <c r="B1116" s="29"/>
      <c r="C1116" s="28"/>
      <c r="D1116" s="28"/>
    </row>
    <row r="1117" spans="1:4">
      <c r="A1117" s="28"/>
      <c r="B1117" s="29"/>
      <c r="C1117" s="28"/>
      <c r="D1117" s="28"/>
    </row>
    <row r="1118" spans="1:4">
      <c r="A1118" s="28"/>
      <c r="B1118" s="29"/>
      <c r="C1118" s="28"/>
      <c r="D1118" s="28"/>
    </row>
    <row r="1119" spans="1:4">
      <c r="A1119" s="28"/>
      <c r="B1119" s="29"/>
      <c r="C1119" s="28"/>
      <c r="D1119" s="28"/>
    </row>
    <row r="1120" spans="1:4">
      <c r="A1120" s="28"/>
      <c r="B1120" s="29"/>
      <c r="C1120" s="28"/>
      <c r="D1120" s="28"/>
    </row>
    <row r="1121" spans="1:4">
      <c r="A1121" s="28"/>
      <c r="B1121" s="28"/>
      <c r="C1121" s="28"/>
      <c r="D1121" s="28"/>
    </row>
    <row r="1122" spans="1:4">
      <c r="A1122" s="28"/>
      <c r="B1122" s="28"/>
      <c r="C1122" s="28"/>
      <c r="D1122" s="28"/>
    </row>
    <row r="1123" spans="1:4">
      <c r="A1123" s="28"/>
      <c r="B1123" s="28"/>
      <c r="C1123" s="28"/>
      <c r="D1123" s="28"/>
    </row>
    <row r="1124" spans="1:4">
      <c r="A1124" s="28"/>
      <c r="B1124" s="28"/>
      <c r="C1124" s="28"/>
      <c r="D1124" s="28"/>
    </row>
    <row r="1125" spans="1:4">
      <c r="A1125" s="28"/>
      <c r="B1125" s="28"/>
      <c r="C1125" s="28"/>
      <c r="D1125" s="28"/>
    </row>
    <row r="1126" spans="1:4">
      <c r="A1126" s="28"/>
      <c r="B1126" s="28"/>
      <c r="C1126" s="28"/>
      <c r="D1126" s="28"/>
    </row>
    <row r="1127" spans="1:4">
      <c r="A1127" s="28"/>
      <c r="B1127" s="28"/>
      <c r="C1127" s="28"/>
      <c r="D1127" s="28"/>
    </row>
    <row r="1128" spans="1:4">
      <c r="A1128" s="28"/>
      <c r="B1128" s="28"/>
      <c r="C1128" s="28"/>
      <c r="D1128" s="28"/>
    </row>
    <row r="1129" spans="1:4">
      <c r="A1129" s="28"/>
      <c r="B1129" s="28"/>
      <c r="C1129" s="28"/>
      <c r="D1129" s="28"/>
    </row>
    <row r="1130" spans="1:4">
      <c r="A1130" s="28"/>
      <c r="B1130" s="28"/>
      <c r="C1130" s="28"/>
      <c r="D1130" s="28"/>
    </row>
    <row r="1131" spans="1:4">
      <c r="A1131" s="28"/>
      <c r="B1131" s="28"/>
      <c r="C1131" s="28"/>
      <c r="D1131" s="28"/>
    </row>
    <row r="1132" spans="1:4">
      <c r="A1132" s="28"/>
      <c r="B1132" s="28"/>
      <c r="C1132" s="28"/>
      <c r="D1132" s="28"/>
    </row>
    <row r="1133" spans="1:4">
      <c r="A1133" s="28"/>
      <c r="B1133" s="28"/>
      <c r="C1133" s="28"/>
      <c r="D1133" s="28"/>
    </row>
    <row r="1134" spans="1:4">
      <c r="A1134" s="28"/>
      <c r="B1134" s="28"/>
      <c r="C1134" s="28"/>
      <c r="D1134" s="28"/>
    </row>
    <row r="1135" spans="1:4">
      <c r="A1135" s="28"/>
      <c r="B1135" s="28"/>
      <c r="C1135" s="28"/>
      <c r="D1135" s="28"/>
    </row>
    <row r="1136" spans="1:4">
      <c r="A1136" s="28"/>
      <c r="B1136" s="28"/>
      <c r="C1136" s="28"/>
      <c r="D1136" s="28"/>
    </row>
    <row r="1137" spans="1:4">
      <c r="A1137" s="28"/>
      <c r="B1137" s="28"/>
      <c r="C1137" s="28"/>
      <c r="D1137" s="28"/>
    </row>
    <row r="1138" spans="1:4">
      <c r="A1138" s="28"/>
      <c r="B1138" s="28"/>
      <c r="C1138" s="28"/>
      <c r="D1138" s="28"/>
    </row>
    <row r="1139" spans="1:4">
      <c r="A1139" s="28"/>
      <c r="B1139" s="28"/>
      <c r="C1139" s="28"/>
      <c r="D1139" s="28"/>
    </row>
    <row r="1140" spans="1:4">
      <c r="A1140" s="28"/>
      <c r="B1140" s="28"/>
      <c r="C1140" s="28"/>
      <c r="D1140" s="28"/>
    </row>
    <row r="1141" spans="1:4">
      <c r="A1141" s="28"/>
      <c r="B1141" s="28"/>
      <c r="C1141" s="28"/>
      <c r="D1141" s="28"/>
    </row>
    <row r="1142" spans="1:4">
      <c r="A1142" s="28"/>
      <c r="B1142" s="28"/>
      <c r="C1142" s="28"/>
      <c r="D1142" s="28"/>
    </row>
    <row r="1143" spans="1:4">
      <c r="A1143" s="28"/>
      <c r="B1143" s="28"/>
      <c r="C1143" s="28"/>
      <c r="D1143" s="28"/>
    </row>
    <row r="1144" spans="1:4">
      <c r="A1144" s="28"/>
      <c r="B1144" s="28"/>
      <c r="C1144" s="28"/>
      <c r="D1144" s="28"/>
    </row>
    <row r="1145" spans="1:4">
      <c r="A1145" s="28"/>
      <c r="B1145" s="28"/>
      <c r="C1145" s="28"/>
      <c r="D1145" s="28"/>
    </row>
    <row r="1146" spans="1:4">
      <c r="A1146" s="28"/>
      <c r="B1146" s="28"/>
      <c r="C1146" s="28"/>
      <c r="D1146" s="28"/>
    </row>
    <row r="1147" spans="1:4">
      <c r="A1147" s="28"/>
      <c r="B1147" s="28"/>
      <c r="C1147" s="28"/>
      <c r="D1147" s="28"/>
    </row>
    <row r="1148" spans="1:4">
      <c r="A1148" s="28"/>
      <c r="B1148" s="28"/>
      <c r="C1148" s="28"/>
      <c r="D1148" s="28"/>
    </row>
    <row r="1149" spans="1:4">
      <c r="A1149" s="28"/>
      <c r="B1149" s="28"/>
      <c r="C1149" s="28"/>
      <c r="D1149" s="28"/>
    </row>
    <row r="1150" spans="1:4">
      <c r="A1150" s="28"/>
      <c r="B1150" s="28"/>
      <c r="C1150" s="28"/>
      <c r="D1150" s="28"/>
    </row>
    <row r="1151" spans="1:4">
      <c r="A1151" s="28"/>
      <c r="B1151" s="28"/>
      <c r="C1151" s="28"/>
      <c r="D1151" s="28"/>
    </row>
    <row r="1152" spans="1:4">
      <c r="A1152" s="28"/>
      <c r="B1152" s="28"/>
      <c r="C1152" s="28"/>
      <c r="D1152" s="28"/>
    </row>
    <row r="1153" spans="1:4">
      <c r="A1153" s="28"/>
      <c r="B1153" s="28"/>
      <c r="C1153" s="28"/>
      <c r="D1153" s="28"/>
    </row>
    <row r="1154" spans="1:4">
      <c r="A1154" s="28"/>
      <c r="B1154" s="28"/>
      <c r="C1154" s="28"/>
      <c r="D1154" s="28"/>
    </row>
    <row r="1155" spans="1:4">
      <c r="A1155" s="28"/>
      <c r="B1155" s="28"/>
      <c r="C1155" s="28"/>
      <c r="D1155" s="28"/>
    </row>
    <row r="1156" spans="1:4">
      <c r="A1156" s="28"/>
      <c r="B1156" s="28"/>
      <c r="C1156" s="28"/>
      <c r="D1156" s="28"/>
    </row>
    <row r="1157" spans="1:4">
      <c r="A1157" s="28"/>
      <c r="B1157" s="28"/>
      <c r="C1157" s="28"/>
      <c r="D1157" s="28"/>
    </row>
    <row r="1158" spans="1:4">
      <c r="A1158" s="28"/>
      <c r="B1158" s="28"/>
      <c r="C1158" s="28"/>
      <c r="D1158" s="28"/>
    </row>
    <row r="1159" spans="1:4">
      <c r="A1159" s="28"/>
      <c r="B1159" s="28"/>
      <c r="C1159" s="28"/>
      <c r="D1159" s="28"/>
    </row>
    <row r="1160" spans="1:4">
      <c r="A1160" s="28"/>
      <c r="B1160" s="28"/>
      <c r="C1160" s="28"/>
      <c r="D1160" s="28"/>
    </row>
    <row r="1161" spans="1:4">
      <c r="A1161" s="28"/>
      <c r="B1161" s="28"/>
      <c r="C1161" s="28"/>
      <c r="D1161" s="28"/>
    </row>
    <row r="1162" spans="1:4">
      <c r="A1162" s="28"/>
      <c r="B1162" s="28"/>
      <c r="C1162" s="28"/>
      <c r="D1162" s="28"/>
    </row>
    <row r="1163" spans="1:4">
      <c r="A1163" s="28"/>
      <c r="B1163" s="28"/>
      <c r="C1163" s="28"/>
      <c r="D1163" s="28"/>
    </row>
    <row r="1164" spans="1:4">
      <c r="A1164" s="28"/>
      <c r="B1164" s="28"/>
      <c r="C1164" s="28"/>
      <c r="D1164" s="28"/>
    </row>
    <row r="1165" spans="1:4">
      <c r="A1165" s="28"/>
      <c r="B1165" s="28"/>
      <c r="C1165" s="28"/>
      <c r="D1165" s="28"/>
    </row>
    <row r="1166" spans="1:4">
      <c r="A1166" s="28"/>
      <c r="B1166" s="28"/>
      <c r="C1166" s="28"/>
      <c r="D1166" s="28"/>
    </row>
    <row r="1167" spans="1:4">
      <c r="A1167" s="28"/>
      <c r="B1167" s="28"/>
      <c r="C1167" s="28"/>
      <c r="D1167" s="28"/>
    </row>
    <row r="1168" spans="1:4">
      <c r="A1168" s="28"/>
      <c r="B1168" s="28"/>
      <c r="C1168" s="28"/>
      <c r="D1168" s="28"/>
    </row>
    <row r="1169" spans="1:4">
      <c r="A1169" s="28"/>
      <c r="B1169" s="28"/>
      <c r="C1169" s="28"/>
      <c r="D1169" s="28"/>
    </row>
    <row r="1170" spans="1:4">
      <c r="A1170" s="28"/>
      <c r="B1170" s="28"/>
      <c r="C1170" s="28"/>
      <c r="D1170" s="28"/>
    </row>
    <row r="1171" spans="1:4">
      <c r="A1171" s="28"/>
      <c r="B1171" s="28"/>
      <c r="C1171" s="28"/>
      <c r="D1171" s="28"/>
    </row>
    <row r="1172" spans="1:4">
      <c r="A1172" s="28"/>
      <c r="B1172" s="28"/>
      <c r="C1172" s="28"/>
      <c r="D1172" s="28"/>
    </row>
    <row r="1173" spans="1:4">
      <c r="A1173" s="28"/>
      <c r="B1173" s="28"/>
      <c r="C1173" s="28"/>
      <c r="D1173" s="28"/>
    </row>
    <row r="1174" spans="1:4">
      <c r="A1174" s="28"/>
      <c r="B1174" s="28"/>
      <c r="C1174" s="28"/>
      <c r="D1174" s="28"/>
    </row>
    <row r="1175" spans="1:4">
      <c r="A1175" s="28"/>
      <c r="B1175" s="28"/>
      <c r="C1175" s="28"/>
      <c r="D1175" s="28"/>
    </row>
    <row r="1176" spans="1:4">
      <c r="A1176" s="28"/>
      <c r="B1176" s="28"/>
      <c r="C1176" s="28"/>
      <c r="D1176" s="28"/>
    </row>
    <row r="1177" spans="1:4">
      <c r="A1177" s="28"/>
      <c r="B1177" s="28"/>
      <c r="C1177" s="28"/>
      <c r="D1177" s="28"/>
    </row>
    <row r="1178" spans="1:4">
      <c r="A1178" s="28"/>
      <c r="B1178" s="28"/>
      <c r="C1178" s="28"/>
      <c r="D1178" s="28"/>
    </row>
    <row r="1179" spans="1:4">
      <c r="A1179" s="28"/>
      <c r="B1179" s="28"/>
      <c r="C1179" s="28"/>
      <c r="D1179" s="28"/>
    </row>
    <row r="1180" spans="1:4">
      <c r="A1180" s="28"/>
      <c r="B1180" s="28"/>
      <c r="C1180" s="28"/>
      <c r="D1180" s="28"/>
    </row>
    <row r="1181" spans="1:4">
      <c r="A1181" s="28"/>
      <c r="B1181" s="28"/>
      <c r="C1181" s="28"/>
      <c r="D1181" s="28"/>
    </row>
    <row r="1182" spans="1:4">
      <c r="A1182" s="28"/>
      <c r="B1182" s="28"/>
      <c r="C1182" s="28"/>
      <c r="D1182" s="28"/>
    </row>
    <row r="1183" spans="1:4">
      <c r="A1183" s="28"/>
      <c r="B1183" s="28"/>
      <c r="C1183" s="28"/>
      <c r="D1183" s="28"/>
    </row>
    <row r="1184" spans="1:4">
      <c r="A1184" s="28"/>
      <c r="B1184" s="28"/>
      <c r="C1184" s="28"/>
      <c r="D1184" s="28"/>
    </row>
    <row r="1185" spans="1:4">
      <c r="A1185" s="28"/>
      <c r="B1185" s="28"/>
      <c r="C1185" s="28"/>
      <c r="D1185" s="28"/>
    </row>
    <row r="1186" spans="1:4">
      <c r="A1186" s="28"/>
      <c r="B1186" s="28"/>
      <c r="C1186" s="28"/>
      <c r="D1186" s="28"/>
    </row>
    <row r="1187" spans="1:4">
      <c r="A1187" s="28"/>
      <c r="B1187" s="28"/>
      <c r="C1187" s="28"/>
      <c r="D1187" s="28"/>
    </row>
    <row r="1188" spans="1:4">
      <c r="A1188" s="28"/>
      <c r="B1188" s="28"/>
      <c r="C1188" s="28"/>
      <c r="D1188" s="28"/>
    </row>
  </sheetData>
  <sheetProtection sheet="1" objects="1" scenarios="1"/>
  <phoneticPr fontId="8" type="noConversion"/>
  <hyperlinks>
    <hyperlink ref="A121" r:id="rId1" display="http://www.bav-astro.de/sfs/BAVM_link.php?BAVMnr=34" xr:uid="{00000000-0004-0000-0600-000000000000}"/>
    <hyperlink ref="A122" r:id="rId2" display="http://www.bav-astro.de/sfs/BAVM_link.php?BAVMnr=34" xr:uid="{00000000-0004-0000-0600-000001000000}"/>
    <hyperlink ref="A123" r:id="rId3" display="http://www.bav-astro.de/sfs/BAVM_link.php?BAVMnr=34" xr:uid="{00000000-0004-0000-0600-000002000000}"/>
    <hyperlink ref="A124" r:id="rId4" display="http://www.bav-astro.de/sfs/BAVM_link.php?BAVMnr=34" xr:uid="{00000000-0004-0000-0600-000003000000}"/>
    <hyperlink ref="A126" r:id="rId5" display="http://www.bav-astro.de/sfs/BAVM_link.php?BAVMnr=38" xr:uid="{00000000-0004-0000-0600-000004000000}"/>
    <hyperlink ref="A128" r:id="rId6" display="http://www.bav-astro.de/sfs/BAVM_link.php?BAVMnr=39" xr:uid="{00000000-0004-0000-0600-000005000000}"/>
    <hyperlink ref="A129" r:id="rId7" display="http://www.bav-astro.de/sfs/BAVM_link.php?BAVMnr=39" xr:uid="{00000000-0004-0000-0600-000006000000}"/>
    <hyperlink ref="A130" r:id="rId8" display="http://vsolj.cetus-net.org/no47.pdf" xr:uid="{00000000-0004-0000-0600-000007000000}"/>
    <hyperlink ref="A131" r:id="rId9" display="http://www.bav-astro.de/sfs/BAVM_link.php?BAVMnr=46" xr:uid="{00000000-0004-0000-0600-000008000000}"/>
    <hyperlink ref="A132" r:id="rId10" display="http://www.bav-astro.de/sfs/BAVM_link.php?BAVMnr=50" xr:uid="{00000000-0004-0000-0600-000009000000}"/>
    <hyperlink ref="A133" r:id="rId11" display="http://www.bav-astro.de/sfs/BAVM_link.php?BAVMnr=60" xr:uid="{00000000-0004-0000-0600-00000A000000}"/>
    <hyperlink ref="A134" r:id="rId12" display="http://www.bav-astro.de/sfs/BAVM_link.php?BAVMnr=60" xr:uid="{00000000-0004-0000-0600-00000B000000}"/>
    <hyperlink ref="A135" r:id="rId13" display="http://www.bav-astro.de/sfs/BAVM_link.php?BAVMnr=60" xr:uid="{00000000-0004-0000-0600-00000C000000}"/>
    <hyperlink ref="A136" r:id="rId14" display="http://www.bav-astro.de/sfs/BAVM_link.php?BAVMnr=132" xr:uid="{00000000-0004-0000-0600-00000D000000}"/>
    <hyperlink ref="A137" r:id="rId15" display="http://www.bav-astro.de/sfs/BAVM_link.php?BAVMnr=132" xr:uid="{00000000-0004-0000-0600-00000E000000}"/>
    <hyperlink ref="A138" r:id="rId16" display="http://www.konkoly.hu/cgi-bin/IBVS?5594" xr:uid="{00000000-0004-0000-0600-00000F000000}"/>
    <hyperlink ref="A139" r:id="rId17" display="http://vsolj.cetus-net.org/no40.pdf" xr:uid="{00000000-0004-0000-0600-000010000000}"/>
    <hyperlink ref="A140" r:id="rId18" display="http://vsolj.cetus-net.org/no43.pdf" xr:uid="{00000000-0004-0000-0600-000011000000}"/>
    <hyperlink ref="A141" r:id="rId19" display="http://vsolj.cetus-net.org/no44.pdf" xr:uid="{00000000-0004-0000-0600-000012000000}"/>
    <hyperlink ref="A142" r:id="rId20" display="http://vsolj.cetus-net.org/no44.pdf" xr:uid="{00000000-0004-0000-0600-000013000000}"/>
    <hyperlink ref="A143" r:id="rId21" display="http://vsolj.cetus-net.org/no44.pdf" xr:uid="{00000000-0004-0000-0600-000014000000}"/>
    <hyperlink ref="A144" r:id="rId22" display="http://vsolj.cetus-net.org/no45.pdf" xr:uid="{00000000-0004-0000-0600-000015000000}"/>
    <hyperlink ref="A145" r:id="rId23" display="http://vsolj.cetus-net.org/no45.pdf" xr:uid="{00000000-0004-0000-0600-000016000000}"/>
    <hyperlink ref="A146" r:id="rId24" display="http://www.konkoly.hu/cgi-bin/IBVS?5801" xr:uid="{00000000-0004-0000-0600-000017000000}"/>
    <hyperlink ref="A147" r:id="rId25" display="http://www.konkoly.hu/cgi-bin/IBVS?5801" xr:uid="{00000000-0004-0000-0600-000018000000}"/>
    <hyperlink ref="A148" r:id="rId26" display="http://vsolj.cetus-net.org/no46.pdf" xr:uid="{00000000-0004-0000-0600-000019000000}"/>
    <hyperlink ref="A149" r:id="rId27" display="http://www.bav-astro.de/sfs/BAVM_link.php?BAVMnr=193" xr:uid="{00000000-0004-0000-0600-00001A000000}"/>
    <hyperlink ref="A150" r:id="rId28" display="http://www.bav-astro.de/sfs/BAVM_link.php?BAVMnr=193" xr:uid="{00000000-0004-0000-0600-00001B000000}"/>
    <hyperlink ref="A151" r:id="rId29" display="http://vsolj.cetus-net.org/no48.pdf" xr:uid="{00000000-0004-0000-0600-00001C000000}"/>
    <hyperlink ref="A152" r:id="rId30" display="http://www.bav-astro.de/sfs/BAVM_link.php?BAVMnr=203" xr:uid="{00000000-0004-0000-0600-00001D000000}"/>
    <hyperlink ref="A153" r:id="rId31" display="http://www.bav-astro.de/sfs/BAVM_link.php?BAVMnr=203" xr:uid="{00000000-0004-0000-0600-00001E000000}"/>
    <hyperlink ref="A154" r:id="rId32" display="http://vsolj.cetus-net.org/vsoljno50.pdf" xr:uid="{00000000-0004-0000-0600-00001F000000}"/>
    <hyperlink ref="A155" r:id="rId33" display="http://www.bav-astro.de/sfs/BAVM_link.php?BAVMnr=215" xr:uid="{00000000-0004-0000-0600-000020000000}"/>
    <hyperlink ref="A156" r:id="rId34" display="http://www.bav-astro.de/sfs/BAVM_link.php?BAVMnr=215" xr:uid="{00000000-0004-0000-0600-000021000000}"/>
    <hyperlink ref="A157" r:id="rId35" display="http://www.bav-astro.de/sfs/BAVM_link.php?BAVMnr=215" xr:uid="{00000000-0004-0000-0600-000022000000}"/>
    <hyperlink ref="A158" r:id="rId36" display="http://www.bav-astro.de/sfs/BAVM_link.php?BAVMnr=225" xr:uid="{00000000-0004-0000-0600-000023000000}"/>
  </hyperlinks>
  <pageMargins left="0.75" right="0.75" top="1" bottom="1" header="0.5" footer="0.5"/>
  <pageSetup orientation="portrait" horizontalDpi="300" verticalDpi="300" r:id="rId37"/>
  <headerFooter alignWithMargins="0"/>
  <drawing r:id="rId3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188"/>
  <sheetViews>
    <sheetView workbookViewId="0">
      <pane ySplit="20" topLeftCell="A21" activePane="bottomLeft" state="frozen"/>
      <selection pane="bottomLeft" activeCell="E14" sqref="E14"/>
    </sheetView>
  </sheetViews>
  <sheetFormatPr defaultColWidth="10.28515625" defaultRowHeight="12.75"/>
  <cols>
    <col min="1" max="1" width="14.42578125" customWidth="1"/>
    <col min="2" max="2" width="5.5703125" customWidth="1"/>
    <col min="3" max="3" width="13.7109375" customWidth="1"/>
    <col min="4" max="4" width="10.28515625" customWidth="1"/>
    <col min="5" max="5" width="13.28515625" customWidth="1"/>
    <col min="6" max="6" width="16.5703125" customWidth="1"/>
    <col min="7" max="7" width="12" customWidth="1"/>
    <col min="8" max="9" width="11.140625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23" width="10.28515625" customWidth="1"/>
    <col min="24" max="24" width="40.5703125" customWidth="1"/>
  </cols>
  <sheetData>
    <row r="1" spans="1:23" ht="21" thickBot="1">
      <c r="A1" s="1" t="s">
        <v>246</v>
      </c>
      <c r="V1" s="6" t="s">
        <v>71</v>
      </c>
      <c r="W1" s="9" t="s">
        <v>83</v>
      </c>
    </row>
    <row r="2" spans="1:23">
      <c r="A2" t="s">
        <v>86</v>
      </c>
      <c r="B2" s="27" t="s">
        <v>133</v>
      </c>
      <c r="V2" s="28">
        <v>-40000</v>
      </c>
      <c r="W2" s="28">
        <f t="shared" ref="W2:W17" si="0">+$D$11+$D$12*V2+$D$13*V2^2</f>
        <v>0.29394318875414388</v>
      </c>
    </row>
    <row r="3" spans="1:23" ht="13.5" thickBot="1">
      <c r="V3" s="28">
        <v>-35000</v>
      </c>
      <c r="W3" s="28">
        <f t="shared" si="0"/>
        <v>0.25444387095482573</v>
      </c>
    </row>
    <row r="4" spans="1:23" ht="14.25" thickTop="1" thickBot="1">
      <c r="A4" s="7" t="s">
        <v>61</v>
      </c>
      <c r="C4" s="2">
        <v>43016.404000000002</v>
      </c>
      <c r="D4" s="3">
        <v>0.37012879999999998</v>
      </c>
      <c r="V4" s="28">
        <v>-30000</v>
      </c>
      <c r="W4" s="28">
        <f t="shared" si="0"/>
        <v>0.2164420433706683</v>
      </c>
    </row>
    <row r="5" spans="1:23" ht="13.5" thickTop="1">
      <c r="A5" s="45" t="s">
        <v>136</v>
      </c>
      <c r="B5" s="46"/>
      <c r="C5" s="47">
        <v>8</v>
      </c>
      <c r="D5" s="46" t="s">
        <v>137</v>
      </c>
      <c r="V5" s="28">
        <v>-25000</v>
      </c>
      <c r="W5" s="28">
        <f t="shared" si="0"/>
        <v>0.17993770600167161</v>
      </c>
    </row>
    <row r="6" spans="1:23">
      <c r="A6" s="7" t="s">
        <v>62</v>
      </c>
      <c r="V6" s="28">
        <v>-20000</v>
      </c>
      <c r="W6" s="28">
        <f t="shared" si="0"/>
        <v>0.1449308588478356</v>
      </c>
    </row>
    <row r="7" spans="1:23">
      <c r="A7" t="s">
        <v>63</v>
      </c>
      <c r="C7">
        <f>+C4</f>
        <v>43016.404000000002</v>
      </c>
      <c r="D7" s="20" t="s">
        <v>73</v>
      </c>
      <c r="V7" s="28">
        <v>-15000</v>
      </c>
      <c r="W7" s="28">
        <f t="shared" si="0"/>
        <v>0.11142150190916031</v>
      </c>
    </row>
    <row r="8" spans="1:23">
      <c r="A8" t="s">
        <v>64</v>
      </c>
      <c r="C8">
        <f>+D4</f>
        <v>0.37012879999999998</v>
      </c>
      <c r="D8" s="20" t="s">
        <v>73</v>
      </c>
      <c r="V8" s="28">
        <v>-10000</v>
      </c>
      <c r="W8" s="28">
        <f t="shared" si="0"/>
        <v>7.9409635185645755E-2</v>
      </c>
    </row>
    <row r="9" spans="1:23">
      <c r="A9" s="54" t="s">
        <v>143</v>
      </c>
      <c r="C9" s="55">
        <v>21</v>
      </c>
      <c r="D9" s="48" t="str">
        <f>"F"&amp;C9</f>
        <v>F21</v>
      </c>
      <c r="E9" s="10" t="str">
        <f>"G"&amp;C9</f>
        <v>G21</v>
      </c>
      <c r="V9" s="28">
        <v>-5000</v>
      </c>
      <c r="W9" s="28">
        <f t="shared" si="0"/>
        <v>4.88952586772919E-2</v>
      </c>
    </row>
    <row r="10" spans="1:23" ht="13.5" thickBot="1">
      <c r="A10" s="46"/>
      <c r="B10" s="46"/>
      <c r="C10" s="6" t="s">
        <v>81</v>
      </c>
      <c r="D10" s="6" t="s">
        <v>82</v>
      </c>
      <c r="E10" s="46"/>
      <c r="V10" s="28">
        <v>0</v>
      </c>
      <c r="W10" s="28">
        <f t="shared" si="0"/>
        <v>1.9878372384098765E-2</v>
      </c>
    </row>
    <row r="11" spans="1:23" ht="13.5" thickTop="1">
      <c r="A11" s="46" t="s">
        <v>77</v>
      </c>
      <c r="B11" s="46"/>
      <c r="C11" s="23">
        <f ca="1">INTERCEPT(INDIRECT($E$9):G925,INDIRECT($D$9):F925)</f>
        <v>3.749341131623242E-2</v>
      </c>
      <c r="D11" s="21">
        <f>E11*F11</f>
        <v>1.9878372384098765E-2</v>
      </c>
      <c r="E11" s="66">
        <v>1.9878372384098765E-2</v>
      </c>
      <c r="F11" s="67">
        <v>1</v>
      </c>
      <c r="V11" s="28">
        <v>5000</v>
      </c>
      <c r="W11" s="28">
        <f t="shared" si="0"/>
        <v>-7.6410236939336599E-3</v>
      </c>
    </row>
    <row r="12" spans="1:23">
      <c r="A12" s="46" t="s">
        <v>78</v>
      </c>
      <c r="B12" s="46"/>
      <c r="C12" s="23">
        <f ca="1">SLOPE(INDIRECT($E$9):G925,INDIRECT($D$9):F925)</f>
        <v>-5.7974870453728236E-6</v>
      </c>
      <c r="D12" s="21">
        <f>E12*F12</f>
        <v>-5.6536282371225566E-6</v>
      </c>
      <c r="E12" s="68">
        <v>-5.6536282371225564E-2</v>
      </c>
      <c r="F12" s="67">
        <v>1E-4</v>
      </c>
      <c r="V12" s="28">
        <v>10000</v>
      </c>
      <c r="W12" s="28">
        <f t="shared" si="0"/>
        <v>-3.3662929556805374E-2</v>
      </c>
    </row>
    <row r="13" spans="1:23" ht="13.5" thickBot="1">
      <c r="A13" s="46" t="s">
        <v>80</v>
      </c>
      <c r="B13" s="46"/>
      <c r="C13" s="5" t="s">
        <v>75</v>
      </c>
      <c r="D13" s="21">
        <f>E13*F13</f>
        <v>2.9949804303214286E-11</v>
      </c>
      <c r="E13" s="69">
        <v>2.9949804303214282E-3</v>
      </c>
      <c r="F13" s="67">
        <v>1E-8</v>
      </c>
      <c r="V13" s="28">
        <v>15000</v>
      </c>
      <c r="W13" s="28">
        <f t="shared" si="0"/>
        <v>-5.8187345204516371E-2</v>
      </c>
    </row>
    <row r="14" spans="1:23" ht="13.5" thickTop="1">
      <c r="A14" s="46"/>
      <c r="B14" s="46"/>
      <c r="C14" s="46"/>
      <c r="D14" s="21"/>
      <c r="E14">
        <f>SUM(U21:U932)</f>
        <v>2.5175161399962075E-2</v>
      </c>
      <c r="V14" s="28">
        <v>20000</v>
      </c>
      <c r="W14" s="28">
        <f t="shared" si="0"/>
        <v>-8.1214270637066641E-2</v>
      </c>
    </row>
    <row r="15" spans="1:23">
      <c r="A15" s="49" t="s">
        <v>79</v>
      </c>
      <c r="B15" s="46"/>
      <c r="C15" s="18">
        <f ca="1">(C7+C11)+(C8+C12)*INT(MAX(F21:F3466))</f>
        <v>56525.190839129136</v>
      </c>
      <c r="D15" s="70">
        <f>+C7+INT(MAX(F21:F1532))*C8+D11+D12*INT(MAX(F21:F3967))+D13*INT(MAX(F21:F3994)^2)</f>
        <v>56525.218371996329</v>
      </c>
      <c r="E15" s="50" t="s">
        <v>147</v>
      </c>
      <c r="F15" s="47">
        <v>1</v>
      </c>
      <c r="V15" s="28">
        <v>25000</v>
      </c>
      <c r="W15" s="28">
        <f t="shared" si="0"/>
        <v>-0.10274370585445623</v>
      </c>
    </row>
    <row r="16" spans="1:23">
      <c r="A16" s="52" t="s">
        <v>65</v>
      </c>
      <c r="B16" s="46"/>
      <c r="C16" s="19">
        <f ca="1">+C8+C12</f>
        <v>0.3701230025129546</v>
      </c>
      <c r="D16" s="70">
        <f>+C8+D12+2*D13*MAX(F21:F100)</f>
        <v>0.37012426361926259</v>
      </c>
      <c r="E16" s="50" t="s">
        <v>138</v>
      </c>
      <c r="F16" s="51">
        <f ca="1">NOW()+15018.5+$C$5/24</f>
        <v>60369.375816435189</v>
      </c>
      <c r="V16" s="28">
        <v>30000</v>
      </c>
      <c r="W16" s="28">
        <f t="shared" si="0"/>
        <v>-0.12277565085668507</v>
      </c>
    </row>
    <row r="17" spans="1:27" ht="13.5" thickBot="1">
      <c r="A17" s="50" t="s">
        <v>131</v>
      </c>
      <c r="B17" s="46"/>
      <c r="C17" s="46">
        <f>COUNT(C21:C2124)</f>
        <v>138</v>
      </c>
      <c r="E17" s="50" t="s">
        <v>148</v>
      </c>
      <c r="F17" s="51">
        <f ca="1">ROUND(2*(F16-$C$7)/$C$8,0)/2+F15</f>
        <v>46884.5</v>
      </c>
      <c r="V17" s="28">
        <v>35000</v>
      </c>
      <c r="W17" s="28">
        <f t="shared" si="0"/>
        <v>-0.14131010564375324</v>
      </c>
    </row>
    <row r="18" spans="1:27" ht="14.25" thickTop="1" thickBot="1">
      <c r="A18" s="7" t="s">
        <v>151</v>
      </c>
      <c r="C18" s="71">
        <f ca="1">+C15</f>
        <v>56525.190839129136</v>
      </c>
      <c r="D18" s="72">
        <f ca="1">C16</f>
        <v>0.3701230025129546</v>
      </c>
      <c r="E18" s="50" t="s">
        <v>139</v>
      </c>
      <c r="F18" s="10">
        <f ca="1">ROUND(2*(F16-$C$15)/$C$16,0)/2+F15</f>
        <v>10387</v>
      </c>
    </row>
    <row r="19" spans="1:27" ht="13.5" thickBot="1">
      <c r="A19" s="7" t="s">
        <v>152</v>
      </c>
      <c r="C19" s="73">
        <f>+D15</f>
        <v>56525.218371996329</v>
      </c>
      <c r="D19" s="74">
        <f>+D16</f>
        <v>0.37012426361926259</v>
      </c>
      <c r="E19" s="50" t="s">
        <v>140</v>
      </c>
      <c r="F19" s="53">
        <f ca="1">+$C$15+$C$16*F18-15018.5-$C$5/24</f>
        <v>45350.825132897859</v>
      </c>
    </row>
    <row r="20" spans="1:27" ht="13.5" thickBot="1">
      <c r="A20" s="6" t="s">
        <v>67</v>
      </c>
      <c r="B20" s="6" t="s">
        <v>68</v>
      </c>
      <c r="C20" s="6" t="s">
        <v>69</v>
      </c>
      <c r="D20" s="6" t="s">
        <v>74</v>
      </c>
      <c r="E20" s="6" t="s">
        <v>70</v>
      </c>
      <c r="F20" s="6" t="s">
        <v>71</v>
      </c>
      <c r="G20" s="6" t="s">
        <v>72</v>
      </c>
      <c r="H20" s="9" t="s">
        <v>73</v>
      </c>
      <c r="I20" s="9" t="s">
        <v>112</v>
      </c>
      <c r="J20" s="9" t="s">
        <v>114</v>
      </c>
      <c r="K20" s="9" t="s">
        <v>117</v>
      </c>
      <c r="L20" s="9" t="s">
        <v>87</v>
      </c>
      <c r="M20" s="9" t="s">
        <v>88</v>
      </c>
      <c r="N20" s="9" t="s">
        <v>89</v>
      </c>
      <c r="O20" s="9" t="s">
        <v>84</v>
      </c>
      <c r="P20" s="8" t="s">
        <v>83</v>
      </c>
      <c r="Q20" s="6" t="s">
        <v>76</v>
      </c>
      <c r="R20" s="56" t="s">
        <v>146</v>
      </c>
      <c r="S20" s="110" t="s">
        <v>153</v>
      </c>
      <c r="T20" s="8" t="s">
        <v>237</v>
      </c>
      <c r="U20" s="6" t="s">
        <v>224</v>
      </c>
      <c r="V20" s="6" t="s">
        <v>247</v>
      </c>
    </row>
    <row r="21" spans="1:27" s="34" customFormat="1" ht="13.7" customHeight="1">
      <c r="A21" s="123" t="s">
        <v>249</v>
      </c>
      <c r="B21" s="121" t="s">
        <v>122</v>
      </c>
      <c r="C21" s="123">
        <v>28427.127</v>
      </c>
      <c r="D21" s="124" t="s">
        <v>299</v>
      </c>
      <c r="E21" s="34">
        <f t="shared" ref="E21:E52" si="1">+(C21-C$7)/C$8</f>
        <v>-39416.757085641548</v>
      </c>
      <c r="F21" s="145">
        <f>ROUND(2*E21,0)/2-0.5</f>
        <v>-39417.5</v>
      </c>
      <c r="G21" s="34">
        <f t="shared" ref="G21:G52" si="2">+C21-(C$7+F21*C$8)</f>
        <v>0.27497399999992922</v>
      </c>
      <c r="H21"/>
      <c r="I21"/>
      <c r="J21"/>
      <c r="K21"/>
      <c r="L21"/>
      <c r="M21"/>
      <c r="N21" s="34">
        <f>G21</f>
        <v>0.27497399999992922</v>
      </c>
      <c r="O21" s="34">
        <f t="shared" ref="O21:O52" ca="1" si="3">+C$11+C$12*F21</f>
        <v>0.26601585692721569</v>
      </c>
      <c r="P21" s="28">
        <f t="shared" ref="P21:P52" si="4">+D$11+D$12*F21+D$13*F21^2</f>
        <v>0.28926445158127656</v>
      </c>
      <c r="Q21" s="37">
        <f t="shared" ref="Q21:Q52" si="5">+C21-15018.5</f>
        <v>13408.627</v>
      </c>
      <c r="R21"/>
      <c r="S21" s="34">
        <f t="shared" ref="S21:S52" si="6">(P21-G21)^2</f>
        <v>2.0421700639883272E-4</v>
      </c>
      <c r="T21">
        <v>1</v>
      </c>
      <c r="U21" s="34">
        <f t="shared" ref="U21:U52" si="7">S21*T21</f>
        <v>2.0421700639883272E-4</v>
      </c>
      <c r="V21" s="34">
        <f t="shared" ref="V21:V52" si="8">+G21-P21</f>
        <v>-1.4290451581347341E-2</v>
      </c>
      <c r="W21"/>
      <c r="X21" s="143" t="s">
        <v>266</v>
      </c>
      <c r="Y21"/>
      <c r="Z21"/>
    </row>
    <row r="22" spans="1:27" s="34" customFormat="1" ht="13.7" customHeight="1">
      <c r="A22" s="38" t="s">
        <v>113</v>
      </c>
      <c r="B22" s="14"/>
      <c r="C22" s="25">
        <v>28427.132000000001</v>
      </c>
      <c r="D22" s="25"/>
      <c r="E22" s="34">
        <f t="shared" si="1"/>
        <v>-39416.743576830559</v>
      </c>
      <c r="F22" s="144">
        <f>ROUND(2*E22,0)/2-1</f>
        <v>-39417.5</v>
      </c>
      <c r="G22" s="34">
        <f t="shared" si="2"/>
        <v>0.27997400000094785</v>
      </c>
      <c r="J22" s="34">
        <f>G22</f>
        <v>0.27997400000094785</v>
      </c>
      <c r="O22" s="34">
        <f t="shared" ca="1" si="3"/>
        <v>0.26601585692721569</v>
      </c>
      <c r="P22" s="28">
        <f t="shared" si="4"/>
        <v>0.28926445158127656</v>
      </c>
      <c r="Q22" s="37">
        <f t="shared" si="5"/>
        <v>13408.632000000001</v>
      </c>
      <c r="S22" s="34">
        <f t="shared" si="6"/>
        <v>8.6312490566432172E-5</v>
      </c>
      <c r="T22" s="34">
        <v>1</v>
      </c>
      <c r="U22" s="34">
        <f t="shared" si="7"/>
        <v>8.6312490566432172E-5</v>
      </c>
      <c r="V22" s="34">
        <f t="shared" si="8"/>
        <v>-9.2904515803287069E-3</v>
      </c>
      <c r="AA22" s="34" t="s">
        <v>115</v>
      </c>
    </row>
    <row r="23" spans="1:27" s="34" customFormat="1" ht="13.7" customHeight="1">
      <c r="A23" s="123" t="s">
        <v>249</v>
      </c>
      <c r="B23" s="121" t="s">
        <v>122</v>
      </c>
      <c r="C23" s="123">
        <v>28428.241000000002</v>
      </c>
      <c r="D23" s="124" t="s">
        <v>299</v>
      </c>
      <c r="E23" s="34">
        <f t="shared" si="1"/>
        <v>-39413.747322553667</v>
      </c>
      <c r="F23" s="144">
        <f>ROUND(2*E23,0)/2-1</f>
        <v>-39414.5</v>
      </c>
      <c r="G23" s="34">
        <f t="shared" si="2"/>
        <v>0.27858759999799076</v>
      </c>
      <c r="H23"/>
      <c r="I23"/>
      <c r="J23"/>
      <c r="K23"/>
      <c r="L23"/>
      <c r="M23"/>
      <c r="N23" s="34">
        <f>G23</f>
        <v>0.27858759999799076</v>
      </c>
      <c r="O23" s="34">
        <f t="shared" ca="1" si="3"/>
        <v>0.26599846446607955</v>
      </c>
      <c r="P23" s="28">
        <f t="shared" si="4"/>
        <v>0.28924040768764669</v>
      </c>
      <c r="Q23" s="37">
        <f t="shared" si="5"/>
        <v>13409.741000000002</v>
      </c>
      <c r="R23"/>
      <c r="S23" s="34">
        <f t="shared" si="6"/>
        <v>1.1348231167279251E-4</v>
      </c>
      <c r="T23">
        <v>1</v>
      </c>
      <c r="U23" s="34">
        <f t="shared" si="7"/>
        <v>1.1348231167279251E-4</v>
      </c>
      <c r="V23" s="34">
        <f t="shared" si="8"/>
        <v>-1.065280768965593E-2</v>
      </c>
      <c r="W23"/>
      <c r="X23" s="143" t="s">
        <v>266</v>
      </c>
      <c r="Y23"/>
      <c r="Z23"/>
    </row>
    <row r="24" spans="1:27" s="34" customFormat="1" ht="13.7" customHeight="1">
      <c r="A24" s="38" t="s">
        <v>113</v>
      </c>
      <c r="B24" s="14"/>
      <c r="C24" s="25">
        <v>28429.165000000001</v>
      </c>
      <c r="D24" s="25"/>
      <c r="E24" s="34">
        <f t="shared" si="1"/>
        <v>-39411.250894283294</v>
      </c>
      <c r="F24" s="145">
        <f>ROUND(2*E24,0)/2-0.5</f>
        <v>-39412</v>
      </c>
      <c r="G24" s="34">
        <f t="shared" si="2"/>
        <v>0.27726559999791789</v>
      </c>
      <c r="J24" s="34">
        <f>G24</f>
        <v>0.27726559999791789</v>
      </c>
      <c r="O24" s="34">
        <f t="shared" ca="1" si="3"/>
        <v>0.26598397074846614</v>
      </c>
      <c r="P24" s="28">
        <f t="shared" si="4"/>
        <v>0.28922037152143165</v>
      </c>
      <c r="Q24" s="37">
        <f t="shared" si="5"/>
        <v>13410.665000000001</v>
      </c>
      <c r="S24" s="34">
        <f t="shared" si="6"/>
        <v>1.4291656217941558E-4</v>
      </c>
      <c r="T24" s="34">
        <v>1</v>
      </c>
      <c r="U24" s="34">
        <f t="shared" si="7"/>
        <v>1.4291656217941558E-4</v>
      </c>
      <c r="V24" s="34">
        <f t="shared" si="8"/>
        <v>-1.1954771523513763E-2</v>
      </c>
    </row>
    <row r="25" spans="1:27" s="34" customFormat="1" ht="13.7" customHeight="1">
      <c r="A25" s="123" t="s">
        <v>249</v>
      </c>
      <c r="B25" s="121" t="s">
        <v>122</v>
      </c>
      <c r="C25" s="123">
        <v>28429.344000000001</v>
      </c>
      <c r="D25" s="124" t="s">
        <v>299</v>
      </c>
      <c r="E25" s="34">
        <f t="shared" si="1"/>
        <v>-39410.767278849962</v>
      </c>
      <c r="F25" s="145">
        <f>ROUND(2*E25,0)/2-0.5</f>
        <v>-39411.5</v>
      </c>
      <c r="G25" s="34">
        <f t="shared" si="2"/>
        <v>0.27120119999744929</v>
      </c>
      <c r="H25"/>
      <c r="I25"/>
      <c r="J25"/>
      <c r="K25"/>
      <c r="L25"/>
      <c r="M25"/>
      <c r="N25" s="34">
        <f>G25</f>
        <v>0.27120119999744929</v>
      </c>
      <c r="O25" s="34">
        <f t="shared" ca="1" si="3"/>
        <v>0.26598107200494348</v>
      </c>
      <c r="P25" s="28">
        <f t="shared" si="4"/>
        <v>0.28921636433311332</v>
      </c>
      <c r="Q25" s="37">
        <f t="shared" si="5"/>
        <v>13410.844000000001</v>
      </c>
      <c r="R25"/>
      <c r="S25" s="34">
        <f t="shared" si="6"/>
        <v>3.24546146040981E-4</v>
      </c>
      <c r="T25">
        <v>1</v>
      </c>
      <c r="U25" s="34">
        <f t="shared" si="7"/>
        <v>3.24546146040981E-4</v>
      </c>
      <c r="V25" s="34">
        <f t="shared" si="8"/>
        <v>-1.8015164335664025E-2</v>
      </c>
      <c r="W25"/>
      <c r="X25" s="143" t="s">
        <v>266</v>
      </c>
      <c r="Y25"/>
      <c r="Z25"/>
    </row>
    <row r="26" spans="1:27" s="34" customFormat="1" ht="13.7" customHeight="1">
      <c r="A26" s="38" t="s">
        <v>113</v>
      </c>
      <c r="B26" s="14"/>
      <c r="C26" s="25">
        <v>28430.266</v>
      </c>
      <c r="D26" s="25"/>
      <c r="E26" s="34">
        <f t="shared" si="1"/>
        <v>-39408.276254103985</v>
      </c>
      <c r="F26" s="145">
        <f t="shared" ref="F26:F44" si="9">ROUND(2*E26,0)/2-0.5</f>
        <v>-39409</v>
      </c>
      <c r="G26" s="34">
        <f t="shared" si="2"/>
        <v>0.26787919999696896</v>
      </c>
      <c r="J26" s="34">
        <f>G26</f>
        <v>0.26787919999696896</v>
      </c>
      <c r="O26" s="34">
        <f t="shared" ca="1" si="3"/>
        <v>0.26596657828733</v>
      </c>
      <c r="P26" s="28">
        <f t="shared" si="4"/>
        <v>0.2891963286161453</v>
      </c>
      <c r="Q26" s="37">
        <f t="shared" si="5"/>
        <v>13411.766</v>
      </c>
      <c r="S26" s="34">
        <f t="shared" si="6"/>
        <v>4.5441997256650694E-4</v>
      </c>
      <c r="T26" s="34">
        <v>1</v>
      </c>
      <c r="U26" s="34">
        <f t="shared" si="7"/>
        <v>4.5441997256650694E-4</v>
      </c>
      <c r="V26" s="34">
        <f t="shared" si="8"/>
        <v>-2.131712861917634E-2</v>
      </c>
    </row>
    <row r="27" spans="1:27" s="34" customFormat="1" ht="13.7" customHeight="1">
      <c r="A27" s="123" t="s">
        <v>249</v>
      </c>
      <c r="B27" s="121" t="s">
        <v>122</v>
      </c>
      <c r="C27" s="123">
        <v>28431.196</v>
      </c>
      <c r="D27" s="124" t="s">
        <v>299</v>
      </c>
      <c r="E27" s="34">
        <f t="shared" si="1"/>
        <v>-39405.763615260425</v>
      </c>
      <c r="F27" s="145">
        <f t="shared" si="9"/>
        <v>-39406.5</v>
      </c>
      <c r="G27" s="34">
        <f t="shared" si="2"/>
        <v>0.27255719999448047</v>
      </c>
      <c r="H27"/>
      <c r="I27"/>
      <c r="J27"/>
      <c r="K27"/>
      <c r="L27"/>
      <c r="M27"/>
      <c r="N27" s="34">
        <f>G27</f>
        <v>0.27255719999448047</v>
      </c>
      <c r="O27" s="34">
        <f t="shared" ca="1" si="3"/>
        <v>0.26595208456971658</v>
      </c>
      <c r="P27" s="28">
        <f t="shared" si="4"/>
        <v>0.28917629327354988</v>
      </c>
      <c r="Q27" s="37">
        <f t="shared" si="5"/>
        <v>13412.696</v>
      </c>
      <c r="R27"/>
      <c r="S27" s="34">
        <f t="shared" si="6"/>
        <v>2.7619426141840998E-4</v>
      </c>
      <c r="T27">
        <v>1</v>
      </c>
      <c r="U27" s="34">
        <f t="shared" si="7"/>
        <v>2.7619426141840998E-4</v>
      </c>
      <c r="V27" s="34">
        <f t="shared" si="8"/>
        <v>-1.6619093279069408E-2</v>
      </c>
      <c r="W27"/>
      <c r="X27" s="143" t="s">
        <v>266</v>
      </c>
      <c r="Y27"/>
      <c r="Z27"/>
    </row>
    <row r="28" spans="1:27" s="34" customFormat="1" ht="13.7" customHeight="1">
      <c r="A28" s="38" t="s">
        <v>113</v>
      </c>
      <c r="B28" s="14"/>
      <c r="C28" s="25">
        <v>28460.253000000001</v>
      </c>
      <c r="D28" s="25"/>
      <c r="E28" s="34">
        <f t="shared" si="1"/>
        <v>-39327.258511091284</v>
      </c>
      <c r="F28" s="145">
        <f t="shared" si="9"/>
        <v>-39328</v>
      </c>
      <c r="G28" s="34">
        <f t="shared" si="2"/>
        <v>0.27444639999521314</v>
      </c>
      <c r="J28" s="34">
        <f>G28</f>
        <v>0.27444639999521314</v>
      </c>
      <c r="O28" s="34">
        <f t="shared" ca="1" si="3"/>
        <v>0.26549698183665482</v>
      </c>
      <c r="P28" s="28">
        <f t="shared" si="4"/>
        <v>0.28854737395188318</v>
      </c>
      <c r="Q28" s="37">
        <f t="shared" si="5"/>
        <v>13441.753000000001</v>
      </c>
      <c r="S28" s="34">
        <f t="shared" si="6"/>
        <v>1.9883746652668666E-4</v>
      </c>
      <c r="T28" s="34">
        <v>1</v>
      </c>
      <c r="U28" s="34">
        <f t="shared" si="7"/>
        <v>1.9883746652668666E-4</v>
      </c>
      <c r="V28" s="34">
        <f t="shared" si="8"/>
        <v>-1.4100973956670038E-2</v>
      </c>
    </row>
    <row r="29" spans="1:27" s="34" customFormat="1" ht="13.7" customHeight="1">
      <c r="A29" s="123" t="s">
        <v>250</v>
      </c>
      <c r="B29" s="121" t="s">
        <v>111</v>
      </c>
      <c r="C29" s="123">
        <v>28775.223000000002</v>
      </c>
      <c r="D29" s="124" t="s">
        <v>299</v>
      </c>
      <c r="E29" s="34">
        <f t="shared" si="1"/>
        <v>-38476.284471783882</v>
      </c>
      <c r="F29" s="145">
        <f t="shared" si="9"/>
        <v>-38477</v>
      </c>
      <c r="G29" s="34">
        <f t="shared" si="2"/>
        <v>0.26483759999609902</v>
      </c>
      <c r="H29"/>
      <c r="I29"/>
      <c r="J29"/>
      <c r="K29"/>
      <c r="L29"/>
      <c r="M29"/>
      <c r="N29" s="34">
        <f t="shared" ref="N29:N44" si="10">G29</f>
        <v>0.26483759999609902</v>
      </c>
      <c r="O29" s="34">
        <f t="shared" ca="1" si="3"/>
        <v>0.26056332036104257</v>
      </c>
      <c r="P29" s="28">
        <f t="shared" si="4"/>
        <v>0.28175309823232819</v>
      </c>
      <c r="Q29" s="37">
        <f t="shared" si="5"/>
        <v>13756.723000000002</v>
      </c>
      <c r="R29"/>
      <c r="S29" s="34">
        <f t="shared" si="6"/>
        <v>2.8613408057987237E-4</v>
      </c>
      <c r="T29">
        <v>1</v>
      </c>
      <c r="U29" s="34">
        <f t="shared" si="7"/>
        <v>2.8613408057987237E-4</v>
      </c>
      <c r="V29" s="34">
        <f t="shared" si="8"/>
        <v>-1.6915498236229176E-2</v>
      </c>
      <c r="W29"/>
      <c r="X29" s="143" t="s">
        <v>266</v>
      </c>
      <c r="Y29"/>
      <c r="Z29"/>
    </row>
    <row r="30" spans="1:27" s="34" customFormat="1" ht="13.7" customHeight="1">
      <c r="A30" s="123" t="s">
        <v>250</v>
      </c>
      <c r="B30" s="121" t="s">
        <v>122</v>
      </c>
      <c r="C30" s="123">
        <v>28776.146000000001</v>
      </c>
      <c r="D30" s="124" t="s">
        <v>299</v>
      </c>
      <c r="E30" s="34">
        <f t="shared" si="1"/>
        <v>-38473.790745275706</v>
      </c>
      <c r="F30" s="145">
        <f t="shared" si="9"/>
        <v>-38474.5</v>
      </c>
      <c r="G30" s="34">
        <f t="shared" si="2"/>
        <v>0.26251559999946039</v>
      </c>
      <c r="H30"/>
      <c r="I30"/>
      <c r="J30"/>
      <c r="K30"/>
      <c r="L30"/>
      <c r="M30"/>
      <c r="N30" s="34">
        <f t="shared" si="10"/>
        <v>0.26251559999946039</v>
      </c>
      <c r="O30" s="34">
        <f t="shared" ca="1" si="3"/>
        <v>0.2605488266434291</v>
      </c>
      <c r="P30" s="28">
        <f t="shared" si="4"/>
        <v>0.28173320245582079</v>
      </c>
      <c r="Q30" s="37">
        <f t="shared" si="5"/>
        <v>13757.646000000001</v>
      </c>
      <c r="R30"/>
      <c r="S30" s="34">
        <f t="shared" si="6"/>
        <v>3.6931624417070906E-4</v>
      </c>
      <c r="T30">
        <v>1</v>
      </c>
      <c r="U30" s="34">
        <f t="shared" si="7"/>
        <v>3.6931624417070906E-4</v>
      </c>
      <c r="V30" s="34">
        <f t="shared" si="8"/>
        <v>-1.9217602456360394E-2</v>
      </c>
      <c r="W30"/>
      <c r="X30" s="143" t="s">
        <v>267</v>
      </c>
      <c r="Y30"/>
      <c r="Z30"/>
    </row>
    <row r="31" spans="1:27" s="34" customFormat="1" ht="13.7" customHeight="1">
      <c r="A31" s="123" t="s">
        <v>250</v>
      </c>
      <c r="B31" s="121" t="s">
        <v>111</v>
      </c>
      <c r="C31" s="123">
        <v>30583.266</v>
      </c>
      <c r="D31" s="124" t="s">
        <v>299</v>
      </c>
      <c r="E31" s="34">
        <f t="shared" si="1"/>
        <v>-33591.382243154287</v>
      </c>
      <c r="F31" s="145">
        <f t="shared" si="9"/>
        <v>-33592</v>
      </c>
      <c r="G31" s="34">
        <f t="shared" si="2"/>
        <v>0.2286495999978797</v>
      </c>
      <c r="H31"/>
      <c r="I31"/>
      <c r="J31"/>
      <c r="K31"/>
      <c r="L31"/>
      <c r="M31"/>
      <c r="N31" s="34">
        <f t="shared" si="10"/>
        <v>0.2286495999978797</v>
      </c>
      <c r="O31" s="34">
        <f t="shared" ca="1" si="3"/>
        <v>0.2322425961443963</v>
      </c>
      <c r="P31" s="28">
        <f t="shared" si="4"/>
        <v>0.24359108409367056</v>
      </c>
      <c r="Q31" s="37">
        <f t="shared" si="5"/>
        <v>15564.766</v>
      </c>
      <c r="R31"/>
      <c r="S31" s="34">
        <f t="shared" si="6"/>
        <v>2.2324794698477099E-4</v>
      </c>
      <c r="T31">
        <v>1</v>
      </c>
      <c r="U31" s="34">
        <f t="shared" si="7"/>
        <v>2.2324794698477099E-4</v>
      </c>
      <c r="V31" s="34">
        <f t="shared" si="8"/>
        <v>-1.4941484095790852E-2</v>
      </c>
      <c r="W31"/>
      <c r="X31" s="143" t="s">
        <v>266</v>
      </c>
      <c r="Y31"/>
      <c r="Z31"/>
    </row>
    <row r="32" spans="1:27" s="34" customFormat="1" ht="13.7" customHeight="1">
      <c r="A32" s="123" t="s">
        <v>250</v>
      </c>
      <c r="B32" s="121" t="s">
        <v>122</v>
      </c>
      <c r="C32" s="123">
        <v>30583.46</v>
      </c>
      <c r="D32" s="124" t="s">
        <v>299</v>
      </c>
      <c r="E32" s="34">
        <f t="shared" si="1"/>
        <v>-33590.858101287995</v>
      </c>
      <c r="F32" s="145">
        <f t="shared" si="9"/>
        <v>-33591.5</v>
      </c>
      <c r="G32" s="34">
        <f t="shared" si="2"/>
        <v>0.23758519999682903</v>
      </c>
      <c r="H32"/>
      <c r="I32"/>
      <c r="J32"/>
      <c r="K32"/>
      <c r="L32"/>
      <c r="M32"/>
      <c r="N32" s="34">
        <f t="shared" si="10"/>
        <v>0.23758519999682903</v>
      </c>
      <c r="O32" s="34">
        <f t="shared" ca="1" si="3"/>
        <v>0.23223969740087363</v>
      </c>
      <c r="P32" s="28">
        <f t="shared" si="4"/>
        <v>0.24358725121321328</v>
      </c>
      <c r="Q32" s="37">
        <f t="shared" si="5"/>
        <v>15564.96</v>
      </c>
      <c r="R32"/>
      <c r="S32" s="34">
        <f t="shared" si="6"/>
        <v>3.6024618804099683E-5</v>
      </c>
      <c r="T32">
        <v>1</v>
      </c>
      <c r="U32" s="34">
        <f t="shared" si="7"/>
        <v>3.6024618804099683E-5</v>
      </c>
      <c r="V32" s="34">
        <f t="shared" si="8"/>
        <v>-6.0020512163842521E-3</v>
      </c>
      <c r="W32"/>
      <c r="X32" s="143" t="s">
        <v>266</v>
      </c>
      <c r="Y32"/>
      <c r="Z32"/>
    </row>
    <row r="33" spans="1:31" s="34" customFormat="1" ht="13.7" customHeight="1">
      <c r="A33" s="123" t="s">
        <v>251</v>
      </c>
      <c r="B33" s="121" t="s">
        <v>111</v>
      </c>
      <c r="C33" s="123">
        <v>31328.351999999999</v>
      </c>
      <c r="D33" s="124" t="s">
        <v>299</v>
      </c>
      <c r="E33" s="34">
        <f t="shared" si="1"/>
        <v>-31578.337054560478</v>
      </c>
      <c r="F33" s="145">
        <f t="shared" si="9"/>
        <v>-31579</v>
      </c>
      <c r="G33" s="34">
        <f t="shared" si="2"/>
        <v>0.24537519999648794</v>
      </c>
      <c r="H33"/>
      <c r="I33"/>
      <c r="J33"/>
      <c r="K33"/>
      <c r="L33"/>
      <c r="M33"/>
      <c r="N33" s="34">
        <f t="shared" si="10"/>
        <v>0.24537519999648794</v>
      </c>
      <c r="O33" s="34">
        <f t="shared" ca="1" si="3"/>
        <v>0.22057225472206082</v>
      </c>
      <c r="P33" s="28">
        <f t="shared" si="4"/>
        <v>0.2282812388968021</v>
      </c>
      <c r="Q33" s="37">
        <f t="shared" si="5"/>
        <v>16309.851999999999</v>
      </c>
      <c r="R33"/>
      <c r="S33" s="34">
        <f t="shared" si="6"/>
        <v>2.9220350607757253E-4</v>
      </c>
      <c r="T33">
        <v>1</v>
      </c>
      <c r="U33" s="34">
        <f t="shared" si="7"/>
        <v>2.9220350607757253E-4</v>
      </c>
      <c r="V33" s="34">
        <f t="shared" si="8"/>
        <v>1.7093961099685834E-2</v>
      </c>
      <c r="W33"/>
      <c r="X33" s="143" t="s">
        <v>268</v>
      </c>
      <c r="Y33"/>
      <c r="Z33"/>
    </row>
    <row r="34" spans="1:31" s="34" customFormat="1" ht="13.7" customHeight="1">
      <c r="A34" s="123" t="s">
        <v>251</v>
      </c>
      <c r="B34" s="121" t="s">
        <v>122</v>
      </c>
      <c r="C34" s="123">
        <v>31329.27</v>
      </c>
      <c r="D34" s="124" t="s">
        <v>299</v>
      </c>
      <c r="E34" s="34">
        <f t="shared" si="1"/>
        <v>-31575.856836863284</v>
      </c>
      <c r="F34" s="145">
        <f t="shared" si="9"/>
        <v>-31576.5</v>
      </c>
      <c r="G34" s="34">
        <f t="shared" si="2"/>
        <v>0.23805319999883068</v>
      </c>
      <c r="H34"/>
      <c r="I34"/>
      <c r="J34"/>
      <c r="K34"/>
      <c r="L34"/>
      <c r="M34"/>
      <c r="N34" s="34">
        <f t="shared" si="10"/>
        <v>0.23805319999883068</v>
      </c>
      <c r="O34" s="34">
        <f t="shared" ca="1" si="3"/>
        <v>0.22055776100444741</v>
      </c>
      <c r="P34" s="28">
        <f t="shared" si="4"/>
        <v>0.22826237608904512</v>
      </c>
      <c r="Q34" s="37">
        <f t="shared" si="5"/>
        <v>16310.77</v>
      </c>
      <c r="R34"/>
      <c r="S34" s="34">
        <f t="shared" si="6"/>
        <v>9.5860232832428529E-5</v>
      </c>
      <c r="T34">
        <v>1</v>
      </c>
      <c r="U34" s="34">
        <f t="shared" si="7"/>
        <v>9.5860232832428529E-5</v>
      </c>
      <c r="V34" s="34">
        <f t="shared" si="8"/>
        <v>9.7908239097855565E-3</v>
      </c>
      <c r="W34"/>
      <c r="X34" s="143" t="s">
        <v>268</v>
      </c>
      <c r="Y34"/>
      <c r="Z34"/>
    </row>
    <row r="35" spans="1:31" s="34" customFormat="1" ht="13.7" customHeight="1">
      <c r="A35" s="123" t="s">
        <v>251</v>
      </c>
      <c r="B35" s="121" t="s">
        <v>111</v>
      </c>
      <c r="C35" s="123">
        <v>31340.2</v>
      </c>
      <c r="D35" s="124" t="s">
        <v>299</v>
      </c>
      <c r="E35" s="34">
        <f t="shared" si="1"/>
        <v>-31546.326576045965</v>
      </c>
      <c r="F35" s="145">
        <f t="shared" si="9"/>
        <v>-31547</v>
      </c>
      <c r="G35" s="34">
        <f t="shared" si="2"/>
        <v>0.24925359999542707</v>
      </c>
      <c r="H35"/>
      <c r="I35"/>
      <c r="J35"/>
      <c r="K35"/>
      <c r="L35"/>
      <c r="M35"/>
      <c r="N35" s="34">
        <f t="shared" si="10"/>
        <v>0.24925359999542707</v>
      </c>
      <c r="O35" s="34">
        <f t="shared" ca="1" si="3"/>
        <v>0.22038673513660889</v>
      </c>
      <c r="P35" s="28">
        <f t="shared" si="4"/>
        <v>0.22803982323012795</v>
      </c>
      <c r="Q35" s="37">
        <f t="shared" si="5"/>
        <v>16321.7</v>
      </c>
      <c r="R35"/>
      <c r="S35" s="34">
        <f t="shared" si="6"/>
        <v>4.5002432464794474E-4</v>
      </c>
      <c r="T35">
        <v>1</v>
      </c>
      <c r="U35" s="34">
        <f t="shared" si="7"/>
        <v>4.5002432464794474E-4</v>
      </c>
      <c r="V35" s="34">
        <f t="shared" si="8"/>
        <v>2.1213776765299119E-2</v>
      </c>
      <c r="W35"/>
      <c r="X35" s="143" t="s">
        <v>267</v>
      </c>
      <c r="Y35"/>
      <c r="Z35"/>
    </row>
    <row r="36" spans="1:31" s="34" customFormat="1">
      <c r="A36" s="123" t="s">
        <v>251</v>
      </c>
      <c r="B36" s="121" t="s">
        <v>122</v>
      </c>
      <c r="C36" s="123">
        <v>31342.228999999999</v>
      </c>
      <c r="D36" s="124" t="s">
        <v>299</v>
      </c>
      <c r="E36" s="34">
        <f t="shared" si="1"/>
        <v>-31540.844700547495</v>
      </c>
      <c r="F36" s="145">
        <f t="shared" si="9"/>
        <v>-31541.5</v>
      </c>
      <c r="G36" s="34">
        <f t="shared" si="2"/>
        <v>0.24254519999522017</v>
      </c>
      <c r="H36"/>
      <c r="I36"/>
      <c r="J36"/>
      <c r="K36"/>
      <c r="L36"/>
      <c r="M36"/>
      <c r="N36" s="34">
        <f t="shared" si="10"/>
        <v>0.24254519999522017</v>
      </c>
      <c r="O36" s="34">
        <f t="shared" ca="1" si="3"/>
        <v>0.22035484895785934</v>
      </c>
      <c r="P36" s="28">
        <f t="shared" si="4"/>
        <v>0.22799833608956546</v>
      </c>
      <c r="Q36" s="37">
        <f t="shared" si="5"/>
        <v>16323.728999999999</v>
      </c>
      <c r="R36"/>
      <c r="S36" s="34">
        <f t="shared" si="6"/>
        <v>2.1161124948963983E-4</v>
      </c>
      <c r="T36">
        <v>1</v>
      </c>
      <c r="U36" s="34">
        <f t="shared" si="7"/>
        <v>2.1161124948963983E-4</v>
      </c>
      <c r="V36" s="34">
        <f t="shared" si="8"/>
        <v>1.4546863905654711E-2</v>
      </c>
      <c r="W36"/>
      <c r="X36" s="143" t="s">
        <v>262</v>
      </c>
      <c r="Y36"/>
      <c r="Z36"/>
    </row>
    <row r="37" spans="1:31" s="34" customFormat="1" ht="13.7" customHeight="1">
      <c r="A37" s="123" t="s">
        <v>251</v>
      </c>
      <c r="B37" s="121" t="s">
        <v>111</v>
      </c>
      <c r="C37" s="123">
        <v>31344.271000000001</v>
      </c>
      <c r="D37" s="124" t="s">
        <v>299</v>
      </c>
      <c r="E37" s="34">
        <f t="shared" si="1"/>
        <v>-31535.32770214045</v>
      </c>
      <c r="F37" s="145">
        <f t="shared" si="9"/>
        <v>-31536</v>
      </c>
      <c r="G37" s="34">
        <f t="shared" si="2"/>
        <v>0.24883679999766173</v>
      </c>
      <c r="H37"/>
      <c r="I37"/>
      <c r="J37"/>
      <c r="K37"/>
      <c r="L37"/>
      <c r="M37"/>
      <c r="N37" s="34">
        <f t="shared" si="10"/>
        <v>0.24883679999766173</v>
      </c>
      <c r="O37" s="34">
        <f t="shared" ca="1" si="3"/>
        <v>0.22032296277910979</v>
      </c>
      <c r="P37" s="28">
        <f t="shared" si="4"/>
        <v>0.22795685076096614</v>
      </c>
      <c r="Q37" s="37">
        <f t="shared" si="5"/>
        <v>16325.771000000001</v>
      </c>
      <c r="R37"/>
      <c r="S37" s="34">
        <f t="shared" si="6"/>
        <v>4.3597228012698467E-4</v>
      </c>
      <c r="T37">
        <v>1</v>
      </c>
      <c r="U37" s="34">
        <f t="shared" si="7"/>
        <v>4.3597228012698467E-4</v>
      </c>
      <c r="V37" s="34">
        <f t="shared" si="8"/>
        <v>2.0879949236695589E-2</v>
      </c>
      <c r="W37"/>
      <c r="X37" s="143" t="s">
        <v>260</v>
      </c>
      <c r="Y37"/>
      <c r="Z37"/>
    </row>
    <row r="38" spans="1:31" s="34" customFormat="1" ht="13.7" customHeight="1">
      <c r="A38" s="123" t="s">
        <v>251</v>
      </c>
      <c r="B38" s="121" t="s">
        <v>122</v>
      </c>
      <c r="C38" s="123">
        <v>31345.200000000001</v>
      </c>
      <c r="D38" s="124" t="s">
        <v>299</v>
      </c>
      <c r="E38" s="34">
        <f t="shared" si="1"/>
        <v>-31532.817765059088</v>
      </c>
      <c r="F38" s="145">
        <f t="shared" si="9"/>
        <v>-31533.5</v>
      </c>
      <c r="G38" s="34">
        <f t="shared" si="2"/>
        <v>0.25251479999860749</v>
      </c>
      <c r="H38"/>
      <c r="I38"/>
      <c r="J38"/>
      <c r="K38"/>
      <c r="L38"/>
      <c r="M38"/>
      <c r="N38" s="34">
        <f t="shared" si="10"/>
        <v>0.25251479999860749</v>
      </c>
      <c r="O38" s="34">
        <f t="shared" ca="1" si="3"/>
        <v>0.22030846906149637</v>
      </c>
      <c r="P38" s="28">
        <f t="shared" si="4"/>
        <v>0.22793799439241708</v>
      </c>
      <c r="Q38" s="37">
        <f t="shared" si="5"/>
        <v>16326.7</v>
      </c>
      <c r="R38"/>
      <c r="S38" s="34">
        <f t="shared" si="6"/>
        <v>6.0401937380447242E-4</v>
      </c>
      <c r="T38">
        <v>1</v>
      </c>
      <c r="U38" s="34">
        <f t="shared" si="7"/>
        <v>6.0401937380447242E-4</v>
      </c>
      <c r="V38" s="34">
        <f t="shared" si="8"/>
        <v>2.4576805606190411E-2</v>
      </c>
      <c r="W38"/>
      <c r="X38" s="143" t="s">
        <v>260</v>
      </c>
      <c r="Y38"/>
      <c r="Z38"/>
    </row>
    <row r="39" spans="1:31" s="34" customFormat="1" ht="13.7" customHeight="1">
      <c r="A39" s="123" t="s">
        <v>251</v>
      </c>
      <c r="B39" s="121" t="s">
        <v>122</v>
      </c>
      <c r="C39" s="123">
        <v>31346.306</v>
      </c>
      <c r="D39" s="124" t="s">
        <v>299</v>
      </c>
      <c r="E39" s="34">
        <f t="shared" si="1"/>
        <v>-31529.82961606879</v>
      </c>
      <c r="F39" s="145">
        <f t="shared" si="9"/>
        <v>-31530.5</v>
      </c>
      <c r="G39" s="34">
        <f t="shared" si="2"/>
        <v>0.2481283999986772</v>
      </c>
      <c r="H39"/>
      <c r="I39"/>
      <c r="J39"/>
      <c r="K39"/>
      <c r="L39"/>
      <c r="M39"/>
      <c r="N39" s="34">
        <f t="shared" si="10"/>
        <v>0.2481283999986772</v>
      </c>
      <c r="O39" s="34">
        <f t="shared" ca="1" si="3"/>
        <v>0.22029107660036024</v>
      </c>
      <c r="P39" s="28">
        <f t="shared" si="4"/>
        <v>0.22791536724432998</v>
      </c>
      <c r="Q39" s="37">
        <f t="shared" si="5"/>
        <v>16327.806</v>
      </c>
      <c r="R39"/>
      <c r="S39" s="34">
        <f t="shared" si="6"/>
        <v>4.0856669312831339E-4</v>
      </c>
      <c r="T39">
        <v>1</v>
      </c>
      <c r="U39" s="34">
        <f t="shared" si="7"/>
        <v>4.0856669312831339E-4</v>
      </c>
      <c r="V39" s="34">
        <f t="shared" si="8"/>
        <v>2.0213032754347215E-2</v>
      </c>
      <c r="W39"/>
      <c r="X39" s="143" t="s">
        <v>267</v>
      </c>
      <c r="Y39"/>
      <c r="Z39"/>
    </row>
    <row r="40" spans="1:31" s="34" customFormat="1" ht="13.7" customHeight="1">
      <c r="A40" s="123" t="s">
        <v>251</v>
      </c>
      <c r="B40" s="121" t="s">
        <v>111</v>
      </c>
      <c r="C40" s="123">
        <v>31347.232</v>
      </c>
      <c r="D40" s="124" t="s">
        <v>299</v>
      </c>
      <c r="E40" s="34">
        <f t="shared" si="1"/>
        <v>-31527.327784274024</v>
      </c>
      <c r="F40" s="145">
        <f t="shared" si="9"/>
        <v>-31528</v>
      </c>
      <c r="G40" s="34">
        <f t="shared" si="2"/>
        <v>0.24880639999537379</v>
      </c>
      <c r="H40"/>
      <c r="I40"/>
      <c r="J40"/>
      <c r="K40"/>
      <c r="L40"/>
      <c r="M40"/>
      <c r="N40" s="34">
        <f t="shared" si="10"/>
        <v>0.24880639999537379</v>
      </c>
      <c r="O40" s="34">
        <f t="shared" ca="1" si="3"/>
        <v>0.22027658288274682</v>
      </c>
      <c r="P40" s="28">
        <f t="shared" si="4"/>
        <v>0.22789651169940053</v>
      </c>
      <c r="Q40" s="37">
        <f t="shared" si="5"/>
        <v>16328.732</v>
      </c>
      <c r="R40"/>
      <c r="S40" s="34">
        <f t="shared" si="6"/>
        <v>4.3722342855007958E-4</v>
      </c>
      <c r="T40">
        <v>1</v>
      </c>
      <c r="U40" s="34">
        <f t="shared" si="7"/>
        <v>4.3722342855007958E-4</v>
      </c>
      <c r="V40" s="34">
        <f t="shared" si="8"/>
        <v>2.0909888295973261E-2</v>
      </c>
      <c r="W40"/>
      <c r="X40" s="143" t="s">
        <v>260</v>
      </c>
      <c r="Y40"/>
      <c r="Z40"/>
    </row>
    <row r="41" spans="1:31" s="34" customFormat="1" ht="13.7" customHeight="1">
      <c r="A41" s="123" t="s">
        <v>252</v>
      </c>
      <c r="B41" s="121" t="s">
        <v>111</v>
      </c>
      <c r="C41" s="123">
        <v>32385.409</v>
      </c>
      <c r="D41" s="124" t="s">
        <v>299</v>
      </c>
      <c r="E41" s="34">
        <f t="shared" si="1"/>
        <v>-28722.420411489198</v>
      </c>
      <c r="F41" s="145">
        <f t="shared" si="9"/>
        <v>-28723</v>
      </c>
      <c r="G41" s="34">
        <f t="shared" si="2"/>
        <v>0.21452239999780431</v>
      </c>
      <c r="H41"/>
      <c r="I41"/>
      <c r="J41"/>
      <c r="K41"/>
      <c r="L41"/>
      <c r="M41"/>
      <c r="N41" s="34">
        <f t="shared" si="10"/>
        <v>0.21452239999780431</v>
      </c>
      <c r="O41" s="34">
        <f t="shared" ca="1" si="3"/>
        <v>0.20401463172047601</v>
      </c>
      <c r="P41" s="28">
        <f t="shared" si="4"/>
        <v>0.20697644612057212</v>
      </c>
      <c r="Q41" s="37">
        <f t="shared" si="5"/>
        <v>17366.909</v>
      </c>
      <c r="R41"/>
      <c r="S41" s="34">
        <f t="shared" si="6"/>
        <v>5.6941419917315637E-5</v>
      </c>
      <c r="T41">
        <v>1</v>
      </c>
      <c r="U41" s="34">
        <f t="shared" si="7"/>
        <v>5.6941419917315637E-5</v>
      </c>
      <c r="V41" s="34">
        <f t="shared" si="8"/>
        <v>7.5459538772321977E-3</v>
      </c>
      <c r="W41"/>
      <c r="X41" s="143" t="s">
        <v>260</v>
      </c>
      <c r="Y41"/>
      <c r="Z41"/>
    </row>
    <row r="42" spans="1:31" s="34" customFormat="1" ht="13.7" customHeight="1">
      <c r="A42" s="123" t="s">
        <v>252</v>
      </c>
      <c r="B42" s="121" t="s">
        <v>111</v>
      </c>
      <c r="C42" s="123">
        <v>32392.440999999999</v>
      </c>
      <c r="D42" s="124" t="s">
        <v>299</v>
      </c>
      <c r="E42" s="34">
        <f t="shared" si="1"/>
        <v>-28703.421619717254</v>
      </c>
      <c r="F42" s="145">
        <f t="shared" si="9"/>
        <v>-28704</v>
      </c>
      <c r="G42" s="34">
        <f t="shared" si="2"/>
        <v>0.21407519999775104</v>
      </c>
      <c r="H42"/>
      <c r="I42"/>
      <c r="J42"/>
      <c r="K42"/>
      <c r="L42"/>
      <c r="M42"/>
      <c r="N42" s="34">
        <f t="shared" si="10"/>
        <v>0.21407519999775104</v>
      </c>
      <c r="O42" s="34">
        <f t="shared" ca="1" si="3"/>
        <v>0.20390447946661394</v>
      </c>
      <c r="P42" s="28">
        <f t="shared" si="4"/>
        <v>0.20683634856324407</v>
      </c>
      <c r="Q42" s="37">
        <f t="shared" si="5"/>
        <v>17373.940999999999</v>
      </c>
      <c r="R42"/>
      <c r="S42" s="34">
        <f t="shared" si="6"/>
        <v>5.2400970090863711E-5</v>
      </c>
      <c r="T42">
        <v>1</v>
      </c>
      <c r="U42" s="34">
        <f t="shared" si="7"/>
        <v>5.2400970090863711E-5</v>
      </c>
      <c r="V42" s="34">
        <f t="shared" si="8"/>
        <v>7.2388514345069765E-3</v>
      </c>
      <c r="W42"/>
      <c r="X42" s="143" t="s">
        <v>267</v>
      </c>
      <c r="Y42"/>
      <c r="Z42"/>
    </row>
    <row r="43" spans="1:31" s="34" customFormat="1" ht="13.7" customHeight="1">
      <c r="A43" s="123" t="s">
        <v>252</v>
      </c>
      <c r="B43" s="121" t="s">
        <v>111</v>
      </c>
      <c r="C43" s="123">
        <v>32415.399000000001</v>
      </c>
      <c r="D43" s="124" t="s">
        <v>299</v>
      </c>
      <c r="E43" s="34">
        <f t="shared" si="1"/>
        <v>-28641.394563189901</v>
      </c>
      <c r="F43" s="145">
        <f t="shared" si="9"/>
        <v>-28642</v>
      </c>
      <c r="G43" s="34">
        <f t="shared" si="2"/>
        <v>0.22408959999665967</v>
      </c>
      <c r="H43"/>
      <c r="I43"/>
      <c r="J43"/>
      <c r="K43"/>
      <c r="L43"/>
      <c r="M43"/>
      <c r="N43" s="34">
        <f t="shared" si="10"/>
        <v>0.22408959999665967</v>
      </c>
      <c r="O43" s="34">
        <f t="shared" ca="1" si="3"/>
        <v>0.20354503526980083</v>
      </c>
      <c r="P43" s="28">
        <f t="shared" si="4"/>
        <v>0.20637933852093301</v>
      </c>
      <c r="Q43" s="37">
        <f t="shared" si="5"/>
        <v>17396.899000000001</v>
      </c>
      <c r="R43"/>
      <c r="S43" s="34">
        <f t="shared" si="6"/>
        <v>3.1365336153860775E-4</v>
      </c>
      <c r="T43">
        <v>1</v>
      </c>
      <c r="U43" s="34">
        <f t="shared" si="7"/>
        <v>3.1365336153860775E-4</v>
      </c>
      <c r="V43" s="34">
        <f t="shared" si="8"/>
        <v>1.7710261475726657E-2</v>
      </c>
      <c r="W43"/>
      <c r="X43" s="143" t="s">
        <v>267</v>
      </c>
      <c r="Y43"/>
      <c r="Z43"/>
    </row>
    <row r="44" spans="1:31" s="34" customFormat="1" ht="13.7" customHeight="1">
      <c r="A44" s="123" t="s">
        <v>253</v>
      </c>
      <c r="B44" s="121" t="s">
        <v>122</v>
      </c>
      <c r="C44" s="123">
        <v>34922.819000000003</v>
      </c>
      <c r="D44" s="124" t="s">
        <v>299</v>
      </c>
      <c r="E44" s="34">
        <f t="shared" si="1"/>
        <v>-21866.941994246325</v>
      </c>
      <c r="F44" s="145">
        <f t="shared" si="9"/>
        <v>-21867.5</v>
      </c>
      <c r="G44" s="34">
        <f t="shared" si="2"/>
        <v>0.20653399999719113</v>
      </c>
      <c r="H44"/>
      <c r="I44"/>
      <c r="J44"/>
      <c r="K44"/>
      <c r="L44"/>
      <c r="M44"/>
      <c r="N44" s="34">
        <f t="shared" si="10"/>
        <v>0.20653399999719113</v>
      </c>
      <c r="O44" s="34">
        <f t="shared" ca="1" si="3"/>
        <v>0.16426995928092264</v>
      </c>
      <c r="P44" s="28">
        <f t="shared" si="4"/>
        <v>0.15783071158929604</v>
      </c>
      <c r="Q44" s="37">
        <f t="shared" si="5"/>
        <v>19904.319000000003</v>
      </c>
      <c r="R44"/>
      <c r="S44" s="34">
        <f t="shared" si="6"/>
        <v>2.3720103017426082E-3</v>
      </c>
      <c r="T44">
        <v>1</v>
      </c>
      <c r="U44" s="34">
        <f t="shared" si="7"/>
        <v>2.3720103017426082E-3</v>
      </c>
      <c r="V44" s="34">
        <f t="shared" si="8"/>
        <v>4.870328840789509E-2</v>
      </c>
      <c r="W44"/>
      <c r="X44" s="143" t="s">
        <v>270</v>
      </c>
      <c r="Y44"/>
      <c r="Z44"/>
    </row>
    <row r="45" spans="1:31" s="34" customFormat="1" ht="13.7" customHeight="1">
      <c r="A45" s="38" t="s">
        <v>91</v>
      </c>
      <c r="B45" s="14" t="s">
        <v>111</v>
      </c>
      <c r="C45" s="25">
        <v>41135.404999999999</v>
      </c>
      <c r="D45" s="25"/>
      <c r="E45" s="34">
        <f t="shared" si="1"/>
        <v>-5082.0119915013465</v>
      </c>
      <c r="F45" s="34">
        <f t="shared" ref="F45:F55" si="11">ROUND(2*E45,0)/2</f>
        <v>-5082</v>
      </c>
      <c r="G45" s="34">
        <f t="shared" si="2"/>
        <v>-4.4384000066202134E-3</v>
      </c>
      <c r="I45" s="34">
        <f>G45</f>
        <v>-4.4384000066202134E-3</v>
      </c>
      <c r="O45" s="34">
        <f t="shared" ca="1" si="3"/>
        <v>6.6956240480817109E-2</v>
      </c>
      <c r="P45" s="28">
        <f t="shared" si="4"/>
        <v>4.9383616414748727E-2</v>
      </c>
      <c r="Q45" s="37">
        <f t="shared" si="5"/>
        <v>26116.904999999999</v>
      </c>
      <c r="S45" s="34">
        <f t="shared" si="6"/>
        <v>2.8968094516621076E-3</v>
      </c>
      <c r="T45" s="34">
        <v>0.1</v>
      </c>
      <c r="U45" s="34">
        <f t="shared" si="7"/>
        <v>2.8968094516621076E-4</v>
      </c>
      <c r="V45" s="34">
        <f t="shared" si="8"/>
        <v>-5.382201642136894E-2</v>
      </c>
      <c r="AA45" s="34">
        <v>9</v>
      </c>
      <c r="AC45" s="34" t="s">
        <v>90</v>
      </c>
      <c r="AE45" s="34" t="s">
        <v>92</v>
      </c>
    </row>
    <row r="46" spans="1:31" s="34" customFormat="1" ht="13.7" customHeight="1">
      <c r="A46" s="38" t="s">
        <v>91</v>
      </c>
      <c r="B46" s="14"/>
      <c r="C46" s="25">
        <v>41135.404999999999</v>
      </c>
      <c r="D46" s="25"/>
      <c r="E46" s="34">
        <f t="shared" si="1"/>
        <v>-5082.0119915013465</v>
      </c>
      <c r="F46" s="34">
        <f t="shared" si="11"/>
        <v>-5082</v>
      </c>
      <c r="G46" s="34">
        <f t="shared" si="2"/>
        <v>-4.4384000066202134E-3</v>
      </c>
      <c r="I46" s="34">
        <f>G46</f>
        <v>-4.4384000066202134E-3</v>
      </c>
      <c r="O46" s="34">
        <f t="shared" ca="1" si="3"/>
        <v>6.6956240480817109E-2</v>
      </c>
      <c r="P46" s="28">
        <f t="shared" si="4"/>
        <v>4.9383616414748727E-2</v>
      </c>
      <c r="Q46" s="37">
        <f t="shared" si="5"/>
        <v>26116.904999999999</v>
      </c>
      <c r="S46" s="34">
        <f t="shared" si="6"/>
        <v>2.8968094516621076E-3</v>
      </c>
      <c r="T46" s="34">
        <v>0.1</v>
      </c>
      <c r="U46" s="34">
        <f t="shared" si="7"/>
        <v>2.8968094516621076E-4</v>
      </c>
      <c r="V46" s="34">
        <f t="shared" si="8"/>
        <v>-5.382201642136894E-2</v>
      </c>
      <c r="AA46" s="34">
        <v>9</v>
      </c>
      <c r="AC46" s="34" t="s">
        <v>90</v>
      </c>
      <c r="AE46" s="34" t="s">
        <v>92</v>
      </c>
    </row>
    <row r="47" spans="1:31" s="34" customFormat="1" ht="13.7" customHeight="1">
      <c r="A47" s="38" t="s">
        <v>93</v>
      </c>
      <c r="B47" s="14"/>
      <c r="C47" s="25">
        <v>42990.498</v>
      </c>
      <c r="D47" s="25"/>
      <c r="E47" s="34">
        <f t="shared" si="1"/>
        <v>-69.991851485219954</v>
      </c>
      <c r="F47" s="34">
        <f t="shared" si="11"/>
        <v>-70</v>
      </c>
      <c r="G47" s="34">
        <f t="shared" si="2"/>
        <v>3.0159999951138161E-3</v>
      </c>
      <c r="I47" s="34">
        <f>G47</f>
        <v>3.0159999951138161E-3</v>
      </c>
      <c r="O47" s="34">
        <f t="shared" ca="1" si="3"/>
        <v>3.7899235409408517E-2</v>
      </c>
      <c r="P47" s="28">
        <f t="shared" si="4"/>
        <v>2.0274273114738429E-2</v>
      </c>
      <c r="Q47" s="37">
        <f t="shared" si="5"/>
        <v>27971.998</v>
      </c>
      <c r="S47" s="34">
        <f t="shared" si="6"/>
        <v>2.9784799107155746E-4</v>
      </c>
      <c r="T47" s="34">
        <v>0.1</v>
      </c>
      <c r="U47" s="34">
        <f t="shared" si="7"/>
        <v>2.9784799107155747E-5</v>
      </c>
      <c r="V47" s="34">
        <f t="shared" si="8"/>
        <v>-1.7258273119624613E-2</v>
      </c>
      <c r="AA47" s="34">
        <v>8</v>
      </c>
      <c r="AC47" s="34" t="s">
        <v>90</v>
      </c>
      <c r="AE47" s="34" t="s">
        <v>92</v>
      </c>
    </row>
    <row r="48" spans="1:31" s="34" customFormat="1" ht="13.7" customHeight="1">
      <c r="A48" s="38" t="s">
        <v>73</v>
      </c>
      <c r="B48" s="14"/>
      <c r="C48" s="25">
        <v>43016.404000000002</v>
      </c>
      <c r="D48" s="25" t="s">
        <v>75</v>
      </c>
      <c r="E48" s="34">
        <f t="shared" si="1"/>
        <v>0</v>
      </c>
      <c r="F48" s="34">
        <f t="shared" si="11"/>
        <v>0</v>
      </c>
      <c r="G48" s="34">
        <f t="shared" si="2"/>
        <v>0</v>
      </c>
      <c r="H48" s="34">
        <f>+G48</f>
        <v>0</v>
      </c>
      <c r="O48" s="34">
        <f t="shared" ca="1" si="3"/>
        <v>3.749341131623242E-2</v>
      </c>
      <c r="P48" s="28">
        <f t="shared" si="4"/>
        <v>1.9878372384098765E-2</v>
      </c>
      <c r="Q48" s="37">
        <f t="shared" si="5"/>
        <v>27997.904000000002</v>
      </c>
      <c r="S48" s="34">
        <f t="shared" si="6"/>
        <v>3.951496886409004E-4</v>
      </c>
      <c r="T48" s="34">
        <v>0.2</v>
      </c>
      <c r="U48" s="34">
        <f t="shared" si="7"/>
        <v>7.9029937728180091E-5</v>
      </c>
      <c r="V48" s="34">
        <f t="shared" si="8"/>
        <v>-1.9878372384098765E-2</v>
      </c>
    </row>
    <row r="49" spans="1:31" s="34" customFormat="1" ht="13.7" customHeight="1">
      <c r="A49" s="38" t="s">
        <v>93</v>
      </c>
      <c r="B49" s="14"/>
      <c r="C49" s="25">
        <v>43016.413999999997</v>
      </c>
      <c r="D49" s="25"/>
      <c r="E49" s="34">
        <f t="shared" si="1"/>
        <v>2.7017621959602472E-2</v>
      </c>
      <c r="F49" s="34">
        <f t="shared" si="11"/>
        <v>0</v>
      </c>
      <c r="G49" s="34">
        <f t="shared" si="2"/>
        <v>9.9999999947613105E-3</v>
      </c>
      <c r="I49" s="34">
        <f>G49</f>
        <v>9.9999999947613105E-3</v>
      </c>
      <c r="O49" s="34">
        <f t="shared" ca="1" si="3"/>
        <v>3.749341131623242E-2</v>
      </c>
      <c r="P49" s="28">
        <f t="shared" si="4"/>
        <v>1.9878372384098765E-2</v>
      </c>
      <c r="Q49" s="37">
        <f t="shared" si="5"/>
        <v>27997.913999999997</v>
      </c>
      <c r="S49" s="34">
        <f t="shared" si="6"/>
        <v>9.7582241062424567E-5</v>
      </c>
      <c r="T49" s="34">
        <v>0.1</v>
      </c>
      <c r="U49" s="34">
        <f t="shared" si="7"/>
        <v>9.7582241062424581E-6</v>
      </c>
      <c r="V49" s="34">
        <f t="shared" si="8"/>
        <v>-9.8783723893374545E-3</v>
      </c>
      <c r="AA49" s="34">
        <v>8</v>
      </c>
      <c r="AC49" s="34" t="s">
        <v>90</v>
      </c>
      <c r="AE49" s="34" t="s">
        <v>92</v>
      </c>
    </row>
    <row r="50" spans="1:31" s="34" customFormat="1" ht="13.7" customHeight="1">
      <c r="A50" s="38" t="s">
        <v>94</v>
      </c>
      <c r="B50" s="14" t="s">
        <v>111</v>
      </c>
      <c r="C50" s="25">
        <v>43765.379000000001</v>
      </c>
      <c r="D50" s="25"/>
      <c r="E50" s="34">
        <f t="shared" si="1"/>
        <v>2023.5523417793984</v>
      </c>
      <c r="F50" s="34">
        <f t="shared" si="11"/>
        <v>2023.5</v>
      </c>
      <c r="G50" s="34">
        <f t="shared" si="2"/>
        <v>1.9373199997062329E-2</v>
      </c>
      <c r="I50" s="34">
        <f>G50</f>
        <v>1.9373199997062329E-2</v>
      </c>
      <c r="O50" s="34">
        <f t="shared" ca="1" si="3"/>
        <v>2.5762196279920511E-2</v>
      </c>
      <c r="P50" s="28">
        <f t="shared" si="4"/>
        <v>8.5608866848780572E-3</v>
      </c>
      <c r="Q50" s="37">
        <f t="shared" si="5"/>
        <v>28746.879000000001</v>
      </c>
      <c r="S50" s="34">
        <f t="shared" si="6"/>
        <v>1.1690611916083723E-4</v>
      </c>
      <c r="T50" s="34">
        <v>0.1</v>
      </c>
      <c r="U50" s="34">
        <f t="shared" si="7"/>
        <v>1.1690611916083723E-5</v>
      </c>
      <c r="V50" s="34">
        <f t="shared" si="8"/>
        <v>1.0812313312184272E-2</v>
      </c>
      <c r="AA50" s="34">
        <v>10</v>
      </c>
      <c r="AC50" s="34" t="s">
        <v>90</v>
      </c>
      <c r="AE50" s="34" t="s">
        <v>92</v>
      </c>
    </row>
    <row r="51" spans="1:31" s="34" customFormat="1" ht="13.7" customHeight="1">
      <c r="A51" s="38" t="s">
        <v>95</v>
      </c>
      <c r="B51" s="14" t="s">
        <v>111</v>
      </c>
      <c r="C51" s="25">
        <v>44476.35</v>
      </c>
      <c r="D51" s="25"/>
      <c r="E51" s="34">
        <f t="shared" si="1"/>
        <v>3944.4269130097318</v>
      </c>
      <c r="F51" s="34">
        <f t="shared" si="11"/>
        <v>3944.5</v>
      </c>
      <c r="G51" s="34">
        <f t="shared" si="2"/>
        <v>-2.7051600001868792E-2</v>
      </c>
      <c r="I51" s="34">
        <f>G51</f>
        <v>-2.7051600001868792E-2</v>
      </c>
      <c r="O51" s="34">
        <f t="shared" ca="1" si="3"/>
        <v>1.4625223665759315E-2</v>
      </c>
      <c r="P51" s="28">
        <f t="shared" si="4"/>
        <v>-1.9563727886056518E-3</v>
      </c>
      <c r="Q51" s="37">
        <f t="shared" si="5"/>
        <v>29457.85</v>
      </c>
      <c r="S51" s="34">
        <f t="shared" si="6"/>
        <v>6.2977042888530291E-4</v>
      </c>
      <c r="T51" s="34">
        <v>0.1</v>
      </c>
      <c r="U51" s="34">
        <f t="shared" si="7"/>
        <v>6.2977042888530296E-5</v>
      </c>
      <c r="V51" s="34">
        <f t="shared" si="8"/>
        <v>-2.5095227213263141E-2</v>
      </c>
      <c r="AA51" s="34">
        <v>7</v>
      </c>
      <c r="AC51" s="34" t="s">
        <v>90</v>
      </c>
      <c r="AE51" s="34" t="s">
        <v>92</v>
      </c>
    </row>
    <row r="52" spans="1:31" s="34" customFormat="1" ht="13.7" customHeight="1">
      <c r="A52" s="38" t="s">
        <v>96</v>
      </c>
      <c r="B52" s="14" t="s">
        <v>111</v>
      </c>
      <c r="C52" s="25">
        <v>44486.366999999998</v>
      </c>
      <c r="D52" s="25"/>
      <c r="E52" s="34">
        <f t="shared" si="1"/>
        <v>3971.4904649408427</v>
      </c>
      <c r="F52" s="34">
        <f t="shared" si="11"/>
        <v>3971.5</v>
      </c>
      <c r="G52" s="34">
        <f t="shared" si="2"/>
        <v>-3.5292000029585324E-3</v>
      </c>
      <c r="I52" s="34">
        <f>G52</f>
        <v>-3.5292000029585324E-3</v>
      </c>
      <c r="O52" s="34">
        <f t="shared" ca="1" si="3"/>
        <v>1.446869151553425E-2</v>
      </c>
      <c r="P52" s="28">
        <f t="shared" si="4"/>
        <v>-2.1026195194346268E-3</v>
      </c>
      <c r="Q52" s="37">
        <f t="shared" si="5"/>
        <v>29467.866999999998</v>
      </c>
      <c r="S52" s="34">
        <f t="shared" si="6"/>
        <v>2.0351318759713002E-6</v>
      </c>
      <c r="T52" s="34">
        <v>0.1</v>
      </c>
      <c r="U52" s="34">
        <f t="shared" si="7"/>
        <v>2.0351318759713003E-7</v>
      </c>
      <c r="V52" s="34">
        <f t="shared" si="8"/>
        <v>-1.4265804835239056E-3</v>
      </c>
      <c r="AA52" s="34">
        <v>10</v>
      </c>
      <c r="AC52" s="34" t="s">
        <v>90</v>
      </c>
      <c r="AE52" s="34" t="s">
        <v>92</v>
      </c>
    </row>
    <row r="53" spans="1:31" s="34" customFormat="1" ht="13.7" customHeight="1">
      <c r="A53" s="38" t="s">
        <v>97</v>
      </c>
      <c r="B53" s="14"/>
      <c r="C53" s="25">
        <v>44815.396999999997</v>
      </c>
      <c r="D53" s="25"/>
      <c r="E53" s="34">
        <f t="shared" ref="E53:E84" si="12">+(C53-C$7)/C$8</f>
        <v>4860.4512807433384</v>
      </c>
      <c r="F53" s="34">
        <f t="shared" si="11"/>
        <v>4860.5</v>
      </c>
      <c r="G53" s="34">
        <f t="shared" ref="G53:G84" si="13">+C53-(C$7+F53*C$8)</f>
        <v>-1.8032400002994109E-2</v>
      </c>
      <c r="I53" s="34">
        <f>G53</f>
        <v>-1.8032400002994109E-2</v>
      </c>
      <c r="O53" s="34">
        <f t="shared" ref="O53:O84" ca="1" si="14">+C$11+C$12*F53</f>
        <v>9.3147255321978095E-3</v>
      </c>
      <c r="P53" s="28">
        <f t="shared" ref="P53:P84" si="15">+D$11+D$12*F53+D$13*F53^2</f>
        <v>-6.8935397011788569E-3</v>
      </c>
      <c r="Q53" s="37">
        <f t="shared" ref="Q53:Q84" si="16">+C53-15018.5</f>
        <v>29796.896999999997</v>
      </c>
      <c r="S53" s="34">
        <f t="shared" ref="S53:S84" si="17">(P53-G53)^2</f>
        <v>1.2407420882335577E-4</v>
      </c>
      <c r="T53" s="34">
        <v>0.1</v>
      </c>
      <c r="U53" s="34">
        <f t="shared" ref="U53:U84" si="18">S53*T53</f>
        <v>1.2407420882335579E-5</v>
      </c>
      <c r="V53" s="34">
        <f t="shared" ref="V53:V84" si="19">+G53-P53</f>
        <v>-1.1138860301815252E-2</v>
      </c>
      <c r="AA53" s="34">
        <v>11</v>
      </c>
      <c r="AC53" s="34" t="s">
        <v>90</v>
      </c>
      <c r="AE53" s="34" t="s">
        <v>92</v>
      </c>
    </row>
    <row r="54" spans="1:31" s="34" customFormat="1" ht="13.7" customHeight="1">
      <c r="A54" s="119" t="s">
        <v>254</v>
      </c>
      <c r="B54" s="121" t="s">
        <v>111</v>
      </c>
      <c r="C54" s="123">
        <v>44852.43</v>
      </c>
      <c r="D54" s="124" t="s">
        <v>299</v>
      </c>
      <c r="E54" s="34">
        <f t="shared" si="12"/>
        <v>4960.5056401987586</v>
      </c>
      <c r="F54" s="34">
        <f t="shared" si="11"/>
        <v>4960.5</v>
      </c>
      <c r="G54" s="34">
        <f t="shared" si="13"/>
        <v>2.0875999980489723E-3</v>
      </c>
      <c r="H54"/>
      <c r="I54"/>
      <c r="J54"/>
      <c r="K54"/>
      <c r="L54"/>
      <c r="M54"/>
      <c r="N54" s="34">
        <f>G54</f>
        <v>2.0875999980489723E-3</v>
      </c>
      <c r="O54" s="34">
        <f t="shared" ca="1" si="14"/>
        <v>8.7349768276605289E-3</v>
      </c>
      <c r="P54" s="28">
        <f t="shared" si="15"/>
        <v>-7.429488822084925E-3</v>
      </c>
      <c r="Q54" s="37">
        <f t="shared" si="16"/>
        <v>29833.93</v>
      </c>
      <c r="R54"/>
      <c r="S54" s="34">
        <f t="shared" si="17"/>
        <v>9.0574979610317632E-5</v>
      </c>
      <c r="T54">
        <v>1</v>
      </c>
      <c r="U54" s="34">
        <f t="shared" si="18"/>
        <v>9.0574979610317632E-5</v>
      </c>
      <c r="V54" s="34">
        <f t="shared" si="19"/>
        <v>9.5170888201338982E-3</v>
      </c>
      <c r="W54"/>
      <c r="X54" s="143" t="s">
        <v>277</v>
      </c>
      <c r="Y54"/>
      <c r="Z54"/>
    </row>
    <row r="55" spans="1:31" s="34" customFormat="1" ht="13.7" customHeight="1">
      <c r="A55" s="119" t="s">
        <v>254</v>
      </c>
      <c r="B55" s="121" t="s">
        <v>111</v>
      </c>
      <c r="C55" s="123">
        <v>44875.383999999998</v>
      </c>
      <c r="D55" s="124" t="s">
        <v>299</v>
      </c>
      <c r="E55" s="34">
        <f t="shared" si="12"/>
        <v>5022.5218896773122</v>
      </c>
      <c r="F55" s="34">
        <f t="shared" si="11"/>
        <v>5022.5</v>
      </c>
      <c r="G55" s="34">
        <f t="shared" si="13"/>
        <v>8.1019999925047159E-3</v>
      </c>
      <c r="H55"/>
      <c r="I55"/>
      <c r="J55"/>
      <c r="K55"/>
      <c r="L55"/>
      <c r="M55"/>
      <c r="N55" s="34">
        <f>G55</f>
        <v>8.1019999925047159E-3</v>
      </c>
      <c r="O55" s="34">
        <f t="shared" ca="1" si="14"/>
        <v>8.375532630847414E-3</v>
      </c>
      <c r="P55" s="28">
        <f t="shared" si="15"/>
        <v>-7.7614764612122661E-3</v>
      </c>
      <c r="Q55" s="37">
        <f t="shared" si="16"/>
        <v>29856.883999999998</v>
      </c>
      <c r="R55"/>
      <c r="S55" s="34">
        <f t="shared" si="17"/>
        <v>2.5164988519763313E-4</v>
      </c>
      <c r="T55">
        <v>1</v>
      </c>
      <c r="U55" s="34">
        <f t="shared" si="18"/>
        <v>2.5164988519763313E-4</v>
      </c>
      <c r="V55" s="34">
        <f t="shared" si="19"/>
        <v>1.5863476453716982E-2</v>
      </c>
      <c r="W55"/>
      <c r="X55" s="143" t="s">
        <v>270</v>
      </c>
      <c r="Y55"/>
      <c r="Z55"/>
    </row>
    <row r="56" spans="1:31" s="34" customFormat="1" ht="13.7" customHeight="1">
      <c r="A56" s="119" t="s">
        <v>254</v>
      </c>
      <c r="B56" s="121" t="s">
        <v>111</v>
      </c>
      <c r="C56" s="123">
        <v>44878.347000000002</v>
      </c>
      <c r="D56" s="124" t="s">
        <v>299</v>
      </c>
      <c r="E56" s="34">
        <f t="shared" si="12"/>
        <v>5030.5272110681453</v>
      </c>
      <c r="F56" s="34">
        <f t="shared" ref="F56:F87" si="20">ROUND(2*E56,0)/2</f>
        <v>5030.5</v>
      </c>
      <c r="G56" s="34">
        <f t="shared" si="13"/>
        <v>1.0071600001538172E-2</v>
      </c>
      <c r="H56"/>
      <c r="I56"/>
      <c r="J56"/>
      <c r="K56"/>
      <c r="L56"/>
      <c r="M56"/>
      <c r="N56" s="34">
        <f>G56</f>
        <v>1.0071600001538172E-2</v>
      </c>
      <c r="O56" s="34">
        <f t="shared" ca="1" si="14"/>
        <v>8.329152734484431E-3</v>
      </c>
      <c r="P56" s="28">
        <f t="shared" si="15"/>
        <v>-7.8042968040479641E-3</v>
      </c>
      <c r="Q56" s="37">
        <f t="shared" si="16"/>
        <v>29859.847000000002</v>
      </c>
      <c r="R56"/>
      <c r="S56" s="34">
        <f t="shared" si="17"/>
        <v>3.195476866039646E-4</v>
      </c>
      <c r="T56">
        <v>1</v>
      </c>
      <c r="U56" s="34">
        <f t="shared" si="18"/>
        <v>3.195476866039646E-4</v>
      </c>
      <c r="V56" s="34">
        <f t="shared" si="19"/>
        <v>1.7875896805586135E-2</v>
      </c>
      <c r="W56"/>
      <c r="X56" s="143" t="s">
        <v>272</v>
      </c>
      <c r="Y56"/>
      <c r="Z56"/>
    </row>
    <row r="57" spans="1:31" s="34" customFormat="1" ht="13.7" customHeight="1">
      <c r="A57" s="119" t="s">
        <v>254</v>
      </c>
      <c r="B57" s="121" t="s">
        <v>111</v>
      </c>
      <c r="C57" s="123">
        <v>44885.383000000002</v>
      </c>
      <c r="D57" s="124" t="s">
        <v>299</v>
      </c>
      <c r="E57" s="34">
        <f t="shared" si="12"/>
        <v>5049.5368098888803</v>
      </c>
      <c r="F57" s="34">
        <f t="shared" si="20"/>
        <v>5049.5</v>
      </c>
      <c r="G57" s="34">
        <f t="shared" si="13"/>
        <v>1.3624400002299808E-2</v>
      </c>
      <c r="H57"/>
      <c r="I57"/>
      <c r="J57"/>
      <c r="K57"/>
      <c r="L57"/>
      <c r="M57"/>
      <c r="N57" s="34">
        <f>G57</f>
        <v>1.3624400002299808E-2</v>
      </c>
      <c r="O57" s="34">
        <f t="shared" ca="1" si="14"/>
        <v>8.2190004806223481E-3</v>
      </c>
      <c r="P57" s="28">
        <f t="shared" si="15"/>
        <v>-7.905979754033142E-3</v>
      </c>
      <c r="Q57" s="37">
        <f t="shared" si="16"/>
        <v>29866.883000000002</v>
      </c>
      <c r="R57"/>
      <c r="S57" s="34">
        <f t="shared" si="17"/>
        <v>4.6355725245191172E-4</v>
      </c>
      <c r="T57">
        <v>1</v>
      </c>
      <c r="U57" s="34">
        <f t="shared" si="18"/>
        <v>4.6355725245191172E-4</v>
      </c>
      <c r="V57" s="34">
        <f t="shared" si="19"/>
        <v>2.153037975633295E-2</v>
      </c>
      <c r="W57"/>
      <c r="X57" s="143" t="s">
        <v>274</v>
      </c>
      <c r="Y57"/>
      <c r="Z57"/>
    </row>
    <row r="58" spans="1:31" s="34" customFormat="1">
      <c r="A58" s="38" t="s">
        <v>113</v>
      </c>
      <c r="B58" s="14"/>
      <c r="C58" s="25">
        <v>45196.447099999998</v>
      </c>
      <c r="D58" s="25"/>
      <c r="E58" s="34">
        <f t="shared" si="12"/>
        <v>5889.9580362295383</v>
      </c>
      <c r="F58" s="34">
        <f t="shared" si="20"/>
        <v>5890</v>
      </c>
      <c r="G58" s="34">
        <f t="shared" si="13"/>
        <v>-1.5532000004895963E-2</v>
      </c>
      <c r="J58" s="34">
        <f>G58</f>
        <v>-1.5532000004895963E-2</v>
      </c>
      <c r="O58" s="34">
        <f t="shared" ca="1" si="14"/>
        <v>3.3462126189864883E-3</v>
      </c>
      <c r="P58" s="28">
        <f t="shared" si="15"/>
        <v>-1.2382476326685554E-2</v>
      </c>
      <c r="Q58" s="37">
        <f t="shared" si="16"/>
        <v>30177.947099999998</v>
      </c>
      <c r="S58" s="34">
        <f t="shared" si="17"/>
        <v>9.9194993996080262E-6</v>
      </c>
      <c r="T58" s="34">
        <v>1</v>
      </c>
      <c r="U58" s="34">
        <f t="shared" si="18"/>
        <v>9.9194993996080262E-6</v>
      </c>
      <c r="V58" s="34">
        <f t="shared" si="19"/>
        <v>-3.1495236782104093E-3</v>
      </c>
    </row>
    <row r="59" spans="1:31" s="34" customFormat="1" ht="13.7" customHeight="1">
      <c r="A59" s="123" t="s">
        <v>256</v>
      </c>
      <c r="B59" s="121" t="s">
        <v>122</v>
      </c>
      <c r="C59" s="123">
        <v>45225.332999999999</v>
      </c>
      <c r="D59" s="124" t="s">
        <v>299</v>
      </c>
      <c r="E59" s="34">
        <f t="shared" si="12"/>
        <v>5968.0008688867138</v>
      </c>
      <c r="F59" s="34">
        <f t="shared" si="20"/>
        <v>5968</v>
      </c>
      <c r="G59" s="34">
        <f t="shared" si="13"/>
        <v>3.2159999682335183E-4</v>
      </c>
      <c r="H59"/>
      <c r="I59"/>
      <c r="J59"/>
      <c r="K59"/>
      <c r="L59"/>
      <c r="M59"/>
      <c r="N59" s="34">
        <f>G59</f>
        <v>3.2159999682335183E-4</v>
      </c>
      <c r="O59" s="34">
        <f t="shared" ca="1" si="14"/>
        <v>2.8940086294474074E-3</v>
      </c>
      <c r="P59" s="28">
        <f t="shared" si="15"/>
        <v>-1.2795758036385767E-2</v>
      </c>
      <c r="Q59" s="37">
        <f t="shared" si="16"/>
        <v>30206.832999999999</v>
      </c>
      <c r="R59"/>
      <c r="S59" s="34">
        <f t="shared" si="17"/>
        <v>1.7206508177139581E-4</v>
      </c>
      <c r="T59">
        <v>1</v>
      </c>
      <c r="U59" s="34">
        <f t="shared" si="18"/>
        <v>1.7206508177139581E-4</v>
      </c>
      <c r="V59" s="34">
        <f t="shared" si="19"/>
        <v>1.3117358033209119E-2</v>
      </c>
      <c r="W59"/>
      <c r="X59" s="143" t="s">
        <v>262</v>
      </c>
      <c r="Y59"/>
      <c r="Z59"/>
    </row>
    <row r="60" spans="1:31" s="34" customFormat="1" ht="13.7" customHeight="1">
      <c r="A60" s="38" t="s">
        <v>120</v>
      </c>
      <c r="B60" s="14"/>
      <c r="C60" s="25">
        <v>45225.35</v>
      </c>
      <c r="D60" s="25"/>
      <c r="E60" s="34">
        <f t="shared" si="12"/>
        <v>5968.0467988440687</v>
      </c>
      <c r="F60" s="35">
        <f t="shared" si="20"/>
        <v>5968</v>
      </c>
      <c r="G60" s="34">
        <f t="shared" si="13"/>
        <v>1.7321599996648729E-2</v>
      </c>
      <c r="K60" s="34">
        <f>G60</f>
        <v>1.7321599996648729E-2</v>
      </c>
      <c r="O60" s="34">
        <f t="shared" ca="1" si="14"/>
        <v>2.8940086294474074E-3</v>
      </c>
      <c r="P60" s="28">
        <f t="shared" si="15"/>
        <v>-1.2795758036385767E-2</v>
      </c>
      <c r="Q60" s="37">
        <f t="shared" si="16"/>
        <v>30206.85</v>
      </c>
      <c r="S60" s="34">
        <f t="shared" si="17"/>
        <v>9.0705525488998752E-4</v>
      </c>
      <c r="T60" s="34">
        <v>1</v>
      </c>
      <c r="U60" s="34">
        <f t="shared" si="18"/>
        <v>9.0705525488998752E-4</v>
      </c>
      <c r="V60" s="34">
        <f t="shared" si="19"/>
        <v>3.0117358033034496E-2</v>
      </c>
    </row>
    <row r="61" spans="1:31" s="34" customFormat="1" ht="13.7" customHeight="1">
      <c r="A61" s="38" t="s">
        <v>121</v>
      </c>
      <c r="B61" s="14" t="s">
        <v>111</v>
      </c>
      <c r="C61" s="25">
        <v>45542.689400000003</v>
      </c>
      <c r="D61" s="25"/>
      <c r="E61" s="34">
        <f t="shared" si="12"/>
        <v>6825.42239350194</v>
      </c>
      <c r="F61" s="34">
        <f t="shared" si="20"/>
        <v>6825.5</v>
      </c>
      <c r="G61" s="34">
        <f t="shared" si="13"/>
        <v>-2.8724399999191519E-2</v>
      </c>
      <c r="J61" s="34">
        <f>G61</f>
        <v>-2.8724399999191519E-2</v>
      </c>
      <c r="O61" s="34">
        <f t="shared" ca="1" si="14"/>
        <v>-2.0773365119597861E-3</v>
      </c>
      <c r="P61" s="28">
        <f t="shared" si="15"/>
        <v>-1.7315182130408016E-2</v>
      </c>
      <c r="Q61" s="37">
        <f t="shared" si="16"/>
        <v>30524.189400000003</v>
      </c>
      <c r="S61" s="34">
        <f t="shared" si="17"/>
        <v>1.3017025237736877E-4</v>
      </c>
      <c r="T61" s="34">
        <v>1</v>
      </c>
      <c r="U61" s="34">
        <f t="shared" si="18"/>
        <v>1.3017025237736877E-4</v>
      </c>
      <c r="V61" s="34">
        <f t="shared" si="19"/>
        <v>-1.1409217868783503E-2</v>
      </c>
    </row>
    <row r="62" spans="1:31" s="34" customFormat="1" ht="13.7" customHeight="1">
      <c r="A62" s="38" t="s">
        <v>121</v>
      </c>
      <c r="B62" s="14" t="s">
        <v>122</v>
      </c>
      <c r="C62" s="25">
        <v>45550.650800000003</v>
      </c>
      <c r="D62" s="25"/>
      <c r="E62" s="34">
        <f t="shared" si="12"/>
        <v>6846.9322030601261</v>
      </c>
      <c r="F62" s="35">
        <f t="shared" si="20"/>
        <v>6847</v>
      </c>
      <c r="G62" s="34">
        <f t="shared" si="13"/>
        <v>-2.5093600001127925E-2</v>
      </c>
      <c r="K62" s="34">
        <f>G62</f>
        <v>-2.5093600001127925E-2</v>
      </c>
      <c r="O62" s="34">
        <f t="shared" ca="1" si="14"/>
        <v>-2.2019824834353038E-3</v>
      </c>
      <c r="P62" s="28">
        <f t="shared" si="15"/>
        <v>-1.7427931130470427E-2</v>
      </c>
      <c r="Q62" s="37">
        <f t="shared" si="16"/>
        <v>30532.150800000003</v>
      </c>
      <c r="S62" s="34">
        <f t="shared" si="17"/>
        <v>5.8762479234567399E-5</v>
      </c>
      <c r="T62" s="34">
        <v>1</v>
      </c>
      <c r="U62" s="34">
        <f t="shared" si="18"/>
        <v>5.8762479234567399E-5</v>
      </c>
      <c r="V62" s="34">
        <f t="shared" si="19"/>
        <v>-7.665668870657498E-3</v>
      </c>
    </row>
    <row r="63" spans="1:31" s="34" customFormat="1" ht="13.7" customHeight="1">
      <c r="A63" s="38" t="s">
        <v>121</v>
      </c>
      <c r="B63" s="14" t="s">
        <v>122</v>
      </c>
      <c r="C63" s="25">
        <v>45554.723400000003</v>
      </c>
      <c r="D63" s="25"/>
      <c r="E63" s="34">
        <f t="shared" si="12"/>
        <v>6857.9353997851567</v>
      </c>
      <c r="F63" s="34">
        <f t="shared" si="20"/>
        <v>6858</v>
      </c>
      <c r="G63" s="34">
        <f t="shared" si="13"/>
        <v>-2.3910399999294896E-2</v>
      </c>
      <c r="J63" s="34">
        <f>G63</f>
        <v>-2.3910399999294896E-2</v>
      </c>
      <c r="O63" s="34">
        <f t="shared" ca="1" si="14"/>
        <v>-2.2657548409344072E-3</v>
      </c>
      <c r="P63" s="28">
        <f t="shared" si="15"/>
        <v>-1.7485605958331048E-2</v>
      </c>
      <c r="Q63" s="37">
        <f t="shared" si="16"/>
        <v>30536.223400000003</v>
      </c>
      <c r="S63" s="34">
        <f t="shared" si="17"/>
        <v>4.1277978468804567E-5</v>
      </c>
      <c r="T63" s="34">
        <v>1</v>
      </c>
      <c r="U63" s="34">
        <f t="shared" si="18"/>
        <v>4.1277978468804567E-5</v>
      </c>
      <c r="V63" s="34">
        <f t="shared" si="19"/>
        <v>-6.4247940409638479E-3</v>
      </c>
    </row>
    <row r="64" spans="1:31" s="34" customFormat="1" ht="13.7" customHeight="1">
      <c r="A64" s="119" t="s">
        <v>257</v>
      </c>
      <c r="B64" s="121" t="s">
        <v>122</v>
      </c>
      <c r="C64" s="123">
        <v>45558.438000000002</v>
      </c>
      <c r="D64" s="124" t="s">
        <v>299</v>
      </c>
      <c r="E64" s="34">
        <f t="shared" si="12"/>
        <v>6867.971365643527</v>
      </c>
      <c r="F64" s="34">
        <f t="shared" si="20"/>
        <v>6868</v>
      </c>
      <c r="G64" s="34">
        <f t="shared" si="13"/>
        <v>-1.0598400003800634E-2</v>
      </c>
      <c r="H64"/>
      <c r="I64"/>
      <c r="J64"/>
      <c r="K64"/>
      <c r="L64"/>
      <c r="M64"/>
      <c r="N64" s="34">
        <f>G64</f>
        <v>-1.0598400003800634E-2</v>
      </c>
      <c r="O64" s="34">
        <f t="shared" ca="1" si="14"/>
        <v>-2.3237297113881325E-3</v>
      </c>
      <c r="P64" s="28">
        <f t="shared" si="15"/>
        <v>-1.7538031330563614E-2</v>
      </c>
      <c r="Q64" s="37">
        <f t="shared" si="16"/>
        <v>30539.938000000002</v>
      </c>
      <c r="R64"/>
      <c r="S64" s="34">
        <f t="shared" si="17"/>
        <v>4.8158482951390111E-5</v>
      </c>
      <c r="T64">
        <v>1</v>
      </c>
      <c r="U64" s="34">
        <f t="shared" si="18"/>
        <v>4.8158482951390111E-5</v>
      </c>
      <c r="V64" s="34">
        <f t="shared" si="19"/>
        <v>6.9396313267629794E-3</v>
      </c>
      <c r="W64"/>
      <c r="X64" s="143" t="s">
        <v>274</v>
      </c>
      <c r="Y64"/>
      <c r="Z64"/>
    </row>
    <row r="65" spans="1:26" s="34" customFormat="1" ht="13.7" customHeight="1">
      <c r="A65" s="38" t="s">
        <v>121</v>
      </c>
      <c r="B65" s="14" t="s">
        <v>111</v>
      </c>
      <c r="C65" s="25">
        <v>45575.646800000002</v>
      </c>
      <c r="D65" s="25"/>
      <c r="E65" s="34">
        <f t="shared" si="12"/>
        <v>6914.465450945725</v>
      </c>
      <c r="F65" s="35">
        <f t="shared" si="20"/>
        <v>6914.5</v>
      </c>
      <c r="G65" s="34">
        <f t="shared" si="13"/>
        <v>-1.2787599996954668E-2</v>
      </c>
      <c r="K65" s="34">
        <f>G65</f>
        <v>-1.2787599996954668E-2</v>
      </c>
      <c r="O65" s="34">
        <f t="shared" ca="1" si="14"/>
        <v>-2.5933128589979704E-3</v>
      </c>
      <c r="P65" s="28">
        <f t="shared" si="15"/>
        <v>-1.7781730625821696E-2</v>
      </c>
      <c r="Q65" s="37">
        <f t="shared" si="16"/>
        <v>30557.146800000002</v>
      </c>
      <c r="S65" s="34">
        <f t="shared" si="17"/>
        <v>2.4941340738187771E-5</v>
      </c>
      <c r="T65" s="34">
        <v>1</v>
      </c>
      <c r="U65" s="34">
        <f t="shared" si="18"/>
        <v>2.4941340738187771E-5</v>
      </c>
      <c r="V65" s="34">
        <f t="shared" si="19"/>
        <v>4.9941306288670273E-3</v>
      </c>
    </row>
    <row r="66" spans="1:26" s="34" customFormat="1" ht="13.7" customHeight="1">
      <c r="A66" s="123" t="s">
        <v>258</v>
      </c>
      <c r="B66" s="121" t="s">
        <v>111</v>
      </c>
      <c r="C66" s="123">
        <v>45583.434000000001</v>
      </c>
      <c r="D66" s="124" t="s">
        <v>299</v>
      </c>
      <c r="E66" s="34">
        <f t="shared" si="12"/>
        <v>6935.5046135291259</v>
      </c>
      <c r="F66" s="34">
        <f t="shared" si="20"/>
        <v>6935.5</v>
      </c>
      <c r="G66" s="34">
        <f t="shared" si="13"/>
        <v>1.7076000003726222E-3</v>
      </c>
      <c r="H66"/>
      <c r="I66"/>
      <c r="J66"/>
      <c r="K66"/>
      <c r="L66"/>
      <c r="M66"/>
      <c r="N66" s="34">
        <f>G66</f>
        <v>1.7076000003726222E-3</v>
      </c>
      <c r="O66" s="34">
        <f t="shared" ca="1" si="14"/>
        <v>-2.715060086950799E-3</v>
      </c>
      <c r="P66" s="28">
        <f t="shared" si="15"/>
        <v>-1.7891745918219674E-2</v>
      </c>
      <c r="Q66" s="37">
        <f t="shared" si="16"/>
        <v>30564.934000000001</v>
      </c>
      <c r="R66"/>
      <c r="S66" s="34">
        <f t="shared" si="17"/>
        <v>3.841343604366405E-4</v>
      </c>
      <c r="T66">
        <v>1</v>
      </c>
      <c r="U66" s="34">
        <f t="shared" si="18"/>
        <v>3.841343604366405E-4</v>
      </c>
      <c r="V66" s="34">
        <f t="shared" si="19"/>
        <v>1.9599345918592297E-2</v>
      </c>
      <c r="W66"/>
      <c r="X66" s="143" t="s">
        <v>275</v>
      </c>
      <c r="Y66"/>
      <c r="Z66"/>
    </row>
    <row r="67" spans="1:26" s="34" customFormat="1" ht="13.7" customHeight="1">
      <c r="A67" s="38" t="s">
        <v>121</v>
      </c>
      <c r="B67" s="14" t="s">
        <v>111</v>
      </c>
      <c r="C67" s="25">
        <v>45605.641600000003</v>
      </c>
      <c r="D67" s="25"/>
      <c r="E67" s="34">
        <f t="shared" si="12"/>
        <v>6995.5042677035681</v>
      </c>
      <c r="F67" s="34">
        <f t="shared" si="20"/>
        <v>6995.5</v>
      </c>
      <c r="G67" s="34">
        <f t="shared" si="13"/>
        <v>1.5796000006957911E-3</v>
      </c>
      <c r="J67" s="34">
        <f>G67</f>
        <v>1.5796000006957911E-3</v>
      </c>
      <c r="O67" s="34">
        <f t="shared" ca="1" si="14"/>
        <v>-3.0629093096731647E-3</v>
      </c>
      <c r="P67" s="28">
        <f t="shared" si="15"/>
        <v>-1.8205929769022147E-2</v>
      </c>
      <c r="Q67" s="37">
        <f t="shared" si="16"/>
        <v>30587.141600000003</v>
      </c>
      <c r="S67" s="34">
        <f t="shared" si="17"/>
        <v>3.914671882683948E-4</v>
      </c>
      <c r="T67" s="34">
        <v>1</v>
      </c>
      <c r="U67" s="34">
        <f t="shared" si="18"/>
        <v>3.914671882683948E-4</v>
      </c>
      <c r="V67" s="34">
        <f t="shared" si="19"/>
        <v>1.9785529769717938E-2</v>
      </c>
    </row>
    <row r="68" spans="1:26" s="34" customFormat="1" ht="13.7" customHeight="1">
      <c r="A68" s="38" t="s">
        <v>98</v>
      </c>
      <c r="B68" s="14" t="s">
        <v>111</v>
      </c>
      <c r="C68" s="25">
        <v>45892.447</v>
      </c>
      <c r="D68" s="25"/>
      <c r="E68" s="34">
        <f t="shared" si="12"/>
        <v>7770.384255426754</v>
      </c>
      <c r="F68" s="35">
        <f t="shared" si="20"/>
        <v>7770.5</v>
      </c>
      <c r="G68" s="34">
        <f t="shared" si="13"/>
        <v>-4.2840400004934054E-2</v>
      </c>
      <c r="K68" s="34">
        <f>G68</f>
        <v>-4.2840400004934054E-2</v>
      </c>
      <c r="O68" s="34">
        <f t="shared" ca="1" si="14"/>
        <v>-7.5559617698371037E-3</v>
      </c>
      <c r="P68" s="28">
        <f t="shared" si="15"/>
        <v>-2.224475657477765E-2</v>
      </c>
      <c r="Q68" s="37">
        <f t="shared" si="16"/>
        <v>30873.947</v>
      </c>
      <c r="S68" s="34">
        <f t="shared" si="17"/>
        <v>4.2418052830214462E-4</v>
      </c>
      <c r="T68" s="34">
        <v>0.1</v>
      </c>
      <c r="U68" s="34">
        <f t="shared" si="18"/>
        <v>4.2418052830214466E-5</v>
      </c>
      <c r="V68" s="34">
        <f t="shared" si="19"/>
        <v>-2.0595643430156404E-2</v>
      </c>
    </row>
    <row r="69" spans="1:26" s="34" customFormat="1" ht="13.7" customHeight="1">
      <c r="A69" s="119" t="s">
        <v>259</v>
      </c>
      <c r="B69" s="121" t="s">
        <v>122</v>
      </c>
      <c r="C69" s="123">
        <v>45911.517999999996</v>
      </c>
      <c r="D69" s="124" t="s">
        <v>299</v>
      </c>
      <c r="E69" s="34">
        <f t="shared" si="12"/>
        <v>7821.9095622928944</v>
      </c>
      <c r="F69" s="34">
        <f t="shared" si="20"/>
        <v>7822</v>
      </c>
      <c r="G69" s="34">
        <f t="shared" si="13"/>
        <v>-3.3473600007710047E-2</v>
      </c>
      <c r="H69"/>
      <c r="I69"/>
      <c r="J69"/>
      <c r="K69"/>
      <c r="L69"/>
      <c r="M69"/>
      <c r="N69" s="34">
        <f>G69</f>
        <v>-3.3473600007710047E-2</v>
      </c>
      <c r="O69" s="34">
        <f t="shared" ca="1" si="14"/>
        <v>-7.8545323526738042E-3</v>
      </c>
      <c r="P69" s="28">
        <f t="shared" si="15"/>
        <v>-2.2511868324324169E-2</v>
      </c>
      <c r="Q69" s="37">
        <f t="shared" si="16"/>
        <v>30893.017999999996</v>
      </c>
      <c r="R69"/>
      <c r="S69" s="34">
        <f t="shared" si="17"/>
        <v>1.2015956149854579E-4</v>
      </c>
      <c r="T69">
        <v>1</v>
      </c>
      <c r="U69" s="34">
        <f t="shared" si="18"/>
        <v>1.2015956149854579E-4</v>
      </c>
      <c r="V69" s="34">
        <f t="shared" si="19"/>
        <v>-1.0961731683385878E-2</v>
      </c>
      <c r="W69"/>
      <c r="X69" s="143" t="s">
        <v>275</v>
      </c>
      <c r="Y69"/>
      <c r="Z69"/>
    </row>
    <row r="70" spans="1:26" s="34" customFormat="1" ht="13.7" customHeight="1">
      <c r="A70" s="38" t="s">
        <v>113</v>
      </c>
      <c r="B70" s="14"/>
      <c r="C70" s="25">
        <v>45935.403599999998</v>
      </c>
      <c r="D70" s="25"/>
      <c r="E70" s="34">
        <f t="shared" si="12"/>
        <v>7886.4427734345336</v>
      </c>
      <c r="F70" s="34">
        <f t="shared" si="20"/>
        <v>7886.5</v>
      </c>
      <c r="G70" s="34">
        <f t="shared" si="13"/>
        <v>-2.1181200005230494E-2</v>
      </c>
      <c r="J70" s="34">
        <f>G70</f>
        <v>-2.1181200005230494E-2</v>
      </c>
      <c r="O70" s="34">
        <f t="shared" ca="1" si="14"/>
        <v>-8.2284702671003504E-3</v>
      </c>
      <c r="P70" s="28">
        <f t="shared" si="15"/>
        <v>-2.2846182256310719E-2</v>
      </c>
      <c r="Q70" s="37">
        <f t="shared" si="16"/>
        <v>30916.903599999998</v>
      </c>
      <c r="S70" s="34">
        <f t="shared" si="17"/>
        <v>2.7721658964121733E-6</v>
      </c>
      <c r="T70" s="34">
        <v>1</v>
      </c>
      <c r="U70" s="34">
        <f t="shared" si="18"/>
        <v>2.7721658964121733E-6</v>
      </c>
      <c r="V70" s="34">
        <f t="shared" si="19"/>
        <v>1.6649822510802249E-3</v>
      </c>
    </row>
    <row r="71" spans="1:26" s="34" customFormat="1" ht="13.7" customHeight="1">
      <c r="A71" s="119" t="s">
        <v>259</v>
      </c>
      <c r="B71" s="121" t="s">
        <v>111</v>
      </c>
      <c r="C71" s="123">
        <v>45945.398999999998</v>
      </c>
      <c r="D71" s="124" t="s">
        <v>299</v>
      </c>
      <c r="E71" s="34">
        <f t="shared" si="12"/>
        <v>7913.4479673021806</v>
      </c>
      <c r="F71" s="34">
        <f t="shared" si="20"/>
        <v>7913.5</v>
      </c>
      <c r="G71" s="34">
        <f t="shared" si="13"/>
        <v>-1.9258800006355159E-2</v>
      </c>
      <c r="H71"/>
      <c r="I71"/>
      <c r="J71"/>
      <c r="K71"/>
      <c r="L71"/>
      <c r="M71"/>
      <c r="N71" s="34">
        <f>G71</f>
        <v>-1.9258800006355159E-2</v>
      </c>
      <c r="O71" s="34">
        <f t="shared" ca="1" si="14"/>
        <v>-8.3850024173254198E-3</v>
      </c>
      <c r="P71" s="28">
        <f t="shared" si="15"/>
        <v>-2.2986053632197277E-2</v>
      </c>
      <c r="Q71" s="37">
        <f t="shared" si="16"/>
        <v>30926.898999999998</v>
      </c>
      <c r="R71"/>
      <c r="S71" s="34">
        <f t="shared" si="17"/>
        <v>1.3892419591353213E-5</v>
      </c>
      <c r="T71">
        <v>1</v>
      </c>
      <c r="U71" s="34">
        <f t="shared" si="18"/>
        <v>1.3892419591353213E-5</v>
      </c>
      <c r="V71" s="34">
        <f t="shared" si="19"/>
        <v>3.7272536258421175E-3</v>
      </c>
      <c r="W71"/>
      <c r="X71" s="143" t="s">
        <v>276</v>
      </c>
      <c r="Y71"/>
      <c r="Z71"/>
    </row>
    <row r="72" spans="1:26" s="34" customFormat="1" ht="13.7" customHeight="1">
      <c r="A72" s="38" t="s">
        <v>113</v>
      </c>
      <c r="B72" s="14"/>
      <c r="C72" s="25">
        <v>45962.622100000001</v>
      </c>
      <c r="D72" s="25"/>
      <c r="E72" s="34">
        <f t="shared" si="12"/>
        <v>7959.9806878038089</v>
      </c>
      <c r="F72" s="35">
        <f t="shared" si="20"/>
        <v>7960</v>
      </c>
      <c r="G72" s="34">
        <f t="shared" si="13"/>
        <v>-7.1480000042356551E-3</v>
      </c>
      <c r="K72" s="34">
        <f>G72</f>
        <v>-7.1480000042356551E-3</v>
      </c>
      <c r="O72" s="34">
        <f t="shared" ca="1" si="14"/>
        <v>-8.6545855649352577E-3</v>
      </c>
      <c r="P72" s="28">
        <f t="shared" si="15"/>
        <v>-2.3226840863058242E-2</v>
      </c>
      <c r="Q72" s="37">
        <f t="shared" si="16"/>
        <v>30944.122100000001</v>
      </c>
      <c r="S72" s="34">
        <f t="shared" si="17"/>
        <v>2.5852912336334267E-4</v>
      </c>
      <c r="T72" s="34">
        <v>1</v>
      </c>
      <c r="U72" s="34">
        <f t="shared" si="18"/>
        <v>2.5852912336334267E-4</v>
      </c>
      <c r="V72" s="34">
        <f t="shared" si="19"/>
        <v>1.6078840858822586E-2</v>
      </c>
    </row>
    <row r="73" spans="1:26" s="34" customFormat="1" ht="13.7" customHeight="1">
      <c r="A73" s="119" t="s">
        <v>261</v>
      </c>
      <c r="B73" s="121" t="s">
        <v>122</v>
      </c>
      <c r="C73" s="123">
        <v>46263.13</v>
      </c>
      <c r="D73" s="124"/>
      <c r="E73" s="34">
        <f t="shared" si="12"/>
        <v>8771.8815720365328</v>
      </c>
      <c r="F73" s="34">
        <f t="shared" si="20"/>
        <v>8772</v>
      </c>
      <c r="G73" s="34">
        <f t="shared" si="13"/>
        <v>-4.3833600007928908E-2</v>
      </c>
      <c r="H73"/>
      <c r="I73"/>
      <c r="J73"/>
      <c r="K73"/>
      <c r="L73"/>
      <c r="M73"/>
      <c r="N73" s="34">
        <f>G73</f>
        <v>-4.3833600007928908E-2</v>
      </c>
      <c r="O73" s="34">
        <f t="shared" ca="1" si="14"/>
        <v>-1.3362145045777991E-2</v>
      </c>
      <c r="P73" s="28">
        <f t="shared" si="15"/>
        <v>-2.7410677449613435E-2</v>
      </c>
      <c r="Q73" s="37">
        <f t="shared" si="16"/>
        <v>31244.629999999997</v>
      </c>
      <c r="R73"/>
      <c r="S73" s="34">
        <f t="shared" si="17"/>
        <v>2.6971238535642724E-4</v>
      </c>
      <c r="T73">
        <v>1</v>
      </c>
      <c r="U73" s="34">
        <f t="shared" si="18"/>
        <v>2.6971238535642724E-4</v>
      </c>
      <c r="V73" s="34">
        <f t="shared" si="19"/>
        <v>-1.6422922558315473E-2</v>
      </c>
      <c r="W73"/>
      <c r="X73" s="143" t="s">
        <v>262</v>
      </c>
      <c r="Y73"/>
      <c r="Z73"/>
    </row>
    <row r="74" spans="1:26" s="34" customFormat="1" ht="13.7" customHeight="1">
      <c r="A74" s="38" t="s">
        <v>100</v>
      </c>
      <c r="B74" s="14" t="s">
        <v>111</v>
      </c>
      <c r="C74" s="25">
        <v>46676.379000000001</v>
      </c>
      <c r="D74" s="25"/>
      <c r="E74" s="34">
        <f t="shared" si="12"/>
        <v>9888.3820983398182</v>
      </c>
      <c r="F74" s="34">
        <f t="shared" si="20"/>
        <v>9888.5</v>
      </c>
      <c r="G74" s="34">
        <f t="shared" si="13"/>
        <v>-4.3638800001644995E-2</v>
      </c>
      <c r="J74" s="34">
        <f>G74</f>
        <v>-4.3638800001644995E-2</v>
      </c>
      <c r="O74" s="34">
        <f t="shared" ca="1" si="14"/>
        <v>-1.9835039331936748E-2</v>
      </c>
      <c r="P74" s="28">
        <f t="shared" si="15"/>
        <v>-3.3098965728507825E-2</v>
      </c>
      <c r="Q74" s="37">
        <f t="shared" si="16"/>
        <v>31657.879000000001</v>
      </c>
      <c r="S74" s="34">
        <f t="shared" si="17"/>
        <v>1.1108810650519695E-4</v>
      </c>
      <c r="T74" s="34">
        <v>0.1</v>
      </c>
      <c r="U74" s="34">
        <f t="shared" si="18"/>
        <v>1.1108810650519696E-5</v>
      </c>
      <c r="V74" s="34">
        <f t="shared" si="19"/>
        <v>-1.0539834273137171E-2</v>
      </c>
    </row>
    <row r="75" spans="1:26" s="34" customFormat="1" ht="13.7" customHeight="1">
      <c r="A75" s="119" t="s">
        <v>263</v>
      </c>
      <c r="B75" s="121" t="s">
        <v>111</v>
      </c>
      <c r="C75" s="123">
        <v>46679.347000000002</v>
      </c>
      <c r="D75" s="124" t="s">
        <v>299</v>
      </c>
      <c r="E75" s="34">
        <f t="shared" si="12"/>
        <v>9896.4009285416305</v>
      </c>
      <c r="F75" s="34">
        <f t="shared" si="20"/>
        <v>9896.5</v>
      </c>
      <c r="G75" s="34">
        <f t="shared" si="13"/>
        <v>-3.6669200002506841E-2</v>
      </c>
      <c r="H75"/>
      <c r="I75"/>
      <c r="J75"/>
      <c r="K75"/>
      <c r="L75"/>
      <c r="M75"/>
      <c r="N75" s="34">
        <f>G75</f>
        <v>-3.6669200002506841E-2</v>
      </c>
      <c r="O75" s="34">
        <f t="shared" ca="1" si="14"/>
        <v>-1.9881419228299731E-2</v>
      </c>
      <c r="P75" s="28">
        <f t="shared" si="15"/>
        <v>-3.3139454299379693E-2</v>
      </c>
      <c r="Q75" s="37">
        <f t="shared" si="16"/>
        <v>31660.847000000002</v>
      </c>
      <c r="R75"/>
      <c r="S75" s="34">
        <f t="shared" si="17"/>
        <v>1.2459104728744561E-5</v>
      </c>
      <c r="T75">
        <v>1</v>
      </c>
      <c r="U75" s="34">
        <f t="shared" si="18"/>
        <v>1.2459104728744561E-5</v>
      </c>
      <c r="V75" s="34">
        <f t="shared" si="19"/>
        <v>-3.5297457031271476E-3</v>
      </c>
      <c r="W75"/>
      <c r="X75" s="143" t="s">
        <v>277</v>
      </c>
      <c r="Y75"/>
      <c r="Z75"/>
    </row>
    <row r="76" spans="1:26" s="34" customFormat="1">
      <c r="A76" s="38" t="s">
        <v>101</v>
      </c>
      <c r="B76" s="14" t="s">
        <v>111</v>
      </c>
      <c r="C76" s="25">
        <v>46696.39</v>
      </c>
      <c r="D76" s="25"/>
      <c r="E76" s="34">
        <f t="shared" si="12"/>
        <v>9942.4470616714971</v>
      </c>
      <c r="F76" s="35">
        <f t="shared" si="20"/>
        <v>9942.5</v>
      </c>
      <c r="G76" s="34">
        <f t="shared" si="13"/>
        <v>-1.9594000004872214E-2</v>
      </c>
      <c r="K76" s="34">
        <f>G76</f>
        <v>-1.9594000004872214E-2</v>
      </c>
      <c r="O76" s="34">
        <f t="shared" ca="1" si="14"/>
        <v>-2.014810363238688E-2</v>
      </c>
      <c r="P76" s="28">
        <f t="shared" si="15"/>
        <v>-3.3372189186579047E-2</v>
      </c>
      <c r="Q76" s="37">
        <f t="shared" si="16"/>
        <v>31677.89</v>
      </c>
      <c r="S76" s="34">
        <f t="shared" si="17"/>
        <v>1.8983849712690321E-4</v>
      </c>
      <c r="T76" s="34">
        <v>0.1</v>
      </c>
      <c r="U76" s="34">
        <f t="shared" si="18"/>
        <v>1.8983849712690324E-5</v>
      </c>
      <c r="V76" s="34">
        <f t="shared" si="19"/>
        <v>1.3778189181706833E-2</v>
      </c>
    </row>
    <row r="77" spans="1:26" s="34" customFormat="1" ht="13.7" customHeight="1">
      <c r="A77" s="38" t="s">
        <v>101</v>
      </c>
      <c r="B77" s="14" t="s">
        <v>111</v>
      </c>
      <c r="C77" s="25">
        <v>46702.311000000002</v>
      </c>
      <c r="D77" s="25"/>
      <c r="E77" s="34">
        <f t="shared" si="12"/>
        <v>9958.4441956421633</v>
      </c>
      <c r="F77" s="34">
        <f t="shared" si="20"/>
        <v>9958.5</v>
      </c>
      <c r="G77" s="34">
        <f t="shared" si="13"/>
        <v>-2.0654799998737872E-2</v>
      </c>
      <c r="I77" s="34">
        <f>G77</f>
        <v>-2.0654799998737872E-2</v>
      </c>
      <c r="O77" s="34">
        <f t="shared" ca="1" si="14"/>
        <v>-2.0240863425112846E-2</v>
      </c>
      <c r="P77" s="28">
        <f t="shared" si="15"/>
        <v>-3.3453110741485992E-2</v>
      </c>
      <c r="Q77" s="37">
        <f t="shared" si="16"/>
        <v>31683.811000000002</v>
      </c>
      <c r="S77" s="34">
        <f t="shared" si="17"/>
        <v>1.6379675786794195E-4</v>
      </c>
      <c r="T77" s="34">
        <v>0.1</v>
      </c>
      <c r="U77" s="34">
        <f t="shared" si="18"/>
        <v>1.6379675786794197E-5</v>
      </c>
      <c r="V77" s="34">
        <f t="shared" si="19"/>
        <v>1.279831074274812E-2</v>
      </c>
    </row>
    <row r="78" spans="1:26" s="34" customFormat="1" ht="13.7" customHeight="1">
      <c r="A78" s="38" t="s">
        <v>113</v>
      </c>
      <c r="B78" s="14"/>
      <c r="C78" s="25">
        <v>46977.454299999998</v>
      </c>
      <c r="D78" s="25"/>
      <c r="E78" s="34">
        <f t="shared" si="12"/>
        <v>10701.815962443332</v>
      </c>
      <c r="F78" s="34">
        <f t="shared" si="20"/>
        <v>10702</v>
      </c>
      <c r="G78" s="34">
        <f t="shared" si="13"/>
        <v>-6.8117600007099099E-2</v>
      </c>
      <c r="J78" s="34">
        <f>G78</f>
        <v>-6.8117600007099099E-2</v>
      </c>
      <c r="O78" s="34">
        <f t="shared" ca="1" si="14"/>
        <v>-2.4551295043347542E-2</v>
      </c>
      <c r="P78" s="28">
        <f t="shared" si="15"/>
        <v>-3.7196521943488436E-2</v>
      </c>
      <c r="Q78" s="37">
        <f t="shared" si="16"/>
        <v>31958.954299999998</v>
      </c>
      <c r="S78" s="34">
        <f t="shared" si="17"/>
        <v>9.561130686159046E-4</v>
      </c>
      <c r="T78" s="34">
        <v>1</v>
      </c>
      <c r="U78" s="34">
        <f t="shared" si="18"/>
        <v>9.561130686159046E-4</v>
      </c>
      <c r="V78" s="34">
        <f t="shared" si="19"/>
        <v>-3.0921078063610663E-2</v>
      </c>
    </row>
    <row r="79" spans="1:26" s="34" customFormat="1" ht="13.7" customHeight="1">
      <c r="A79" s="119" t="s">
        <v>264</v>
      </c>
      <c r="B79" s="121" t="s">
        <v>111</v>
      </c>
      <c r="C79" s="123">
        <v>46982.4565</v>
      </c>
      <c r="D79" s="124" t="s">
        <v>299</v>
      </c>
      <c r="E79" s="34">
        <f t="shared" si="12"/>
        <v>10715.330717307052</v>
      </c>
      <c r="F79" s="34">
        <f t="shared" si="20"/>
        <v>10715.5</v>
      </c>
      <c r="G79" s="34">
        <f t="shared" si="13"/>
        <v>-6.2656400004925672E-2</v>
      </c>
      <c r="H79"/>
      <c r="I79"/>
      <c r="J79"/>
      <c r="K79"/>
      <c r="L79"/>
      <c r="M79"/>
      <c r="N79" s="34">
        <f>G79</f>
        <v>-6.2656400004925672E-2</v>
      </c>
      <c r="O79" s="34">
        <f t="shared" ca="1" si="14"/>
        <v>-2.4629561118460069E-2</v>
      </c>
      <c r="P79" s="28">
        <f t="shared" si="15"/>
        <v>-3.7264186350585128E-2</v>
      </c>
      <c r="Q79" s="37">
        <f t="shared" si="16"/>
        <v>31963.9565</v>
      </c>
      <c r="R79"/>
      <c r="S79" s="34">
        <f t="shared" si="17"/>
        <v>6.4476451426767839E-4</v>
      </c>
      <c r="T79">
        <v>1</v>
      </c>
      <c r="U79" s="34">
        <f t="shared" si="18"/>
        <v>6.4476451426767839E-4</v>
      </c>
      <c r="V79" s="34">
        <f t="shared" si="19"/>
        <v>-2.5392213654340544E-2</v>
      </c>
      <c r="W79"/>
      <c r="X79" s="143" t="s">
        <v>277</v>
      </c>
      <c r="Y79"/>
      <c r="Z79"/>
    </row>
    <row r="80" spans="1:26" s="34" customFormat="1" ht="13.7" customHeight="1">
      <c r="A80" s="33" t="s">
        <v>102</v>
      </c>
      <c r="B80" s="14" t="s">
        <v>111</v>
      </c>
      <c r="C80" s="25">
        <v>47407.396999999997</v>
      </c>
      <c r="D80" s="25"/>
      <c r="E80" s="34">
        <f t="shared" si="12"/>
        <v>11863.418896340936</v>
      </c>
      <c r="F80" s="34">
        <f t="shared" si="20"/>
        <v>11863.5</v>
      </c>
      <c r="G80" s="34">
        <f t="shared" si="13"/>
        <v>-3.0018800003745127E-2</v>
      </c>
      <c r="J80" s="34">
        <f>G80</f>
        <v>-3.0018800003745127E-2</v>
      </c>
      <c r="O80" s="34">
        <f t="shared" ca="1" si="14"/>
        <v>-3.1285076246548069E-2</v>
      </c>
      <c r="P80" s="28">
        <f t="shared" si="15"/>
        <v>-4.2978231913997925E-2</v>
      </c>
      <c r="Q80" s="37">
        <f t="shared" si="16"/>
        <v>32388.896999999997</v>
      </c>
      <c r="S80" s="34">
        <f t="shared" si="17"/>
        <v>1.6794687543647847E-4</v>
      </c>
      <c r="T80" s="34">
        <v>0.1</v>
      </c>
      <c r="U80" s="34">
        <f t="shared" si="18"/>
        <v>1.6794687543647848E-5</v>
      </c>
      <c r="V80" s="34">
        <f t="shared" si="19"/>
        <v>1.2959431910252797E-2</v>
      </c>
    </row>
    <row r="81" spans="1:31" s="34" customFormat="1">
      <c r="A81" s="33" t="s">
        <v>102</v>
      </c>
      <c r="B81" s="14"/>
      <c r="C81" s="25">
        <v>47412.396999999997</v>
      </c>
      <c r="D81" s="25"/>
      <c r="E81" s="34">
        <f t="shared" si="12"/>
        <v>11876.927707327815</v>
      </c>
      <c r="F81" s="34">
        <f t="shared" si="20"/>
        <v>11877</v>
      </c>
      <c r="G81" s="34">
        <f t="shared" si="13"/>
        <v>-2.6757600004202686E-2</v>
      </c>
      <c r="I81" s="34">
        <f>G81</f>
        <v>-2.6757600004202686E-2</v>
      </c>
      <c r="O81" s="34">
        <f t="shared" ca="1" si="14"/>
        <v>-3.1363342321660603E-2</v>
      </c>
      <c r="P81" s="28">
        <f t="shared" si="15"/>
        <v>-4.3044957080256761E-2</v>
      </c>
      <c r="Q81" s="37">
        <f t="shared" si="16"/>
        <v>32393.896999999997</v>
      </c>
      <c r="S81" s="34">
        <f t="shared" si="17"/>
        <v>2.6527800052288873E-4</v>
      </c>
      <c r="T81" s="34">
        <v>0.1</v>
      </c>
      <c r="U81" s="34">
        <f t="shared" si="18"/>
        <v>2.6527800052288876E-5</v>
      </c>
      <c r="V81" s="34">
        <f t="shared" si="19"/>
        <v>1.6287357076054075E-2</v>
      </c>
    </row>
    <row r="82" spans="1:31" s="34" customFormat="1" ht="13.7" customHeight="1">
      <c r="A82" s="33" t="s">
        <v>103</v>
      </c>
      <c r="B82" s="14"/>
      <c r="C82" s="25">
        <v>47432.385999999999</v>
      </c>
      <c r="D82" s="25"/>
      <c r="E82" s="34">
        <f t="shared" si="12"/>
        <v>11930.93323189116</v>
      </c>
      <c r="F82" s="34">
        <f t="shared" si="20"/>
        <v>11931</v>
      </c>
      <c r="G82" s="34">
        <f t="shared" si="13"/>
        <v>-2.4712800004635938E-2</v>
      </c>
      <c r="I82" s="34">
        <f>G82</f>
        <v>-2.4712800004635938E-2</v>
      </c>
      <c r="O82" s="34">
        <f t="shared" ca="1" si="14"/>
        <v>-3.1676406622110742E-2</v>
      </c>
      <c r="P82" s="28">
        <f t="shared" si="15"/>
        <v>-4.3311748578255434E-2</v>
      </c>
      <c r="Q82" s="37">
        <f t="shared" si="16"/>
        <v>32413.885999999999</v>
      </c>
      <c r="S82" s="34">
        <f t="shared" si="17"/>
        <v>3.4592088804414272E-4</v>
      </c>
      <c r="T82" s="34">
        <v>0.1</v>
      </c>
      <c r="U82" s="34">
        <f t="shared" si="18"/>
        <v>3.4592088804414272E-5</v>
      </c>
      <c r="V82" s="34">
        <f t="shared" si="19"/>
        <v>1.8598948573619496E-2</v>
      </c>
    </row>
    <row r="83" spans="1:31">
      <c r="A83" s="33" t="s">
        <v>104</v>
      </c>
      <c r="B83" s="14"/>
      <c r="C83" s="25">
        <v>48163.381999999998</v>
      </c>
      <c r="D83" s="25"/>
      <c r="E83" s="34">
        <f t="shared" si="12"/>
        <v>13905.910591123944</v>
      </c>
      <c r="F83" s="34">
        <f t="shared" si="20"/>
        <v>13906</v>
      </c>
      <c r="G83" s="34">
        <f t="shared" si="13"/>
        <v>-3.3092800003942102E-2</v>
      </c>
      <c r="H83" s="34"/>
      <c r="I83" s="34">
        <f>G83</f>
        <v>-3.3092800003942102E-2</v>
      </c>
      <c r="J83" s="34"/>
      <c r="K83" s="34"/>
      <c r="L83" s="34"/>
      <c r="M83" s="34"/>
      <c r="N83" s="34"/>
      <c r="O83" s="34">
        <f t="shared" ca="1" si="14"/>
        <v>-4.312644353672207E-2</v>
      </c>
      <c r="P83" s="28">
        <f t="shared" si="15"/>
        <v>-5.2949383486352739E-2</v>
      </c>
      <c r="Q83" s="37">
        <f t="shared" si="16"/>
        <v>33144.881999999998</v>
      </c>
      <c r="R83" s="34"/>
      <c r="S83" s="34">
        <f t="shared" si="17"/>
        <v>3.9428390759394292E-4</v>
      </c>
      <c r="T83" s="34">
        <v>0.1</v>
      </c>
      <c r="U83" s="34">
        <f t="shared" si="18"/>
        <v>3.9428390759394293E-5</v>
      </c>
      <c r="V83" s="34">
        <f t="shared" si="19"/>
        <v>1.9856583482410636E-2</v>
      </c>
      <c r="W83" s="34"/>
      <c r="X83" s="34"/>
      <c r="Y83" s="34"/>
      <c r="Z83" s="34"/>
      <c r="AA83" s="34"/>
      <c r="AB83" s="34"/>
      <c r="AC83" s="34"/>
      <c r="AD83" s="34"/>
      <c r="AE83" s="34"/>
    </row>
    <row r="84" spans="1:31" s="34" customFormat="1">
      <c r="A84" s="33" t="s">
        <v>113</v>
      </c>
      <c r="B84" s="14"/>
      <c r="C84" s="25">
        <v>48448.521699999998</v>
      </c>
      <c r="D84" s="25"/>
      <c r="E84" s="34">
        <f t="shared" si="12"/>
        <v>14676.290253554967</v>
      </c>
      <c r="F84" s="34">
        <f t="shared" si="20"/>
        <v>14676.5</v>
      </c>
      <c r="G84" s="34">
        <f t="shared" si="13"/>
        <v>-7.7633200002310332E-2</v>
      </c>
      <c r="J84" s="34">
        <f>G84</f>
        <v>-7.7633200002310332E-2</v>
      </c>
      <c r="O84" s="34">
        <f t="shared" ca="1" si="14"/>
        <v>-4.7593407305181828E-2</v>
      </c>
      <c r="P84" s="28">
        <f t="shared" si="15"/>
        <v>-5.6645925006162522E-2</v>
      </c>
      <c r="Q84" s="37">
        <f t="shared" si="16"/>
        <v>33430.021699999998</v>
      </c>
      <c r="S84" s="34">
        <f t="shared" si="17"/>
        <v>4.4046571176393107E-4</v>
      </c>
      <c r="T84" s="34">
        <v>1</v>
      </c>
      <c r="U84" s="34">
        <f t="shared" si="18"/>
        <v>4.4046571176393107E-4</v>
      </c>
      <c r="V84" s="34">
        <f t="shared" si="19"/>
        <v>-2.098727499614781E-2</v>
      </c>
    </row>
    <row r="85" spans="1:31">
      <c r="A85" s="119" t="s">
        <v>265</v>
      </c>
      <c r="B85" s="121" t="s">
        <v>122</v>
      </c>
      <c r="C85" s="123">
        <v>48476.49</v>
      </c>
      <c r="D85" s="124" t="s">
        <v>299</v>
      </c>
      <c r="E85" s="34">
        <f t="shared" ref="E85:E116" si="21">+(C85-C$7)/C$8</f>
        <v>14751.853949219829</v>
      </c>
      <c r="F85" s="34">
        <f t="shared" si="20"/>
        <v>14752</v>
      </c>
      <c r="G85" s="34">
        <f t="shared" ref="G85:G116" si="22">+C85-(C$7+F85*C$8)</f>
        <v>-5.4057600005762652E-2</v>
      </c>
      <c r="N85" s="34">
        <f>G85</f>
        <v>-5.4057600005762652E-2</v>
      </c>
      <c r="O85" s="34">
        <f t="shared" ref="O85:O116" ca="1" si="23">+C$11+C$12*F85</f>
        <v>-4.8031117577107471E-2</v>
      </c>
      <c r="P85" s="28">
        <f t="shared" ref="P85:P116" si="24">+D$11+D$12*F85+D$13*F85^2</f>
        <v>-5.7006229912962024E-2</v>
      </c>
      <c r="Q85" s="37">
        <f t="shared" ref="Q85:Q116" si="25">+C85-15018.5</f>
        <v>33457.99</v>
      </c>
      <c r="S85" s="34">
        <f t="shared" ref="S85:S116" si="26">(P85-G85)^2</f>
        <v>8.6944183296305796E-6</v>
      </c>
      <c r="T85">
        <v>1</v>
      </c>
      <c r="U85" s="34">
        <f t="shared" ref="U85:U116" si="27">S85*T85</f>
        <v>8.6944183296305796E-6</v>
      </c>
      <c r="V85" s="34">
        <f t="shared" ref="V85:V116" si="28">+G85-P85</f>
        <v>2.9486299071993724E-3</v>
      </c>
      <c r="X85" s="143" t="s">
        <v>279</v>
      </c>
      <c r="AA85" s="34"/>
      <c r="AB85" s="34"/>
      <c r="AC85" s="34"/>
      <c r="AD85" s="34"/>
      <c r="AE85" s="34"/>
    </row>
    <row r="86" spans="1:31" s="34" customFormat="1">
      <c r="A86" s="33" t="s">
        <v>105</v>
      </c>
      <c r="B86" s="14"/>
      <c r="C86" s="25">
        <v>48490.364999999998</v>
      </c>
      <c r="D86" s="25"/>
      <c r="E86" s="34">
        <f t="shared" si="21"/>
        <v>14789.340899708415</v>
      </c>
      <c r="F86" s="34">
        <f t="shared" si="20"/>
        <v>14789.5</v>
      </c>
      <c r="G86" s="34">
        <f t="shared" si="22"/>
        <v>-5.8887600003799889E-2</v>
      </c>
      <c r="I86" s="34">
        <f>G86</f>
        <v>-5.8887600003799889E-2</v>
      </c>
      <c r="O86" s="34">
        <f t="shared" ca="1" si="23"/>
        <v>-4.8248523341308955E-2</v>
      </c>
      <c r="P86" s="28">
        <f t="shared" si="24"/>
        <v>-5.7185062391460748E-2</v>
      </c>
      <c r="Q86" s="37">
        <f t="shared" si="25"/>
        <v>33471.864999999998</v>
      </c>
      <c r="S86" s="34">
        <f t="shared" si="26"/>
        <v>2.8986343214294656E-6</v>
      </c>
      <c r="T86" s="34">
        <v>0.1</v>
      </c>
      <c r="U86" s="34">
        <f t="shared" si="27"/>
        <v>2.8986343214294659E-7</v>
      </c>
      <c r="V86" s="34">
        <f t="shared" si="28"/>
        <v>-1.7025376123391417E-3</v>
      </c>
    </row>
    <row r="87" spans="1:31" s="34" customFormat="1">
      <c r="A87" s="119" t="s">
        <v>265</v>
      </c>
      <c r="B87" s="121" t="s">
        <v>111</v>
      </c>
      <c r="C87" s="123">
        <v>48500.365899999997</v>
      </c>
      <c r="D87" s="124" t="s">
        <v>299</v>
      </c>
      <c r="E87" s="34">
        <f t="shared" si="21"/>
        <v>14816.360953268146</v>
      </c>
      <c r="F87" s="34">
        <f t="shared" si="20"/>
        <v>14816.5</v>
      </c>
      <c r="G87" s="34">
        <f t="shared" si="22"/>
        <v>-5.1465200005623046E-2</v>
      </c>
      <c r="H87"/>
      <c r="I87"/>
      <c r="J87"/>
      <c r="K87"/>
      <c r="L87"/>
      <c r="M87"/>
      <c r="N87" s="34">
        <f>G87</f>
        <v>-5.1465200005623046E-2</v>
      </c>
      <c r="O87" s="34">
        <f t="shared" ca="1" si="23"/>
        <v>-4.8405055491534024E-2</v>
      </c>
      <c r="P87" s="28">
        <f t="shared" si="24"/>
        <v>-5.731376961839562E-2</v>
      </c>
      <c r="Q87" s="37">
        <f t="shared" si="25"/>
        <v>33481.865899999997</v>
      </c>
      <c r="R87"/>
      <c r="S87" s="34">
        <f t="shared" si="26"/>
        <v>3.4205766515446732E-5</v>
      </c>
      <c r="T87">
        <v>1</v>
      </c>
      <c r="U87" s="34">
        <f t="shared" si="27"/>
        <v>3.4205766515446732E-5</v>
      </c>
      <c r="V87" s="34">
        <f t="shared" si="28"/>
        <v>5.8485696127725736E-3</v>
      </c>
      <c r="W87"/>
      <c r="X87" s="143" t="s">
        <v>277</v>
      </c>
      <c r="Y87"/>
      <c r="Z87"/>
    </row>
    <row r="88" spans="1:31" s="34" customFormat="1">
      <c r="A88" s="33" t="s">
        <v>113</v>
      </c>
      <c r="B88" s="14"/>
      <c r="C88" s="25">
        <v>48500.366000000002</v>
      </c>
      <c r="D88" s="25"/>
      <c r="E88" s="34">
        <f t="shared" si="21"/>
        <v>14816.361223444379</v>
      </c>
      <c r="F88" s="34">
        <f t="shared" ref="F88:F111" si="29">ROUND(2*E88,0)/2</f>
        <v>14816.5</v>
      </c>
      <c r="G88" s="34">
        <f t="shared" si="22"/>
        <v>-5.1365200000873301E-2</v>
      </c>
      <c r="I88" s="34">
        <f>G88</f>
        <v>-5.1365200000873301E-2</v>
      </c>
      <c r="O88" s="34">
        <f t="shared" ca="1" si="23"/>
        <v>-4.8405055491534024E-2</v>
      </c>
      <c r="P88" s="28">
        <f t="shared" si="24"/>
        <v>-5.731376961839562E-2</v>
      </c>
      <c r="Q88" s="37">
        <f t="shared" si="25"/>
        <v>33481.866000000002</v>
      </c>
      <c r="S88" s="34">
        <f t="shared" si="26"/>
        <v>3.5385480494509626E-5</v>
      </c>
      <c r="T88" s="34">
        <v>1</v>
      </c>
      <c r="U88" s="34">
        <f t="shared" si="27"/>
        <v>3.5385480494509626E-5</v>
      </c>
      <c r="V88" s="34">
        <f t="shared" si="28"/>
        <v>5.9485696175223188E-3</v>
      </c>
    </row>
    <row r="89" spans="1:31" s="34" customFormat="1">
      <c r="A89" s="119" t="s">
        <v>265</v>
      </c>
      <c r="B89" s="121" t="s">
        <v>111</v>
      </c>
      <c r="C89" s="123">
        <v>48500.366099999999</v>
      </c>
      <c r="D89" s="124" t="s">
        <v>299</v>
      </c>
      <c r="E89" s="34">
        <f t="shared" si="21"/>
        <v>14816.361493620592</v>
      </c>
      <c r="F89" s="34">
        <f t="shared" si="29"/>
        <v>14816.5</v>
      </c>
      <c r="G89" s="34">
        <f t="shared" si="22"/>
        <v>-5.1265200003399514E-2</v>
      </c>
      <c r="H89"/>
      <c r="I89"/>
      <c r="J89"/>
      <c r="K89"/>
      <c r="L89"/>
      <c r="M89"/>
      <c r="N89" s="34">
        <f>G89</f>
        <v>-5.1265200003399514E-2</v>
      </c>
      <c r="O89" s="34">
        <f t="shared" ca="1" si="23"/>
        <v>-4.8405055491534024E-2</v>
      </c>
      <c r="P89" s="28">
        <f t="shared" si="24"/>
        <v>-5.731376961839562E-2</v>
      </c>
      <c r="Q89" s="37">
        <f t="shared" si="25"/>
        <v>33481.866099999999</v>
      </c>
      <c r="R89"/>
      <c r="S89" s="34">
        <f t="shared" si="26"/>
        <v>3.6585194387454148E-5</v>
      </c>
      <c r="T89">
        <v>1</v>
      </c>
      <c r="U89" s="34">
        <f t="shared" si="27"/>
        <v>3.6585194387454148E-5</v>
      </c>
      <c r="V89" s="34">
        <f t="shared" si="28"/>
        <v>6.0485696149961063E-3</v>
      </c>
      <c r="W89"/>
      <c r="X89" s="143" t="s">
        <v>281</v>
      </c>
      <c r="Y89"/>
      <c r="Z89"/>
    </row>
    <row r="90" spans="1:31" s="34" customFormat="1">
      <c r="A90" s="33" t="s">
        <v>106</v>
      </c>
      <c r="B90" s="14" t="s">
        <v>111</v>
      </c>
      <c r="C90" s="25">
        <v>48843.46</v>
      </c>
      <c r="D90" s="25"/>
      <c r="E90" s="34">
        <f t="shared" si="21"/>
        <v>15743.319622790761</v>
      </c>
      <c r="F90" s="34">
        <f t="shared" si="29"/>
        <v>15743.5</v>
      </c>
      <c r="G90" s="34">
        <f t="shared" si="22"/>
        <v>-6.6762800001015421E-2</v>
      </c>
      <c r="I90" s="34">
        <f>G90</f>
        <v>-6.6762800001015421E-2</v>
      </c>
      <c r="O90" s="34">
        <f t="shared" ca="1" si="23"/>
        <v>-5.3779325982594633E-2</v>
      </c>
      <c r="P90" s="28">
        <f t="shared" si="24"/>
        <v>-6.1706231394125968E-2</v>
      </c>
      <c r="Q90" s="37">
        <f t="shared" si="25"/>
        <v>33824.959999999999</v>
      </c>
      <c r="S90" s="34">
        <f t="shared" si="26"/>
        <v>2.5568886076179941E-5</v>
      </c>
      <c r="T90" s="34">
        <v>0.1</v>
      </c>
      <c r="U90" s="34">
        <f t="shared" si="27"/>
        <v>2.5568886076179943E-6</v>
      </c>
      <c r="V90" s="34">
        <f t="shared" si="28"/>
        <v>-5.0565686068894528E-3</v>
      </c>
    </row>
    <row r="91" spans="1:31">
      <c r="A91" s="31" t="s">
        <v>125</v>
      </c>
      <c r="B91" s="14"/>
      <c r="C91" s="24">
        <v>49546.497499999998</v>
      </c>
      <c r="D91" s="25"/>
      <c r="E91" s="34">
        <f t="shared" si="21"/>
        <v>17642.759763628219</v>
      </c>
      <c r="F91" s="34">
        <f t="shared" si="29"/>
        <v>17643</v>
      </c>
      <c r="G91" s="34">
        <f t="shared" si="22"/>
        <v>-8.8918400004331488E-2</v>
      </c>
      <c r="H91" s="34"/>
      <c r="I91" s="34">
        <f>G91</f>
        <v>-8.8918400004331488E-2</v>
      </c>
      <c r="J91" s="34"/>
      <c r="K91" s="34"/>
      <c r="L91" s="34"/>
      <c r="M91" s="34"/>
      <c r="N91" s="34"/>
      <c r="O91" s="34">
        <f t="shared" ca="1" si="23"/>
        <v>-6.4791652625280305E-2</v>
      </c>
      <c r="P91" s="28">
        <f t="shared" si="24"/>
        <v>-7.0545951821509342E-2</v>
      </c>
      <c r="Q91" s="37">
        <f t="shared" si="25"/>
        <v>34527.997499999998</v>
      </c>
      <c r="R91" s="34"/>
      <c r="S91" s="34">
        <f t="shared" si="26"/>
        <v>3.3754685223048479E-4</v>
      </c>
      <c r="T91" s="34">
        <v>1</v>
      </c>
      <c r="U91" s="34">
        <f t="shared" si="27"/>
        <v>3.3754685223048479E-4</v>
      </c>
      <c r="V91" s="34">
        <f t="shared" si="28"/>
        <v>-1.8372448182822146E-2</v>
      </c>
      <c r="W91" s="34"/>
      <c r="X91" s="34"/>
      <c r="Y91" s="34"/>
      <c r="Z91" s="34"/>
      <c r="AA91" s="34"/>
      <c r="AB91" s="34"/>
      <c r="AC91" s="34"/>
      <c r="AD91" s="34"/>
      <c r="AE91" s="34"/>
    </row>
    <row r="92" spans="1:31">
      <c r="A92" s="33" t="s">
        <v>113</v>
      </c>
      <c r="B92" s="14"/>
      <c r="C92" s="25">
        <v>49546.497900000002</v>
      </c>
      <c r="D92" s="25"/>
      <c r="E92" s="34">
        <f t="shared" si="21"/>
        <v>17642.760844333108</v>
      </c>
      <c r="F92" s="34">
        <f t="shared" si="29"/>
        <v>17643</v>
      </c>
      <c r="G92" s="34">
        <f t="shared" si="22"/>
        <v>-8.8518399999884423E-2</v>
      </c>
      <c r="H92" s="34"/>
      <c r="I92" s="34"/>
      <c r="J92" s="34">
        <f>G92</f>
        <v>-8.8518399999884423E-2</v>
      </c>
      <c r="K92" s="34"/>
      <c r="L92" s="34"/>
      <c r="M92" s="34"/>
      <c r="N92" s="34"/>
      <c r="O92" s="34">
        <f t="shared" ca="1" si="23"/>
        <v>-6.4791652625280305E-2</v>
      </c>
      <c r="P92" s="28">
        <f t="shared" si="24"/>
        <v>-7.0545951821509342E-2</v>
      </c>
      <c r="Q92" s="37">
        <f t="shared" si="25"/>
        <v>34527.997900000002</v>
      </c>
      <c r="R92" s="34"/>
      <c r="S92" s="34">
        <f t="shared" si="26"/>
        <v>3.2300889352437776E-4</v>
      </c>
      <c r="T92" s="34">
        <v>1</v>
      </c>
      <c r="U92" s="34">
        <f t="shared" si="27"/>
        <v>3.2300889352437776E-4</v>
      </c>
      <c r="V92" s="34">
        <f t="shared" si="28"/>
        <v>-1.7972448178375081E-2</v>
      </c>
      <c r="W92" s="34"/>
      <c r="X92" s="34"/>
      <c r="Y92" s="34"/>
      <c r="Z92" s="34"/>
      <c r="AA92" s="34"/>
      <c r="AB92" s="34"/>
      <c r="AC92" s="34"/>
      <c r="AD92" s="34"/>
      <c r="AE92" s="34"/>
    </row>
    <row r="93" spans="1:31" s="34" customFormat="1">
      <c r="A93" s="31" t="s">
        <v>125</v>
      </c>
      <c r="B93" s="14"/>
      <c r="C93" s="24">
        <v>49546.498299999999</v>
      </c>
      <c r="D93" s="25">
        <v>5.0000000000000001E-3</v>
      </c>
      <c r="E93" s="34">
        <f t="shared" si="21"/>
        <v>17642.761925037979</v>
      </c>
      <c r="F93" s="34">
        <f t="shared" si="29"/>
        <v>17643</v>
      </c>
      <c r="G93" s="34">
        <f t="shared" si="22"/>
        <v>-8.8118400002713315E-2</v>
      </c>
      <c r="I93" s="34">
        <f>G93</f>
        <v>-8.8118400002713315E-2</v>
      </c>
      <c r="O93" s="34">
        <f t="shared" ca="1" si="23"/>
        <v>-6.4791652625280305E-2</v>
      </c>
      <c r="P93" s="28">
        <f t="shared" si="24"/>
        <v>-7.0545951821509342E-2</v>
      </c>
      <c r="Q93" s="37">
        <f t="shared" si="25"/>
        <v>34527.998299999999</v>
      </c>
      <c r="S93" s="34">
        <f t="shared" si="26"/>
        <v>3.0879093508109879E-4</v>
      </c>
      <c r="T93" s="34">
        <v>1</v>
      </c>
      <c r="U93" s="34">
        <f t="shared" si="27"/>
        <v>3.0879093508109879E-4</v>
      </c>
      <c r="V93" s="34">
        <f t="shared" si="28"/>
        <v>-1.7572448181203973E-2</v>
      </c>
    </row>
    <row r="94" spans="1:31">
      <c r="A94" s="31" t="s">
        <v>125</v>
      </c>
      <c r="B94" s="14"/>
      <c r="C94" s="24">
        <v>49568.531300000002</v>
      </c>
      <c r="D94" s="25"/>
      <c r="E94" s="34">
        <f t="shared" si="21"/>
        <v>17702.289851532765</v>
      </c>
      <c r="F94" s="34">
        <f t="shared" si="29"/>
        <v>17702.5</v>
      </c>
      <c r="G94" s="34">
        <f t="shared" si="22"/>
        <v>-7.7782000000297558E-2</v>
      </c>
      <c r="H94" s="34"/>
      <c r="I94" s="34"/>
      <c r="J94" s="34">
        <f>G94</f>
        <v>-7.7782000000297558E-2</v>
      </c>
      <c r="K94" s="34"/>
      <c r="L94" s="34"/>
      <c r="M94" s="34"/>
      <c r="N94" s="34"/>
      <c r="O94" s="34">
        <f t="shared" ca="1" si="23"/>
        <v>-6.5136603104479995E-2</v>
      </c>
      <c r="P94" s="28">
        <f t="shared" si="24"/>
        <v>-7.081935654854217E-2</v>
      </c>
      <c r="Q94" s="37">
        <f t="shared" si="25"/>
        <v>34550.031300000002</v>
      </c>
      <c r="R94" s="34"/>
      <c r="S94" s="34">
        <f t="shared" si="26"/>
        <v>4.8478403836272181E-5</v>
      </c>
      <c r="T94" s="34">
        <v>1</v>
      </c>
      <c r="U94" s="34">
        <f t="shared" si="27"/>
        <v>4.8478403836272181E-5</v>
      </c>
      <c r="V94" s="34">
        <f t="shared" si="28"/>
        <v>-6.9626434517553876E-3</v>
      </c>
      <c r="W94" s="34"/>
      <c r="X94" s="34"/>
      <c r="Y94" s="34"/>
      <c r="Z94" s="34"/>
      <c r="AA94" s="34"/>
      <c r="AB94" s="34"/>
      <c r="AC94" s="34"/>
      <c r="AD94" s="34"/>
      <c r="AE94" s="34"/>
    </row>
    <row r="95" spans="1:31">
      <c r="A95" s="33" t="s">
        <v>113</v>
      </c>
      <c r="B95" s="14"/>
      <c r="C95" s="25">
        <v>49568.5314</v>
      </c>
      <c r="D95" s="25">
        <v>4.0000000000000001E-3</v>
      </c>
      <c r="E95" s="34">
        <f t="shared" si="21"/>
        <v>17702.290121708978</v>
      </c>
      <c r="F95" s="34">
        <f t="shared" si="29"/>
        <v>17702.5</v>
      </c>
      <c r="G95" s="34">
        <f t="shared" si="22"/>
        <v>-7.768200000282377E-2</v>
      </c>
      <c r="H95" s="34"/>
      <c r="I95" s="34">
        <f>G95</f>
        <v>-7.768200000282377E-2</v>
      </c>
      <c r="J95" s="34"/>
      <c r="K95" s="34"/>
      <c r="L95" s="34"/>
      <c r="M95" s="34"/>
      <c r="N95" s="34"/>
      <c r="O95" s="34">
        <f t="shared" ca="1" si="23"/>
        <v>-6.5136603104479995E-2</v>
      </c>
      <c r="P95" s="28">
        <f t="shared" si="24"/>
        <v>-7.081935654854217E-2</v>
      </c>
      <c r="Q95" s="37">
        <f t="shared" si="25"/>
        <v>34550.0314</v>
      </c>
      <c r="R95" s="34"/>
      <c r="S95" s="34">
        <f t="shared" si="26"/>
        <v>4.7095875180594095E-5</v>
      </c>
      <c r="T95" s="34">
        <v>1</v>
      </c>
      <c r="U95" s="34">
        <f t="shared" si="27"/>
        <v>4.7095875180594095E-5</v>
      </c>
      <c r="V95" s="34">
        <f t="shared" si="28"/>
        <v>-6.8626434542816001E-3</v>
      </c>
      <c r="W95" s="34"/>
      <c r="X95" s="34"/>
      <c r="Y95" s="34"/>
      <c r="Z95" s="34"/>
      <c r="AA95" s="34"/>
      <c r="AB95" s="34"/>
      <c r="AC95" s="34"/>
      <c r="AD95" s="34"/>
      <c r="AE95" s="34"/>
    </row>
    <row r="96" spans="1:31">
      <c r="A96" s="31" t="s">
        <v>125</v>
      </c>
      <c r="B96" s="14"/>
      <c r="C96" s="24">
        <v>49568.5314</v>
      </c>
      <c r="D96" s="25"/>
      <c r="E96" s="34">
        <f t="shared" si="21"/>
        <v>17702.290121708978</v>
      </c>
      <c r="F96" s="34">
        <f t="shared" si="29"/>
        <v>17702.5</v>
      </c>
      <c r="G96" s="34">
        <f t="shared" si="22"/>
        <v>-7.768200000282377E-2</v>
      </c>
      <c r="H96" s="34"/>
      <c r="I96" s="34"/>
      <c r="J96" s="34">
        <f>G96</f>
        <v>-7.768200000282377E-2</v>
      </c>
      <c r="K96" s="34"/>
      <c r="L96" s="34"/>
      <c r="M96" s="34"/>
      <c r="N96" s="34"/>
      <c r="O96" s="34">
        <f t="shared" ca="1" si="23"/>
        <v>-6.5136603104479995E-2</v>
      </c>
      <c r="P96" s="28">
        <f t="shared" si="24"/>
        <v>-7.081935654854217E-2</v>
      </c>
      <c r="Q96" s="37">
        <f t="shared" si="25"/>
        <v>34550.0314</v>
      </c>
      <c r="R96" s="34"/>
      <c r="S96" s="34">
        <f t="shared" si="26"/>
        <v>4.7095875180594095E-5</v>
      </c>
      <c r="T96" s="34">
        <v>1</v>
      </c>
      <c r="U96" s="34">
        <f t="shared" si="27"/>
        <v>4.7095875180594095E-5</v>
      </c>
      <c r="V96" s="34">
        <f t="shared" si="28"/>
        <v>-6.8626434542816001E-3</v>
      </c>
      <c r="W96" s="34"/>
      <c r="X96" s="34"/>
      <c r="Y96" s="34"/>
      <c r="Z96" s="34"/>
      <c r="AA96" s="34"/>
      <c r="AB96" s="34"/>
      <c r="AC96" s="34"/>
      <c r="AD96" s="34"/>
      <c r="AE96" s="34"/>
    </row>
    <row r="97" spans="1:31">
      <c r="A97" s="33" t="s">
        <v>107</v>
      </c>
      <c r="B97" s="14" t="s">
        <v>111</v>
      </c>
      <c r="C97" s="25">
        <v>49571.495000000003</v>
      </c>
      <c r="D97" s="25"/>
      <c r="E97" s="34">
        <f t="shared" si="21"/>
        <v>17710.297064157126</v>
      </c>
      <c r="F97" s="34">
        <f t="shared" si="29"/>
        <v>17710.5</v>
      </c>
      <c r="G97" s="34">
        <f t="shared" si="22"/>
        <v>-7.5112400001671631E-2</v>
      </c>
      <c r="H97" s="34"/>
      <c r="I97" s="34"/>
      <c r="J97" s="34">
        <f>G97</f>
        <v>-7.5112400001671631E-2</v>
      </c>
      <c r="K97" s="34"/>
      <c r="L97" s="34"/>
      <c r="M97" s="34"/>
      <c r="N97" s="34"/>
      <c r="O97" s="34">
        <f t="shared" ca="1" si="23"/>
        <v>-6.5182983000842978E-2</v>
      </c>
      <c r="P97" s="28">
        <f t="shared" si="24"/>
        <v>-7.085610067508083E-2</v>
      </c>
      <c r="Q97" s="37">
        <f t="shared" si="25"/>
        <v>34552.995000000003</v>
      </c>
      <c r="R97" s="34"/>
      <c r="S97" s="34">
        <f t="shared" si="26"/>
        <v>1.8116083957537307E-5</v>
      </c>
      <c r="T97" s="34">
        <v>0.1</v>
      </c>
      <c r="U97" s="34">
        <f t="shared" si="27"/>
        <v>1.8116083957537308E-6</v>
      </c>
      <c r="V97" s="34">
        <f t="shared" si="28"/>
        <v>-4.2562993265908011E-3</v>
      </c>
      <c r="W97" s="34"/>
      <c r="X97" s="34"/>
      <c r="Y97" s="34"/>
      <c r="Z97" s="34"/>
      <c r="AA97" s="34"/>
      <c r="AB97" s="34"/>
      <c r="AC97" s="34"/>
      <c r="AD97" s="34"/>
      <c r="AE97" s="34"/>
    </row>
    <row r="98" spans="1:31">
      <c r="A98" s="33" t="s">
        <v>113</v>
      </c>
      <c r="B98" s="14"/>
      <c r="C98" s="25">
        <v>49917.919999999998</v>
      </c>
      <c r="D98" s="25">
        <v>7.0000000000000001E-3</v>
      </c>
      <c r="E98" s="34">
        <f t="shared" si="21"/>
        <v>18646.255033382964</v>
      </c>
      <c r="F98" s="34">
        <f t="shared" si="29"/>
        <v>18646.5</v>
      </c>
      <c r="G98" s="34">
        <f t="shared" si="22"/>
        <v>-9.0669200006232131E-2</v>
      </c>
      <c r="H98" s="34"/>
      <c r="I98" s="34">
        <f>G98</f>
        <v>-9.0669200006232131E-2</v>
      </c>
      <c r="J98" s="34"/>
      <c r="K98" s="34"/>
      <c r="L98" s="34"/>
      <c r="M98" s="34"/>
      <c r="N98" s="34"/>
      <c r="O98" s="34">
        <f t="shared" ca="1" si="23"/>
        <v>-7.0609430875311935E-2</v>
      </c>
      <c r="P98" s="28">
        <f t="shared" si="24"/>
        <v>-7.5128700312218924E-2</v>
      </c>
      <c r="Q98" s="37">
        <f t="shared" si="25"/>
        <v>34899.42</v>
      </c>
      <c r="R98" s="34"/>
      <c r="S98" s="34">
        <f t="shared" si="26"/>
        <v>2.415071307396246E-4</v>
      </c>
      <c r="T98" s="34">
        <v>1</v>
      </c>
      <c r="U98" s="34">
        <f t="shared" si="27"/>
        <v>2.415071307396246E-4</v>
      </c>
      <c r="V98" s="34">
        <f t="shared" si="28"/>
        <v>-1.5540499694013207E-2</v>
      </c>
      <c r="W98" s="34"/>
      <c r="X98" s="34"/>
      <c r="Y98" s="34"/>
      <c r="Z98" s="34"/>
      <c r="AA98" s="34"/>
      <c r="AB98" s="34"/>
      <c r="AC98" s="34"/>
      <c r="AD98" s="34"/>
      <c r="AE98" s="34"/>
    </row>
    <row r="99" spans="1:31">
      <c r="A99" s="33" t="s">
        <v>113</v>
      </c>
      <c r="B99" s="14"/>
      <c r="C99" s="25">
        <v>49918.845399999998</v>
      </c>
      <c r="D99" s="25"/>
      <c r="E99" s="34">
        <f t="shared" si="21"/>
        <v>18648.755244120417</v>
      </c>
      <c r="F99" s="34">
        <f t="shared" si="29"/>
        <v>18649</v>
      </c>
      <c r="G99" s="34">
        <f t="shared" si="22"/>
        <v>-9.0591200001654215E-2</v>
      </c>
      <c r="H99" s="34"/>
      <c r="I99" s="34"/>
      <c r="J99" s="34">
        <f t="shared" ref="J99:J105" si="30">G99</f>
        <v>-9.0591200001654215E-2</v>
      </c>
      <c r="K99" s="34"/>
      <c r="L99" s="34"/>
      <c r="M99" s="34"/>
      <c r="N99" s="34"/>
      <c r="O99" s="34">
        <f t="shared" ca="1" si="23"/>
        <v>-7.0623924592925366E-2</v>
      </c>
      <c r="P99" s="28">
        <f t="shared" si="24"/>
        <v>-7.5140041900495752E-2</v>
      </c>
      <c r="Q99" s="37">
        <f t="shared" si="25"/>
        <v>34900.345399999998</v>
      </c>
      <c r="R99" s="34"/>
      <c r="S99" s="34">
        <f t="shared" si="26"/>
        <v>2.3873828666699481E-4</v>
      </c>
      <c r="T99" s="34">
        <v>1</v>
      </c>
      <c r="U99" s="34">
        <f t="shared" si="27"/>
        <v>2.3873828666699481E-4</v>
      </c>
      <c r="V99" s="34">
        <f t="shared" si="28"/>
        <v>-1.5451158101158463E-2</v>
      </c>
      <c r="W99" s="34"/>
      <c r="X99" s="34"/>
      <c r="Y99" s="34"/>
      <c r="Z99" s="34"/>
      <c r="AA99" s="34"/>
      <c r="AB99" s="34"/>
      <c r="AC99" s="34"/>
      <c r="AD99" s="34"/>
      <c r="AE99" s="34"/>
    </row>
    <row r="100" spans="1:31">
      <c r="A100" s="33" t="s">
        <v>113</v>
      </c>
      <c r="B100" s="14"/>
      <c r="C100" s="25">
        <v>49919.956299999998</v>
      </c>
      <c r="D100" s="25"/>
      <c r="E100" s="34">
        <f t="shared" si="21"/>
        <v>18651.75663174548</v>
      </c>
      <c r="F100" s="34">
        <f t="shared" si="29"/>
        <v>18652</v>
      </c>
      <c r="G100" s="34">
        <f t="shared" si="22"/>
        <v>-9.0077600005315617E-2</v>
      </c>
      <c r="H100" s="34"/>
      <c r="I100" s="34"/>
      <c r="J100" s="34">
        <f t="shared" si="30"/>
        <v>-9.0077600005315617E-2</v>
      </c>
      <c r="K100" s="34"/>
      <c r="L100" s="34"/>
      <c r="M100" s="34"/>
      <c r="N100" s="34"/>
      <c r="O100" s="34">
        <f t="shared" ca="1" si="23"/>
        <v>-7.0641317054061487E-2</v>
      </c>
      <c r="P100" s="28">
        <f t="shared" si="24"/>
        <v>-7.5153651312256181E-2</v>
      </c>
      <c r="Q100" s="37">
        <f t="shared" si="25"/>
        <v>34901.456299999998</v>
      </c>
      <c r="R100" s="34"/>
      <c r="S100" s="34">
        <f t="shared" si="26"/>
        <v>2.2272424459307042E-4</v>
      </c>
      <c r="T100" s="34">
        <v>1</v>
      </c>
      <c r="U100" s="34">
        <f t="shared" si="27"/>
        <v>2.2272424459307042E-4</v>
      </c>
      <c r="V100" s="34">
        <f t="shared" si="28"/>
        <v>-1.4923948693059436E-2</v>
      </c>
      <c r="W100" s="34"/>
      <c r="X100" s="34"/>
      <c r="Y100" s="34"/>
      <c r="Z100" s="34"/>
      <c r="AA100" s="34"/>
      <c r="AB100" s="34"/>
      <c r="AC100" s="34"/>
      <c r="AD100" s="34"/>
      <c r="AE100" s="34"/>
    </row>
    <row r="101" spans="1:31">
      <c r="A101" s="127" t="s">
        <v>113</v>
      </c>
      <c r="B101" s="134"/>
      <c r="C101" s="140">
        <v>49920.696400000001</v>
      </c>
      <c r="D101" s="140"/>
      <c r="E101" s="34">
        <f t="shared" si="21"/>
        <v>18653.756205947764</v>
      </c>
      <c r="F101" s="34">
        <f t="shared" si="29"/>
        <v>18654</v>
      </c>
      <c r="G101" s="34">
        <f t="shared" si="22"/>
        <v>-9.0235199997550808E-2</v>
      </c>
      <c r="H101" s="34"/>
      <c r="I101" s="34"/>
      <c r="J101" s="34">
        <f t="shared" si="30"/>
        <v>-9.0235199997550808E-2</v>
      </c>
      <c r="K101" s="34"/>
      <c r="L101" s="34"/>
      <c r="M101" s="34"/>
      <c r="N101" s="34"/>
      <c r="O101" s="34">
        <f t="shared" ca="1" si="23"/>
        <v>-7.0652912028152229E-2</v>
      </c>
      <c r="P101" s="28">
        <f t="shared" si="24"/>
        <v>-7.5162723953931726E-2</v>
      </c>
      <c r="Q101" s="37">
        <f t="shared" si="25"/>
        <v>34902.196400000001</v>
      </c>
      <c r="R101" s="34"/>
      <c r="S101" s="34">
        <f t="shared" si="26"/>
        <v>2.2717953408547112E-4</v>
      </c>
      <c r="T101" s="34">
        <v>1</v>
      </c>
      <c r="U101" s="34">
        <f t="shared" si="27"/>
        <v>2.2717953408547112E-4</v>
      </c>
      <c r="V101" s="34">
        <f t="shared" si="28"/>
        <v>-1.5072476043619082E-2</v>
      </c>
      <c r="W101" s="34"/>
      <c r="X101" s="142"/>
      <c r="Y101" s="34"/>
      <c r="Z101" s="34"/>
      <c r="AA101" s="34"/>
      <c r="AB101" s="34"/>
      <c r="AC101" s="34"/>
      <c r="AD101" s="34"/>
      <c r="AE101" s="34"/>
    </row>
    <row r="102" spans="1:31">
      <c r="A102" s="127" t="s">
        <v>113</v>
      </c>
      <c r="B102" s="134"/>
      <c r="C102" s="140">
        <v>49920.882599999997</v>
      </c>
      <c r="D102" s="140"/>
      <c r="E102" s="34">
        <f t="shared" si="21"/>
        <v>18654.259274068907</v>
      </c>
      <c r="F102" s="34">
        <f t="shared" si="29"/>
        <v>18654.5</v>
      </c>
      <c r="G102" s="34">
        <f t="shared" si="22"/>
        <v>-8.909960000164574E-2</v>
      </c>
      <c r="H102" s="34"/>
      <c r="I102" s="34"/>
      <c r="J102" s="34">
        <f t="shared" si="30"/>
        <v>-8.909960000164574E-2</v>
      </c>
      <c r="K102" s="34"/>
      <c r="L102" s="34"/>
      <c r="M102" s="34"/>
      <c r="N102" s="34"/>
      <c r="O102" s="34">
        <f t="shared" ca="1" si="23"/>
        <v>-7.0655810771674918E-2</v>
      </c>
      <c r="P102" s="28">
        <f t="shared" si="24"/>
        <v>-7.5164992076913378E-2</v>
      </c>
      <c r="Q102" s="37">
        <f t="shared" si="25"/>
        <v>34902.382599999997</v>
      </c>
      <c r="R102" s="34"/>
      <c r="S102" s="34">
        <f t="shared" si="26"/>
        <v>1.9417329801601392E-4</v>
      </c>
      <c r="T102" s="34">
        <v>1</v>
      </c>
      <c r="U102" s="34">
        <f t="shared" si="27"/>
        <v>1.9417329801601392E-4</v>
      </c>
      <c r="V102" s="34">
        <f t="shared" si="28"/>
        <v>-1.3934607924732362E-2</v>
      </c>
      <c r="W102" s="34"/>
      <c r="X102" s="142"/>
      <c r="Y102" s="34"/>
      <c r="Z102" s="34"/>
      <c r="AA102" s="34"/>
      <c r="AB102" s="34"/>
      <c r="AC102" s="34"/>
      <c r="AD102" s="34"/>
      <c r="AE102" s="34"/>
    </row>
    <row r="103" spans="1:31">
      <c r="A103" s="128" t="s">
        <v>126</v>
      </c>
      <c r="B103" s="136" t="s">
        <v>111</v>
      </c>
      <c r="C103" s="141">
        <v>49921.438499999997</v>
      </c>
      <c r="D103" s="140"/>
      <c r="E103" s="34">
        <f t="shared" si="21"/>
        <v>18655.761183674425</v>
      </c>
      <c r="F103" s="34">
        <f t="shared" si="29"/>
        <v>18656</v>
      </c>
      <c r="G103" s="34">
        <f t="shared" si="22"/>
        <v>-8.8392800003930461E-2</v>
      </c>
      <c r="H103" s="34"/>
      <c r="I103" s="34"/>
      <c r="J103" s="34">
        <f t="shared" si="30"/>
        <v>-8.8392800003930461E-2</v>
      </c>
      <c r="K103" s="34"/>
      <c r="L103" s="34"/>
      <c r="M103" s="34"/>
      <c r="N103" s="34"/>
      <c r="O103" s="34">
        <f t="shared" ca="1" si="23"/>
        <v>-7.0664507002242971E-2</v>
      </c>
      <c r="P103" s="28">
        <f t="shared" si="24"/>
        <v>-7.5171796356008874E-2</v>
      </c>
      <c r="Q103" s="37">
        <f t="shared" si="25"/>
        <v>34902.938499999997</v>
      </c>
      <c r="R103" s="34"/>
      <c r="S103" s="34">
        <f t="shared" si="26"/>
        <v>1.747949374583559E-4</v>
      </c>
      <c r="T103" s="34">
        <v>1</v>
      </c>
      <c r="U103" s="34">
        <f t="shared" si="27"/>
        <v>1.747949374583559E-4</v>
      </c>
      <c r="V103" s="34">
        <f t="shared" si="28"/>
        <v>-1.3221003647921586E-2</v>
      </c>
      <c r="W103" s="34"/>
      <c r="X103" s="142"/>
      <c r="Y103" s="34"/>
      <c r="Z103" s="34"/>
      <c r="AA103" s="34"/>
      <c r="AB103" s="34"/>
      <c r="AC103" s="34"/>
      <c r="AD103" s="34"/>
      <c r="AE103" s="34"/>
    </row>
    <row r="104" spans="1:31">
      <c r="A104" s="127" t="s">
        <v>113</v>
      </c>
      <c r="B104" s="134"/>
      <c r="C104" s="140">
        <v>49921.808100000002</v>
      </c>
      <c r="D104" s="140"/>
      <c r="E104" s="34">
        <f t="shared" si="21"/>
        <v>18656.759754982591</v>
      </c>
      <c r="F104" s="34">
        <f t="shared" si="29"/>
        <v>18657</v>
      </c>
      <c r="G104" s="34">
        <f t="shared" si="22"/>
        <v>-8.8921599999594036E-2</v>
      </c>
      <c r="H104" s="34"/>
      <c r="I104" s="34"/>
      <c r="J104" s="34">
        <f t="shared" si="30"/>
        <v>-8.8921599999594036E-2</v>
      </c>
      <c r="K104" s="34"/>
      <c r="L104" s="34"/>
      <c r="M104" s="34"/>
      <c r="N104" s="34"/>
      <c r="O104" s="34">
        <f t="shared" ca="1" si="23"/>
        <v>-7.0670304489288349E-2</v>
      </c>
      <c r="P104" s="28">
        <f t="shared" si="24"/>
        <v>-7.5176332467198029E-2</v>
      </c>
      <c r="Q104" s="37">
        <f t="shared" si="25"/>
        <v>34903.308100000002</v>
      </c>
      <c r="R104" s="34"/>
      <c r="S104" s="34">
        <f t="shared" si="26"/>
        <v>1.8893237953713983E-4</v>
      </c>
      <c r="T104" s="34">
        <v>1</v>
      </c>
      <c r="U104" s="34">
        <f t="shared" si="27"/>
        <v>1.8893237953713983E-4</v>
      </c>
      <c r="V104" s="34">
        <f t="shared" si="28"/>
        <v>-1.3745267532396008E-2</v>
      </c>
      <c r="W104" s="34"/>
      <c r="X104" s="142"/>
      <c r="Y104" s="34"/>
      <c r="Z104" s="34"/>
      <c r="AA104" s="34"/>
      <c r="AB104" s="34"/>
      <c r="AC104" s="34"/>
      <c r="AD104" s="34"/>
      <c r="AE104" s="34"/>
    </row>
    <row r="105" spans="1:31">
      <c r="A105" s="127" t="s">
        <v>113</v>
      </c>
      <c r="B105" s="134"/>
      <c r="C105" s="140">
        <v>49922.918299999998</v>
      </c>
      <c r="D105" s="140"/>
      <c r="E105" s="34">
        <f t="shared" si="21"/>
        <v>18659.759251374104</v>
      </c>
      <c r="F105" s="34">
        <f t="shared" si="29"/>
        <v>18660</v>
      </c>
      <c r="G105" s="34">
        <f t="shared" si="22"/>
        <v>-8.9108000007399824E-2</v>
      </c>
      <c r="H105" s="34"/>
      <c r="I105" s="34"/>
      <c r="J105" s="34">
        <f t="shared" si="30"/>
        <v>-8.9108000007399824E-2</v>
      </c>
      <c r="K105" s="34"/>
      <c r="L105" s="34"/>
      <c r="M105" s="34"/>
      <c r="N105" s="34"/>
      <c r="O105" s="34">
        <f t="shared" ca="1" si="23"/>
        <v>-7.068769695042447E-2</v>
      </c>
      <c r="P105" s="28">
        <f t="shared" si="24"/>
        <v>-7.5189940441367856E-2</v>
      </c>
      <c r="Q105" s="37">
        <f t="shared" si="25"/>
        <v>34904.418299999998</v>
      </c>
      <c r="R105" s="34"/>
      <c r="S105" s="34">
        <f t="shared" si="26"/>
        <v>1.9371238208361398E-4</v>
      </c>
      <c r="T105" s="34">
        <v>1</v>
      </c>
      <c r="U105" s="34">
        <f t="shared" si="27"/>
        <v>1.9371238208361398E-4</v>
      </c>
      <c r="V105" s="34">
        <f t="shared" si="28"/>
        <v>-1.3918059566031968E-2</v>
      </c>
      <c r="W105" s="34"/>
      <c r="X105" s="142"/>
      <c r="Y105" s="34"/>
      <c r="Z105" s="34"/>
      <c r="AA105" s="34"/>
      <c r="AB105" s="34"/>
      <c r="AC105" s="34"/>
      <c r="AD105" s="34"/>
      <c r="AE105" s="34"/>
    </row>
    <row r="106" spans="1:31">
      <c r="A106" s="127" t="s">
        <v>109</v>
      </c>
      <c r="B106" s="134"/>
      <c r="C106" s="140">
        <v>49959.381999999998</v>
      </c>
      <c r="D106" s="140">
        <v>1.4E-2</v>
      </c>
      <c r="E106" s="34">
        <f t="shared" si="21"/>
        <v>18758.27549761055</v>
      </c>
      <c r="F106" s="34">
        <f t="shared" si="29"/>
        <v>18758.5</v>
      </c>
      <c r="G106" s="34">
        <f t="shared" si="22"/>
        <v>-8.3094800007529557E-2</v>
      </c>
      <c r="H106" s="34"/>
      <c r="I106" s="34">
        <f>G106</f>
        <v>-8.3094800007529557E-2</v>
      </c>
      <c r="J106" s="34"/>
      <c r="K106" s="34"/>
      <c r="L106" s="34"/>
      <c r="M106" s="34"/>
      <c r="N106" s="34"/>
      <c r="O106" s="34">
        <f t="shared" ca="1" si="23"/>
        <v>-7.1258749424393697E-2</v>
      </c>
      <c r="P106" s="28">
        <f t="shared" si="24"/>
        <v>-7.5636436162620946E-2</v>
      </c>
      <c r="Q106" s="37">
        <f t="shared" si="25"/>
        <v>34940.881999999998</v>
      </c>
      <c r="R106" s="34"/>
      <c r="S106" s="34">
        <f t="shared" si="26"/>
        <v>5.562719124303996E-5</v>
      </c>
      <c r="T106" s="34">
        <v>0.05</v>
      </c>
      <c r="U106" s="34">
        <f t="shared" si="27"/>
        <v>2.7813595621519982E-6</v>
      </c>
      <c r="V106" s="34">
        <f t="shared" si="28"/>
        <v>-7.4583638449086109E-3</v>
      </c>
      <c r="W106" s="34"/>
      <c r="X106" s="142"/>
      <c r="Y106" s="34"/>
      <c r="Z106" s="34"/>
      <c r="AA106" s="34"/>
      <c r="AB106" s="34"/>
      <c r="AC106" s="34"/>
      <c r="AD106" s="34"/>
      <c r="AE106" s="34"/>
    </row>
    <row r="107" spans="1:31">
      <c r="A107" s="127" t="s">
        <v>109</v>
      </c>
      <c r="B107" s="134"/>
      <c r="C107" s="140">
        <v>49962.360999999997</v>
      </c>
      <c r="D107" s="140">
        <v>5.0000000000000001E-3</v>
      </c>
      <c r="E107" s="34">
        <f t="shared" si="21"/>
        <v>18766.324047196529</v>
      </c>
      <c r="F107" s="34">
        <f t="shared" si="29"/>
        <v>18766.5</v>
      </c>
      <c r="G107" s="34">
        <f t="shared" si="22"/>
        <v>-6.5125200002512429E-2</v>
      </c>
      <c r="H107" s="34"/>
      <c r="I107" s="34">
        <f>G107</f>
        <v>-6.5125200002512429E-2</v>
      </c>
      <c r="J107" s="34"/>
      <c r="K107" s="34"/>
      <c r="L107" s="34"/>
      <c r="M107" s="34"/>
      <c r="N107" s="34"/>
      <c r="O107" s="34">
        <f t="shared" ca="1" si="23"/>
        <v>-7.130512932075668E-2</v>
      </c>
      <c r="P107" s="28">
        <f t="shared" si="24"/>
        <v>-7.5672674257266079E-2</v>
      </c>
      <c r="Q107" s="37">
        <f t="shared" si="25"/>
        <v>34943.860999999997</v>
      </c>
      <c r="R107" s="34"/>
      <c r="S107" s="34">
        <f t="shared" si="26"/>
        <v>1.1124921315469106E-4</v>
      </c>
      <c r="T107" s="34">
        <v>0.1</v>
      </c>
      <c r="U107" s="34">
        <f t="shared" si="27"/>
        <v>1.1124921315469107E-5</v>
      </c>
      <c r="V107" s="34">
        <f t="shared" si="28"/>
        <v>1.054747425475365E-2</v>
      </c>
      <c r="W107" s="34"/>
      <c r="X107" s="142"/>
      <c r="Y107" s="34"/>
      <c r="Z107" s="34"/>
      <c r="AA107" s="34"/>
      <c r="AB107" s="34"/>
      <c r="AC107" s="34"/>
      <c r="AD107" s="34"/>
      <c r="AE107" s="34"/>
    </row>
    <row r="108" spans="1:31">
      <c r="A108" s="127" t="s">
        <v>119</v>
      </c>
      <c r="B108" s="136"/>
      <c r="C108" s="141">
        <v>50303.415500000003</v>
      </c>
      <c r="D108" s="140"/>
      <c r="E108" s="34">
        <f t="shared" si="21"/>
        <v>19687.77220254139</v>
      </c>
      <c r="F108" s="35">
        <f t="shared" si="29"/>
        <v>19688</v>
      </c>
      <c r="G108" s="34">
        <f t="shared" si="22"/>
        <v>-8.431439999549184E-2</v>
      </c>
      <c r="H108" s="36"/>
      <c r="I108" s="36"/>
      <c r="J108" s="36"/>
      <c r="K108" s="34">
        <f>G108</f>
        <v>-8.431439999549184E-2</v>
      </c>
      <c r="L108" s="36"/>
      <c r="M108" s="36"/>
      <c r="N108" s="34"/>
      <c r="O108" s="34">
        <f t="shared" ca="1" si="23"/>
        <v>-7.6647513633067724E-2</v>
      </c>
      <c r="P108" s="28">
        <f t="shared" si="24"/>
        <v>-7.9821196751038437E-2</v>
      </c>
      <c r="Q108" s="37">
        <f t="shared" si="25"/>
        <v>35284.915500000003</v>
      </c>
      <c r="R108" s="34"/>
      <c r="S108" s="34">
        <f t="shared" si="26"/>
        <v>2.0188875395966589E-5</v>
      </c>
      <c r="T108" s="34">
        <v>1</v>
      </c>
      <c r="U108" s="34">
        <f t="shared" si="27"/>
        <v>2.0188875395966589E-5</v>
      </c>
      <c r="V108" s="34">
        <f t="shared" si="28"/>
        <v>-4.4932032444534031E-3</v>
      </c>
      <c r="W108" s="34"/>
      <c r="X108" s="142"/>
      <c r="Y108" s="34"/>
      <c r="Z108" s="34"/>
      <c r="AA108" s="34"/>
      <c r="AB108" s="34"/>
      <c r="AC108" s="34"/>
      <c r="AD108" s="34"/>
      <c r="AE108" s="34"/>
    </row>
    <row r="109" spans="1:31">
      <c r="A109" s="127" t="s">
        <v>110</v>
      </c>
      <c r="B109" s="134" t="s">
        <v>111</v>
      </c>
      <c r="C109" s="140">
        <v>50312.487999999998</v>
      </c>
      <c r="D109" s="140">
        <v>5.0000000000000001E-3</v>
      </c>
      <c r="E109" s="34">
        <f t="shared" si="21"/>
        <v>19712.283940077064</v>
      </c>
      <c r="F109" s="34">
        <f t="shared" si="29"/>
        <v>19712.5</v>
      </c>
      <c r="G109" s="34">
        <f t="shared" si="22"/>
        <v>-7.9970000006142072E-2</v>
      </c>
      <c r="H109" s="34"/>
      <c r="I109" s="34">
        <f>G109</f>
        <v>-7.9970000006142072E-2</v>
      </c>
      <c r="J109" s="34"/>
      <c r="K109" s="34"/>
      <c r="L109" s="34"/>
      <c r="M109" s="34"/>
      <c r="N109" s="34"/>
      <c r="O109" s="34">
        <f t="shared" ca="1" si="23"/>
        <v>-7.6789552065679362E-2</v>
      </c>
      <c r="P109" s="28">
        <f t="shared" si="24"/>
        <v>-7.9930799729868926E-2</v>
      </c>
      <c r="Q109" s="37">
        <f t="shared" si="25"/>
        <v>35293.987999999998</v>
      </c>
      <c r="R109" s="34"/>
      <c r="S109" s="34">
        <f t="shared" si="26"/>
        <v>1.5366616598910025E-9</v>
      </c>
      <c r="T109">
        <v>0.1</v>
      </c>
      <c r="U109" s="34">
        <f t="shared" si="27"/>
        <v>1.5366616598910026E-10</v>
      </c>
      <c r="V109" s="34">
        <f t="shared" si="28"/>
        <v>-3.9200276273146373E-5</v>
      </c>
      <c r="W109" s="34"/>
      <c r="X109" s="142"/>
      <c r="Y109" s="34"/>
      <c r="Z109" s="34"/>
      <c r="AA109" s="34"/>
      <c r="AB109" s="34"/>
      <c r="AC109" s="34"/>
      <c r="AD109" s="34"/>
      <c r="AE109" s="34"/>
    </row>
    <row r="110" spans="1:31">
      <c r="A110" s="127" t="s">
        <v>119</v>
      </c>
      <c r="B110" s="136" t="s">
        <v>111</v>
      </c>
      <c r="C110" s="141">
        <v>50315.451099999998</v>
      </c>
      <c r="D110" s="141">
        <v>2.9999999999999997E-4</v>
      </c>
      <c r="E110" s="34">
        <f t="shared" si="21"/>
        <v>19720.28953164411</v>
      </c>
      <c r="F110" s="35">
        <f t="shared" si="29"/>
        <v>19720.5</v>
      </c>
      <c r="G110" s="34">
        <f t="shared" si="22"/>
        <v>-7.7900399999634828E-2</v>
      </c>
      <c r="H110" s="36"/>
      <c r="I110" s="36"/>
      <c r="J110" s="36"/>
      <c r="K110" s="34">
        <f>G110</f>
        <v>-7.7900399999634828E-2</v>
      </c>
      <c r="L110" s="36"/>
      <c r="M110" s="36"/>
      <c r="N110" s="34"/>
      <c r="O110" s="34">
        <f t="shared" ca="1" si="23"/>
        <v>-7.6835931962042345E-2</v>
      </c>
      <c r="P110" s="28">
        <f t="shared" si="24"/>
        <v>-7.9966580670701212E-2</v>
      </c>
      <c r="Q110" s="37">
        <f t="shared" si="25"/>
        <v>35296.951099999998</v>
      </c>
      <c r="R110" s="34"/>
      <c r="S110" s="34">
        <f t="shared" si="26"/>
        <v>4.2691025654883325E-6</v>
      </c>
      <c r="T110">
        <v>1</v>
      </c>
      <c r="U110" s="34">
        <f t="shared" si="27"/>
        <v>4.2691025654883325E-6</v>
      </c>
      <c r="V110" s="34">
        <f t="shared" si="28"/>
        <v>2.0661806710663838E-3</v>
      </c>
      <c r="W110" s="34"/>
      <c r="X110" s="142"/>
      <c r="Y110" s="34"/>
      <c r="Z110" s="34"/>
      <c r="AA110" s="34"/>
      <c r="AB110" s="34"/>
      <c r="AC110" s="34"/>
      <c r="AD110" s="34"/>
      <c r="AE110" s="34"/>
    </row>
    <row r="111" spans="1:31">
      <c r="A111" s="127" t="s">
        <v>119</v>
      </c>
      <c r="B111" s="136" t="s">
        <v>111</v>
      </c>
      <c r="C111" s="141">
        <v>50315.451699999998</v>
      </c>
      <c r="D111" s="141">
        <v>5.0000000000000001E-4</v>
      </c>
      <c r="E111" s="34">
        <f t="shared" si="21"/>
        <v>19720.291152701426</v>
      </c>
      <c r="F111" s="35">
        <f t="shared" si="29"/>
        <v>19720.5</v>
      </c>
      <c r="G111" s="34">
        <f t="shared" si="22"/>
        <v>-7.7300400000240188E-2</v>
      </c>
      <c r="H111" s="36"/>
      <c r="I111" s="36"/>
      <c r="J111" s="36"/>
      <c r="K111" s="34">
        <f>G111</f>
        <v>-7.7300400000240188E-2</v>
      </c>
      <c r="L111" s="36"/>
      <c r="M111" s="36"/>
      <c r="N111" s="34"/>
      <c r="O111" s="34">
        <f t="shared" ca="1" si="23"/>
        <v>-7.6835931962042345E-2</v>
      </c>
      <c r="P111" s="28">
        <f t="shared" si="24"/>
        <v>-7.9966580670701212E-2</v>
      </c>
      <c r="Q111" s="37">
        <f t="shared" si="25"/>
        <v>35296.951699999998</v>
      </c>
      <c r="R111" s="34"/>
      <c r="S111" s="34">
        <f t="shared" si="26"/>
        <v>7.1085193675399965E-6</v>
      </c>
      <c r="T111">
        <v>1</v>
      </c>
      <c r="U111" s="34">
        <f t="shared" si="27"/>
        <v>7.1085193675399965E-6</v>
      </c>
      <c r="V111" s="34">
        <f t="shared" si="28"/>
        <v>2.6661806704610241E-3</v>
      </c>
      <c r="W111" s="34"/>
      <c r="X111" s="142"/>
      <c r="Y111" s="34"/>
      <c r="Z111" s="34"/>
      <c r="AA111" s="34"/>
      <c r="AB111" s="34"/>
      <c r="AC111" s="34"/>
      <c r="AD111" s="34"/>
      <c r="AE111" s="34"/>
    </row>
    <row r="112" spans="1:31">
      <c r="A112" s="126" t="s">
        <v>118</v>
      </c>
      <c r="B112" s="134" t="s">
        <v>111</v>
      </c>
      <c r="C112" s="140">
        <v>51016.453399999999</v>
      </c>
      <c r="D112" s="140">
        <v>2.9999999999999997E-4</v>
      </c>
      <c r="E112" s="34">
        <f t="shared" si="21"/>
        <v>21614.23104605747</v>
      </c>
      <c r="F112" s="43">
        <f t="shared" ref="F112:F158" si="31">ROUND(2*E112,0)/2+0.5</f>
        <v>21614.5</v>
      </c>
      <c r="G112" s="34">
        <f t="shared" si="22"/>
        <v>-9.9547600002551917E-2</v>
      </c>
      <c r="H112" s="34"/>
      <c r="I112" s="34"/>
      <c r="J112" s="34"/>
      <c r="K112" s="34">
        <f>G112</f>
        <v>-9.9547600002551917E-2</v>
      </c>
      <c r="L112" s="34"/>
      <c r="M112" s="34"/>
      <c r="N112" s="34"/>
      <c r="O112" s="34">
        <f t="shared" ca="1" si="23"/>
        <v>-8.7816372425978464E-2</v>
      </c>
      <c r="P112" s="28">
        <f t="shared" si="24"/>
        <v>-8.8329827597117203E-2</v>
      </c>
      <c r="Q112" s="37">
        <f t="shared" si="25"/>
        <v>35997.953399999999</v>
      </c>
      <c r="R112" s="34"/>
      <c r="S112" s="34">
        <f t="shared" si="26"/>
        <v>1.2583841774013255E-4</v>
      </c>
      <c r="T112">
        <v>1</v>
      </c>
      <c r="U112" s="34">
        <f t="shared" si="27"/>
        <v>1.2583841774013255E-4</v>
      </c>
      <c r="V112" s="34">
        <f t="shared" si="28"/>
        <v>-1.1217772405434714E-2</v>
      </c>
      <c r="W112" s="34"/>
      <c r="X112" s="142"/>
      <c r="Y112" s="34"/>
      <c r="Z112" s="34"/>
      <c r="AA112" s="34"/>
      <c r="AB112" s="34"/>
      <c r="AC112" s="34"/>
      <c r="AD112" s="34"/>
      <c r="AE112" s="34"/>
    </row>
    <row r="113" spans="1:31">
      <c r="A113" s="117" t="s">
        <v>269</v>
      </c>
      <c r="B113" s="116" t="s">
        <v>111</v>
      </c>
      <c r="C113" s="115">
        <v>51378.435400000002</v>
      </c>
      <c r="D113" s="113" t="s">
        <v>299</v>
      </c>
      <c r="E113" s="34">
        <f t="shared" si="21"/>
        <v>22592.220329787902</v>
      </c>
      <c r="F113" s="43">
        <f t="shared" si="31"/>
        <v>22592.5</v>
      </c>
      <c r="G113" s="34">
        <f t="shared" si="22"/>
        <v>-0.10351400000217836</v>
      </c>
      <c r="N113" s="34">
        <f>G113</f>
        <v>-0.10351400000217836</v>
      </c>
      <c r="O113" s="34">
        <f t="shared" ca="1" si="23"/>
        <v>-9.3486314756353092E-2</v>
      </c>
      <c r="P113" s="28">
        <f t="shared" si="24"/>
        <v>-9.256421281616517E-2</v>
      </c>
      <c r="Q113" s="37">
        <f t="shared" si="25"/>
        <v>36359.935400000002</v>
      </c>
      <c r="S113" s="34">
        <f t="shared" si="26"/>
        <v>1.1989783941897872E-4</v>
      </c>
      <c r="T113">
        <v>1</v>
      </c>
      <c r="U113" s="34">
        <f t="shared" si="27"/>
        <v>1.1989783941897872E-4</v>
      </c>
      <c r="V113" s="34">
        <f t="shared" si="28"/>
        <v>-1.0949787186013193E-2</v>
      </c>
      <c r="X113" s="114" t="s">
        <v>282</v>
      </c>
      <c r="AA113" s="34"/>
      <c r="AB113" s="34"/>
      <c r="AC113" s="34"/>
      <c r="AD113" s="34"/>
      <c r="AE113" s="34"/>
    </row>
    <row r="114" spans="1:31">
      <c r="A114" s="127" t="s">
        <v>116</v>
      </c>
      <c r="B114" s="134"/>
      <c r="C114" s="140">
        <v>51378.435700000002</v>
      </c>
      <c r="D114" s="140">
        <v>4.0000000000000002E-4</v>
      </c>
      <c r="E114" s="34">
        <f t="shared" si="21"/>
        <v>22592.22114031656</v>
      </c>
      <c r="F114" s="43">
        <f t="shared" si="31"/>
        <v>22592.5</v>
      </c>
      <c r="G114" s="34">
        <f t="shared" si="22"/>
        <v>-0.10321400000248104</v>
      </c>
      <c r="H114" s="40"/>
      <c r="I114" s="41"/>
      <c r="J114" s="41"/>
      <c r="K114" s="34">
        <f>G114</f>
        <v>-0.10321400000248104</v>
      </c>
      <c r="L114" s="34"/>
      <c r="M114" s="34"/>
      <c r="N114" s="34"/>
      <c r="O114" s="34">
        <f t="shared" ca="1" si="23"/>
        <v>-9.3486314756353092E-2</v>
      </c>
      <c r="P114" s="28">
        <f t="shared" si="24"/>
        <v>-9.256421281616517E-2</v>
      </c>
      <c r="Q114" s="37">
        <f t="shared" si="25"/>
        <v>36359.935700000002</v>
      </c>
      <c r="R114" s="34"/>
      <c r="S114" s="34">
        <f t="shared" si="26"/>
        <v>1.1341796711381777E-4</v>
      </c>
      <c r="T114">
        <v>1</v>
      </c>
      <c r="U114" s="34">
        <f t="shared" si="27"/>
        <v>1.1341796711381777E-4</v>
      </c>
      <c r="V114" s="34">
        <f t="shared" si="28"/>
        <v>-1.0649787186315873E-2</v>
      </c>
      <c r="W114" s="34"/>
      <c r="X114" s="142"/>
      <c r="Y114" s="34"/>
      <c r="Z114" s="34"/>
      <c r="AA114" s="34"/>
      <c r="AB114" s="34"/>
      <c r="AC114" s="34"/>
      <c r="AD114" s="34"/>
      <c r="AE114" s="34"/>
    </row>
    <row r="115" spans="1:31">
      <c r="A115" s="117" t="s">
        <v>269</v>
      </c>
      <c r="B115" s="116" t="s">
        <v>111</v>
      </c>
      <c r="C115" s="115">
        <v>51378.435899999997</v>
      </c>
      <c r="D115" s="113" t="s">
        <v>299</v>
      </c>
      <c r="E115" s="34">
        <f t="shared" si="21"/>
        <v>22592.221680668987</v>
      </c>
      <c r="F115" s="43">
        <f t="shared" si="31"/>
        <v>22592.5</v>
      </c>
      <c r="G115" s="34">
        <f t="shared" si="22"/>
        <v>-0.10301400000753347</v>
      </c>
      <c r="N115" s="34">
        <f>G115</f>
        <v>-0.10301400000753347</v>
      </c>
      <c r="O115" s="34">
        <f t="shared" ca="1" si="23"/>
        <v>-9.3486314756353092E-2</v>
      </c>
      <c r="P115" s="28">
        <f t="shared" si="24"/>
        <v>-9.256421281616517E-2</v>
      </c>
      <c r="Q115" s="37">
        <f t="shared" si="25"/>
        <v>36359.935899999997</v>
      </c>
      <c r="S115" s="34">
        <f t="shared" si="26"/>
        <v>1.0919805234488494E-4</v>
      </c>
      <c r="T115">
        <v>1</v>
      </c>
      <c r="U115" s="34">
        <f t="shared" si="27"/>
        <v>1.0919805234488494E-4</v>
      </c>
      <c r="V115" s="34">
        <f t="shared" si="28"/>
        <v>-1.0449787191368298E-2</v>
      </c>
      <c r="X115" s="114" t="s">
        <v>260</v>
      </c>
      <c r="AA115" s="34"/>
      <c r="AB115" s="34"/>
      <c r="AC115" s="34"/>
      <c r="AD115" s="34"/>
      <c r="AE115" s="34"/>
    </row>
    <row r="116" spans="1:31">
      <c r="A116" s="127" t="s">
        <v>116</v>
      </c>
      <c r="B116" s="136"/>
      <c r="C116" s="140">
        <v>51388.434800000003</v>
      </c>
      <c r="D116" s="140">
        <v>2.9999999999999997E-4</v>
      </c>
      <c r="E116" s="34">
        <f t="shared" si="21"/>
        <v>22619.236330704342</v>
      </c>
      <c r="F116" s="43">
        <f t="shared" si="31"/>
        <v>22619.5</v>
      </c>
      <c r="G116" s="34">
        <f t="shared" si="22"/>
        <v>-9.7591600002488121E-2</v>
      </c>
      <c r="H116" s="40"/>
      <c r="I116" s="41"/>
      <c r="J116" s="41"/>
      <c r="K116" s="34">
        <f>G116</f>
        <v>-9.7591600002488121E-2</v>
      </c>
      <c r="L116" s="34"/>
      <c r="M116" s="34"/>
      <c r="N116" s="34"/>
      <c r="O116" s="34">
        <f t="shared" ca="1" si="23"/>
        <v>-9.3642846906578162E-2</v>
      </c>
      <c r="P116" s="28">
        <f t="shared" si="24"/>
        <v>-9.2680300333659232E-2</v>
      </c>
      <c r="Q116" s="37">
        <f t="shared" si="25"/>
        <v>36369.934800000003</v>
      </c>
      <c r="R116" s="34"/>
      <c r="S116" s="34">
        <f t="shared" si="26"/>
        <v>2.4120864437038755E-5</v>
      </c>
      <c r="T116">
        <v>1</v>
      </c>
      <c r="U116" s="34">
        <f t="shared" si="27"/>
        <v>2.4120864437038755E-5</v>
      </c>
      <c r="V116" s="34">
        <f t="shared" si="28"/>
        <v>-4.911299668828889E-3</v>
      </c>
      <c r="W116" s="34"/>
      <c r="X116" s="142"/>
      <c r="Y116" s="34"/>
      <c r="Z116" s="34"/>
      <c r="AA116" s="34"/>
      <c r="AB116" s="34"/>
      <c r="AC116" s="34"/>
      <c r="AD116" s="34"/>
      <c r="AE116" s="34"/>
    </row>
    <row r="117" spans="1:31">
      <c r="A117" s="126" t="s">
        <v>124</v>
      </c>
      <c r="B117" s="133" t="s">
        <v>111</v>
      </c>
      <c r="C117" s="126">
        <v>51747.452599999997</v>
      </c>
      <c r="D117" s="126">
        <v>5.9999999999999995E-4</v>
      </c>
      <c r="E117" s="34">
        <f t="shared" ref="E117:E148" si="32">+(C117-C$7)/C$8</f>
        <v>23589.217050929285</v>
      </c>
      <c r="F117" s="43">
        <f t="shared" si="31"/>
        <v>23589.5</v>
      </c>
      <c r="G117" s="34">
        <f t="shared" ref="G117:G125" si="33">+C117-(C$7+F117*C$8)</f>
        <v>-0.10472760000266135</v>
      </c>
      <c r="H117" s="40"/>
      <c r="I117" s="41"/>
      <c r="J117" s="41"/>
      <c r="K117" s="34">
        <f>G117</f>
        <v>-0.10472760000266135</v>
      </c>
      <c r="L117" s="34"/>
      <c r="M117" s="34"/>
      <c r="N117" s="34"/>
      <c r="O117" s="34">
        <f t="shared" ref="O117:O148" ca="1" si="34">+C$11+C$12*F117</f>
        <v>-9.9266409340589792E-2</v>
      </c>
      <c r="P117" s="28">
        <f t="shared" ref="P117:P148" si="35">+D$11+D$12*F117+D$13*F117^2</f>
        <v>-9.6821887731832312E-2</v>
      </c>
      <c r="Q117" s="37">
        <f t="shared" ref="Q117:Q148" si="36">+C117-15018.5</f>
        <v>36728.952599999997</v>
      </c>
      <c r="R117" s="34"/>
      <c r="S117" s="34">
        <f t="shared" ref="S117:S125" si="37">(P117-G117)^2</f>
        <v>6.2500286509136783E-5</v>
      </c>
      <c r="T117">
        <v>1</v>
      </c>
      <c r="U117" s="34">
        <f t="shared" ref="U117:U148" si="38">S117*T117</f>
        <v>6.2500286509136783E-5</v>
      </c>
      <c r="V117" s="34">
        <f t="shared" ref="V117:V125" si="39">+G117-P117</f>
        <v>-7.905712270829035E-3</v>
      </c>
      <c r="W117" s="34"/>
      <c r="X117" s="142"/>
      <c r="Y117" s="34"/>
      <c r="Z117" s="34"/>
      <c r="AA117" s="34"/>
      <c r="AB117" s="34"/>
      <c r="AC117" s="34"/>
      <c r="AD117" s="34"/>
      <c r="AE117" s="34"/>
    </row>
    <row r="118" spans="1:31">
      <c r="A118" s="126" t="s">
        <v>127</v>
      </c>
      <c r="B118" s="135" t="s">
        <v>122</v>
      </c>
      <c r="C118" s="128">
        <v>52448.456700000002</v>
      </c>
      <c r="D118" s="128">
        <v>6.9999999999999999E-4</v>
      </c>
      <c r="E118" s="34">
        <f t="shared" si="32"/>
        <v>25483.163428514617</v>
      </c>
      <c r="F118" s="43">
        <f t="shared" si="31"/>
        <v>25483.5</v>
      </c>
      <c r="G118" s="34">
        <f t="shared" si="33"/>
        <v>-0.12457480000011856</v>
      </c>
      <c r="H118" s="40"/>
      <c r="I118" s="41"/>
      <c r="J118" s="41"/>
      <c r="K118" s="34">
        <f>G118</f>
        <v>-0.12457480000011856</v>
      </c>
      <c r="L118" s="34"/>
      <c r="M118" s="34"/>
      <c r="N118" s="34"/>
      <c r="O118" s="34">
        <f t="shared" ca="1" si="34"/>
        <v>-0.11024684980452594</v>
      </c>
      <c r="P118" s="28">
        <f t="shared" si="35"/>
        <v>-0.10474619715493574</v>
      </c>
      <c r="Q118" s="37">
        <f t="shared" si="36"/>
        <v>37429.956700000002</v>
      </c>
      <c r="R118" s="34"/>
      <c r="S118" s="34">
        <f t="shared" si="37"/>
        <v>3.9317349079199198E-4</v>
      </c>
      <c r="T118">
        <v>1</v>
      </c>
      <c r="U118" s="34">
        <f t="shared" si="38"/>
        <v>3.9317349079199198E-4</v>
      </c>
      <c r="V118" s="34">
        <f t="shared" si="39"/>
        <v>-1.9828602845182813E-2</v>
      </c>
      <c r="W118" s="34"/>
      <c r="X118" s="142"/>
      <c r="Y118" s="34"/>
      <c r="Z118" s="34"/>
      <c r="AA118" s="34"/>
      <c r="AB118" s="34"/>
      <c r="AC118" s="34"/>
      <c r="AD118" s="34"/>
      <c r="AE118" s="34"/>
    </row>
    <row r="119" spans="1:31">
      <c r="A119" s="126" t="s">
        <v>127</v>
      </c>
      <c r="B119" s="135" t="s">
        <v>111</v>
      </c>
      <c r="C119" s="128">
        <v>52489.375780000002</v>
      </c>
      <c r="D119" s="128">
        <v>5.0000000000000002E-5</v>
      </c>
      <c r="E119" s="34">
        <f t="shared" si="32"/>
        <v>25593.717052010004</v>
      </c>
      <c r="F119" s="43">
        <f t="shared" si="31"/>
        <v>25594</v>
      </c>
      <c r="G119" s="34">
        <f t="shared" si="33"/>
        <v>-0.10472719999961555</v>
      </c>
      <c r="H119" s="40"/>
      <c r="I119" s="41"/>
      <c r="J119" s="41"/>
      <c r="K119" s="34">
        <f>G119</f>
        <v>-0.10472719999961555</v>
      </c>
      <c r="L119" s="34"/>
      <c r="M119" s="34"/>
      <c r="N119" s="34"/>
      <c r="O119" s="34">
        <f t="shared" ca="1" si="34"/>
        <v>-0.11088747212303963</v>
      </c>
      <c r="P119" s="28">
        <f t="shared" si="35"/>
        <v>-0.10520188447035042</v>
      </c>
      <c r="Q119" s="37">
        <f t="shared" si="36"/>
        <v>37470.875780000002</v>
      </c>
      <c r="R119" s="34"/>
      <c r="S119" s="34">
        <f t="shared" si="37"/>
        <v>2.2532534675684437E-7</v>
      </c>
      <c r="T119">
        <v>1</v>
      </c>
      <c r="U119" s="34">
        <f t="shared" si="38"/>
        <v>2.2532534675684437E-7</v>
      </c>
      <c r="V119" s="34">
        <f t="shared" si="39"/>
        <v>4.7468447073487074E-4</v>
      </c>
      <c r="W119" s="34"/>
      <c r="X119" s="142"/>
      <c r="Y119" s="34"/>
      <c r="Z119" s="34"/>
      <c r="AA119" s="34"/>
      <c r="AB119" s="34"/>
      <c r="AC119" s="34"/>
      <c r="AD119" s="34"/>
      <c r="AE119" s="34"/>
    </row>
    <row r="120" spans="1:31">
      <c r="A120" s="117" t="s">
        <v>271</v>
      </c>
      <c r="B120" s="116" t="s">
        <v>122</v>
      </c>
      <c r="C120" s="115">
        <v>52489.375800000002</v>
      </c>
      <c r="D120" s="113" t="s">
        <v>299</v>
      </c>
      <c r="E120" s="34">
        <f t="shared" si="32"/>
        <v>25593.717106045246</v>
      </c>
      <c r="F120" s="43">
        <f t="shared" si="31"/>
        <v>25594</v>
      </c>
      <c r="G120" s="34">
        <f t="shared" si="33"/>
        <v>-0.10470720000012079</v>
      </c>
      <c r="N120" s="34">
        <f>G120</f>
        <v>-0.10470720000012079</v>
      </c>
      <c r="O120" s="34">
        <f t="shared" ca="1" si="34"/>
        <v>-0.11088747212303963</v>
      </c>
      <c r="P120" s="28">
        <f t="shared" si="35"/>
        <v>-0.10520188447035042</v>
      </c>
      <c r="Q120" s="37">
        <f t="shared" si="36"/>
        <v>37470.875800000002</v>
      </c>
      <c r="S120" s="34">
        <f t="shared" si="37"/>
        <v>2.4471272508636794E-7</v>
      </c>
      <c r="T120">
        <v>1</v>
      </c>
      <c r="U120" s="34">
        <f t="shared" si="38"/>
        <v>2.4471272508636794E-7</v>
      </c>
      <c r="V120" s="34">
        <f t="shared" si="39"/>
        <v>4.9468447022962825E-4</v>
      </c>
      <c r="X120" s="114" t="s">
        <v>283</v>
      </c>
      <c r="AA120" s="34"/>
      <c r="AB120" s="34"/>
      <c r="AC120" s="34"/>
      <c r="AD120" s="34"/>
      <c r="AE120" s="34"/>
    </row>
    <row r="121" spans="1:31">
      <c r="A121" s="117" t="s">
        <v>273</v>
      </c>
      <c r="B121" s="116" t="s">
        <v>111</v>
      </c>
      <c r="C121" s="115">
        <v>52498.077899999997</v>
      </c>
      <c r="D121" s="113" t="s">
        <v>299</v>
      </c>
      <c r="E121" s="34">
        <f t="shared" si="32"/>
        <v>25617.228110863016</v>
      </c>
      <c r="F121" s="43">
        <f t="shared" si="31"/>
        <v>25617.5</v>
      </c>
      <c r="G121" s="34">
        <f t="shared" si="33"/>
        <v>-0.10063400000944966</v>
      </c>
      <c r="N121" s="34">
        <f>G121</f>
        <v>-0.10063400000944966</v>
      </c>
      <c r="O121" s="34">
        <f t="shared" ca="1" si="34"/>
        <v>-0.11102371306860588</v>
      </c>
      <c r="P121" s="28">
        <f t="shared" si="35"/>
        <v>-0.10529870103545058</v>
      </c>
      <c r="Q121" s="37">
        <f t="shared" si="36"/>
        <v>37479.577899999997</v>
      </c>
      <c r="S121" s="34">
        <f t="shared" si="37"/>
        <v>2.1759435661974008E-5</v>
      </c>
      <c r="T121">
        <v>1</v>
      </c>
      <c r="U121" s="34">
        <f t="shared" si="38"/>
        <v>2.1759435661974008E-5</v>
      </c>
      <c r="V121" s="34">
        <f t="shared" si="39"/>
        <v>4.664701026000917E-3</v>
      </c>
      <c r="X121" s="114" t="s">
        <v>283</v>
      </c>
      <c r="AA121" s="34"/>
      <c r="AB121" s="34"/>
      <c r="AC121" s="34"/>
      <c r="AD121" s="34"/>
      <c r="AE121" s="34"/>
    </row>
    <row r="122" spans="1:31">
      <c r="A122" s="126" t="s">
        <v>145</v>
      </c>
      <c r="B122" s="133" t="s">
        <v>111</v>
      </c>
      <c r="C122" s="126">
        <v>52498.448600000003</v>
      </c>
      <c r="D122" s="126">
        <v>1.6000000000000001E-3</v>
      </c>
      <c r="E122" s="34">
        <f t="shared" si="32"/>
        <v>25618.2296541096</v>
      </c>
      <c r="F122" s="43">
        <f t="shared" si="31"/>
        <v>25618.5</v>
      </c>
      <c r="G122" s="34">
        <f t="shared" si="33"/>
        <v>-0.10006279999652179</v>
      </c>
      <c r="H122" s="40"/>
      <c r="I122" s="41"/>
      <c r="J122" s="41"/>
      <c r="K122" s="34">
        <f>G122</f>
        <v>-0.10006279999652179</v>
      </c>
      <c r="L122" s="34"/>
      <c r="M122" s="34"/>
      <c r="N122" s="34"/>
      <c r="O122" s="34">
        <f t="shared" ca="1" si="34"/>
        <v>-0.11102951055565126</v>
      </c>
      <c r="P122" s="28">
        <f t="shared" si="35"/>
        <v>-0.1053028201555144</v>
      </c>
      <c r="Q122" s="37">
        <f t="shared" si="36"/>
        <v>37479.948600000003</v>
      </c>
      <c r="S122" s="34">
        <f t="shared" si="37"/>
        <v>2.7457811266648926E-5</v>
      </c>
      <c r="T122">
        <v>1</v>
      </c>
      <c r="U122" s="34">
        <f t="shared" si="38"/>
        <v>2.7457811266648926E-5</v>
      </c>
      <c r="V122" s="34">
        <f t="shared" si="39"/>
        <v>5.2400201589926088E-3</v>
      </c>
      <c r="X122" s="125"/>
      <c r="AA122" s="34"/>
      <c r="AB122" s="34"/>
      <c r="AC122" s="34"/>
      <c r="AD122" s="34"/>
      <c r="AE122" s="34"/>
    </row>
    <row r="123" spans="1:31">
      <c r="A123" s="127" t="s">
        <v>134</v>
      </c>
      <c r="B123" s="133" t="s">
        <v>111</v>
      </c>
      <c r="C123" s="126">
        <v>52504.377999999997</v>
      </c>
      <c r="D123" s="126">
        <v>2.9999999999999997E-4</v>
      </c>
      <c r="E123" s="34">
        <f t="shared" si="32"/>
        <v>25634.249482882704</v>
      </c>
      <c r="F123" s="43">
        <f t="shared" si="31"/>
        <v>25634.5</v>
      </c>
      <c r="G123" s="34">
        <f t="shared" si="33"/>
        <v>-9.272360000613844E-2</v>
      </c>
      <c r="H123" s="40"/>
      <c r="I123" s="41"/>
      <c r="J123" s="41"/>
      <c r="K123" s="34">
        <f>G123</f>
        <v>-9.272360000613844E-2</v>
      </c>
      <c r="L123" s="34"/>
      <c r="M123" s="34"/>
      <c r="N123" s="34"/>
      <c r="O123" s="34">
        <f t="shared" ca="1" si="34"/>
        <v>-0.11112227034837723</v>
      </c>
      <c r="P123" s="28">
        <f t="shared" si="35"/>
        <v>-0.10536871793018913</v>
      </c>
      <c r="Q123" s="37">
        <f t="shared" si="36"/>
        <v>37485.877999999997</v>
      </c>
      <c r="R123" s="34"/>
      <c r="S123" s="34">
        <f t="shared" si="37"/>
        <v>1.5989900731314816E-4</v>
      </c>
      <c r="T123" s="34">
        <v>1</v>
      </c>
      <c r="U123" s="34">
        <f t="shared" si="38"/>
        <v>1.5989900731314816E-4</v>
      </c>
      <c r="V123" s="34">
        <f t="shared" si="39"/>
        <v>1.2645117924050694E-2</v>
      </c>
      <c r="W123" s="34"/>
      <c r="X123" s="142"/>
      <c r="Y123" s="34"/>
      <c r="Z123" s="34"/>
      <c r="AA123" s="34"/>
      <c r="AB123" s="34"/>
      <c r="AC123" s="34"/>
      <c r="AD123" s="34"/>
      <c r="AE123" s="34"/>
    </row>
    <row r="124" spans="1:31">
      <c r="A124" s="126" t="s">
        <v>145</v>
      </c>
      <c r="B124" s="133" t="s">
        <v>111</v>
      </c>
      <c r="C124" s="126">
        <v>52511.410300000003</v>
      </c>
      <c r="D124" s="126">
        <v>2.0000000000000001E-4</v>
      </c>
      <c r="E124" s="34">
        <f t="shared" si="32"/>
        <v>25653.249085183324</v>
      </c>
      <c r="F124" s="43">
        <f t="shared" si="31"/>
        <v>25653.5</v>
      </c>
      <c r="G124" s="34">
        <f t="shared" si="33"/>
        <v>-9.2870799999218434E-2</v>
      </c>
      <c r="H124" s="40"/>
      <c r="I124" s="41"/>
      <c r="J124" s="41"/>
      <c r="K124" s="34">
        <f>G124</f>
        <v>-9.2870799999218434E-2</v>
      </c>
      <c r="L124" s="34"/>
      <c r="M124" s="34"/>
      <c r="N124" s="34"/>
      <c r="O124" s="34">
        <f t="shared" ca="1" si="34"/>
        <v>-0.1112324226022393</v>
      </c>
      <c r="P124" s="28">
        <f t="shared" si="35"/>
        <v>-0.10544695162099549</v>
      </c>
      <c r="Q124" s="37">
        <f t="shared" si="36"/>
        <v>37492.910300000003</v>
      </c>
      <c r="S124" s="34">
        <f t="shared" si="37"/>
        <v>1.5815958961392564E-4</v>
      </c>
      <c r="T124">
        <v>1</v>
      </c>
      <c r="U124" s="34">
        <f t="shared" si="38"/>
        <v>1.5815958961392564E-4</v>
      </c>
      <c r="V124" s="34">
        <f t="shared" si="39"/>
        <v>1.2576151621777054E-2</v>
      </c>
      <c r="X124" s="125"/>
      <c r="AA124" s="34"/>
      <c r="AB124" s="34"/>
      <c r="AC124" s="34"/>
      <c r="AD124" s="34"/>
      <c r="AE124" s="34"/>
    </row>
    <row r="125" spans="1:31">
      <c r="A125" s="127" t="s">
        <v>129</v>
      </c>
      <c r="B125" s="135" t="s">
        <v>111</v>
      </c>
      <c r="C125" s="128">
        <v>52847.4692</v>
      </c>
      <c r="D125" s="128">
        <v>1E-4</v>
      </c>
      <c r="E125" s="34">
        <f t="shared" si="32"/>
        <v>26561.200317294948</v>
      </c>
      <c r="F125" s="43">
        <f t="shared" si="31"/>
        <v>26561.5</v>
      </c>
      <c r="G125" s="34">
        <f t="shared" si="33"/>
        <v>-0.11092120000103023</v>
      </c>
      <c r="H125" s="36"/>
      <c r="I125" s="36"/>
      <c r="J125" s="36"/>
      <c r="K125" s="34">
        <f>G125</f>
        <v>-0.11092120000103023</v>
      </c>
      <c r="L125" s="36"/>
      <c r="M125" s="36"/>
      <c r="N125" s="34"/>
      <c r="O125" s="34">
        <f t="shared" ca="1" si="34"/>
        <v>-0.11649654083943782</v>
      </c>
      <c r="P125" s="28">
        <f t="shared" si="35"/>
        <v>-0.10916048929952615</v>
      </c>
      <c r="Q125" s="37">
        <f t="shared" si="36"/>
        <v>37828.9692</v>
      </c>
      <c r="R125" s="34"/>
      <c r="S125" s="34">
        <f t="shared" si="37"/>
        <v>3.1001021743909746E-6</v>
      </c>
      <c r="T125" s="34">
        <v>1</v>
      </c>
      <c r="U125" s="34">
        <f t="shared" si="38"/>
        <v>3.1001021743909746E-6</v>
      </c>
      <c r="V125" s="34">
        <f t="shared" si="39"/>
        <v>-1.7607107015040757E-3</v>
      </c>
      <c r="W125" s="34"/>
      <c r="X125" s="142"/>
      <c r="Y125" s="34"/>
      <c r="Z125" s="34"/>
      <c r="AA125" s="34"/>
      <c r="AB125" s="34"/>
      <c r="AC125" s="34"/>
      <c r="AD125" s="34"/>
      <c r="AE125" s="34"/>
    </row>
    <row r="126" spans="1:31">
      <c r="A126" s="127" t="s">
        <v>129</v>
      </c>
      <c r="B126" s="135" t="s">
        <v>122</v>
      </c>
      <c r="C126" s="128">
        <v>52950.230900000002</v>
      </c>
      <c r="D126" s="128">
        <v>1E-4</v>
      </c>
      <c r="E126" s="34">
        <f t="shared" si="32"/>
        <v>26838.837993693007</v>
      </c>
      <c r="F126" s="43">
        <f t="shared" si="31"/>
        <v>26839.5</v>
      </c>
      <c r="G126" s="34"/>
      <c r="H126" s="36"/>
      <c r="I126" s="36"/>
      <c r="J126" s="36"/>
      <c r="K126" s="34"/>
      <c r="L126" s="36"/>
      <c r="M126" s="36"/>
      <c r="N126" s="34"/>
      <c r="O126" s="34">
        <f t="shared" ca="1" si="34"/>
        <v>-0.11810824223805148</v>
      </c>
      <c r="P126" s="28">
        <f t="shared" si="35"/>
        <v>-0.11028757878855855</v>
      </c>
      <c r="Q126" s="37">
        <f t="shared" si="36"/>
        <v>37931.730900000002</v>
      </c>
      <c r="R126" s="39">
        <v>-0.24502760000177659</v>
      </c>
      <c r="S126" s="34"/>
      <c r="U126" s="34">
        <f t="shared" si="38"/>
        <v>0</v>
      </c>
      <c r="V126" s="34"/>
      <c r="W126" s="34"/>
      <c r="X126" s="142"/>
      <c r="Y126" s="34"/>
      <c r="Z126" s="34"/>
      <c r="AA126" s="34"/>
      <c r="AB126" s="34"/>
      <c r="AC126" s="34"/>
      <c r="AD126" s="34"/>
      <c r="AE126" s="34"/>
    </row>
    <row r="127" spans="1:31">
      <c r="A127" s="126" t="s">
        <v>128</v>
      </c>
      <c r="B127" s="135" t="s">
        <v>122</v>
      </c>
      <c r="C127" s="128">
        <v>53099.837599999999</v>
      </c>
      <c r="D127" s="128">
        <v>5.0000000000000002E-5</v>
      </c>
      <c r="E127" s="34">
        <f t="shared" si="32"/>
        <v>27243.039720227112</v>
      </c>
      <c r="F127" s="43">
        <f t="shared" si="31"/>
        <v>27243.5</v>
      </c>
      <c r="G127" s="34"/>
      <c r="H127" s="40"/>
      <c r="I127" s="41"/>
      <c r="J127" s="41"/>
      <c r="K127" s="34"/>
      <c r="L127" s="34"/>
      <c r="M127" s="34"/>
      <c r="N127" s="34"/>
      <c r="O127" s="34">
        <f t="shared" ca="1" si="34"/>
        <v>-0.12045042700438209</v>
      </c>
      <c r="P127" s="28">
        <f t="shared" si="35"/>
        <v>-0.11191725538883922</v>
      </c>
      <c r="Q127" s="37">
        <f t="shared" si="36"/>
        <v>38081.337599999999</v>
      </c>
      <c r="R127" s="39">
        <v>-0.17036280000320403</v>
      </c>
      <c r="S127" s="34"/>
      <c r="T127" s="34"/>
      <c r="U127" s="34">
        <f t="shared" si="38"/>
        <v>0</v>
      </c>
      <c r="V127" s="34"/>
      <c r="W127" s="34"/>
      <c r="X127" s="142"/>
      <c r="Y127" s="34"/>
      <c r="Z127" s="34"/>
      <c r="AA127" s="34"/>
      <c r="AB127" s="34"/>
      <c r="AC127" s="34"/>
      <c r="AD127" s="34"/>
      <c r="AE127" s="34"/>
    </row>
    <row r="128" spans="1:31">
      <c r="A128" s="117" t="s">
        <v>278</v>
      </c>
      <c r="B128" s="116" t="s">
        <v>122</v>
      </c>
      <c r="C128" s="115">
        <v>53194.082699999999</v>
      </c>
      <c r="D128" s="113" t="s">
        <v>299</v>
      </c>
      <c r="E128" s="34">
        <f t="shared" si="32"/>
        <v>27497.667568694997</v>
      </c>
      <c r="F128" s="43">
        <f t="shared" si="31"/>
        <v>27498</v>
      </c>
      <c r="G128" s="34">
        <f>+C128-(C$7+F128*C$8)</f>
        <v>-0.12304240000230493</v>
      </c>
      <c r="N128" s="34">
        <f>G128</f>
        <v>-0.12304240000230493</v>
      </c>
      <c r="O128" s="34">
        <f t="shared" ca="1" si="34"/>
        <v>-0.12192588745742948</v>
      </c>
      <c r="P128" s="28">
        <f t="shared" si="35"/>
        <v>-0.11293885173466563</v>
      </c>
      <c r="Q128" s="37">
        <f t="shared" si="36"/>
        <v>38175.582699999999</v>
      </c>
      <c r="S128" s="34">
        <f>(P128-G128)^2</f>
        <v>1.0208168759651717E-4</v>
      </c>
      <c r="T128">
        <v>1</v>
      </c>
      <c r="U128" s="34">
        <f t="shared" si="38"/>
        <v>1.0208168759651717E-4</v>
      </c>
      <c r="V128" s="34">
        <f>+G128-P128</f>
        <v>-1.0103548267639303E-2</v>
      </c>
      <c r="X128" s="114" t="s">
        <v>285</v>
      </c>
      <c r="AA128" s="34"/>
      <c r="AB128" s="34"/>
      <c r="AC128" s="34"/>
      <c r="AD128" s="34"/>
      <c r="AE128" s="34"/>
    </row>
    <row r="129" spans="1:31">
      <c r="A129" s="127" t="s">
        <v>135</v>
      </c>
      <c r="B129" s="135" t="s">
        <v>122</v>
      </c>
      <c r="C129" s="128">
        <v>53222.412100000001</v>
      </c>
      <c r="D129" s="128">
        <v>5.0000000000000002E-5</v>
      </c>
      <c r="E129" s="34">
        <f t="shared" si="32"/>
        <v>27574.206870689337</v>
      </c>
      <c r="F129" s="43">
        <f t="shared" si="31"/>
        <v>27574.5</v>
      </c>
      <c r="G129" s="34">
        <f>+C129-(C$7+F129*C$8)</f>
        <v>-0.10849559999769554</v>
      </c>
      <c r="H129" s="40"/>
      <c r="I129" s="41"/>
      <c r="J129" s="41"/>
      <c r="K129" s="34">
        <f>G129</f>
        <v>-0.10849559999769554</v>
      </c>
      <c r="L129" s="34"/>
      <c r="M129" s="34"/>
      <c r="N129" s="34"/>
      <c r="O129" s="34">
        <f t="shared" ca="1" si="34"/>
        <v>-0.12236939521640051</v>
      </c>
      <c r="P129" s="28">
        <f t="shared" si="35"/>
        <v>-0.11324517438409762</v>
      </c>
      <c r="Q129" s="37">
        <f t="shared" si="36"/>
        <v>38203.912100000001</v>
      </c>
      <c r="R129" s="34"/>
      <c r="S129" s="34">
        <f>(P129-G129)^2</f>
        <v>2.2558456851966728E-5</v>
      </c>
      <c r="T129">
        <v>1</v>
      </c>
      <c r="U129" s="34">
        <f t="shared" si="38"/>
        <v>2.2558456851966728E-5</v>
      </c>
      <c r="V129" s="34">
        <f>+G129-P129</f>
        <v>4.7495743864020834E-3</v>
      </c>
      <c r="W129" s="34"/>
      <c r="X129" s="142"/>
      <c r="Y129" s="34"/>
      <c r="Z129" s="34"/>
      <c r="AA129" s="34"/>
      <c r="AB129" s="34"/>
      <c r="AC129" s="34"/>
      <c r="AD129" s="34"/>
      <c r="AE129" s="34"/>
    </row>
    <row r="130" spans="1:31">
      <c r="A130" s="117" t="s">
        <v>280</v>
      </c>
      <c r="B130" s="116" t="s">
        <v>122</v>
      </c>
      <c r="C130" s="115">
        <v>53547.174400000004</v>
      </c>
      <c r="D130" s="113" t="s">
        <v>299</v>
      </c>
      <c r="E130" s="34">
        <f t="shared" si="32"/>
        <v>28451.637375962102</v>
      </c>
      <c r="F130" s="43">
        <f t="shared" si="31"/>
        <v>28452</v>
      </c>
      <c r="G130" s="34">
        <f>+C130-(C$7+F130*C$8)</f>
        <v>-0.13421759999619098</v>
      </c>
      <c r="N130" s="34">
        <f>G130</f>
        <v>-0.13421759999619098</v>
      </c>
      <c r="O130" s="34">
        <f t="shared" ca="1" si="34"/>
        <v>-0.12745669009871513</v>
      </c>
      <c r="P130" s="28">
        <f t="shared" si="35"/>
        <v>-0.11673380333345089</v>
      </c>
      <c r="Q130" s="37">
        <f t="shared" si="36"/>
        <v>38528.674400000004</v>
      </c>
      <c r="S130" s="34">
        <f>(P130-G130)^2</f>
        <v>3.0568314574404168E-4</v>
      </c>
      <c r="T130">
        <v>1</v>
      </c>
      <c r="U130" s="34">
        <f t="shared" si="38"/>
        <v>3.0568314574404168E-4</v>
      </c>
      <c r="V130" s="34">
        <f>+G130-P130</f>
        <v>-1.7483796662740095E-2</v>
      </c>
      <c r="X130" s="114" t="s">
        <v>285</v>
      </c>
      <c r="AA130" s="34"/>
      <c r="AB130" s="34"/>
      <c r="AC130" s="34"/>
      <c r="AD130" s="34"/>
      <c r="AE130" s="34"/>
    </row>
    <row r="131" spans="1:31">
      <c r="A131" s="117" t="s">
        <v>280</v>
      </c>
      <c r="B131" s="116" t="s">
        <v>111</v>
      </c>
      <c r="C131" s="115">
        <v>53584.021999999997</v>
      </c>
      <c r="D131" s="113" t="s">
        <v>299</v>
      </c>
      <c r="E131" s="34">
        <f t="shared" si="32"/>
        <v>28551.190828706101</v>
      </c>
      <c r="F131" s="43">
        <f t="shared" si="31"/>
        <v>28551.5</v>
      </c>
      <c r="G131" s="34">
        <f>+C131-(C$7+F131*C$8)</f>
        <v>-0.11443320000398671</v>
      </c>
      <c r="N131" s="34">
        <f>G131</f>
        <v>-0.11443320000398671</v>
      </c>
      <c r="O131" s="34">
        <f t="shared" ca="1" si="34"/>
        <v>-0.12803354005972978</v>
      </c>
      <c r="P131" s="28">
        <f t="shared" si="35"/>
        <v>-0.11712646859791956</v>
      </c>
      <c r="Q131" s="37">
        <f t="shared" si="36"/>
        <v>38565.521999999997</v>
      </c>
      <c r="S131" s="34">
        <f>(P131-G131)^2</f>
        <v>7.2536957190650097E-6</v>
      </c>
      <c r="T131">
        <v>1</v>
      </c>
      <c r="U131" s="34">
        <f t="shared" si="38"/>
        <v>7.2536957190650097E-6</v>
      </c>
      <c r="V131" s="34">
        <f>+G131-P131</f>
        <v>2.693268593932846E-3</v>
      </c>
      <c r="X131" s="114" t="s">
        <v>287</v>
      </c>
      <c r="AA131" s="34"/>
      <c r="AB131" s="34"/>
      <c r="AC131" s="34"/>
      <c r="AD131" s="34"/>
      <c r="AE131" s="34"/>
    </row>
    <row r="132" spans="1:31">
      <c r="A132" s="117" t="s">
        <v>280</v>
      </c>
      <c r="B132" s="116" t="s">
        <v>111</v>
      </c>
      <c r="C132" s="115">
        <v>53601.056900000003</v>
      </c>
      <c r="D132" s="113" t="s">
        <v>299</v>
      </c>
      <c r="E132" s="34">
        <f t="shared" si="32"/>
        <v>28597.215077562192</v>
      </c>
      <c r="F132" s="43">
        <f t="shared" si="31"/>
        <v>28597.5</v>
      </c>
      <c r="G132" s="34">
        <f>+C132-(C$7+F132*C$8)</f>
        <v>-0.10545799999817973</v>
      </c>
      <c r="N132" s="34">
        <f>G132</f>
        <v>-0.10545799999817973</v>
      </c>
      <c r="O132" s="34">
        <f t="shared" ca="1" si="34"/>
        <v>-0.12830022446381689</v>
      </c>
      <c r="P132" s="28">
        <f t="shared" si="35"/>
        <v>-0.11730780183398548</v>
      </c>
      <c r="Q132" s="37">
        <f t="shared" si="36"/>
        <v>38582.556900000003</v>
      </c>
      <c r="S132" s="34">
        <f>(P132-G132)^2</f>
        <v>1.4041780354786534E-4</v>
      </c>
      <c r="T132">
        <v>1</v>
      </c>
      <c r="U132" s="34">
        <f t="shared" si="38"/>
        <v>1.4041780354786534E-4</v>
      </c>
      <c r="V132" s="34">
        <f>+G132-P132</f>
        <v>1.1849801835805751E-2</v>
      </c>
      <c r="X132" s="114" t="s">
        <v>277</v>
      </c>
      <c r="AA132" s="34"/>
      <c r="AB132" s="34"/>
      <c r="AC132" s="34"/>
      <c r="AD132" s="34"/>
      <c r="AE132" s="34"/>
    </row>
    <row r="133" spans="1:31">
      <c r="A133" s="127" t="s">
        <v>132</v>
      </c>
      <c r="B133" s="133" t="s">
        <v>111</v>
      </c>
      <c r="C133" s="126">
        <v>53648.272299999997</v>
      </c>
      <c r="D133" s="128">
        <v>5.0000000000000002E-5</v>
      </c>
      <c r="E133" s="34">
        <f t="shared" si="32"/>
        <v>28724.779860416143</v>
      </c>
      <c r="F133" s="43">
        <f t="shared" si="31"/>
        <v>28725.5</v>
      </c>
      <c r="G133" s="34"/>
      <c r="H133" s="40"/>
      <c r="I133" s="41"/>
      <c r="J133" s="41"/>
      <c r="K133" s="34"/>
      <c r="L133" s="34"/>
      <c r="M133" s="34"/>
      <c r="N133" s="34"/>
      <c r="O133" s="34">
        <f t="shared" ca="1" si="34"/>
        <v>-0.12904230280562462</v>
      </c>
      <c r="P133" s="28">
        <f t="shared" si="35"/>
        <v>-0.11781171423143179</v>
      </c>
      <c r="Q133" s="37">
        <f t="shared" si="36"/>
        <v>38629.772299999997</v>
      </c>
      <c r="R133" s="39">
        <v>-0.26654440000129398</v>
      </c>
      <c r="S133" s="34"/>
      <c r="T133" s="34"/>
      <c r="U133" s="34">
        <f t="shared" si="38"/>
        <v>0</v>
      </c>
      <c r="V133" s="34"/>
      <c r="W133" s="34"/>
      <c r="X133" s="142"/>
      <c r="Y133" s="34"/>
      <c r="Z133" s="34"/>
      <c r="AA133" s="34"/>
      <c r="AB133" s="34"/>
      <c r="AC133" s="34"/>
      <c r="AD133" s="34"/>
      <c r="AE133" s="34"/>
    </row>
    <row r="134" spans="1:31">
      <c r="A134" s="131" t="s">
        <v>142</v>
      </c>
      <c r="B134" s="137" t="s">
        <v>111</v>
      </c>
      <c r="C134" s="131">
        <v>53910.452299999997</v>
      </c>
      <c r="D134" s="131">
        <v>1E-4</v>
      </c>
      <c r="E134" s="34">
        <f t="shared" si="32"/>
        <v>29433.127873324083</v>
      </c>
      <c r="F134" s="43">
        <f t="shared" si="31"/>
        <v>29433.5</v>
      </c>
      <c r="G134" s="34">
        <f t="shared" ref="G134:G158" si="40">+C134-(C$7+F134*C$8)</f>
        <v>-0.13773480000236304</v>
      </c>
      <c r="H134" s="40"/>
      <c r="I134" s="41"/>
      <c r="J134" s="41"/>
      <c r="K134" s="34">
        <f>G134</f>
        <v>-0.13773480000236304</v>
      </c>
      <c r="L134" s="34"/>
      <c r="M134" s="34"/>
      <c r="N134" s="34"/>
      <c r="O134" s="34">
        <f t="shared" ca="1" si="34"/>
        <v>-0.13314692363374858</v>
      </c>
      <c r="P134" s="28">
        <f t="shared" si="35"/>
        <v>-0.12058125275003735</v>
      </c>
      <c r="Q134" s="37">
        <f t="shared" si="36"/>
        <v>38891.952299999997</v>
      </c>
      <c r="S134" s="34">
        <f t="shared" ref="S134:S158" si="41">(P134-G134)^2</f>
        <v>2.9424418333777035E-4</v>
      </c>
      <c r="T134">
        <v>1</v>
      </c>
      <c r="U134" s="34">
        <f t="shared" si="38"/>
        <v>2.9424418333777035E-4</v>
      </c>
      <c r="V134" s="34">
        <f t="shared" ref="V134:V158" si="42">+G134-P134</f>
        <v>-1.7153547252325693E-2</v>
      </c>
      <c r="X134" s="125"/>
      <c r="AA134" s="34"/>
      <c r="AB134" s="34"/>
      <c r="AC134" s="34"/>
      <c r="AD134" s="34"/>
      <c r="AE134" s="34"/>
    </row>
    <row r="135" spans="1:31">
      <c r="A135" s="126" t="s">
        <v>142</v>
      </c>
      <c r="B135" s="133" t="s">
        <v>111</v>
      </c>
      <c r="C135" s="126">
        <v>53910.452299999997</v>
      </c>
      <c r="D135" s="126">
        <v>1E-4</v>
      </c>
      <c r="E135" s="34">
        <f t="shared" si="32"/>
        <v>29433.127873324083</v>
      </c>
      <c r="F135" s="43">
        <f t="shared" si="31"/>
        <v>29433.5</v>
      </c>
      <c r="G135" s="34">
        <f t="shared" si="40"/>
        <v>-0.13773480000236304</v>
      </c>
      <c r="H135" s="40"/>
      <c r="I135" s="41"/>
      <c r="J135" s="41"/>
      <c r="K135" s="34">
        <f>G135</f>
        <v>-0.13773480000236304</v>
      </c>
      <c r="L135" s="34"/>
      <c r="M135" s="34"/>
      <c r="N135" s="34"/>
      <c r="O135" s="34">
        <f t="shared" ca="1" si="34"/>
        <v>-0.13314692363374858</v>
      </c>
      <c r="P135" s="28">
        <f t="shared" si="35"/>
        <v>-0.12058125275003735</v>
      </c>
      <c r="Q135" s="37">
        <f t="shared" si="36"/>
        <v>38891.952299999997</v>
      </c>
      <c r="S135" s="34">
        <f t="shared" si="41"/>
        <v>2.9424418333777035E-4</v>
      </c>
      <c r="T135" s="34">
        <v>1</v>
      </c>
      <c r="U135" s="34">
        <f t="shared" si="38"/>
        <v>2.9424418333777035E-4</v>
      </c>
      <c r="V135" s="34">
        <f t="shared" si="42"/>
        <v>-1.7153547252325693E-2</v>
      </c>
      <c r="X135" s="125"/>
      <c r="AA135" s="34"/>
      <c r="AB135" s="34"/>
      <c r="AC135" s="34"/>
      <c r="AD135" s="34"/>
      <c r="AE135" s="34"/>
    </row>
    <row r="136" spans="1:31">
      <c r="A136" s="127" t="s">
        <v>141</v>
      </c>
      <c r="B136" s="133" t="s">
        <v>111</v>
      </c>
      <c r="C136" s="126">
        <v>53933.413500000002</v>
      </c>
      <c r="D136" s="126">
        <v>1.2999999999999999E-3</v>
      </c>
      <c r="E136" s="34">
        <f t="shared" si="32"/>
        <v>29495.163575490478</v>
      </c>
      <c r="F136" s="43">
        <f t="shared" si="31"/>
        <v>29495.5</v>
      </c>
      <c r="G136" s="34">
        <f t="shared" si="40"/>
        <v>-0.1245204000006197</v>
      </c>
      <c r="H136" s="40"/>
      <c r="I136" s="41"/>
      <c r="J136" s="41"/>
      <c r="K136" s="34">
        <f>G136</f>
        <v>-0.1245204000006197</v>
      </c>
      <c r="L136" s="34"/>
      <c r="M136" s="34"/>
      <c r="N136" s="34"/>
      <c r="O136" s="34">
        <f t="shared" ca="1" si="34"/>
        <v>-0.13350636783056169</v>
      </c>
      <c r="P136" s="28">
        <f t="shared" si="35"/>
        <v>-0.12082235315563636</v>
      </c>
      <c r="Q136" s="37">
        <f t="shared" si="36"/>
        <v>38914.913500000002</v>
      </c>
      <c r="R136" s="34"/>
      <c r="S136" s="34">
        <f t="shared" si="41"/>
        <v>1.3675550467691263E-5</v>
      </c>
      <c r="T136">
        <v>1</v>
      </c>
      <c r="U136" s="34">
        <f t="shared" si="38"/>
        <v>1.3675550467691263E-5</v>
      </c>
      <c r="V136" s="34">
        <f t="shared" si="42"/>
        <v>-3.6980468449833437E-3</v>
      </c>
      <c r="W136" s="34"/>
      <c r="X136" s="142"/>
      <c r="Y136" s="34"/>
      <c r="Z136" s="34"/>
      <c r="AA136" s="34"/>
      <c r="AB136" s="34"/>
      <c r="AC136" s="34"/>
      <c r="AD136" s="34"/>
      <c r="AE136" s="34"/>
    </row>
    <row r="137" spans="1:31">
      <c r="A137" s="117" t="s">
        <v>284</v>
      </c>
      <c r="B137" s="116" t="s">
        <v>111</v>
      </c>
      <c r="C137" s="115">
        <v>53971.001400000001</v>
      </c>
      <c r="D137" s="113" t="s">
        <v>299</v>
      </c>
      <c r="E137" s="34">
        <f t="shared" si="32"/>
        <v>29596.71714278921</v>
      </c>
      <c r="F137" s="43">
        <f t="shared" si="31"/>
        <v>29597</v>
      </c>
      <c r="G137" s="34">
        <f t="shared" si="40"/>
        <v>-0.10469359999842709</v>
      </c>
      <c r="N137" s="34">
        <f>G137</f>
        <v>-0.10469359999842709</v>
      </c>
      <c r="O137" s="34">
        <f t="shared" ca="1" si="34"/>
        <v>-0.13409481276566704</v>
      </c>
      <c r="P137" s="28">
        <f t="shared" si="35"/>
        <v>-0.12121656082740934</v>
      </c>
      <c r="Q137" s="37">
        <f t="shared" si="36"/>
        <v>38952.501400000001</v>
      </c>
      <c r="S137" s="34">
        <f t="shared" si="41"/>
        <v>2.7300823455608168E-4</v>
      </c>
      <c r="T137">
        <v>1</v>
      </c>
      <c r="U137" s="34">
        <f t="shared" si="38"/>
        <v>2.7300823455608168E-4</v>
      </c>
      <c r="V137" s="34">
        <f t="shared" si="42"/>
        <v>1.6522960828982247E-2</v>
      </c>
      <c r="X137" s="114" t="s">
        <v>260</v>
      </c>
      <c r="AA137" s="34"/>
      <c r="AB137" s="34"/>
      <c r="AC137" s="34"/>
      <c r="AD137" s="34"/>
      <c r="AE137" s="34"/>
    </row>
    <row r="138" spans="1:31">
      <c r="A138" s="117" t="s">
        <v>284</v>
      </c>
      <c r="B138" s="116" t="s">
        <v>111</v>
      </c>
      <c r="C138" s="115">
        <v>53973.036699999997</v>
      </c>
      <c r="D138" s="113" t="s">
        <v>299</v>
      </c>
      <c r="E138" s="34">
        <f t="shared" si="32"/>
        <v>29602.216039389517</v>
      </c>
      <c r="F138" s="43">
        <f t="shared" si="31"/>
        <v>29602.5</v>
      </c>
      <c r="G138" s="34">
        <f t="shared" si="40"/>
        <v>-0.10510200000135228</v>
      </c>
      <c r="N138" s="34">
        <f>G138</f>
        <v>-0.10510200000135228</v>
      </c>
      <c r="O138" s="34">
        <f t="shared" ca="1" si="34"/>
        <v>-0.13412669894441659</v>
      </c>
      <c r="P138" s="28">
        <f t="shared" si="35"/>
        <v>-0.12123790420879435</v>
      </c>
      <c r="Q138" s="37">
        <f t="shared" si="36"/>
        <v>38954.536699999997</v>
      </c>
      <c r="S138" s="34">
        <f t="shared" si="41"/>
        <v>2.6036740459174667E-4</v>
      </c>
      <c r="T138">
        <v>1</v>
      </c>
      <c r="U138" s="34">
        <f t="shared" si="38"/>
        <v>2.6036740459174667E-4</v>
      </c>
      <c r="V138" s="34">
        <f t="shared" si="42"/>
        <v>1.613590420744207E-2</v>
      </c>
      <c r="X138" s="114" t="s">
        <v>260</v>
      </c>
      <c r="AA138" s="34"/>
      <c r="AB138" s="34"/>
      <c r="AC138" s="34"/>
      <c r="AD138" s="34"/>
      <c r="AE138" s="34"/>
    </row>
    <row r="139" spans="1:31">
      <c r="A139" s="129" t="s">
        <v>141</v>
      </c>
      <c r="B139" s="139" t="s">
        <v>122</v>
      </c>
      <c r="C139" s="131">
        <v>54023.355799999998</v>
      </c>
      <c r="D139" s="131">
        <v>1.1999999999999999E-3</v>
      </c>
      <c r="E139" s="34">
        <f t="shared" si="32"/>
        <v>29738.166281575483</v>
      </c>
      <c r="F139" s="43">
        <f t="shared" si="31"/>
        <v>29738.5</v>
      </c>
      <c r="G139" s="34">
        <f t="shared" si="40"/>
        <v>-0.12351880000642268</v>
      </c>
      <c r="H139" s="40"/>
      <c r="I139" s="41"/>
      <c r="J139" s="41"/>
      <c r="K139" s="34">
        <f>G139</f>
        <v>-0.12351880000642268</v>
      </c>
      <c r="L139" s="34"/>
      <c r="M139" s="34"/>
      <c r="N139" s="34"/>
      <c r="O139" s="34">
        <f t="shared" ca="1" si="34"/>
        <v>-0.13491515718258729</v>
      </c>
      <c r="P139" s="28">
        <f t="shared" si="35"/>
        <v>-0.12176509146718965</v>
      </c>
      <c r="Q139" s="37">
        <f t="shared" si="36"/>
        <v>39004.855799999998</v>
      </c>
      <c r="S139" s="34">
        <f t="shared" si="41"/>
        <v>3.0754936405788338E-6</v>
      </c>
      <c r="T139" s="34">
        <v>1</v>
      </c>
      <c r="U139" s="34">
        <f t="shared" si="38"/>
        <v>3.0754936405788338E-6</v>
      </c>
      <c r="V139" s="34">
        <f t="shared" si="42"/>
        <v>-1.7537085392330259E-3</v>
      </c>
      <c r="X139" s="125"/>
      <c r="AA139" s="34"/>
      <c r="AB139" s="34"/>
      <c r="AC139" s="34"/>
      <c r="AD139" s="34"/>
      <c r="AE139" s="34"/>
    </row>
    <row r="140" spans="1:31">
      <c r="A140" s="117" t="s">
        <v>286</v>
      </c>
      <c r="B140" s="116" t="s">
        <v>111</v>
      </c>
      <c r="C140" s="115">
        <v>54297.431199999999</v>
      </c>
      <c r="D140" s="113" t="s">
        <v>299</v>
      </c>
      <c r="E140" s="34">
        <f t="shared" si="32"/>
        <v>30478.652836526089</v>
      </c>
      <c r="F140" s="43">
        <f t="shared" si="31"/>
        <v>30479</v>
      </c>
      <c r="G140" s="34">
        <f t="shared" si="40"/>
        <v>-0.12849520000600023</v>
      </c>
      <c r="N140" s="34">
        <f>G140</f>
        <v>-0.12849520000600023</v>
      </c>
      <c r="O140" s="34">
        <f t="shared" ca="1" si="34"/>
        <v>-0.1392081963396859</v>
      </c>
      <c r="P140" s="28">
        <f t="shared" si="35"/>
        <v>-0.12461610969354328</v>
      </c>
      <c r="Q140" s="37">
        <f t="shared" si="36"/>
        <v>39278.931199999999</v>
      </c>
      <c r="S140" s="34">
        <f t="shared" si="41"/>
        <v>1.5047341652197364E-5</v>
      </c>
      <c r="T140">
        <v>1</v>
      </c>
      <c r="U140" s="34">
        <f t="shared" si="38"/>
        <v>1.5047341652197364E-5</v>
      </c>
      <c r="V140" s="34">
        <f t="shared" si="42"/>
        <v>-3.8790903124569509E-3</v>
      </c>
      <c r="X140" s="114" t="s">
        <v>290</v>
      </c>
      <c r="AA140" s="34"/>
      <c r="AB140" s="34"/>
      <c r="AC140" s="34"/>
      <c r="AD140" s="34"/>
      <c r="AE140" s="34"/>
    </row>
    <row r="141" spans="1:31">
      <c r="A141" s="117" t="s">
        <v>286</v>
      </c>
      <c r="B141" s="116" t="s">
        <v>111</v>
      </c>
      <c r="C141" s="115">
        <v>54299.467100000002</v>
      </c>
      <c r="D141" s="113" t="s">
        <v>299</v>
      </c>
      <c r="E141" s="34">
        <f t="shared" si="32"/>
        <v>30484.153354183734</v>
      </c>
      <c r="F141" s="43">
        <f t="shared" si="31"/>
        <v>30484.5</v>
      </c>
      <c r="G141" s="34">
        <f t="shared" si="40"/>
        <v>-0.12830360000225483</v>
      </c>
      <c r="N141" s="34">
        <f>G141</f>
        <v>-0.12830360000225483</v>
      </c>
      <c r="O141" s="34">
        <f t="shared" ca="1" si="34"/>
        <v>-0.13924008251843539</v>
      </c>
      <c r="P141" s="28">
        <f t="shared" si="35"/>
        <v>-0.12463716250192694</v>
      </c>
      <c r="Q141" s="37">
        <f t="shared" si="36"/>
        <v>39280.967100000002</v>
      </c>
      <c r="S141" s="34">
        <f t="shared" si="41"/>
        <v>1.3442763943810588E-5</v>
      </c>
      <c r="T141">
        <v>1</v>
      </c>
      <c r="U141" s="34">
        <f t="shared" si="38"/>
        <v>1.3442763943810588E-5</v>
      </c>
      <c r="V141" s="34">
        <f t="shared" si="42"/>
        <v>-3.6664375003278848E-3</v>
      </c>
      <c r="X141" s="114" t="s">
        <v>260</v>
      </c>
      <c r="AA141" s="34"/>
      <c r="AB141" s="34"/>
      <c r="AC141" s="34"/>
      <c r="AD141" s="34"/>
      <c r="AE141" s="34"/>
    </row>
    <row r="142" spans="1:31">
      <c r="A142" s="126" t="s">
        <v>144</v>
      </c>
      <c r="B142" s="133" t="s">
        <v>111</v>
      </c>
      <c r="C142" s="126">
        <v>54307.431799999998</v>
      </c>
      <c r="D142" s="126">
        <v>2.0000000000000001E-4</v>
      </c>
      <c r="E142" s="34">
        <f t="shared" si="32"/>
        <v>30505.67207955716</v>
      </c>
      <c r="F142" s="43">
        <f t="shared" si="31"/>
        <v>30506</v>
      </c>
      <c r="G142" s="34">
        <f t="shared" si="40"/>
        <v>-0.12137280000752071</v>
      </c>
      <c r="H142" s="40"/>
      <c r="I142" s="41"/>
      <c r="J142" s="41"/>
      <c r="K142" s="34">
        <f>G142</f>
        <v>-0.12137280000752071</v>
      </c>
      <c r="L142" s="34"/>
      <c r="M142" s="34"/>
      <c r="O142" s="34">
        <f t="shared" ca="1" si="34"/>
        <v>-0.13936472848991094</v>
      </c>
      <c r="P142" s="28">
        <f t="shared" si="35"/>
        <v>-0.12471944245792893</v>
      </c>
      <c r="Q142" s="37">
        <f t="shared" si="36"/>
        <v>39288.931799999998</v>
      </c>
      <c r="S142" s="34">
        <f t="shared" si="41"/>
        <v>1.1200015690874345E-5</v>
      </c>
      <c r="T142">
        <v>1</v>
      </c>
      <c r="U142" s="34">
        <f t="shared" si="38"/>
        <v>1.1200015690874345E-5</v>
      </c>
      <c r="V142" s="34">
        <f t="shared" si="42"/>
        <v>3.3466424504082215E-3</v>
      </c>
      <c r="X142" s="125"/>
      <c r="AA142" s="34"/>
      <c r="AB142" s="34"/>
      <c r="AC142" s="34"/>
      <c r="AD142" s="34"/>
      <c r="AE142" s="34"/>
    </row>
    <row r="143" spans="1:31">
      <c r="A143" s="117" t="s">
        <v>288</v>
      </c>
      <c r="B143" s="116" t="s">
        <v>122</v>
      </c>
      <c r="C143" s="115">
        <v>54317.061699999998</v>
      </c>
      <c r="D143" s="113" t="s">
        <v>299</v>
      </c>
      <c r="E143" s="34">
        <f t="shared" si="32"/>
        <v>30531.689779341668</v>
      </c>
      <c r="F143" s="43">
        <f t="shared" si="31"/>
        <v>30532</v>
      </c>
      <c r="G143" s="34">
        <f t="shared" si="40"/>
        <v>-0.11482160000741715</v>
      </c>
      <c r="N143" s="34">
        <f t="shared" ref="N143:N149" si="43">G143</f>
        <v>-0.11482160000741715</v>
      </c>
      <c r="O143" s="34">
        <f t="shared" ca="1" si="34"/>
        <v>-0.1395154631530906</v>
      </c>
      <c r="P143" s="28">
        <f t="shared" si="35"/>
        <v>-0.12481890681206256</v>
      </c>
      <c r="Q143" s="37">
        <f t="shared" si="36"/>
        <v>39298.561699999998</v>
      </c>
      <c r="S143" s="34">
        <f t="shared" si="41"/>
        <v>9.9946143346209558E-5</v>
      </c>
      <c r="T143">
        <v>1</v>
      </c>
      <c r="U143" s="34">
        <f t="shared" si="38"/>
        <v>9.9946143346209558E-5</v>
      </c>
      <c r="V143" s="34">
        <f t="shared" si="42"/>
        <v>9.9973068046454172E-3</v>
      </c>
      <c r="X143" s="114" t="s">
        <v>260</v>
      </c>
      <c r="AA143" s="34"/>
      <c r="AB143" s="34"/>
      <c r="AC143" s="34"/>
      <c r="AD143" s="34"/>
      <c r="AE143" s="34"/>
    </row>
    <row r="144" spans="1:31">
      <c r="A144" s="117" t="s">
        <v>289</v>
      </c>
      <c r="B144" s="116" t="s">
        <v>111</v>
      </c>
      <c r="C144" s="115">
        <v>54326.504399999998</v>
      </c>
      <c r="D144" s="113" t="s">
        <v>299</v>
      </c>
      <c r="E144" s="34">
        <f t="shared" si="32"/>
        <v>30557.201709242825</v>
      </c>
      <c r="F144" s="43">
        <f t="shared" si="31"/>
        <v>30557.5</v>
      </c>
      <c r="G144" s="34">
        <f t="shared" si="40"/>
        <v>-0.1104059999997844</v>
      </c>
      <c r="N144" s="34">
        <f t="shared" si="43"/>
        <v>-0.1104059999997844</v>
      </c>
      <c r="O144" s="34">
        <f t="shared" ca="1" si="34"/>
        <v>-0.13966329907274766</v>
      </c>
      <c r="P144" s="28">
        <f t="shared" si="35"/>
        <v>-0.12491641905857469</v>
      </c>
      <c r="Q144" s="37">
        <f t="shared" si="36"/>
        <v>39308.004399999998</v>
      </c>
      <c r="S144" s="34">
        <f t="shared" si="41"/>
        <v>2.1055226126170444E-4</v>
      </c>
      <c r="T144">
        <v>1</v>
      </c>
      <c r="U144" s="34">
        <f t="shared" si="38"/>
        <v>2.1055226126170444E-4</v>
      </c>
      <c r="V144" s="34">
        <f t="shared" si="42"/>
        <v>1.4510419058790289E-2</v>
      </c>
      <c r="X144" s="114" t="s">
        <v>277</v>
      </c>
      <c r="AA144" s="34"/>
      <c r="AB144" s="34"/>
      <c r="AC144" s="34"/>
      <c r="AD144" s="34"/>
      <c r="AE144" s="34"/>
    </row>
    <row r="145" spans="1:31">
      <c r="A145" s="117" t="s">
        <v>289</v>
      </c>
      <c r="B145" s="116" t="s">
        <v>122</v>
      </c>
      <c r="C145" s="115">
        <v>54327.427199999998</v>
      </c>
      <c r="D145" s="113" t="s">
        <v>299</v>
      </c>
      <c r="E145" s="34">
        <f t="shared" si="32"/>
        <v>30559.694895398567</v>
      </c>
      <c r="F145" s="43">
        <f t="shared" si="31"/>
        <v>30560</v>
      </c>
      <c r="G145" s="34">
        <f t="shared" si="40"/>
        <v>-0.11292800000228453</v>
      </c>
      <c r="N145" s="34">
        <f t="shared" si="43"/>
        <v>-0.11292800000228453</v>
      </c>
      <c r="O145" s="34">
        <f t="shared" ca="1" si="34"/>
        <v>-0.13967779279036108</v>
      </c>
      <c r="P145" s="28">
        <f t="shared" si="35"/>
        <v>-0.12492597698625624</v>
      </c>
      <c r="Q145" s="37">
        <f t="shared" si="36"/>
        <v>39308.927199999998</v>
      </c>
      <c r="S145" s="34">
        <f t="shared" si="41"/>
        <v>1.4395145170791472E-4</v>
      </c>
      <c r="T145">
        <v>1</v>
      </c>
      <c r="U145" s="34">
        <f t="shared" si="38"/>
        <v>1.4395145170791472E-4</v>
      </c>
      <c r="V145" s="34">
        <f t="shared" si="42"/>
        <v>1.1997976983971703E-2</v>
      </c>
      <c r="X145" s="114" t="s">
        <v>294</v>
      </c>
      <c r="AA145" s="34"/>
      <c r="AB145" s="34"/>
      <c r="AC145" s="34"/>
      <c r="AD145" s="34"/>
      <c r="AE145" s="34"/>
    </row>
    <row r="146" spans="1:31">
      <c r="A146" s="117" t="s">
        <v>291</v>
      </c>
      <c r="B146" s="116" t="s">
        <v>122</v>
      </c>
      <c r="C146" s="115">
        <v>54607.201000000001</v>
      </c>
      <c r="D146" s="113" t="s">
        <v>299</v>
      </c>
      <c r="E146" s="34">
        <f t="shared" si="32"/>
        <v>31315.577172054698</v>
      </c>
      <c r="F146" s="43">
        <f t="shared" si="31"/>
        <v>31316</v>
      </c>
      <c r="G146" s="34">
        <f t="shared" si="40"/>
        <v>-0.15650080000341404</v>
      </c>
      <c r="N146" s="34">
        <f t="shared" si="43"/>
        <v>-0.15650080000341404</v>
      </c>
      <c r="O146" s="34">
        <f t="shared" ca="1" si="34"/>
        <v>-0.14406069299666291</v>
      </c>
      <c r="P146" s="28">
        <f t="shared" si="35"/>
        <v>-0.12779912032067522</v>
      </c>
      <c r="Q146" s="37">
        <f t="shared" si="36"/>
        <v>39588.701000000001</v>
      </c>
      <c r="S146" s="34">
        <f t="shared" si="41"/>
        <v>8.2378641661054225E-4</v>
      </c>
      <c r="T146">
        <v>1</v>
      </c>
      <c r="U146" s="34">
        <f t="shared" si="38"/>
        <v>8.2378641661054225E-4</v>
      </c>
      <c r="V146" s="34">
        <f t="shared" si="42"/>
        <v>-2.8701679682738818E-2</v>
      </c>
      <c r="X146" s="114" t="s">
        <v>295</v>
      </c>
      <c r="AA146" s="34"/>
      <c r="AB146" s="34"/>
      <c r="AC146" s="34"/>
      <c r="AD146" s="34"/>
      <c r="AE146" s="34"/>
    </row>
    <row r="147" spans="1:31">
      <c r="A147" s="117" t="s">
        <v>292</v>
      </c>
      <c r="B147" s="116" t="s">
        <v>122</v>
      </c>
      <c r="C147" s="115">
        <v>54706.444600000003</v>
      </c>
      <c r="D147" s="113" t="s">
        <v>299</v>
      </c>
      <c r="E147" s="34">
        <f t="shared" si="32"/>
        <v>31583.70977886617</v>
      </c>
      <c r="F147" s="43">
        <f t="shared" si="31"/>
        <v>31584</v>
      </c>
      <c r="G147" s="34">
        <f t="shared" si="40"/>
        <v>-0.1074192000014591</v>
      </c>
      <c r="N147" s="34">
        <f t="shared" si="43"/>
        <v>-0.1074192000014591</v>
      </c>
      <c r="O147" s="34">
        <f t="shared" ca="1" si="34"/>
        <v>-0.14561441952482285</v>
      </c>
      <c r="P147" s="28">
        <f t="shared" si="35"/>
        <v>-0.12880942284712393</v>
      </c>
      <c r="Q147" s="37">
        <f t="shared" si="36"/>
        <v>39687.944600000003</v>
      </c>
      <c r="S147" s="34">
        <f t="shared" si="41"/>
        <v>4.5754163338720163E-4</v>
      </c>
      <c r="T147">
        <v>1</v>
      </c>
      <c r="U147" s="34">
        <f t="shared" si="38"/>
        <v>4.5754163338720163E-4</v>
      </c>
      <c r="V147" s="34">
        <f t="shared" si="42"/>
        <v>2.139022284566483E-2</v>
      </c>
      <c r="X147" s="114" t="s">
        <v>260</v>
      </c>
      <c r="AA147" s="34"/>
      <c r="AB147" s="34"/>
      <c r="AC147" s="34"/>
      <c r="AD147" s="34"/>
      <c r="AE147" s="34"/>
    </row>
    <row r="148" spans="1:31">
      <c r="A148" s="117" t="s">
        <v>292</v>
      </c>
      <c r="B148" s="116" t="s">
        <v>111</v>
      </c>
      <c r="C148" s="115">
        <v>54707.3698</v>
      </c>
      <c r="D148" s="113" t="s">
        <v>299</v>
      </c>
      <c r="E148" s="34">
        <f t="shared" si="32"/>
        <v>31586.209449251175</v>
      </c>
      <c r="F148" s="43">
        <f t="shared" si="31"/>
        <v>31586.5</v>
      </c>
      <c r="G148" s="34">
        <f t="shared" si="40"/>
        <v>-0.10754119999910472</v>
      </c>
      <c r="N148" s="34">
        <f t="shared" si="43"/>
        <v>-0.10754119999910472</v>
      </c>
      <c r="O148" s="34">
        <f t="shared" ca="1" si="34"/>
        <v>-0.14562891324243626</v>
      </c>
      <c r="P148" s="28">
        <f t="shared" si="35"/>
        <v>-0.12881882705743486</v>
      </c>
      <c r="Q148" s="37">
        <f t="shared" si="36"/>
        <v>39688.8698</v>
      </c>
      <c r="S148" s="34">
        <f t="shared" si="41"/>
        <v>4.5273741323338294E-4</v>
      </c>
      <c r="T148">
        <v>1</v>
      </c>
      <c r="U148" s="34">
        <f t="shared" si="38"/>
        <v>4.5273741323338294E-4</v>
      </c>
      <c r="V148" s="34">
        <f t="shared" si="42"/>
        <v>2.127762705833014E-2</v>
      </c>
      <c r="X148" s="114" t="s">
        <v>260</v>
      </c>
      <c r="AA148" s="34"/>
      <c r="AB148" s="34"/>
      <c r="AC148" s="34"/>
      <c r="AD148" s="34"/>
      <c r="AE148" s="34"/>
    </row>
    <row r="149" spans="1:31">
      <c r="A149" s="117" t="s">
        <v>293</v>
      </c>
      <c r="B149" s="116" t="s">
        <v>111</v>
      </c>
      <c r="C149" s="115">
        <v>55028.059699999998</v>
      </c>
      <c r="D149" s="113" t="s">
        <v>299</v>
      </c>
      <c r="E149" s="34">
        <f t="shared" ref="E149:E158" si="44">+(C149-C$7)/C$8</f>
        <v>32452.637298151338</v>
      </c>
      <c r="F149" s="43">
        <f t="shared" si="31"/>
        <v>32453</v>
      </c>
      <c r="G149" s="34">
        <f t="shared" si="40"/>
        <v>-0.13424640000448562</v>
      </c>
      <c r="N149" s="34">
        <f t="shared" si="43"/>
        <v>-0.13424640000448562</v>
      </c>
      <c r="O149" s="34">
        <f t="shared" ref="O149:O158" ca="1" si="45">+C$11+C$12*F149</f>
        <v>-0.15065243576725185</v>
      </c>
      <c r="P149" s="28">
        <f t="shared" ref="P149:P158" si="46">+D$11+D$12*F149+D$13*F149^2</f>
        <v>-0.1320557744929981</v>
      </c>
      <c r="Q149" s="37">
        <f t="shared" ref="Q149:Q158" si="47">+C149-15018.5</f>
        <v>40009.559699999998</v>
      </c>
      <c r="S149" s="34">
        <f t="shared" si="41"/>
        <v>4.7988401315799614E-6</v>
      </c>
      <c r="T149">
        <v>1</v>
      </c>
      <c r="U149" s="34">
        <f t="shared" ref="U149:U158" si="48">S149*T149</f>
        <v>4.7988401315799614E-6</v>
      </c>
      <c r="V149" s="34">
        <f t="shared" si="42"/>
        <v>-2.1906255114875206E-3</v>
      </c>
      <c r="X149" s="114" t="s">
        <v>260</v>
      </c>
      <c r="AA149" s="34"/>
      <c r="AB149" s="34"/>
      <c r="AC149" s="34"/>
      <c r="AD149" s="34"/>
      <c r="AE149" s="34"/>
    </row>
    <row r="150" spans="1:31" ht="12.75" customHeight="1">
      <c r="A150" s="126" t="s">
        <v>149</v>
      </c>
      <c r="B150" s="133" t="s">
        <v>111</v>
      </c>
      <c r="C150" s="126">
        <v>55041.392399999997</v>
      </c>
      <c r="D150" s="126">
        <v>1E-4</v>
      </c>
      <c r="E150" s="34">
        <f t="shared" si="44"/>
        <v>32488.659083000282</v>
      </c>
      <c r="F150" s="43">
        <f t="shared" si="31"/>
        <v>32489</v>
      </c>
      <c r="G150" s="34">
        <f t="shared" si="40"/>
        <v>-0.12618320000183303</v>
      </c>
      <c r="H150" s="40"/>
      <c r="I150" s="41"/>
      <c r="J150" s="41"/>
      <c r="K150" s="34">
        <f>G150</f>
        <v>-0.12618320000183303</v>
      </c>
      <c r="L150" s="34"/>
      <c r="M150" s="34"/>
      <c r="N150" s="34"/>
      <c r="O150" s="34">
        <f t="shared" ca="1" si="45"/>
        <v>-0.15086114530088524</v>
      </c>
      <c r="P150" s="28">
        <f t="shared" si="46"/>
        <v>-0.13218928510265637</v>
      </c>
      <c r="Q150" s="37">
        <f t="shared" si="47"/>
        <v>40022.892399999997</v>
      </c>
      <c r="S150" s="34">
        <f t="shared" si="41"/>
        <v>3.6073058238332158E-5</v>
      </c>
      <c r="T150" s="34">
        <v>1</v>
      </c>
      <c r="U150" s="34">
        <f t="shared" si="48"/>
        <v>3.6073058238332158E-5</v>
      </c>
      <c r="V150" s="34">
        <f t="shared" si="42"/>
        <v>6.006085100823344E-3</v>
      </c>
      <c r="X150" s="125"/>
      <c r="AA150" s="34"/>
      <c r="AB150" s="34"/>
      <c r="AC150" s="34"/>
      <c r="AD150" s="34"/>
      <c r="AE150" s="34"/>
    </row>
    <row r="151" spans="1:31">
      <c r="A151" s="129" t="s">
        <v>150</v>
      </c>
      <c r="B151" s="137" t="s">
        <v>122</v>
      </c>
      <c r="C151" s="131">
        <v>55056.389300000003</v>
      </c>
      <c r="D151" s="131">
        <v>1E-4</v>
      </c>
      <c r="E151" s="34">
        <f t="shared" si="44"/>
        <v>32529.177140498123</v>
      </c>
      <c r="F151" s="43">
        <f t="shared" si="31"/>
        <v>32529.5</v>
      </c>
      <c r="G151" s="34">
        <f t="shared" si="40"/>
        <v>-0.11949959999765269</v>
      </c>
      <c r="H151" s="40"/>
      <c r="I151" s="41"/>
      <c r="J151" s="41"/>
      <c r="K151" s="34">
        <f>G151</f>
        <v>-0.11949959999765269</v>
      </c>
      <c r="L151" s="34"/>
      <c r="M151" s="34"/>
      <c r="N151" s="34"/>
      <c r="O151" s="34">
        <f t="shared" ca="1" si="45"/>
        <v>-0.15109594352622285</v>
      </c>
      <c r="P151" s="28">
        <f t="shared" si="46"/>
        <v>-0.13233939174654075</v>
      </c>
      <c r="Q151" s="37">
        <f t="shared" si="47"/>
        <v>40037.889300000003</v>
      </c>
      <c r="S151" s="34">
        <f t="shared" si="41"/>
        <v>1.648602521548137E-4</v>
      </c>
      <c r="T151">
        <v>1</v>
      </c>
      <c r="U151" s="34">
        <f t="shared" si="48"/>
        <v>1.648602521548137E-4</v>
      </c>
      <c r="V151" s="34">
        <f t="shared" si="42"/>
        <v>1.2839791748888052E-2</v>
      </c>
      <c r="X151" s="125"/>
      <c r="AA151" s="34"/>
      <c r="AB151" s="34"/>
      <c r="AC151" s="34"/>
      <c r="AD151" s="34"/>
      <c r="AE151" s="34"/>
    </row>
    <row r="152" spans="1:31" ht="12.75" customHeight="1">
      <c r="A152" s="117" t="s">
        <v>296</v>
      </c>
      <c r="B152" s="116" t="s">
        <v>111</v>
      </c>
      <c r="C152" s="115">
        <v>55385.414100000002</v>
      </c>
      <c r="D152" s="113" t="s">
        <v>299</v>
      </c>
      <c r="E152" s="34">
        <f t="shared" si="44"/>
        <v>33418.123907137189</v>
      </c>
      <c r="F152" s="43">
        <f t="shared" si="31"/>
        <v>33418.5</v>
      </c>
      <c r="G152" s="34">
        <f t="shared" si="40"/>
        <v>-0.13920279999729246</v>
      </c>
      <c r="N152" s="34">
        <f>G152</f>
        <v>-0.13920279999729246</v>
      </c>
      <c r="O152" s="34">
        <f t="shared" ca="1" si="45"/>
        <v>-0.1562499095095593</v>
      </c>
      <c r="P152" s="28">
        <f t="shared" si="46"/>
        <v>-0.13560957695120923</v>
      </c>
      <c r="Q152" s="37">
        <f t="shared" si="47"/>
        <v>40366.914100000002</v>
      </c>
      <c r="S152" s="34">
        <f t="shared" si="41"/>
        <v>1.2911251858903625E-5</v>
      </c>
      <c r="T152">
        <v>1</v>
      </c>
      <c r="U152" s="34">
        <f t="shared" si="48"/>
        <v>1.2911251858903625E-5</v>
      </c>
      <c r="V152" s="34">
        <f t="shared" si="42"/>
        <v>-3.5932230460832271E-3</v>
      </c>
      <c r="X152" s="114" t="s">
        <v>260</v>
      </c>
      <c r="AA152" s="34"/>
      <c r="AB152" s="34"/>
      <c r="AC152" s="34"/>
      <c r="AD152" s="34"/>
      <c r="AE152" s="34"/>
    </row>
    <row r="153" spans="1:31">
      <c r="A153" s="117" t="s">
        <v>296</v>
      </c>
      <c r="B153" s="116" t="s">
        <v>111</v>
      </c>
      <c r="C153" s="115">
        <v>55418.371299999999</v>
      </c>
      <c r="D153" s="113" t="s">
        <v>299</v>
      </c>
      <c r="E153" s="34">
        <f t="shared" si="44"/>
        <v>33507.166424228533</v>
      </c>
      <c r="F153" s="43">
        <f t="shared" si="31"/>
        <v>33507.5</v>
      </c>
      <c r="G153" s="34">
        <f t="shared" si="40"/>
        <v>-0.1234660000045551</v>
      </c>
      <c r="N153" s="34">
        <f>G153</f>
        <v>-0.1234660000045551</v>
      </c>
      <c r="O153" s="34">
        <f t="shared" ca="1" si="45"/>
        <v>-0.15676588585659745</v>
      </c>
      <c r="P153" s="28">
        <f t="shared" si="46"/>
        <v>-0.1359343564306642</v>
      </c>
      <c r="Q153" s="37">
        <f t="shared" si="47"/>
        <v>40399.871299999999</v>
      </c>
      <c r="S153" s="34">
        <f t="shared" si="41"/>
        <v>1.5545991196849623E-4</v>
      </c>
      <c r="T153">
        <v>1</v>
      </c>
      <c r="U153" s="34">
        <f t="shared" si="48"/>
        <v>1.5545991196849623E-4</v>
      </c>
      <c r="V153" s="34">
        <f t="shared" si="42"/>
        <v>1.2468356426109106E-2</v>
      </c>
      <c r="X153" s="114" t="s">
        <v>298</v>
      </c>
      <c r="AA153" s="34"/>
      <c r="AB153" s="34"/>
      <c r="AC153" s="34"/>
      <c r="AD153" s="34"/>
      <c r="AE153" s="34"/>
    </row>
    <row r="154" spans="1:31">
      <c r="A154" s="117" t="s">
        <v>296</v>
      </c>
      <c r="B154" s="116" t="s">
        <v>122</v>
      </c>
      <c r="C154" s="115">
        <v>55418.556600000004</v>
      </c>
      <c r="D154" s="113" t="s">
        <v>299</v>
      </c>
      <c r="E154" s="34">
        <f t="shared" si="44"/>
        <v>33507.667060763721</v>
      </c>
      <c r="F154" s="43">
        <f t="shared" si="31"/>
        <v>33508</v>
      </c>
      <c r="G154" s="34">
        <f t="shared" si="40"/>
        <v>-0.12323040000046603</v>
      </c>
      <c r="N154" s="34">
        <f>G154</f>
        <v>-0.12323040000046603</v>
      </c>
      <c r="O154" s="34">
        <f t="shared" ca="1" si="45"/>
        <v>-0.15676878460012017</v>
      </c>
      <c r="P154" s="28">
        <f t="shared" si="46"/>
        <v>-0.13593617969422764</v>
      </c>
      <c r="Q154" s="37">
        <f t="shared" si="47"/>
        <v>40400.056600000004</v>
      </c>
      <c r="S154" s="34">
        <f t="shared" si="41"/>
        <v>1.6143683762640472E-4</v>
      </c>
      <c r="T154">
        <v>1</v>
      </c>
      <c r="U154" s="34">
        <f t="shared" si="48"/>
        <v>1.6143683762640472E-4</v>
      </c>
      <c r="V154" s="34">
        <f t="shared" si="42"/>
        <v>1.2705779693761604E-2</v>
      </c>
      <c r="X154" s="114" t="s">
        <v>260</v>
      </c>
      <c r="AA154" s="34"/>
      <c r="AB154" s="34"/>
      <c r="AC154" s="34"/>
      <c r="AD154" s="34"/>
      <c r="AE154" s="34"/>
    </row>
    <row r="155" spans="1:31">
      <c r="A155" s="117" t="s">
        <v>297</v>
      </c>
      <c r="B155" s="116" t="s">
        <v>111</v>
      </c>
      <c r="C155" s="115">
        <v>55795.534800000001</v>
      </c>
      <c r="D155" s="113" t="s">
        <v>299</v>
      </c>
      <c r="E155" s="34">
        <f t="shared" si="44"/>
        <v>34526.172510758413</v>
      </c>
      <c r="F155" s="43">
        <f t="shared" si="31"/>
        <v>34526.5</v>
      </c>
      <c r="G155" s="34">
        <f t="shared" si="40"/>
        <v>-0.12121320000005653</v>
      </c>
      <c r="N155" s="34">
        <f>G155</f>
        <v>-0.12121320000005653</v>
      </c>
      <c r="O155" s="34">
        <f t="shared" ca="1" si="45"/>
        <v>-0.16267352515583239</v>
      </c>
      <c r="P155" s="28">
        <f t="shared" si="46"/>
        <v>-0.13961908412359389</v>
      </c>
      <c r="Q155" s="37">
        <f t="shared" si="47"/>
        <v>40777.034800000001</v>
      </c>
      <c r="S155" s="34">
        <f t="shared" si="41"/>
        <v>3.3877657036908459E-4</v>
      </c>
      <c r="T155">
        <v>1</v>
      </c>
      <c r="U155" s="34">
        <f t="shared" si="48"/>
        <v>3.3877657036908459E-4</v>
      </c>
      <c r="V155" s="34">
        <f t="shared" si="42"/>
        <v>1.8405884123537358E-2</v>
      </c>
      <c r="X155" s="114" t="s">
        <v>255</v>
      </c>
      <c r="AA155" s="34"/>
      <c r="AB155" s="34"/>
      <c r="AC155" s="34"/>
      <c r="AD155" s="34"/>
      <c r="AE155" s="34"/>
    </row>
    <row r="156" spans="1:31">
      <c r="A156" s="132" t="s">
        <v>244</v>
      </c>
      <c r="B156" s="138" t="s">
        <v>122</v>
      </c>
      <c r="C156" s="130">
        <v>56154.370260000003</v>
      </c>
      <c r="D156" s="130">
        <v>2.0000000000000001E-4</v>
      </c>
      <c r="E156" s="34">
        <f t="shared" si="44"/>
        <v>35495.660591664309</v>
      </c>
      <c r="F156" s="43">
        <f t="shared" si="31"/>
        <v>35496</v>
      </c>
      <c r="G156" s="34">
        <f t="shared" si="40"/>
        <v>-0.12562479999905918</v>
      </c>
      <c r="H156" s="40"/>
      <c r="I156" s="41"/>
      <c r="J156" s="41"/>
      <c r="K156" s="34">
        <f>G156</f>
        <v>-0.12562479999905918</v>
      </c>
      <c r="L156" s="34"/>
      <c r="M156" s="34"/>
      <c r="N156" s="34"/>
      <c r="O156" s="34">
        <f t="shared" ca="1" si="45"/>
        <v>-0.1682941888463213</v>
      </c>
      <c r="P156" s="28">
        <f t="shared" si="46"/>
        <v>-0.14306707991290296</v>
      </c>
      <c r="Q156" s="37">
        <f t="shared" si="47"/>
        <v>41135.870260000003</v>
      </c>
      <c r="S156" s="34">
        <f t="shared" si="41"/>
        <v>3.0423312859287832E-4</v>
      </c>
      <c r="T156" s="34">
        <v>1</v>
      </c>
      <c r="U156" s="34">
        <f t="shared" si="48"/>
        <v>3.0423312859287832E-4</v>
      </c>
      <c r="V156" s="34">
        <f t="shared" si="42"/>
        <v>1.7442279913843783E-2</v>
      </c>
      <c r="X156" s="125"/>
      <c r="AA156" s="34"/>
      <c r="AB156" s="34"/>
      <c r="AC156" s="34"/>
      <c r="AD156" s="34"/>
      <c r="AE156" s="34"/>
    </row>
    <row r="157" spans="1:31">
      <c r="A157" s="130" t="s">
        <v>245</v>
      </c>
      <c r="B157" s="138" t="s">
        <v>122</v>
      </c>
      <c r="C157" s="130">
        <v>56489.502500000002</v>
      </c>
      <c r="D157" s="130">
        <v>1.9E-3</v>
      </c>
      <c r="E157" s="34">
        <f t="shared" si="44"/>
        <v>36401.108208818121</v>
      </c>
      <c r="F157" s="43">
        <f t="shared" si="31"/>
        <v>36401.5</v>
      </c>
      <c r="G157" s="34">
        <f t="shared" si="40"/>
        <v>-0.14501320000272244</v>
      </c>
      <c r="H157" s="40"/>
      <c r="I157" s="41"/>
      <c r="J157" s="41"/>
      <c r="K157" s="34">
        <f>G157</f>
        <v>-0.14501320000272244</v>
      </c>
      <c r="L157" s="34"/>
      <c r="M157" s="34"/>
      <c r="N157" s="34"/>
      <c r="O157" s="34">
        <f t="shared" ca="1" si="45"/>
        <v>-0.17354381336590641</v>
      </c>
      <c r="P157" s="28">
        <f t="shared" si="46"/>
        <v>-0.14623661259391421</v>
      </c>
      <c r="Q157" s="37">
        <f t="shared" si="47"/>
        <v>41471.002500000002</v>
      </c>
      <c r="S157" s="34">
        <f t="shared" si="41"/>
        <v>1.4967383682865591E-6</v>
      </c>
      <c r="T157">
        <v>1</v>
      </c>
      <c r="U157" s="34">
        <f t="shared" si="48"/>
        <v>1.4967383682865591E-6</v>
      </c>
      <c r="V157" s="34">
        <f t="shared" si="42"/>
        <v>1.2234125911917693E-3</v>
      </c>
      <c r="X157" s="125"/>
      <c r="AA157" s="34"/>
      <c r="AB157" s="34"/>
      <c r="AC157" s="34"/>
      <c r="AD157" s="34"/>
      <c r="AE157" s="34"/>
    </row>
    <row r="158" spans="1:31">
      <c r="A158" s="130" t="s">
        <v>245</v>
      </c>
      <c r="B158" s="138" t="s">
        <v>122</v>
      </c>
      <c r="C158" s="130">
        <v>56525.421399999999</v>
      </c>
      <c r="D158" s="130">
        <v>6.9999999999999999E-4</v>
      </c>
      <c r="E158" s="34">
        <f t="shared" si="44"/>
        <v>36498.152535009431</v>
      </c>
      <c r="F158" s="43">
        <f t="shared" si="31"/>
        <v>36498.5</v>
      </c>
      <c r="G158" s="34">
        <f t="shared" si="40"/>
        <v>-0.12860680000449065</v>
      </c>
      <c r="H158" s="40"/>
      <c r="I158" s="41"/>
      <c r="J158" s="41"/>
      <c r="K158" s="34">
        <f>G158</f>
        <v>-0.12860680000449065</v>
      </c>
      <c r="L158" s="34"/>
      <c r="M158" s="34"/>
      <c r="N158" s="34"/>
      <c r="O158" s="34">
        <f t="shared" ca="1" si="45"/>
        <v>-0.17410616960930758</v>
      </c>
      <c r="P158" s="28">
        <f t="shared" si="46"/>
        <v>-0.14657323048174578</v>
      </c>
      <c r="Q158" s="37">
        <f t="shared" si="47"/>
        <v>41506.921399999999</v>
      </c>
      <c r="S158" s="34">
        <f t="shared" si="41"/>
        <v>3.2279262409404198E-4</v>
      </c>
      <c r="T158" s="34">
        <v>1</v>
      </c>
      <c r="U158" s="34">
        <f t="shared" si="48"/>
        <v>3.2279262409404198E-4</v>
      </c>
      <c r="V158" s="34">
        <f t="shared" si="42"/>
        <v>1.796643047725513E-2</v>
      </c>
      <c r="X158" s="125"/>
      <c r="AA158" s="34"/>
      <c r="AB158" s="34"/>
      <c r="AC158" s="34"/>
      <c r="AD158" s="34"/>
      <c r="AE158" s="34"/>
    </row>
    <row r="159" spans="1:31">
      <c r="A159" s="118"/>
      <c r="B159" s="120"/>
      <c r="C159" s="122"/>
      <c r="D159" s="122"/>
      <c r="E159" s="125"/>
      <c r="F159" s="125"/>
      <c r="G159" s="125"/>
      <c r="AA159" s="34"/>
      <c r="AB159" s="34"/>
      <c r="AC159" s="34"/>
      <c r="AD159" s="34"/>
      <c r="AE159" s="34"/>
    </row>
    <row r="160" spans="1:31">
      <c r="A160" s="28"/>
      <c r="B160" s="29"/>
      <c r="C160" s="30"/>
      <c r="D160" s="30"/>
      <c r="AA160" s="34"/>
      <c r="AB160" s="34"/>
      <c r="AC160" s="34"/>
      <c r="AD160" s="34"/>
      <c r="AE160" s="34"/>
    </row>
    <row r="161" spans="1:31">
      <c r="A161" s="28"/>
      <c r="B161" s="29"/>
      <c r="C161" s="30"/>
      <c r="D161" s="30"/>
      <c r="AA161" s="34"/>
      <c r="AB161" s="34"/>
      <c r="AC161" s="34"/>
      <c r="AD161" s="34"/>
      <c r="AE161" s="34"/>
    </row>
    <row r="162" spans="1:31">
      <c r="A162" s="28"/>
      <c r="B162" s="29"/>
      <c r="C162" s="30"/>
      <c r="D162" s="30"/>
      <c r="AA162" s="34"/>
      <c r="AB162" s="34"/>
      <c r="AC162" s="34"/>
      <c r="AD162" s="34"/>
      <c r="AE162" s="34"/>
    </row>
    <row r="163" spans="1:31">
      <c r="A163" s="28"/>
      <c r="B163" s="29"/>
      <c r="C163" s="30"/>
      <c r="D163" s="30"/>
      <c r="AA163" s="34"/>
      <c r="AB163" s="34"/>
      <c r="AC163" s="34"/>
      <c r="AD163" s="34"/>
      <c r="AE163" s="34"/>
    </row>
    <row r="164" spans="1:31">
      <c r="A164" s="28"/>
      <c r="B164" s="29"/>
      <c r="C164" s="30"/>
      <c r="D164" s="30"/>
      <c r="AA164" s="34"/>
      <c r="AB164" s="34"/>
      <c r="AC164" s="34"/>
      <c r="AD164" s="34"/>
      <c r="AE164" s="34"/>
    </row>
    <row r="165" spans="1:31">
      <c r="A165" s="28"/>
      <c r="B165" s="29"/>
      <c r="C165" s="30"/>
      <c r="D165" s="30"/>
      <c r="AA165" s="34"/>
      <c r="AB165" s="34"/>
      <c r="AC165" s="34"/>
      <c r="AD165" s="34"/>
      <c r="AE165" s="34"/>
    </row>
    <row r="166" spans="1:31">
      <c r="A166" s="28"/>
      <c r="B166" s="29"/>
      <c r="C166" s="30"/>
      <c r="D166" s="30"/>
      <c r="AA166" s="34"/>
      <c r="AB166" s="34"/>
      <c r="AC166" s="34"/>
      <c r="AD166" s="34"/>
      <c r="AE166" s="34"/>
    </row>
    <row r="167" spans="1:31">
      <c r="A167" s="28"/>
      <c r="B167" s="29"/>
      <c r="C167" s="30"/>
      <c r="D167" s="30"/>
      <c r="AA167" s="34"/>
      <c r="AB167" s="34"/>
      <c r="AC167" s="34"/>
      <c r="AD167" s="34"/>
      <c r="AE167" s="34"/>
    </row>
    <row r="168" spans="1:31">
      <c r="A168" s="28"/>
      <c r="B168" s="29"/>
      <c r="C168" s="30"/>
      <c r="D168" s="30"/>
      <c r="AA168" s="34"/>
      <c r="AB168" s="34"/>
      <c r="AC168" s="34"/>
      <c r="AD168" s="34"/>
      <c r="AE168" s="34"/>
    </row>
    <row r="169" spans="1:31">
      <c r="A169" s="28"/>
      <c r="B169" s="29"/>
      <c r="C169" s="30"/>
      <c r="D169" s="30"/>
      <c r="AA169" s="34"/>
      <c r="AB169" s="34"/>
      <c r="AC169" s="34"/>
      <c r="AD169" s="34"/>
      <c r="AE169" s="34"/>
    </row>
    <row r="170" spans="1:31">
      <c r="A170" s="28"/>
      <c r="B170" s="29"/>
      <c r="C170" s="30"/>
      <c r="D170" s="30"/>
      <c r="AA170" s="34"/>
      <c r="AB170" s="34"/>
      <c r="AC170" s="34"/>
      <c r="AD170" s="34"/>
      <c r="AE170" s="34"/>
    </row>
    <row r="171" spans="1:31">
      <c r="A171" s="28"/>
      <c r="B171" s="29"/>
      <c r="C171" s="30"/>
      <c r="D171" s="30"/>
      <c r="AA171" s="34"/>
      <c r="AB171" s="34"/>
      <c r="AC171" s="34"/>
      <c r="AD171" s="34"/>
      <c r="AE171" s="34"/>
    </row>
    <row r="172" spans="1:31">
      <c r="A172" s="28"/>
      <c r="B172" s="29"/>
      <c r="C172" s="30"/>
      <c r="D172" s="30"/>
      <c r="AA172" s="34"/>
      <c r="AB172" s="34"/>
      <c r="AC172" s="34"/>
      <c r="AD172" s="34"/>
      <c r="AE172" s="34"/>
    </row>
    <row r="173" spans="1:31">
      <c r="A173" s="28"/>
      <c r="B173" s="29"/>
      <c r="C173" s="30"/>
      <c r="D173" s="30"/>
      <c r="AA173" s="34"/>
      <c r="AB173" s="34"/>
      <c r="AC173" s="34"/>
      <c r="AD173" s="34"/>
      <c r="AE173" s="34"/>
    </row>
    <row r="174" spans="1:31">
      <c r="A174" s="28"/>
      <c r="B174" s="29"/>
      <c r="C174" s="30"/>
      <c r="D174" s="30"/>
      <c r="AA174" s="34"/>
      <c r="AB174" s="34"/>
      <c r="AC174" s="34"/>
      <c r="AD174" s="34"/>
      <c r="AE174" s="34"/>
    </row>
    <row r="175" spans="1:31">
      <c r="A175" s="28"/>
      <c r="B175" s="29"/>
      <c r="C175" s="30"/>
      <c r="D175" s="30"/>
      <c r="AA175" s="34"/>
      <c r="AB175" s="34"/>
      <c r="AC175" s="34"/>
      <c r="AD175" s="34"/>
      <c r="AE175" s="34"/>
    </row>
    <row r="176" spans="1:31">
      <c r="A176" s="28"/>
      <c r="B176" s="29"/>
      <c r="C176" s="30"/>
      <c r="D176" s="30"/>
      <c r="AA176" s="34"/>
      <c r="AB176" s="34"/>
      <c r="AC176" s="34"/>
      <c r="AD176" s="34"/>
      <c r="AE176" s="34"/>
    </row>
    <row r="177" spans="1:31">
      <c r="A177" s="28"/>
      <c r="B177" s="29"/>
      <c r="C177" s="30"/>
      <c r="D177" s="30"/>
      <c r="AA177" s="34"/>
      <c r="AB177" s="34"/>
      <c r="AC177" s="34"/>
      <c r="AD177" s="34"/>
      <c r="AE177" s="34"/>
    </row>
    <row r="178" spans="1:31">
      <c r="A178" s="28"/>
      <c r="B178" s="29"/>
      <c r="C178" s="30"/>
      <c r="D178" s="30"/>
      <c r="AA178" s="34"/>
      <c r="AB178" s="34"/>
      <c r="AC178" s="34"/>
      <c r="AD178" s="34"/>
      <c r="AE178" s="34"/>
    </row>
    <row r="179" spans="1:31">
      <c r="A179" s="28"/>
      <c r="B179" s="29"/>
      <c r="C179" s="30"/>
      <c r="D179" s="30"/>
      <c r="AA179" s="34"/>
      <c r="AB179" s="34"/>
      <c r="AC179" s="34"/>
      <c r="AD179" s="34"/>
      <c r="AE179" s="34"/>
    </row>
    <row r="180" spans="1:31">
      <c r="A180" s="28"/>
      <c r="B180" s="29"/>
      <c r="C180" s="30"/>
      <c r="D180" s="30"/>
      <c r="AA180" s="34"/>
      <c r="AB180" s="34"/>
      <c r="AC180" s="34"/>
      <c r="AD180" s="34"/>
      <c r="AE180" s="34"/>
    </row>
    <row r="181" spans="1:31">
      <c r="A181" s="28"/>
      <c r="B181" s="29"/>
      <c r="C181" s="30"/>
      <c r="D181" s="30"/>
      <c r="AA181" s="34"/>
      <c r="AB181" s="34"/>
      <c r="AC181" s="34"/>
      <c r="AD181" s="34"/>
      <c r="AE181" s="34"/>
    </row>
    <row r="182" spans="1:31">
      <c r="A182" s="28"/>
      <c r="B182" s="29"/>
      <c r="C182" s="30"/>
      <c r="D182" s="30"/>
      <c r="AA182" s="34"/>
      <c r="AB182" s="34"/>
      <c r="AC182" s="34"/>
      <c r="AD182" s="34"/>
      <c r="AE182" s="34"/>
    </row>
    <row r="183" spans="1:31">
      <c r="A183" s="28"/>
      <c r="B183" s="29"/>
      <c r="C183" s="30"/>
      <c r="D183" s="30"/>
      <c r="AA183" s="34"/>
      <c r="AB183" s="34"/>
      <c r="AC183" s="34"/>
      <c r="AD183" s="34"/>
      <c r="AE183" s="34"/>
    </row>
    <row r="184" spans="1:31">
      <c r="A184" s="28"/>
      <c r="B184" s="29"/>
      <c r="C184" s="30"/>
      <c r="D184" s="30"/>
      <c r="AA184" s="34"/>
      <c r="AB184" s="34"/>
      <c r="AC184" s="34"/>
      <c r="AD184" s="34"/>
      <c r="AE184" s="34"/>
    </row>
    <row r="185" spans="1:31">
      <c r="A185" s="28"/>
      <c r="B185" s="29"/>
      <c r="C185" s="30"/>
      <c r="D185" s="30"/>
      <c r="AA185" s="34"/>
      <c r="AB185" s="34"/>
      <c r="AC185" s="34"/>
      <c r="AD185" s="34"/>
      <c r="AE185" s="34"/>
    </row>
    <row r="186" spans="1:31">
      <c r="A186" s="28"/>
      <c r="B186" s="29"/>
      <c r="C186" s="30"/>
      <c r="D186" s="30"/>
      <c r="AA186" s="34"/>
      <c r="AB186" s="34"/>
      <c r="AC186" s="34"/>
      <c r="AD186" s="34"/>
      <c r="AE186" s="34"/>
    </row>
    <row r="187" spans="1:31">
      <c r="A187" s="28"/>
      <c r="B187" s="29"/>
      <c r="C187" s="30"/>
      <c r="D187" s="30"/>
      <c r="AA187" s="34"/>
      <c r="AB187" s="34"/>
      <c r="AC187" s="34"/>
      <c r="AD187" s="34"/>
      <c r="AE187" s="34"/>
    </row>
    <row r="188" spans="1:31">
      <c r="A188" s="28"/>
      <c r="B188" s="29"/>
      <c r="C188" s="30"/>
      <c r="D188" s="30"/>
      <c r="AA188" s="34"/>
      <c r="AB188" s="34"/>
      <c r="AC188" s="34"/>
      <c r="AD188" s="34"/>
      <c r="AE188" s="34"/>
    </row>
    <row r="189" spans="1:31">
      <c r="A189" s="28"/>
      <c r="B189" s="29"/>
      <c r="C189" s="30"/>
      <c r="D189" s="30"/>
      <c r="AA189" s="34"/>
      <c r="AB189" s="34"/>
      <c r="AC189" s="34"/>
      <c r="AD189" s="34"/>
      <c r="AE189" s="34"/>
    </row>
    <row r="190" spans="1:31">
      <c r="A190" s="28"/>
      <c r="B190" s="29"/>
      <c r="C190" s="30"/>
      <c r="D190" s="30"/>
      <c r="AA190" s="34"/>
      <c r="AB190" s="34"/>
      <c r="AC190" s="34"/>
      <c r="AD190" s="34"/>
      <c r="AE190" s="34"/>
    </row>
    <row r="191" spans="1:31">
      <c r="A191" s="28"/>
      <c r="B191" s="29"/>
      <c r="C191" s="30"/>
      <c r="D191" s="30"/>
      <c r="AA191" s="34"/>
      <c r="AB191" s="34"/>
      <c r="AC191" s="34"/>
      <c r="AD191" s="34"/>
      <c r="AE191" s="34"/>
    </row>
    <row r="192" spans="1:31">
      <c r="A192" s="28"/>
      <c r="B192" s="29"/>
      <c r="C192" s="30"/>
      <c r="D192" s="30"/>
      <c r="AA192" s="34"/>
      <c r="AB192" s="34"/>
      <c r="AC192" s="34"/>
      <c r="AD192" s="34"/>
      <c r="AE192" s="34"/>
    </row>
    <row r="193" spans="1:31">
      <c r="A193" s="28"/>
      <c r="B193" s="29"/>
      <c r="C193" s="30"/>
      <c r="D193" s="30"/>
      <c r="AA193" s="34"/>
      <c r="AB193" s="34"/>
      <c r="AC193" s="34"/>
      <c r="AD193" s="34"/>
      <c r="AE193" s="34"/>
    </row>
    <row r="194" spans="1:31">
      <c r="A194" s="28"/>
      <c r="B194" s="29"/>
      <c r="C194" s="30"/>
      <c r="D194" s="30"/>
      <c r="AA194" s="34"/>
      <c r="AB194" s="34"/>
      <c r="AC194" s="34"/>
      <c r="AD194" s="34"/>
      <c r="AE194" s="34"/>
    </row>
    <row r="195" spans="1:31">
      <c r="A195" s="28"/>
      <c r="B195" s="29"/>
      <c r="C195" s="30"/>
      <c r="D195" s="30"/>
      <c r="AA195" s="34"/>
      <c r="AB195" s="34"/>
      <c r="AC195" s="34"/>
      <c r="AD195" s="34"/>
      <c r="AE195" s="34"/>
    </row>
    <row r="196" spans="1:31">
      <c r="A196" s="28"/>
      <c r="B196" s="29"/>
      <c r="C196" s="30"/>
      <c r="D196" s="30"/>
      <c r="AA196" s="34"/>
      <c r="AB196" s="34"/>
      <c r="AC196" s="34"/>
      <c r="AD196" s="34"/>
      <c r="AE196" s="34"/>
    </row>
    <row r="197" spans="1:31">
      <c r="A197" s="28"/>
      <c r="B197" s="29"/>
      <c r="C197" s="30"/>
      <c r="D197" s="30"/>
      <c r="AA197" s="34"/>
      <c r="AB197" s="34"/>
      <c r="AC197" s="34"/>
      <c r="AD197" s="34"/>
      <c r="AE197" s="34"/>
    </row>
    <row r="198" spans="1:31">
      <c r="A198" s="28"/>
      <c r="B198" s="29"/>
      <c r="C198" s="30"/>
      <c r="D198" s="30"/>
      <c r="AA198" s="34"/>
      <c r="AB198" s="34"/>
      <c r="AC198" s="34"/>
      <c r="AD198" s="34"/>
      <c r="AE198" s="34"/>
    </row>
    <row r="199" spans="1:31">
      <c r="A199" s="28"/>
      <c r="B199" s="29"/>
      <c r="C199" s="30"/>
      <c r="D199" s="30"/>
      <c r="AA199" s="34"/>
      <c r="AB199" s="34"/>
      <c r="AC199" s="34"/>
      <c r="AD199" s="34"/>
      <c r="AE199" s="34"/>
    </row>
    <row r="200" spans="1:31">
      <c r="A200" s="28"/>
      <c r="B200" s="29"/>
      <c r="C200" s="30"/>
      <c r="D200" s="30"/>
      <c r="AA200" s="34"/>
      <c r="AB200" s="34"/>
      <c r="AC200" s="34"/>
      <c r="AD200" s="34"/>
      <c r="AE200" s="34"/>
    </row>
    <row r="201" spans="1:31">
      <c r="A201" s="28"/>
      <c r="B201" s="29"/>
      <c r="C201" s="30"/>
      <c r="D201" s="30"/>
    </row>
    <row r="202" spans="1:31">
      <c r="A202" s="28"/>
      <c r="B202" s="29"/>
      <c r="C202" s="30"/>
      <c r="D202" s="30"/>
    </row>
    <row r="203" spans="1:31">
      <c r="A203" s="28"/>
      <c r="B203" s="29"/>
      <c r="C203" s="30"/>
      <c r="D203" s="30"/>
    </row>
    <row r="204" spans="1:31">
      <c r="A204" s="28"/>
      <c r="B204" s="29"/>
      <c r="C204" s="30"/>
      <c r="D204" s="30"/>
    </row>
    <row r="205" spans="1:31">
      <c r="A205" s="28"/>
      <c r="B205" s="29"/>
      <c r="C205" s="30"/>
      <c r="D205" s="30"/>
    </row>
    <row r="206" spans="1:31">
      <c r="A206" s="28"/>
      <c r="B206" s="29"/>
      <c r="C206" s="30"/>
      <c r="D206" s="30"/>
    </row>
    <row r="207" spans="1:31">
      <c r="A207" s="28"/>
      <c r="B207" s="29"/>
      <c r="C207" s="30"/>
      <c r="D207" s="30"/>
    </row>
    <row r="208" spans="1:31">
      <c r="A208" s="28"/>
      <c r="B208" s="29"/>
      <c r="C208" s="30"/>
      <c r="D208" s="30"/>
    </row>
    <row r="209" spans="1:4">
      <c r="A209" s="28"/>
      <c r="B209" s="29"/>
      <c r="C209" s="30"/>
      <c r="D209" s="30"/>
    </row>
    <row r="210" spans="1:4">
      <c r="A210" s="28"/>
      <c r="B210" s="29"/>
      <c r="C210" s="30"/>
      <c r="D210" s="30"/>
    </row>
    <row r="211" spans="1:4">
      <c r="A211" s="28"/>
      <c r="B211" s="29"/>
      <c r="C211" s="30"/>
      <c r="D211" s="30"/>
    </row>
    <row r="212" spans="1:4">
      <c r="A212" s="28"/>
      <c r="B212" s="29"/>
      <c r="C212" s="30"/>
      <c r="D212" s="30"/>
    </row>
    <row r="213" spans="1:4">
      <c r="A213" s="28"/>
      <c r="B213" s="29"/>
      <c r="C213" s="30"/>
      <c r="D213" s="30"/>
    </row>
    <row r="214" spans="1:4">
      <c r="A214" s="28"/>
      <c r="B214" s="29"/>
      <c r="C214" s="30"/>
      <c r="D214" s="30"/>
    </row>
    <row r="215" spans="1:4">
      <c r="A215" s="28"/>
      <c r="B215" s="29"/>
      <c r="C215" s="30"/>
      <c r="D215" s="30"/>
    </row>
    <row r="216" spans="1:4">
      <c r="A216" s="28"/>
      <c r="B216" s="29"/>
      <c r="C216" s="30"/>
      <c r="D216" s="30"/>
    </row>
    <row r="217" spans="1:4">
      <c r="A217" s="28"/>
      <c r="B217" s="29"/>
      <c r="C217" s="30"/>
      <c r="D217" s="30"/>
    </row>
    <row r="218" spans="1:4">
      <c r="A218" s="28"/>
      <c r="B218" s="29"/>
      <c r="C218" s="30"/>
      <c r="D218" s="30"/>
    </row>
    <row r="219" spans="1:4">
      <c r="A219" s="28"/>
      <c r="B219" s="29"/>
      <c r="C219" s="30"/>
      <c r="D219" s="30"/>
    </row>
    <row r="220" spans="1:4">
      <c r="A220" s="28"/>
      <c r="B220" s="29"/>
      <c r="C220" s="30"/>
      <c r="D220" s="30"/>
    </row>
    <row r="221" spans="1:4">
      <c r="A221" s="28"/>
      <c r="B221" s="29"/>
      <c r="C221" s="30"/>
      <c r="D221" s="30"/>
    </row>
    <row r="222" spans="1:4">
      <c r="A222" s="28"/>
      <c r="B222" s="29"/>
      <c r="C222" s="30"/>
      <c r="D222" s="30"/>
    </row>
    <row r="223" spans="1:4">
      <c r="A223" s="28"/>
      <c r="B223" s="29"/>
      <c r="C223" s="30"/>
      <c r="D223" s="30"/>
    </row>
    <row r="224" spans="1:4">
      <c r="A224" s="28"/>
      <c r="B224" s="29"/>
      <c r="C224" s="30"/>
      <c r="D224" s="30"/>
    </row>
    <row r="225" spans="1:4">
      <c r="A225" s="28"/>
      <c r="B225" s="29"/>
      <c r="C225" s="30"/>
      <c r="D225" s="30"/>
    </row>
    <row r="226" spans="1:4">
      <c r="A226" s="28"/>
      <c r="B226" s="29"/>
      <c r="C226" s="30"/>
      <c r="D226" s="30"/>
    </row>
    <row r="227" spans="1:4">
      <c r="A227" s="28"/>
      <c r="B227" s="29"/>
      <c r="C227" s="30"/>
      <c r="D227" s="30"/>
    </row>
    <row r="228" spans="1:4">
      <c r="A228" s="28"/>
      <c r="B228" s="29"/>
      <c r="C228" s="30"/>
      <c r="D228" s="30"/>
    </row>
    <row r="229" spans="1:4">
      <c r="A229" s="28"/>
      <c r="B229" s="29"/>
      <c r="C229" s="30"/>
      <c r="D229" s="30"/>
    </row>
    <row r="230" spans="1:4">
      <c r="A230" s="28"/>
      <c r="B230" s="29"/>
      <c r="C230" s="30"/>
      <c r="D230" s="30"/>
    </row>
    <row r="231" spans="1:4">
      <c r="A231" s="28"/>
      <c r="B231" s="29"/>
      <c r="C231" s="30"/>
      <c r="D231" s="30"/>
    </row>
    <row r="232" spans="1:4">
      <c r="A232" s="28"/>
      <c r="B232" s="29"/>
      <c r="C232" s="30"/>
      <c r="D232" s="30"/>
    </row>
    <row r="233" spans="1:4">
      <c r="A233" s="28"/>
      <c r="B233" s="29"/>
      <c r="C233" s="30"/>
      <c r="D233" s="30"/>
    </row>
    <row r="234" spans="1:4">
      <c r="A234" s="28"/>
      <c r="B234" s="29"/>
      <c r="C234" s="30"/>
      <c r="D234" s="30"/>
    </row>
    <row r="235" spans="1:4">
      <c r="A235" s="28"/>
      <c r="B235" s="29"/>
      <c r="C235" s="30"/>
      <c r="D235" s="30"/>
    </row>
    <row r="236" spans="1:4">
      <c r="A236" s="28"/>
      <c r="B236" s="29"/>
      <c r="C236" s="30"/>
      <c r="D236" s="30"/>
    </row>
    <row r="237" spans="1:4">
      <c r="A237" s="28"/>
      <c r="B237" s="29"/>
      <c r="C237" s="30"/>
      <c r="D237" s="30"/>
    </row>
    <row r="238" spans="1:4">
      <c r="A238" s="28"/>
      <c r="B238" s="29"/>
      <c r="C238" s="30"/>
      <c r="D238" s="30"/>
    </row>
    <row r="239" spans="1:4">
      <c r="A239" s="28"/>
      <c r="B239" s="29"/>
      <c r="C239" s="30"/>
      <c r="D239" s="30"/>
    </row>
    <row r="240" spans="1:4">
      <c r="A240" s="28"/>
      <c r="B240" s="29"/>
      <c r="C240" s="30"/>
      <c r="D240" s="30"/>
    </row>
    <row r="241" spans="1:4">
      <c r="A241" s="28"/>
      <c r="B241" s="29"/>
      <c r="C241" s="30"/>
      <c r="D241" s="30"/>
    </row>
    <row r="242" spans="1:4">
      <c r="A242" s="28"/>
      <c r="B242" s="29"/>
      <c r="C242" s="30"/>
      <c r="D242" s="30"/>
    </row>
    <row r="243" spans="1:4">
      <c r="A243" s="28"/>
      <c r="B243" s="29"/>
      <c r="C243" s="30"/>
      <c r="D243" s="30"/>
    </row>
    <row r="244" spans="1:4">
      <c r="A244" s="28"/>
      <c r="B244" s="29"/>
      <c r="C244" s="30"/>
      <c r="D244" s="30"/>
    </row>
    <row r="245" spans="1:4">
      <c r="A245" s="28"/>
      <c r="B245" s="29"/>
      <c r="C245" s="30"/>
      <c r="D245" s="30"/>
    </row>
    <row r="246" spans="1:4">
      <c r="A246" s="28"/>
      <c r="B246" s="29"/>
      <c r="C246" s="30"/>
      <c r="D246" s="30"/>
    </row>
    <row r="247" spans="1:4">
      <c r="A247" s="28"/>
      <c r="B247" s="29"/>
      <c r="C247" s="30"/>
      <c r="D247" s="30"/>
    </row>
    <row r="248" spans="1:4">
      <c r="A248" s="28"/>
      <c r="B248" s="29"/>
      <c r="C248" s="30"/>
      <c r="D248" s="30"/>
    </row>
    <row r="249" spans="1:4">
      <c r="A249" s="28"/>
      <c r="B249" s="29"/>
      <c r="C249" s="30"/>
      <c r="D249" s="30"/>
    </row>
    <row r="250" spans="1:4">
      <c r="A250" s="28"/>
      <c r="B250" s="29"/>
      <c r="C250" s="30"/>
      <c r="D250" s="30"/>
    </row>
    <row r="251" spans="1:4">
      <c r="A251" s="28"/>
      <c r="B251" s="29"/>
      <c r="C251" s="30"/>
      <c r="D251" s="30"/>
    </row>
    <row r="252" spans="1:4">
      <c r="A252" s="28"/>
      <c r="B252" s="29"/>
      <c r="C252" s="30"/>
      <c r="D252" s="30"/>
    </row>
    <row r="253" spans="1:4">
      <c r="A253" s="28"/>
      <c r="B253" s="29"/>
      <c r="C253" s="30"/>
      <c r="D253" s="30"/>
    </row>
    <row r="254" spans="1:4">
      <c r="A254" s="28"/>
      <c r="B254" s="29"/>
      <c r="C254" s="30"/>
      <c r="D254" s="30"/>
    </row>
    <row r="255" spans="1:4">
      <c r="A255" s="28"/>
      <c r="B255" s="29"/>
      <c r="C255" s="30"/>
      <c r="D255" s="30"/>
    </row>
    <row r="256" spans="1:4">
      <c r="A256" s="28"/>
      <c r="B256" s="29"/>
      <c r="C256" s="30"/>
      <c r="D256" s="30"/>
    </row>
    <row r="257" spans="1:4">
      <c r="A257" s="28"/>
      <c r="B257" s="29"/>
      <c r="C257" s="30"/>
      <c r="D257" s="30"/>
    </row>
    <row r="258" spans="1:4">
      <c r="A258" s="28"/>
      <c r="B258" s="29"/>
      <c r="C258" s="30"/>
      <c r="D258" s="30"/>
    </row>
    <row r="259" spans="1:4">
      <c r="A259" s="28"/>
      <c r="B259" s="29"/>
      <c r="C259" s="30"/>
      <c r="D259" s="30"/>
    </row>
    <row r="260" spans="1:4">
      <c r="A260" s="28"/>
      <c r="B260" s="29"/>
      <c r="C260" s="30"/>
      <c r="D260" s="30"/>
    </row>
    <row r="261" spans="1:4">
      <c r="A261" s="28"/>
      <c r="B261" s="29"/>
      <c r="C261" s="30"/>
      <c r="D261" s="30"/>
    </row>
    <row r="262" spans="1:4">
      <c r="A262" s="28"/>
      <c r="B262" s="29"/>
      <c r="C262" s="30"/>
      <c r="D262" s="30"/>
    </row>
    <row r="263" spans="1:4">
      <c r="A263" s="28"/>
      <c r="B263" s="29"/>
      <c r="C263" s="30"/>
      <c r="D263" s="30"/>
    </row>
    <row r="264" spans="1:4">
      <c r="A264" s="28"/>
      <c r="B264" s="29"/>
      <c r="C264" s="30"/>
      <c r="D264" s="30"/>
    </row>
    <row r="265" spans="1:4">
      <c r="A265" s="28"/>
      <c r="B265" s="29"/>
      <c r="C265" s="30"/>
      <c r="D265" s="30"/>
    </row>
    <row r="266" spans="1:4">
      <c r="A266" s="28"/>
      <c r="B266" s="29"/>
      <c r="C266" s="30"/>
      <c r="D266" s="30"/>
    </row>
    <row r="267" spans="1:4">
      <c r="A267" s="28"/>
      <c r="B267" s="29"/>
      <c r="C267" s="30"/>
      <c r="D267" s="30"/>
    </row>
    <row r="268" spans="1:4">
      <c r="A268" s="28"/>
      <c r="B268" s="29"/>
      <c r="C268" s="30"/>
      <c r="D268" s="30"/>
    </row>
    <row r="269" spans="1:4">
      <c r="A269" s="28"/>
      <c r="B269" s="29"/>
      <c r="C269" s="30"/>
      <c r="D269" s="30"/>
    </row>
    <row r="270" spans="1:4">
      <c r="A270" s="28"/>
      <c r="B270" s="29"/>
      <c r="C270" s="30"/>
      <c r="D270" s="30"/>
    </row>
    <row r="271" spans="1:4">
      <c r="A271" s="28"/>
      <c r="B271" s="29"/>
      <c r="C271" s="30"/>
      <c r="D271" s="30"/>
    </row>
    <row r="272" spans="1:4">
      <c r="A272" s="28"/>
      <c r="B272" s="29"/>
      <c r="C272" s="30"/>
      <c r="D272" s="30"/>
    </row>
    <row r="273" spans="1:4">
      <c r="A273" s="28"/>
      <c r="B273" s="29"/>
      <c r="C273" s="30"/>
      <c r="D273" s="30"/>
    </row>
    <row r="274" spans="1:4">
      <c r="A274" s="28"/>
      <c r="B274" s="29"/>
      <c r="C274" s="30"/>
      <c r="D274" s="30"/>
    </row>
    <row r="275" spans="1:4">
      <c r="A275" s="28"/>
      <c r="B275" s="29"/>
      <c r="C275" s="30"/>
      <c r="D275" s="30"/>
    </row>
    <row r="276" spans="1:4">
      <c r="A276" s="28"/>
      <c r="B276" s="29"/>
      <c r="C276" s="28"/>
      <c r="D276" s="28"/>
    </row>
    <row r="277" spans="1:4">
      <c r="A277" s="28"/>
      <c r="B277" s="29"/>
      <c r="C277" s="28"/>
      <c r="D277" s="28"/>
    </row>
    <row r="278" spans="1:4">
      <c r="A278" s="28"/>
      <c r="B278" s="29"/>
      <c r="C278" s="28"/>
      <c r="D278" s="28"/>
    </row>
    <row r="279" spans="1:4">
      <c r="A279" s="28"/>
      <c r="B279" s="29"/>
      <c r="C279" s="28"/>
      <c r="D279" s="28"/>
    </row>
    <row r="280" spans="1:4">
      <c r="A280" s="28"/>
      <c r="B280" s="29"/>
      <c r="C280" s="28"/>
      <c r="D280" s="28"/>
    </row>
    <row r="281" spans="1:4">
      <c r="A281" s="28"/>
      <c r="B281" s="29"/>
      <c r="C281" s="28"/>
      <c r="D281" s="28"/>
    </row>
    <row r="282" spans="1:4">
      <c r="A282" s="28"/>
      <c r="B282" s="29"/>
      <c r="C282" s="28"/>
      <c r="D282" s="28"/>
    </row>
    <row r="283" spans="1:4">
      <c r="A283" s="28"/>
      <c r="B283" s="29"/>
      <c r="C283" s="28"/>
      <c r="D283" s="28"/>
    </row>
    <row r="284" spans="1:4">
      <c r="A284" s="28"/>
      <c r="B284" s="29"/>
      <c r="C284" s="28"/>
      <c r="D284" s="28"/>
    </row>
    <row r="285" spans="1:4">
      <c r="A285" s="28"/>
      <c r="B285" s="29"/>
      <c r="C285" s="28"/>
      <c r="D285" s="28"/>
    </row>
    <row r="286" spans="1:4">
      <c r="A286" s="28"/>
      <c r="B286" s="29"/>
      <c r="C286" s="28"/>
      <c r="D286" s="28"/>
    </row>
    <row r="287" spans="1:4">
      <c r="A287" s="28"/>
      <c r="B287" s="29"/>
      <c r="C287" s="28"/>
      <c r="D287" s="28"/>
    </row>
    <row r="288" spans="1:4">
      <c r="A288" s="28"/>
      <c r="B288" s="29"/>
      <c r="C288" s="28"/>
      <c r="D288" s="28"/>
    </row>
    <row r="289" spans="1:4">
      <c r="A289" s="28"/>
      <c r="B289" s="29"/>
      <c r="C289" s="28"/>
      <c r="D289" s="28"/>
    </row>
    <row r="290" spans="1:4">
      <c r="A290" s="28"/>
      <c r="B290" s="29"/>
      <c r="C290" s="28"/>
      <c r="D290" s="28"/>
    </row>
    <row r="291" spans="1:4">
      <c r="A291" s="28"/>
      <c r="B291" s="29"/>
      <c r="C291" s="28"/>
      <c r="D291" s="28"/>
    </row>
    <row r="292" spans="1:4">
      <c r="A292" s="28"/>
      <c r="B292" s="29"/>
      <c r="C292" s="28"/>
      <c r="D292" s="28"/>
    </row>
    <row r="293" spans="1:4">
      <c r="A293" s="28"/>
      <c r="B293" s="29"/>
      <c r="C293" s="28"/>
      <c r="D293" s="28"/>
    </row>
    <row r="294" spans="1:4">
      <c r="A294" s="28"/>
      <c r="B294" s="29"/>
      <c r="C294" s="28"/>
      <c r="D294" s="28"/>
    </row>
    <row r="295" spans="1:4">
      <c r="A295" s="28"/>
      <c r="B295" s="29"/>
      <c r="C295" s="28"/>
      <c r="D295" s="28"/>
    </row>
    <row r="296" spans="1:4">
      <c r="A296" s="28"/>
      <c r="B296" s="29"/>
      <c r="C296" s="28"/>
      <c r="D296" s="28"/>
    </row>
    <row r="297" spans="1:4">
      <c r="A297" s="28"/>
      <c r="B297" s="29"/>
      <c r="C297" s="28"/>
      <c r="D297" s="28"/>
    </row>
    <row r="298" spans="1:4">
      <c r="A298" s="28"/>
      <c r="B298" s="29"/>
      <c r="C298" s="28"/>
      <c r="D298" s="28"/>
    </row>
    <row r="299" spans="1:4">
      <c r="A299" s="28"/>
      <c r="B299" s="29"/>
      <c r="C299" s="28"/>
      <c r="D299" s="28"/>
    </row>
    <row r="300" spans="1:4">
      <c r="A300" s="28"/>
      <c r="B300" s="29"/>
      <c r="C300" s="28"/>
      <c r="D300" s="28"/>
    </row>
    <row r="301" spans="1:4">
      <c r="A301" s="28"/>
      <c r="B301" s="29"/>
      <c r="C301" s="28"/>
      <c r="D301" s="28"/>
    </row>
    <row r="302" spans="1:4">
      <c r="A302" s="28"/>
      <c r="B302" s="29"/>
      <c r="C302" s="28"/>
      <c r="D302" s="28"/>
    </row>
    <row r="303" spans="1:4">
      <c r="A303" s="28"/>
      <c r="B303" s="29"/>
      <c r="C303" s="28"/>
      <c r="D303" s="28"/>
    </row>
    <row r="304" spans="1:4">
      <c r="A304" s="28"/>
      <c r="B304" s="29"/>
      <c r="C304" s="28"/>
      <c r="D304" s="28"/>
    </row>
    <row r="305" spans="1:4">
      <c r="A305" s="28"/>
      <c r="B305" s="29"/>
      <c r="C305" s="28"/>
      <c r="D305" s="28"/>
    </row>
    <row r="306" spans="1:4">
      <c r="A306" s="28"/>
      <c r="B306" s="29"/>
      <c r="C306" s="28"/>
      <c r="D306" s="28"/>
    </row>
    <row r="307" spans="1:4">
      <c r="A307" s="28"/>
      <c r="B307" s="29"/>
      <c r="C307" s="28"/>
      <c r="D307" s="28"/>
    </row>
    <row r="308" spans="1:4">
      <c r="A308" s="28"/>
      <c r="B308" s="29"/>
      <c r="C308" s="28"/>
      <c r="D308" s="28"/>
    </row>
    <row r="309" spans="1:4">
      <c r="A309" s="28"/>
      <c r="B309" s="29"/>
      <c r="C309" s="28"/>
      <c r="D309" s="28"/>
    </row>
    <row r="310" spans="1:4">
      <c r="A310" s="28"/>
      <c r="B310" s="29"/>
      <c r="C310" s="28"/>
      <c r="D310" s="28"/>
    </row>
    <row r="311" spans="1:4">
      <c r="A311" s="28"/>
      <c r="B311" s="29"/>
      <c r="C311" s="28"/>
      <c r="D311" s="28"/>
    </row>
    <row r="312" spans="1:4">
      <c r="A312" s="28"/>
      <c r="B312" s="29"/>
      <c r="C312" s="28"/>
      <c r="D312" s="28"/>
    </row>
    <row r="313" spans="1:4">
      <c r="A313" s="28"/>
      <c r="B313" s="29"/>
      <c r="C313" s="28"/>
      <c r="D313" s="28"/>
    </row>
    <row r="314" spans="1:4">
      <c r="A314" s="28"/>
      <c r="B314" s="29"/>
      <c r="C314" s="28"/>
      <c r="D314" s="28"/>
    </row>
    <row r="315" spans="1:4">
      <c r="A315" s="28"/>
      <c r="B315" s="29"/>
      <c r="C315" s="28"/>
      <c r="D315" s="28"/>
    </row>
    <row r="316" spans="1:4">
      <c r="A316" s="28"/>
      <c r="B316" s="29"/>
      <c r="C316" s="28"/>
      <c r="D316" s="28"/>
    </row>
    <row r="317" spans="1:4">
      <c r="A317" s="28"/>
      <c r="B317" s="29"/>
      <c r="C317" s="28"/>
      <c r="D317" s="28"/>
    </row>
    <row r="318" spans="1:4">
      <c r="A318" s="28"/>
      <c r="B318" s="29"/>
      <c r="C318" s="28"/>
      <c r="D318" s="28"/>
    </row>
    <row r="319" spans="1:4">
      <c r="A319" s="28"/>
      <c r="B319" s="29"/>
      <c r="C319" s="28"/>
      <c r="D319" s="28"/>
    </row>
    <row r="320" spans="1:4">
      <c r="A320" s="28"/>
      <c r="B320" s="29"/>
      <c r="C320" s="28"/>
      <c r="D320" s="28"/>
    </row>
    <row r="321" spans="1:4">
      <c r="A321" s="28"/>
      <c r="B321" s="29"/>
      <c r="C321" s="28"/>
      <c r="D321" s="28"/>
    </row>
    <row r="322" spans="1:4">
      <c r="A322" s="28"/>
      <c r="B322" s="29"/>
      <c r="C322" s="28"/>
      <c r="D322" s="28"/>
    </row>
    <row r="323" spans="1:4">
      <c r="A323" s="28"/>
      <c r="B323" s="29"/>
      <c r="C323" s="28"/>
      <c r="D323" s="28"/>
    </row>
    <row r="324" spans="1:4">
      <c r="A324" s="28"/>
      <c r="B324" s="29"/>
      <c r="C324" s="28"/>
      <c r="D324" s="28"/>
    </row>
    <row r="325" spans="1:4">
      <c r="A325" s="28"/>
      <c r="B325" s="29"/>
      <c r="C325" s="28"/>
      <c r="D325" s="28"/>
    </row>
    <row r="326" spans="1:4">
      <c r="A326" s="28"/>
      <c r="B326" s="29"/>
      <c r="C326" s="28"/>
      <c r="D326" s="28"/>
    </row>
    <row r="327" spans="1:4">
      <c r="A327" s="28"/>
      <c r="B327" s="29"/>
      <c r="C327" s="28"/>
      <c r="D327" s="28"/>
    </row>
    <row r="328" spans="1:4">
      <c r="A328" s="28"/>
      <c r="B328" s="29"/>
      <c r="C328" s="28"/>
      <c r="D328" s="28"/>
    </row>
    <row r="329" spans="1:4">
      <c r="A329" s="28"/>
      <c r="B329" s="29"/>
      <c r="C329" s="28"/>
      <c r="D329" s="28"/>
    </row>
    <row r="330" spans="1:4">
      <c r="A330" s="28"/>
      <c r="B330" s="29"/>
      <c r="C330" s="28"/>
      <c r="D330" s="28"/>
    </row>
    <row r="331" spans="1:4">
      <c r="A331" s="28"/>
      <c r="B331" s="29"/>
      <c r="C331" s="28"/>
      <c r="D331" s="28"/>
    </row>
    <row r="332" spans="1:4">
      <c r="A332" s="28"/>
      <c r="B332" s="29"/>
      <c r="C332" s="28"/>
      <c r="D332" s="28"/>
    </row>
    <row r="333" spans="1:4">
      <c r="A333" s="28"/>
      <c r="B333" s="29"/>
      <c r="C333" s="28"/>
      <c r="D333" s="28"/>
    </row>
    <row r="334" spans="1:4">
      <c r="A334" s="28"/>
      <c r="B334" s="29"/>
      <c r="C334" s="28"/>
      <c r="D334" s="28"/>
    </row>
    <row r="335" spans="1:4">
      <c r="A335" s="28"/>
      <c r="B335" s="29"/>
      <c r="C335" s="28"/>
      <c r="D335" s="28"/>
    </row>
    <row r="336" spans="1:4">
      <c r="A336" s="28"/>
      <c r="B336" s="29"/>
      <c r="C336" s="28"/>
      <c r="D336" s="28"/>
    </row>
    <row r="337" spans="1:4">
      <c r="A337" s="28"/>
      <c r="B337" s="29"/>
      <c r="C337" s="28"/>
      <c r="D337" s="28"/>
    </row>
    <row r="338" spans="1:4">
      <c r="A338" s="28"/>
      <c r="B338" s="29"/>
      <c r="C338" s="28"/>
      <c r="D338" s="28"/>
    </row>
    <row r="339" spans="1:4">
      <c r="A339" s="28"/>
      <c r="B339" s="29"/>
      <c r="C339" s="28"/>
      <c r="D339" s="28"/>
    </row>
    <row r="340" spans="1:4">
      <c r="A340" s="28"/>
      <c r="B340" s="29"/>
      <c r="C340" s="28"/>
      <c r="D340" s="28"/>
    </row>
    <row r="341" spans="1:4">
      <c r="A341" s="28"/>
      <c r="B341" s="29"/>
      <c r="C341" s="28"/>
      <c r="D341" s="28"/>
    </row>
    <row r="342" spans="1:4">
      <c r="A342" s="28"/>
      <c r="B342" s="29"/>
      <c r="C342" s="28"/>
      <c r="D342" s="28"/>
    </row>
    <row r="343" spans="1:4">
      <c r="A343" s="28"/>
      <c r="B343" s="29"/>
      <c r="C343" s="28"/>
      <c r="D343" s="28"/>
    </row>
    <row r="344" spans="1:4">
      <c r="A344" s="28"/>
      <c r="B344" s="29"/>
      <c r="C344" s="28"/>
      <c r="D344" s="28"/>
    </row>
    <row r="345" spans="1:4">
      <c r="A345" s="28"/>
      <c r="B345" s="29"/>
      <c r="C345" s="28"/>
      <c r="D345" s="28"/>
    </row>
    <row r="346" spans="1:4">
      <c r="A346" s="28"/>
      <c r="B346" s="29"/>
      <c r="C346" s="28"/>
      <c r="D346" s="28"/>
    </row>
    <row r="347" spans="1:4">
      <c r="A347" s="28"/>
      <c r="B347" s="29"/>
      <c r="C347" s="28"/>
      <c r="D347" s="28"/>
    </row>
    <row r="348" spans="1:4">
      <c r="A348" s="28"/>
      <c r="B348" s="29"/>
      <c r="C348" s="28"/>
      <c r="D348" s="28"/>
    </row>
    <row r="349" spans="1:4">
      <c r="A349" s="28"/>
      <c r="B349" s="29"/>
      <c r="C349" s="28"/>
      <c r="D349" s="28"/>
    </row>
    <row r="350" spans="1:4">
      <c r="A350" s="28"/>
      <c r="B350" s="29"/>
      <c r="C350" s="28"/>
      <c r="D350" s="28"/>
    </row>
    <row r="351" spans="1:4">
      <c r="A351" s="28"/>
      <c r="B351" s="29"/>
      <c r="C351" s="28"/>
      <c r="D351" s="28"/>
    </row>
    <row r="352" spans="1:4">
      <c r="A352" s="28"/>
      <c r="B352" s="29"/>
      <c r="C352" s="28"/>
      <c r="D352" s="28"/>
    </row>
    <row r="353" spans="1:4">
      <c r="A353" s="28"/>
      <c r="B353" s="29"/>
      <c r="C353" s="28"/>
      <c r="D353" s="28"/>
    </row>
    <row r="354" spans="1:4">
      <c r="A354" s="28"/>
      <c r="B354" s="29"/>
      <c r="C354" s="28"/>
      <c r="D354" s="28"/>
    </row>
    <row r="355" spans="1:4">
      <c r="A355" s="28"/>
      <c r="B355" s="29"/>
      <c r="C355" s="28"/>
      <c r="D355" s="28"/>
    </row>
    <row r="356" spans="1:4">
      <c r="A356" s="28"/>
      <c r="B356" s="29"/>
      <c r="C356" s="28"/>
      <c r="D356" s="28"/>
    </row>
    <row r="357" spans="1:4">
      <c r="A357" s="28"/>
      <c r="B357" s="29"/>
      <c r="C357" s="28"/>
      <c r="D357" s="28"/>
    </row>
    <row r="358" spans="1:4">
      <c r="A358" s="28"/>
      <c r="B358" s="29"/>
      <c r="C358" s="28"/>
      <c r="D358" s="28"/>
    </row>
    <row r="359" spans="1:4">
      <c r="A359" s="28"/>
      <c r="B359" s="29"/>
      <c r="C359" s="28"/>
      <c r="D359" s="28"/>
    </row>
    <row r="360" spans="1:4">
      <c r="A360" s="28"/>
      <c r="B360" s="29"/>
      <c r="C360" s="28"/>
      <c r="D360" s="28"/>
    </row>
    <row r="361" spans="1:4">
      <c r="A361" s="28"/>
      <c r="B361" s="29"/>
      <c r="C361" s="28"/>
      <c r="D361" s="28"/>
    </row>
    <row r="362" spans="1:4">
      <c r="A362" s="28"/>
      <c r="B362" s="29"/>
      <c r="C362" s="28"/>
      <c r="D362" s="28"/>
    </row>
    <row r="363" spans="1:4">
      <c r="A363" s="28"/>
      <c r="B363" s="29"/>
      <c r="C363" s="28"/>
      <c r="D363" s="28"/>
    </row>
    <row r="364" spans="1:4">
      <c r="A364" s="28"/>
      <c r="B364" s="29"/>
      <c r="C364" s="28"/>
      <c r="D364" s="28"/>
    </row>
    <row r="365" spans="1:4">
      <c r="A365" s="28"/>
      <c r="B365" s="29"/>
      <c r="C365" s="28"/>
      <c r="D365" s="28"/>
    </row>
    <row r="366" spans="1:4">
      <c r="A366" s="28"/>
      <c r="B366" s="29"/>
      <c r="C366" s="28"/>
      <c r="D366" s="28"/>
    </row>
    <row r="367" spans="1:4">
      <c r="A367" s="28"/>
      <c r="B367" s="29"/>
      <c r="C367" s="28"/>
      <c r="D367" s="28"/>
    </row>
    <row r="368" spans="1:4">
      <c r="A368" s="28"/>
      <c r="B368" s="29"/>
      <c r="C368" s="28"/>
      <c r="D368" s="28"/>
    </row>
    <row r="369" spans="1:4">
      <c r="A369" s="28"/>
      <c r="B369" s="29"/>
      <c r="C369" s="28"/>
      <c r="D369" s="28"/>
    </row>
    <row r="370" spans="1:4">
      <c r="A370" s="28"/>
      <c r="B370" s="29"/>
      <c r="C370" s="28"/>
      <c r="D370" s="28"/>
    </row>
    <row r="371" spans="1:4">
      <c r="A371" s="28"/>
      <c r="B371" s="29"/>
      <c r="C371" s="28"/>
      <c r="D371" s="28"/>
    </row>
    <row r="372" spans="1:4">
      <c r="A372" s="28"/>
      <c r="B372" s="29"/>
      <c r="C372" s="28"/>
      <c r="D372" s="28"/>
    </row>
    <row r="373" spans="1:4">
      <c r="A373" s="28"/>
      <c r="B373" s="29"/>
      <c r="C373" s="28"/>
      <c r="D373" s="28"/>
    </row>
    <row r="374" spans="1:4">
      <c r="A374" s="28"/>
      <c r="B374" s="29"/>
      <c r="C374" s="28"/>
      <c r="D374" s="28"/>
    </row>
    <row r="375" spans="1:4">
      <c r="A375" s="28"/>
      <c r="B375" s="29"/>
      <c r="C375" s="28"/>
      <c r="D375" s="28"/>
    </row>
    <row r="376" spans="1:4">
      <c r="A376" s="28"/>
      <c r="B376" s="29"/>
      <c r="C376" s="28"/>
      <c r="D376" s="28"/>
    </row>
    <row r="377" spans="1:4">
      <c r="A377" s="28"/>
      <c r="B377" s="29"/>
      <c r="C377" s="28"/>
      <c r="D377" s="28"/>
    </row>
    <row r="378" spans="1:4">
      <c r="A378" s="28"/>
      <c r="B378" s="29"/>
      <c r="C378" s="28"/>
      <c r="D378" s="28"/>
    </row>
    <row r="379" spans="1:4">
      <c r="A379" s="28"/>
      <c r="B379" s="29"/>
      <c r="C379" s="28"/>
      <c r="D379" s="28"/>
    </row>
    <row r="380" spans="1:4">
      <c r="A380" s="28"/>
      <c r="B380" s="29"/>
      <c r="C380" s="28"/>
      <c r="D380" s="28"/>
    </row>
    <row r="381" spans="1:4">
      <c r="A381" s="28"/>
      <c r="B381" s="29"/>
      <c r="C381" s="28"/>
      <c r="D381" s="28"/>
    </row>
    <row r="382" spans="1:4">
      <c r="A382" s="28"/>
      <c r="B382" s="29"/>
      <c r="C382" s="28"/>
      <c r="D382" s="28"/>
    </row>
    <row r="383" spans="1:4">
      <c r="A383" s="28"/>
      <c r="B383" s="29"/>
      <c r="C383" s="28"/>
      <c r="D383" s="28"/>
    </row>
    <row r="384" spans="1:4">
      <c r="A384" s="28"/>
      <c r="B384" s="29"/>
      <c r="C384" s="28"/>
      <c r="D384" s="28"/>
    </row>
    <row r="385" spans="1:4">
      <c r="A385" s="28"/>
      <c r="B385" s="29"/>
      <c r="C385" s="28"/>
      <c r="D385" s="28"/>
    </row>
    <row r="386" spans="1:4">
      <c r="A386" s="28"/>
      <c r="B386" s="29"/>
      <c r="C386" s="28"/>
      <c r="D386" s="28"/>
    </row>
    <row r="387" spans="1:4">
      <c r="A387" s="28"/>
      <c r="B387" s="29"/>
      <c r="C387" s="28"/>
      <c r="D387" s="28"/>
    </row>
    <row r="388" spans="1:4">
      <c r="A388" s="28"/>
      <c r="B388" s="29"/>
      <c r="C388" s="28"/>
      <c r="D388" s="28"/>
    </row>
    <row r="389" spans="1:4">
      <c r="A389" s="28"/>
      <c r="B389" s="29"/>
      <c r="C389" s="28"/>
      <c r="D389" s="28"/>
    </row>
    <row r="390" spans="1:4">
      <c r="A390" s="28"/>
      <c r="B390" s="29"/>
      <c r="C390" s="28"/>
      <c r="D390" s="28"/>
    </row>
    <row r="391" spans="1:4">
      <c r="A391" s="28"/>
      <c r="B391" s="29"/>
      <c r="C391" s="28"/>
      <c r="D391" s="28"/>
    </row>
    <row r="392" spans="1:4">
      <c r="A392" s="28"/>
      <c r="B392" s="29"/>
      <c r="C392" s="28"/>
      <c r="D392" s="28"/>
    </row>
    <row r="393" spans="1:4">
      <c r="A393" s="28"/>
      <c r="B393" s="29"/>
      <c r="C393" s="28"/>
      <c r="D393" s="28"/>
    </row>
    <row r="394" spans="1:4">
      <c r="A394" s="28"/>
      <c r="B394" s="29"/>
      <c r="C394" s="28"/>
      <c r="D394" s="28"/>
    </row>
    <row r="395" spans="1:4">
      <c r="A395" s="28"/>
      <c r="B395" s="29"/>
      <c r="C395" s="28"/>
      <c r="D395" s="28"/>
    </row>
    <row r="396" spans="1:4">
      <c r="A396" s="28"/>
      <c r="B396" s="29"/>
      <c r="C396" s="28"/>
      <c r="D396" s="28"/>
    </row>
    <row r="397" spans="1:4">
      <c r="A397" s="28"/>
      <c r="B397" s="29"/>
      <c r="C397" s="28"/>
      <c r="D397" s="28"/>
    </row>
    <row r="398" spans="1:4">
      <c r="A398" s="28"/>
      <c r="B398" s="29"/>
      <c r="C398" s="28"/>
      <c r="D398" s="28"/>
    </row>
    <row r="399" spans="1:4">
      <c r="A399" s="28"/>
      <c r="B399" s="29"/>
      <c r="C399" s="28"/>
      <c r="D399" s="28"/>
    </row>
    <row r="400" spans="1:4">
      <c r="A400" s="28"/>
      <c r="B400" s="29"/>
      <c r="C400" s="28"/>
      <c r="D400" s="28"/>
    </row>
    <row r="401" spans="1:4">
      <c r="A401" s="28"/>
      <c r="B401" s="29"/>
      <c r="C401" s="28"/>
      <c r="D401" s="28"/>
    </row>
    <row r="402" spans="1:4">
      <c r="A402" s="28"/>
      <c r="B402" s="29"/>
      <c r="C402" s="28"/>
      <c r="D402" s="28"/>
    </row>
    <row r="403" spans="1:4">
      <c r="A403" s="28"/>
      <c r="B403" s="29"/>
      <c r="C403" s="28"/>
      <c r="D403" s="28"/>
    </row>
    <row r="404" spans="1:4">
      <c r="A404" s="28"/>
      <c r="B404" s="29"/>
      <c r="C404" s="28"/>
      <c r="D404" s="28"/>
    </row>
    <row r="405" spans="1:4">
      <c r="A405" s="28"/>
      <c r="B405" s="29"/>
      <c r="C405" s="28"/>
      <c r="D405" s="28"/>
    </row>
    <row r="406" spans="1:4">
      <c r="A406" s="28"/>
      <c r="B406" s="29"/>
      <c r="C406" s="28"/>
      <c r="D406" s="28"/>
    </row>
    <row r="407" spans="1:4">
      <c r="A407" s="28"/>
      <c r="B407" s="29"/>
      <c r="C407" s="28"/>
      <c r="D407" s="28"/>
    </row>
    <row r="408" spans="1:4">
      <c r="A408" s="28"/>
      <c r="B408" s="29"/>
      <c r="C408" s="28"/>
      <c r="D408" s="28"/>
    </row>
    <row r="409" spans="1:4">
      <c r="A409" s="28"/>
      <c r="B409" s="29"/>
      <c r="C409" s="28"/>
      <c r="D409" s="28"/>
    </row>
    <row r="410" spans="1:4">
      <c r="A410" s="28"/>
      <c r="B410" s="29"/>
      <c r="C410" s="28"/>
      <c r="D410" s="28"/>
    </row>
    <row r="411" spans="1:4">
      <c r="A411" s="28"/>
      <c r="B411" s="29"/>
      <c r="C411" s="28"/>
      <c r="D411" s="28"/>
    </row>
    <row r="412" spans="1:4">
      <c r="A412" s="28"/>
      <c r="B412" s="29"/>
      <c r="C412" s="28"/>
      <c r="D412" s="28"/>
    </row>
    <row r="413" spans="1:4">
      <c r="A413" s="28"/>
      <c r="B413" s="29"/>
      <c r="C413" s="28"/>
      <c r="D413" s="28"/>
    </row>
    <row r="414" spans="1:4">
      <c r="A414" s="28"/>
      <c r="B414" s="29"/>
      <c r="C414" s="28"/>
      <c r="D414" s="28"/>
    </row>
    <row r="415" spans="1:4">
      <c r="A415" s="28"/>
      <c r="B415" s="29"/>
      <c r="C415" s="28"/>
      <c r="D415" s="28"/>
    </row>
    <row r="416" spans="1:4">
      <c r="A416" s="28"/>
      <c r="B416" s="29"/>
      <c r="C416" s="28"/>
      <c r="D416" s="28"/>
    </row>
    <row r="417" spans="1:4">
      <c r="A417" s="28"/>
      <c r="B417" s="29"/>
      <c r="C417" s="28"/>
      <c r="D417" s="28"/>
    </row>
    <row r="418" spans="1:4">
      <c r="A418" s="28"/>
      <c r="B418" s="29"/>
      <c r="C418" s="28"/>
      <c r="D418" s="28"/>
    </row>
    <row r="419" spans="1:4">
      <c r="A419" s="28"/>
      <c r="B419" s="29"/>
      <c r="C419" s="28"/>
      <c r="D419" s="28"/>
    </row>
    <row r="420" spans="1:4">
      <c r="A420" s="28"/>
      <c r="B420" s="29"/>
      <c r="C420" s="28"/>
      <c r="D420" s="28"/>
    </row>
    <row r="421" spans="1:4">
      <c r="A421" s="28"/>
      <c r="B421" s="29"/>
      <c r="C421" s="28"/>
      <c r="D421" s="28"/>
    </row>
    <row r="422" spans="1:4">
      <c r="A422" s="28"/>
      <c r="B422" s="29"/>
      <c r="C422" s="28"/>
      <c r="D422" s="28"/>
    </row>
    <row r="423" spans="1:4">
      <c r="A423" s="28"/>
      <c r="B423" s="29"/>
      <c r="C423" s="28"/>
      <c r="D423" s="28"/>
    </row>
    <row r="424" spans="1:4">
      <c r="A424" s="28"/>
      <c r="B424" s="29"/>
      <c r="C424" s="28"/>
      <c r="D424" s="28"/>
    </row>
    <row r="425" spans="1:4">
      <c r="A425" s="28"/>
      <c r="B425" s="29"/>
      <c r="C425" s="28"/>
      <c r="D425" s="28"/>
    </row>
    <row r="426" spans="1:4">
      <c r="A426" s="28"/>
      <c r="B426" s="29"/>
      <c r="C426" s="28"/>
      <c r="D426" s="28"/>
    </row>
    <row r="427" spans="1:4">
      <c r="A427" s="28"/>
      <c r="B427" s="29"/>
      <c r="C427" s="28"/>
      <c r="D427" s="28"/>
    </row>
    <row r="428" spans="1:4">
      <c r="A428" s="28"/>
      <c r="B428" s="29"/>
      <c r="C428" s="28"/>
      <c r="D428" s="28"/>
    </row>
    <row r="429" spans="1:4">
      <c r="A429" s="28"/>
      <c r="B429" s="29"/>
      <c r="C429" s="28"/>
      <c r="D429" s="28"/>
    </row>
    <row r="430" spans="1:4">
      <c r="A430" s="28"/>
      <c r="B430" s="29"/>
      <c r="C430" s="28"/>
      <c r="D430" s="28"/>
    </row>
    <row r="431" spans="1:4">
      <c r="A431" s="28"/>
      <c r="B431" s="29"/>
      <c r="C431" s="28"/>
      <c r="D431" s="28"/>
    </row>
    <row r="432" spans="1:4">
      <c r="A432" s="28"/>
      <c r="B432" s="29"/>
      <c r="C432" s="28"/>
      <c r="D432" s="28"/>
    </row>
    <row r="433" spans="1:4">
      <c r="A433" s="28"/>
      <c r="B433" s="29"/>
      <c r="C433" s="28"/>
      <c r="D433" s="28"/>
    </row>
    <row r="434" spans="1:4">
      <c r="A434" s="28"/>
      <c r="B434" s="29"/>
      <c r="C434" s="28"/>
      <c r="D434" s="28"/>
    </row>
    <row r="435" spans="1:4">
      <c r="A435" s="28"/>
      <c r="B435" s="29"/>
      <c r="C435" s="28"/>
      <c r="D435" s="28"/>
    </row>
    <row r="436" spans="1:4">
      <c r="A436" s="28"/>
      <c r="B436" s="29"/>
      <c r="C436" s="28"/>
      <c r="D436" s="28"/>
    </row>
    <row r="437" spans="1:4">
      <c r="A437" s="28"/>
      <c r="B437" s="29"/>
      <c r="C437" s="28"/>
      <c r="D437" s="28"/>
    </row>
    <row r="438" spans="1:4">
      <c r="A438" s="28"/>
      <c r="B438" s="29"/>
      <c r="C438" s="28"/>
      <c r="D438" s="28"/>
    </row>
    <row r="439" spans="1:4">
      <c r="A439" s="28"/>
      <c r="B439" s="29"/>
      <c r="C439" s="28"/>
      <c r="D439" s="28"/>
    </row>
    <row r="440" spans="1:4">
      <c r="A440" s="28"/>
      <c r="B440" s="29"/>
      <c r="C440" s="28"/>
      <c r="D440" s="28"/>
    </row>
    <row r="441" spans="1:4">
      <c r="A441" s="28"/>
      <c r="B441" s="29"/>
      <c r="C441" s="28"/>
      <c r="D441" s="28"/>
    </row>
    <row r="442" spans="1:4">
      <c r="A442" s="28"/>
      <c r="B442" s="29"/>
      <c r="C442" s="28"/>
      <c r="D442" s="28"/>
    </row>
    <row r="443" spans="1:4">
      <c r="A443" s="28"/>
      <c r="B443" s="29"/>
      <c r="C443" s="28"/>
      <c r="D443" s="28"/>
    </row>
    <row r="444" spans="1:4">
      <c r="A444" s="28"/>
      <c r="B444" s="29"/>
      <c r="C444" s="28"/>
      <c r="D444" s="28"/>
    </row>
    <row r="445" spans="1:4">
      <c r="A445" s="28"/>
      <c r="B445" s="29"/>
      <c r="C445" s="28"/>
      <c r="D445" s="28"/>
    </row>
    <row r="446" spans="1:4">
      <c r="A446" s="28"/>
      <c r="B446" s="29"/>
      <c r="C446" s="28"/>
      <c r="D446" s="28"/>
    </row>
    <row r="447" spans="1:4">
      <c r="A447" s="28"/>
      <c r="B447" s="29"/>
      <c r="C447" s="28"/>
      <c r="D447" s="28"/>
    </row>
    <row r="448" spans="1:4">
      <c r="A448" s="28"/>
      <c r="B448" s="29"/>
      <c r="C448" s="28"/>
      <c r="D448" s="28"/>
    </row>
    <row r="449" spans="1:4">
      <c r="A449" s="28"/>
      <c r="B449" s="29"/>
      <c r="C449" s="28"/>
      <c r="D449" s="28"/>
    </row>
    <row r="450" spans="1:4">
      <c r="A450" s="28"/>
      <c r="B450" s="29"/>
      <c r="C450" s="28"/>
      <c r="D450" s="28"/>
    </row>
    <row r="451" spans="1:4">
      <c r="A451" s="28"/>
      <c r="B451" s="29"/>
      <c r="C451" s="28"/>
      <c r="D451" s="28"/>
    </row>
    <row r="452" spans="1:4">
      <c r="A452" s="28"/>
      <c r="B452" s="29"/>
      <c r="C452" s="28"/>
      <c r="D452" s="28"/>
    </row>
    <row r="453" spans="1:4">
      <c r="A453" s="28"/>
      <c r="B453" s="29"/>
      <c r="C453" s="28"/>
      <c r="D453" s="28"/>
    </row>
    <row r="454" spans="1:4">
      <c r="A454" s="28"/>
      <c r="B454" s="29"/>
      <c r="C454" s="28"/>
      <c r="D454" s="28"/>
    </row>
    <row r="455" spans="1:4">
      <c r="A455" s="28"/>
      <c r="B455" s="29"/>
      <c r="C455" s="28"/>
      <c r="D455" s="28"/>
    </row>
    <row r="456" spans="1:4">
      <c r="A456" s="28"/>
      <c r="B456" s="29"/>
      <c r="C456" s="28"/>
      <c r="D456" s="28"/>
    </row>
    <row r="457" spans="1:4">
      <c r="A457" s="28"/>
      <c r="B457" s="29"/>
      <c r="C457" s="28"/>
      <c r="D457" s="28"/>
    </row>
    <row r="458" spans="1:4">
      <c r="A458" s="28"/>
      <c r="B458" s="29"/>
      <c r="C458" s="28"/>
      <c r="D458" s="28"/>
    </row>
    <row r="459" spans="1:4">
      <c r="A459" s="28"/>
      <c r="B459" s="29"/>
      <c r="C459" s="28"/>
      <c r="D459" s="28"/>
    </row>
    <row r="460" spans="1:4">
      <c r="A460" s="28"/>
      <c r="B460" s="29"/>
      <c r="C460" s="28"/>
      <c r="D460" s="28"/>
    </row>
    <row r="461" spans="1:4">
      <c r="A461" s="28"/>
      <c r="B461" s="29"/>
      <c r="C461" s="28"/>
      <c r="D461" s="28"/>
    </row>
    <row r="462" spans="1:4">
      <c r="A462" s="28"/>
      <c r="B462" s="29"/>
      <c r="C462" s="28"/>
      <c r="D462" s="28"/>
    </row>
    <row r="463" spans="1:4">
      <c r="A463" s="28"/>
      <c r="B463" s="29"/>
      <c r="C463" s="28"/>
      <c r="D463" s="28"/>
    </row>
    <row r="464" spans="1:4">
      <c r="A464" s="28"/>
      <c r="B464" s="29"/>
      <c r="C464" s="28"/>
      <c r="D464" s="28"/>
    </row>
    <row r="465" spans="1:4">
      <c r="A465" s="28"/>
      <c r="B465" s="29"/>
      <c r="C465" s="28"/>
      <c r="D465" s="28"/>
    </row>
    <row r="466" spans="1:4">
      <c r="A466" s="28"/>
      <c r="B466" s="29"/>
      <c r="C466" s="28"/>
      <c r="D466" s="28"/>
    </row>
    <row r="467" spans="1:4">
      <c r="A467" s="28"/>
      <c r="B467" s="29"/>
      <c r="C467" s="28"/>
      <c r="D467" s="28"/>
    </row>
    <row r="468" spans="1:4">
      <c r="A468" s="28"/>
      <c r="B468" s="29"/>
      <c r="C468" s="28"/>
      <c r="D468" s="28"/>
    </row>
    <row r="469" spans="1:4">
      <c r="A469" s="28"/>
      <c r="B469" s="29"/>
      <c r="C469" s="28"/>
      <c r="D469" s="28"/>
    </row>
    <row r="470" spans="1:4">
      <c r="A470" s="28"/>
      <c r="B470" s="29"/>
      <c r="C470" s="28"/>
      <c r="D470" s="28"/>
    </row>
    <row r="471" spans="1:4">
      <c r="A471" s="28"/>
      <c r="B471" s="29"/>
      <c r="C471" s="28"/>
      <c r="D471" s="28"/>
    </row>
    <row r="472" spans="1:4">
      <c r="A472" s="28"/>
      <c r="B472" s="29"/>
      <c r="C472" s="28"/>
      <c r="D472" s="28"/>
    </row>
    <row r="473" spans="1:4">
      <c r="A473" s="28"/>
      <c r="B473" s="29"/>
      <c r="C473" s="28"/>
      <c r="D473" s="28"/>
    </row>
    <row r="474" spans="1:4">
      <c r="A474" s="28"/>
      <c r="B474" s="29"/>
      <c r="C474" s="28"/>
      <c r="D474" s="28"/>
    </row>
    <row r="475" spans="1:4">
      <c r="A475" s="28"/>
      <c r="B475" s="29"/>
      <c r="C475" s="28"/>
      <c r="D475" s="28"/>
    </row>
    <row r="476" spans="1:4">
      <c r="A476" s="28"/>
      <c r="B476" s="29"/>
      <c r="C476" s="28"/>
      <c r="D476" s="28"/>
    </row>
    <row r="477" spans="1:4">
      <c r="A477" s="28"/>
      <c r="B477" s="29"/>
      <c r="C477" s="28"/>
      <c r="D477" s="28"/>
    </row>
    <row r="478" spans="1:4">
      <c r="A478" s="28"/>
      <c r="B478" s="29"/>
      <c r="C478" s="28"/>
      <c r="D478" s="28"/>
    </row>
    <row r="479" spans="1:4">
      <c r="A479" s="28"/>
      <c r="B479" s="29"/>
      <c r="C479" s="28"/>
      <c r="D479" s="28"/>
    </row>
    <row r="480" spans="1:4">
      <c r="A480" s="28"/>
      <c r="B480" s="29"/>
      <c r="C480" s="28"/>
      <c r="D480" s="28"/>
    </row>
    <row r="481" spans="1:4">
      <c r="A481" s="28"/>
      <c r="B481" s="29"/>
      <c r="C481" s="28"/>
      <c r="D481" s="28"/>
    </row>
    <row r="482" spans="1:4">
      <c r="A482" s="28"/>
      <c r="B482" s="29"/>
      <c r="C482" s="28"/>
      <c r="D482" s="28"/>
    </row>
    <row r="483" spans="1:4">
      <c r="A483" s="28"/>
      <c r="B483" s="29"/>
      <c r="C483" s="28"/>
      <c r="D483" s="28"/>
    </row>
    <row r="484" spans="1:4">
      <c r="A484" s="28"/>
      <c r="B484" s="29"/>
      <c r="C484" s="28"/>
      <c r="D484" s="28"/>
    </row>
    <row r="485" spans="1:4">
      <c r="A485" s="28"/>
      <c r="B485" s="29"/>
      <c r="C485" s="28"/>
      <c r="D485" s="28"/>
    </row>
    <row r="486" spans="1:4">
      <c r="A486" s="28"/>
      <c r="B486" s="29"/>
      <c r="C486" s="28"/>
      <c r="D486" s="28"/>
    </row>
    <row r="487" spans="1:4">
      <c r="A487" s="28"/>
      <c r="B487" s="29"/>
      <c r="C487" s="28"/>
      <c r="D487" s="28"/>
    </row>
    <row r="488" spans="1:4">
      <c r="A488" s="28"/>
      <c r="B488" s="29"/>
      <c r="C488" s="28"/>
      <c r="D488" s="28"/>
    </row>
    <row r="489" spans="1:4">
      <c r="A489" s="28"/>
      <c r="B489" s="29"/>
      <c r="C489" s="28"/>
      <c r="D489" s="28"/>
    </row>
    <row r="490" spans="1:4">
      <c r="A490" s="28"/>
      <c r="B490" s="29"/>
      <c r="C490" s="28"/>
      <c r="D490" s="28"/>
    </row>
    <row r="491" spans="1:4">
      <c r="A491" s="28"/>
      <c r="B491" s="29"/>
      <c r="C491" s="28"/>
      <c r="D491" s="28"/>
    </row>
    <row r="492" spans="1:4">
      <c r="A492" s="28"/>
      <c r="B492" s="29"/>
      <c r="C492" s="28"/>
      <c r="D492" s="28"/>
    </row>
    <row r="493" spans="1:4">
      <c r="A493" s="28"/>
      <c r="B493" s="29"/>
      <c r="C493" s="28"/>
      <c r="D493" s="28"/>
    </row>
    <row r="494" spans="1:4">
      <c r="A494" s="28"/>
      <c r="B494" s="29"/>
      <c r="C494" s="28"/>
      <c r="D494" s="28"/>
    </row>
    <row r="495" spans="1:4">
      <c r="A495" s="28"/>
      <c r="B495" s="29"/>
      <c r="C495" s="28"/>
      <c r="D495" s="28"/>
    </row>
    <row r="496" spans="1:4">
      <c r="A496" s="28"/>
      <c r="B496" s="29"/>
      <c r="C496" s="28"/>
      <c r="D496" s="28"/>
    </row>
    <row r="497" spans="1:4">
      <c r="A497" s="28"/>
      <c r="B497" s="29"/>
      <c r="C497" s="28"/>
      <c r="D497" s="28"/>
    </row>
    <row r="498" spans="1:4">
      <c r="A498" s="28"/>
      <c r="B498" s="29"/>
      <c r="C498" s="28"/>
      <c r="D498" s="28"/>
    </row>
    <row r="499" spans="1:4">
      <c r="A499" s="28"/>
      <c r="B499" s="29"/>
      <c r="C499" s="28"/>
      <c r="D499" s="28"/>
    </row>
    <row r="500" spans="1:4">
      <c r="A500" s="28"/>
      <c r="B500" s="29"/>
      <c r="C500" s="28"/>
      <c r="D500" s="28"/>
    </row>
    <row r="501" spans="1:4">
      <c r="A501" s="28"/>
      <c r="B501" s="29"/>
      <c r="C501" s="28"/>
      <c r="D501" s="28"/>
    </row>
    <row r="502" spans="1:4">
      <c r="A502" s="28"/>
      <c r="B502" s="29"/>
      <c r="C502" s="28"/>
      <c r="D502" s="28"/>
    </row>
    <row r="503" spans="1:4">
      <c r="A503" s="28"/>
      <c r="B503" s="29"/>
      <c r="C503" s="28"/>
      <c r="D503" s="28"/>
    </row>
    <row r="504" spans="1:4">
      <c r="A504" s="28"/>
      <c r="B504" s="29"/>
      <c r="C504" s="28"/>
      <c r="D504" s="28"/>
    </row>
    <row r="505" spans="1:4">
      <c r="A505" s="28"/>
      <c r="B505" s="29"/>
      <c r="C505" s="28"/>
      <c r="D505" s="28"/>
    </row>
    <row r="506" spans="1:4">
      <c r="A506" s="28"/>
      <c r="B506" s="29"/>
      <c r="C506" s="28"/>
      <c r="D506" s="28"/>
    </row>
    <row r="507" spans="1:4">
      <c r="A507" s="28"/>
      <c r="B507" s="29"/>
      <c r="C507" s="28"/>
      <c r="D507" s="28"/>
    </row>
    <row r="508" spans="1:4">
      <c r="A508" s="28"/>
      <c r="B508" s="29"/>
      <c r="C508" s="28"/>
      <c r="D508" s="28"/>
    </row>
    <row r="509" spans="1:4">
      <c r="A509" s="28"/>
      <c r="B509" s="29"/>
      <c r="C509" s="28"/>
      <c r="D509" s="28"/>
    </row>
    <row r="510" spans="1:4">
      <c r="A510" s="28"/>
      <c r="B510" s="29"/>
      <c r="C510" s="28"/>
      <c r="D510" s="28"/>
    </row>
    <row r="511" spans="1:4">
      <c r="A511" s="28"/>
      <c r="B511" s="29"/>
      <c r="C511" s="28"/>
      <c r="D511" s="28"/>
    </row>
    <row r="512" spans="1:4">
      <c r="A512" s="28"/>
      <c r="B512" s="29"/>
      <c r="C512" s="28"/>
      <c r="D512" s="28"/>
    </row>
    <row r="513" spans="1:4">
      <c r="A513" s="28"/>
      <c r="B513" s="29"/>
      <c r="C513" s="28"/>
      <c r="D513" s="28"/>
    </row>
    <row r="514" spans="1:4">
      <c r="A514" s="28"/>
      <c r="B514" s="29"/>
      <c r="C514" s="28"/>
      <c r="D514" s="28"/>
    </row>
    <row r="515" spans="1:4">
      <c r="A515" s="28"/>
      <c r="B515" s="29"/>
      <c r="C515" s="28"/>
      <c r="D515" s="28"/>
    </row>
    <row r="516" spans="1:4">
      <c r="A516" s="28"/>
      <c r="B516" s="29"/>
      <c r="C516" s="28"/>
      <c r="D516" s="28"/>
    </row>
    <row r="517" spans="1:4">
      <c r="A517" s="28"/>
      <c r="B517" s="29"/>
      <c r="C517" s="28"/>
      <c r="D517" s="28"/>
    </row>
    <row r="518" spans="1:4">
      <c r="A518" s="28"/>
      <c r="B518" s="29"/>
      <c r="C518" s="28"/>
      <c r="D518" s="28"/>
    </row>
    <row r="519" spans="1:4">
      <c r="A519" s="28"/>
      <c r="B519" s="29"/>
      <c r="C519" s="28"/>
      <c r="D519" s="28"/>
    </row>
    <row r="520" spans="1:4">
      <c r="A520" s="28"/>
      <c r="B520" s="29"/>
      <c r="C520" s="28"/>
      <c r="D520" s="28"/>
    </row>
    <row r="521" spans="1:4">
      <c r="A521" s="28"/>
      <c r="B521" s="29"/>
      <c r="C521" s="28"/>
      <c r="D521" s="28"/>
    </row>
    <row r="522" spans="1:4">
      <c r="A522" s="28"/>
      <c r="B522" s="29"/>
      <c r="C522" s="28"/>
      <c r="D522" s="28"/>
    </row>
    <row r="523" spans="1:4">
      <c r="A523" s="28"/>
      <c r="B523" s="29"/>
      <c r="C523" s="28"/>
      <c r="D523" s="28"/>
    </row>
    <row r="524" spans="1:4">
      <c r="A524" s="28"/>
      <c r="B524" s="29"/>
      <c r="C524" s="28"/>
      <c r="D524" s="28"/>
    </row>
    <row r="525" spans="1:4">
      <c r="A525" s="28"/>
      <c r="B525" s="29"/>
      <c r="C525" s="28"/>
      <c r="D525" s="28"/>
    </row>
    <row r="526" spans="1:4">
      <c r="A526" s="28"/>
      <c r="B526" s="29"/>
      <c r="C526" s="28"/>
      <c r="D526" s="28"/>
    </row>
    <row r="527" spans="1:4">
      <c r="A527" s="28"/>
      <c r="B527" s="29"/>
      <c r="C527" s="28"/>
      <c r="D527" s="28"/>
    </row>
    <row r="528" spans="1:4">
      <c r="A528" s="28"/>
      <c r="B528" s="29"/>
      <c r="C528" s="28"/>
      <c r="D528" s="28"/>
    </row>
    <row r="529" spans="1:4">
      <c r="A529" s="28"/>
      <c r="B529" s="29"/>
      <c r="C529" s="28"/>
      <c r="D529" s="28"/>
    </row>
    <row r="530" spans="1:4">
      <c r="A530" s="28"/>
      <c r="B530" s="29"/>
      <c r="C530" s="28"/>
      <c r="D530" s="28"/>
    </row>
    <row r="531" spans="1:4">
      <c r="A531" s="28"/>
      <c r="B531" s="29"/>
      <c r="C531" s="28"/>
      <c r="D531" s="28"/>
    </row>
    <row r="532" spans="1:4">
      <c r="A532" s="28"/>
      <c r="B532" s="29"/>
      <c r="C532" s="28"/>
      <c r="D532" s="28"/>
    </row>
    <row r="533" spans="1:4">
      <c r="A533" s="28"/>
      <c r="B533" s="29"/>
      <c r="C533" s="28"/>
      <c r="D533" s="28"/>
    </row>
    <row r="534" spans="1:4">
      <c r="A534" s="28"/>
      <c r="B534" s="29"/>
      <c r="C534" s="28"/>
      <c r="D534" s="28"/>
    </row>
    <row r="535" spans="1:4">
      <c r="A535" s="28"/>
      <c r="B535" s="29"/>
      <c r="C535" s="28"/>
      <c r="D535" s="28"/>
    </row>
    <row r="536" spans="1:4">
      <c r="A536" s="28"/>
      <c r="B536" s="29"/>
      <c r="C536" s="28"/>
      <c r="D536" s="28"/>
    </row>
    <row r="537" spans="1:4">
      <c r="A537" s="28"/>
      <c r="B537" s="29"/>
      <c r="C537" s="28"/>
      <c r="D537" s="28"/>
    </row>
    <row r="538" spans="1:4">
      <c r="A538" s="28"/>
      <c r="B538" s="29"/>
      <c r="C538" s="28"/>
      <c r="D538" s="28"/>
    </row>
    <row r="539" spans="1:4">
      <c r="A539" s="28"/>
      <c r="B539" s="29"/>
      <c r="C539" s="28"/>
      <c r="D539" s="28"/>
    </row>
    <row r="540" spans="1:4">
      <c r="A540" s="28"/>
      <c r="B540" s="29"/>
      <c r="C540" s="28"/>
      <c r="D540" s="28"/>
    </row>
    <row r="541" spans="1:4">
      <c r="A541" s="28"/>
      <c r="B541" s="29"/>
      <c r="C541" s="28"/>
      <c r="D541" s="28"/>
    </row>
    <row r="542" spans="1:4">
      <c r="A542" s="28"/>
      <c r="B542" s="29"/>
      <c r="C542" s="28"/>
      <c r="D542" s="28"/>
    </row>
    <row r="543" spans="1:4">
      <c r="A543" s="28"/>
      <c r="B543" s="29"/>
      <c r="C543" s="28"/>
      <c r="D543" s="28"/>
    </row>
    <row r="544" spans="1:4">
      <c r="A544" s="28"/>
      <c r="B544" s="29"/>
      <c r="C544" s="28"/>
      <c r="D544" s="28"/>
    </row>
    <row r="545" spans="1:4">
      <c r="A545" s="28"/>
      <c r="B545" s="29"/>
      <c r="C545" s="28"/>
      <c r="D545" s="28"/>
    </row>
    <row r="546" spans="1:4">
      <c r="A546" s="28"/>
      <c r="B546" s="29"/>
      <c r="C546" s="28"/>
      <c r="D546" s="28"/>
    </row>
    <row r="547" spans="1:4">
      <c r="A547" s="28"/>
      <c r="B547" s="29"/>
      <c r="C547" s="28"/>
      <c r="D547" s="28"/>
    </row>
    <row r="548" spans="1:4">
      <c r="A548" s="28"/>
      <c r="B548" s="29"/>
      <c r="C548" s="28"/>
      <c r="D548" s="28"/>
    </row>
    <row r="549" spans="1:4">
      <c r="A549" s="28"/>
      <c r="B549" s="29"/>
      <c r="C549" s="28"/>
      <c r="D549" s="28"/>
    </row>
    <row r="550" spans="1:4">
      <c r="A550" s="28"/>
      <c r="B550" s="29"/>
      <c r="C550" s="28"/>
      <c r="D550" s="28"/>
    </row>
    <row r="551" spans="1:4">
      <c r="A551" s="28"/>
      <c r="B551" s="29"/>
      <c r="C551" s="28"/>
      <c r="D551" s="28"/>
    </row>
    <row r="552" spans="1:4">
      <c r="A552" s="28"/>
      <c r="B552" s="29"/>
      <c r="C552" s="28"/>
      <c r="D552" s="28"/>
    </row>
    <row r="553" spans="1:4">
      <c r="A553" s="28"/>
      <c r="B553" s="29"/>
      <c r="C553" s="28"/>
      <c r="D553" s="28"/>
    </row>
    <row r="554" spans="1:4">
      <c r="A554" s="28"/>
      <c r="B554" s="29"/>
      <c r="C554" s="28"/>
      <c r="D554" s="28"/>
    </row>
    <row r="555" spans="1:4">
      <c r="A555" s="28"/>
      <c r="B555" s="29"/>
      <c r="C555" s="28"/>
      <c r="D555" s="28"/>
    </row>
    <row r="556" spans="1:4">
      <c r="A556" s="28"/>
      <c r="B556" s="29"/>
      <c r="C556" s="28"/>
      <c r="D556" s="28"/>
    </row>
    <row r="557" spans="1:4">
      <c r="A557" s="28"/>
      <c r="B557" s="29"/>
      <c r="C557" s="28"/>
      <c r="D557" s="28"/>
    </row>
    <row r="558" spans="1:4">
      <c r="A558" s="28"/>
      <c r="B558" s="29"/>
      <c r="C558" s="28"/>
      <c r="D558" s="28"/>
    </row>
    <row r="559" spans="1:4">
      <c r="A559" s="28"/>
      <c r="B559" s="29"/>
      <c r="C559" s="28"/>
      <c r="D559" s="28"/>
    </row>
    <row r="560" spans="1:4">
      <c r="A560" s="28"/>
      <c r="B560" s="29"/>
      <c r="C560" s="28"/>
      <c r="D560" s="28"/>
    </row>
    <row r="561" spans="1:4">
      <c r="A561" s="28"/>
      <c r="B561" s="29"/>
      <c r="C561" s="28"/>
      <c r="D561" s="28"/>
    </row>
    <row r="562" spans="1:4">
      <c r="A562" s="28"/>
      <c r="B562" s="29"/>
      <c r="C562" s="28"/>
      <c r="D562" s="28"/>
    </row>
    <row r="563" spans="1:4">
      <c r="A563" s="28"/>
      <c r="B563" s="29"/>
      <c r="C563" s="28"/>
      <c r="D563" s="28"/>
    </row>
    <row r="564" spans="1:4">
      <c r="A564" s="28"/>
      <c r="B564" s="29"/>
      <c r="C564" s="28"/>
      <c r="D564" s="28"/>
    </row>
    <row r="565" spans="1:4">
      <c r="A565" s="28"/>
      <c r="B565" s="29"/>
      <c r="C565" s="28"/>
      <c r="D565" s="28"/>
    </row>
    <row r="566" spans="1:4">
      <c r="A566" s="28"/>
      <c r="B566" s="29"/>
      <c r="C566" s="28"/>
      <c r="D566" s="28"/>
    </row>
    <row r="567" spans="1:4">
      <c r="A567" s="28"/>
      <c r="B567" s="29"/>
      <c r="C567" s="28"/>
      <c r="D567" s="28"/>
    </row>
    <row r="568" spans="1:4">
      <c r="A568" s="28"/>
      <c r="B568" s="29"/>
      <c r="C568" s="28"/>
      <c r="D568" s="28"/>
    </row>
    <row r="569" spans="1:4">
      <c r="A569" s="28"/>
      <c r="B569" s="29"/>
      <c r="C569" s="28"/>
      <c r="D569" s="28"/>
    </row>
    <row r="570" spans="1:4">
      <c r="A570" s="28"/>
      <c r="B570" s="29"/>
      <c r="C570" s="28"/>
      <c r="D570" s="28"/>
    </row>
    <row r="571" spans="1:4">
      <c r="A571" s="28"/>
      <c r="B571" s="29"/>
      <c r="C571" s="28"/>
      <c r="D571" s="28"/>
    </row>
    <row r="572" spans="1:4">
      <c r="A572" s="28"/>
      <c r="B572" s="29"/>
      <c r="C572" s="28"/>
      <c r="D572" s="28"/>
    </row>
    <row r="573" spans="1:4">
      <c r="A573" s="28"/>
      <c r="B573" s="29"/>
      <c r="C573" s="28"/>
      <c r="D573" s="28"/>
    </row>
    <row r="574" spans="1:4">
      <c r="A574" s="28"/>
      <c r="B574" s="29"/>
      <c r="C574" s="28"/>
      <c r="D574" s="28"/>
    </row>
    <row r="575" spans="1:4">
      <c r="A575" s="28"/>
      <c r="B575" s="29"/>
      <c r="C575" s="28"/>
      <c r="D575" s="28"/>
    </row>
    <row r="576" spans="1:4">
      <c r="A576" s="28"/>
      <c r="B576" s="29"/>
      <c r="C576" s="28"/>
      <c r="D576" s="28"/>
    </row>
    <row r="577" spans="1:4">
      <c r="A577" s="28"/>
      <c r="B577" s="29"/>
      <c r="C577" s="28"/>
      <c r="D577" s="28"/>
    </row>
    <row r="578" spans="1:4">
      <c r="A578" s="28"/>
      <c r="B578" s="29"/>
      <c r="C578" s="28"/>
      <c r="D578" s="28"/>
    </row>
    <row r="579" spans="1:4">
      <c r="A579" s="28"/>
      <c r="B579" s="29"/>
      <c r="C579" s="28"/>
      <c r="D579" s="28"/>
    </row>
    <row r="580" spans="1:4">
      <c r="A580" s="28"/>
      <c r="B580" s="29"/>
      <c r="C580" s="28"/>
      <c r="D580" s="28"/>
    </row>
    <row r="581" spans="1:4">
      <c r="A581" s="28"/>
      <c r="B581" s="29"/>
      <c r="C581" s="28"/>
      <c r="D581" s="28"/>
    </row>
    <row r="582" spans="1:4">
      <c r="A582" s="28"/>
      <c r="B582" s="29"/>
      <c r="C582" s="28"/>
      <c r="D582" s="28"/>
    </row>
    <row r="583" spans="1:4">
      <c r="A583" s="28"/>
      <c r="B583" s="29"/>
      <c r="C583" s="28"/>
      <c r="D583" s="28"/>
    </row>
    <row r="584" spans="1:4">
      <c r="A584" s="28"/>
      <c r="B584" s="29"/>
      <c r="C584" s="28"/>
      <c r="D584" s="28"/>
    </row>
    <row r="585" spans="1:4">
      <c r="A585" s="28"/>
      <c r="B585" s="29"/>
      <c r="C585" s="28"/>
      <c r="D585" s="28"/>
    </row>
    <row r="586" spans="1:4">
      <c r="A586" s="28"/>
      <c r="B586" s="29"/>
      <c r="C586" s="28"/>
      <c r="D586" s="28"/>
    </row>
    <row r="587" spans="1:4">
      <c r="A587" s="28"/>
      <c r="B587" s="29"/>
      <c r="C587" s="28"/>
      <c r="D587" s="28"/>
    </row>
    <row r="588" spans="1:4">
      <c r="A588" s="28"/>
      <c r="B588" s="29"/>
      <c r="C588" s="28"/>
      <c r="D588" s="28"/>
    </row>
    <row r="589" spans="1:4">
      <c r="A589" s="28"/>
      <c r="B589" s="29"/>
      <c r="C589" s="28"/>
      <c r="D589" s="28"/>
    </row>
    <row r="590" spans="1:4">
      <c r="A590" s="28"/>
      <c r="B590" s="29"/>
      <c r="C590" s="28"/>
      <c r="D590" s="28"/>
    </row>
    <row r="591" spans="1:4">
      <c r="A591" s="28"/>
      <c r="B591" s="29"/>
      <c r="C591" s="28"/>
      <c r="D591" s="28"/>
    </row>
    <row r="592" spans="1:4">
      <c r="A592" s="28"/>
      <c r="B592" s="29"/>
      <c r="C592" s="28"/>
      <c r="D592" s="28"/>
    </row>
    <row r="593" spans="1:4">
      <c r="A593" s="28"/>
      <c r="B593" s="29"/>
      <c r="C593" s="28"/>
      <c r="D593" s="28"/>
    </row>
    <row r="594" spans="1:4">
      <c r="A594" s="28"/>
      <c r="B594" s="29"/>
      <c r="C594" s="28"/>
      <c r="D594" s="28"/>
    </row>
    <row r="595" spans="1:4">
      <c r="A595" s="28"/>
      <c r="B595" s="29"/>
      <c r="C595" s="28"/>
      <c r="D595" s="28"/>
    </row>
    <row r="596" spans="1:4">
      <c r="A596" s="28"/>
      <c r="B596" s="29"/>
      <c r="C596" s="28"/>
      <c r="D596" s="28"/>
    </row>
    <row r="597" spans="1:4">
      <c r="A597" s="28"/>
      <c r="B597" s="29"/>
      <c r="C597" s="28"/>
      <c r="D597" s="28"/>
    </row>
    <row r="598" spans="1:4">
      <c r="A598" s="28"/>
      <c r="B598" s="29"/>
      <c r="C598" s="28"/>
      <c r="D598" s="28"/>
    </row>
    <row r="599" spans="1:4">
      <c r="A599" s="28"/>
      <c r="B599" s="29"/>
      <c r="C599" s="28"/>
      <c r="D599" s="28"/>
    </row>
    <row r="600" spans="1:4">
      <c r="A600" s="28"/>
      <c r="B600" s="29"/>
      <c r="C600" s="28"/>
      <c r="D600" s="28"/>
    </row>
    <row r="601" spans="1:4">
      <c r="A601" s="28"/>
      <c r="B601" s="29"/>
      <c r="C601" s="28"/>
      <c r="D601" s="28"/>
    </row>
    <row r="602" spans="1:4">
      <c r="A602" s="28"/>
      <c r="B602" s="29"/>
      <c r="C602" s="28"/>
      <c r="D602" s="28"/>
    </row>
    <row r="603" spans="1:4">
      <c r="A603" s="28"/>
      <c r="B603" s="29"/>
      <c r="C603" s="28"/>
      <c r="D603" s="28"/>
    </row>
    <row r="604" spans="1:4">
      <c r="A604" s="28"/>
      <c r="B604" s="29"/>
      <c r="C604" s="28"/>
      <c r="D604" s="28"/>
    </row>
    <row r="605" spans="1:4">
      <c r="A605" s="28"/>
      <c r="B605" s="29"/>
      <c r="C605" s="28"/>
      <c r="D605" s="28"/>
    </row>
    <row r="606" spans="1:4">
      <c r="A606" s="28"/>
      <c r="B606" s="29"/>
      <c r="C606" s="28"/>
      <c r="D606" s="28"/>
    </row>
    <row r="607" spans="1:4">
      <c r="A607" s="28"/>
      <c r="B607" s="29"/>
      <c r="C607" s="28"/>
      <c r="D607" s="28"/>
    </row>
    <row r="608" spans="1:4">
      <c r="A608" s="28"/>
      <c r="B608" s="29"/>
      <c r="C608" s="28"/>
      <c r="D608" s="28"/>
    </row>
    <row r="609" spans="1:4">
      <c r="A609" s="28"/>
      <c r="B609" s="29"/>
      <c r="C609" s="28"/>
      <c r="D609" s="28"/>
    </row>
    <row r="610" spans="1:4">
      <c r="A610" s="28"/>
      <c r="B610" s="29"/>
      <c r="C610" s="28"/>
      <c r="D610" s="28"/>
    </row>
    <row r="611" spans="1:4">
      <c r="A611" s="28"/>
      <c r="B611" s="29"/>
      <c r="C611" s="28"/>
      <c r="D611" s="28"/>
    </row>
    <row r="612" spans="1:4">
      <c r="A612" s="28"/>
      <c r="B612" s="29"/>
      <c r="C612" s="28"/>
      <c r="D612" s="28"/>
    </row>
    <row r="613" spans="1:4">
      <c r="A613" s="28"/>
      <c r="B613" s="29"/>
      <c r="C613" s="28"/>
      <c r="D613" s="28"/>
    </row>
    <row r="614" spans="1:4">
      <c r="A614" s="28"/>
      <c r="B614" s="29"/>
      <c r="C614" s="28"/>
      <c r="D614" s="28"/>
    </row>
    <row r="615" spans="1:4">
      <c r="A615" s="28"/>
      <c r="B615" s="29"/>
      <c r="C615" s="28"/>
      <c r="D615" s="28"/>
    </row>
    <row r="616" spans="1:4">
      <c r="A616" s="28"/>
      <c r="B616" s="29"/>
      <c r="C616" s="28"/>
      <c r="D616" s="28"/>
    </row>
    <row r="617" spans="1:4">
      <c r="A617" s="28"/>
      <c r="B617" s="29"/>
      <c r="C617" s="28"/>
      <c r="D617" s="28"/>
    </row>
    <row r="618" spans="1:4">
      <c r="A618" s="28"/>
      <c r="B618" s="29"/>
      <c r="C618" s="28"/>
      <c r="D618" s="28"/>
    </row>
    <row r="619" spans="1:4">
      <c r="A619" s="28"/>
      <c r="B619" s="29"/>
      <c r="C619" s="28"/>
      <c r="D619" s="28"/>
    </row>
    <row r="620" spans="1:4">
      <c r="A620" s="28"/>
      <c r="B620" s="29"/>
      <c r="C620" s="28"/>
      <c r="D620" s="28"/>
    </row>
    <row r="621" spans="1:4">
      <c r="A621" s="28"/>
      <c r="B621" s="29"/>
      <c r="C621" s="28"/>
      <c r="D621" s="28"/>
    </row>
    <row r="622" spans="1:4">
      <c r="A622" s="28"/>
      <c r="B622" s="29"/>
      <c r="C622" s="28"/>
      <c r="D622" s="28"/>
    </row>
    <row r="623" spans="1:4">
      <c r="A623" s="28"/>
      <c r="B623" s="29"/>
      <c r="C623" s="28"/>
      <c r="D623" s="28"/>
    </row>
    <row r="624" spans="1:4">
      <c r="A624" s="28"/>
      <c r="B624" s="29"/>
      <c r="C624" s="28"/>
      <c r="D624" s="28"/>
    </row>
    <row r="625" spans="1:4">
      <c r="A625" s="28"/>
      <c r="B625" s="29"/>
      <c r="C625" s="28"/>
      <c r="D625" s="28"/>
    </row>
    <row r="626" spans="1:4">
      <c r="A626" s="28"/>
      <c r="B626" s="29"/>
      <c r="C626" s="28"/>
      <c r="D626" s="28"/>
    </row>
    <row r="627" spans="1:4">
      <c r="A627" s="28"/>
      <c r="B627" s="29"/>
      <c r="C627" s="28"/>
      <c r="D627" s="28"/>
    </row>
    <row r="628" spans="1:4">
      <c r="A628" s="28"/>
      <c r="B628" s="29"/>
      <c r="C628" s="28"/>
      <c r="D628" s="28"/>
    </row>
    <row r="629" spans="1:4">
      <c r="A629" s="28"/>
      <c r="B629" s="29"/>
      <c r="C629" s="28"/>
      <c r="D629" s="28"/>
    </row>
    <row r="630" spans="1:4">
      <c r="A630" s="28"/>
      <c r="B630" s="29"/>
      <c r="C630" s="28"/>
      <c r="D630" s="28"/>
    </row>
    <row r="631" spans="1:4">
      <c r="A631" s="28"/>
      <c r="B631" s="29"/>
      <c r="C631" s="28"/>
      <c r="D631" s="28"/>
    </row>
    <row r="632" spans="1:4">
      <c r="A632" s="28"/>
      <c r="B632" s="29"/>
      <c r="C632" s="28"/>
      <c r="D632" s="28"/>
    </row>
    <row r="633" spans="1:4">
      <c r="A633" s="28"/>
      <c r="B633" s="29"/>
      <c r="C633" s="28"/>
      <c r="D633" s="28"/>
    </row>
    <row r="634" spans="1:4">
      <c r="A634" s="28"/>
      <c r="B634" s="29"/>
      <c r="C634" s="28"/>
      <c r="D634" s="28"/>
    </row>
    <row r="635" spans="1:4">
      <c r="A635" s="28"/>
      <c r="B635" s="29"/>
      <c r="C635" s="28"/>
      <c r="D635" s="28"/>
    </row>
    <row r="636" spans="1:4">
      <c r="A636" s="28"/>
      <c r="B636" s="29"/>
      <c r="C636" s="28"/>
      <c r="D636" s="28"/>
    </row>
    <row r="637" spans="1:4">
      <c r="A637" s="28"/>
      <c r="B637" s="29"/>
      <c r="C637" s="28"/>
      <c r="D637" s="28"/>
    </row>
    <row r="638" spans="1:4">
      <c r="A638" s="28"/>
      <c r="B638" s="29"/>
      <c r="C638" s="28"/>
      <c r="D638" s="28"/>
    </row>
    <row r="639" spans="1:4">
      <c r="A639" s="28"/>
      <c r="B639" s="29"/>
      <c r="C639" s="28"/>
      <c r="D639" s="28"/>
    </row>
    <row r="640" spans="1:4">
      <c r="A640" s="28"/>
      <c r="B640" s="29"/>
      <c r="C640" s="28"/>
      <c r="D640" s="28"/>
    </row>
    <row r="641" spans="1:4">
      <c r="A641" s="28"/>
      <c r="B641" s="29"/>
      <c r="C641" s="28"/>
      <c r="D641" s="28"/>
    </row>
    <row r="642" spans="1:4">
      <c r="A642" s="28"/>
      <c r="B642" s="29"/>
      <c r="C642" s="28"/>
      <c r="D642" s="28"/>
    </row>
    <row r="643" spans="1:4">
      <c r="A643" s="28"/>
      <c r="B643" s="29"/>
      <c r="C643" s="28"/>
      <c r="D643" s="28"/>
    </row>
    <row r="644" spans="1:4">
      <c r="A644" s="28"/>
      <c r="B644" s="29"/>
      <c r="C644" s="28"/>
      <c r="D644" s="28"/>
    </row>
    <row r="645" spans="1:4">
      <c r="A645" s="28"/>
      <c r="B645" s="29"/>
      <c r="C645" s="28"/>
      <c r="D645" s="28"/>
    </row>
    <row r="646" spans="1:4">
      <c r="A646" s="28"/>
      <c r="B646" s="29"/>
      <c r="C646" s="28"/>
      <c r="D646" s="28"/>
    </row>
    <row r="647" spans="1:4">
      <c r="A647" s="28"/>
      <c r="B647" s="29"/>
      <c r="C647" s="28"/>
      <c r="D647" s="28"/>
    </row>
    <row r="648" spans="1:4">
      <c r="A648" s="28"/>
      <c r="B648" s="29"/>
      <c r="C648" s="28"/>
      <c r="D648" s="28"/>
    </row>
    <row r="649" spans="1:4">
      <c r="A649" s="28"/>
      <c r="B649" s="29"/>
      <c r="C649" s="28"/>
      <c r="D649" s="28"/>
    </row>
    <row r="650" spans="1:4">
      <c r="A650" s="28"/>
      <c r="B650" s="29"/>
      <c r="C650" s="28"/>
      <c r="D650" s="28"/>
    </row>
    <row r="651" spans="1:4">
      <c r="A651" s="28"/>
      <c r="B651" s="29"/>
      <c r="C651" s="28"/>
      <c r="D651" s="28"/>
    </row>
    <row r="652" spans="1:4">
      <c r="A652" s="28"/>
      <c r="B652" s="29"/>
      <c r="C652" s="28"/>
      <c r="D652" s="28"/>
    </row>
    <row r="653" spans="1:4">
      <c r="A653" s="28"/>
      <c r="B653" s="29"/>
      <c r="C653" s="28"/>
      <c r="D653" s="28"/>
    </row>
    <row r="654" spans="1:4">
      <c r="A654" s="28"/>
      <c r="B654" s="29"/>
      <c r="C654" s="28"/>
      <c r="D654" s="28"/>
    </row>
    <row r="655" spans="1:4">
      <c r="A655" s="28"/>
      <c r="B655" s="29"/>
      <c r="C655" s="28"/>
      <c r="D655" s="28"/>
    </row>
    <row r="656" spans="1:4">
      <c r="A656" s="28"/>
      <c r="B656" s="29"/>
      <c r="C656" s="28"/>
      <c r="D656" s="28"/>
    </row>
    <row r="657" spans="1:4">
      <c r="A657" s="28"/>
      <c r="B657" s="29"/>
      <c r="C657" s="28"/>
      <c r="D657" s="28"/>
    </row>
    <row r="658" spans="1:4">
      <c r="A658" s="28"/>
      <c r="B658" s="29"/>
      <c r="C658" s="28"/>
      <c r="D658" s="28"/>
    </row>
    <row r="659" spans="1:4">
      <c r="A659" s="28"/>
      <c r="B659" s="29"/>
      <c r="C659" s="28"/>
      <c r="D659" s="28"/>
    </row>
    <row r="660" spans="1:4">
      <c r="A660" s="28"/>
      <c r="B660" s="29"/>
      <c r="C660" s="28"/>
      <c r="D660" s="28"/>
    </row>
    <row r="661" spans="1:4">
      <c r="A661" s="28"/>
      <c r="B661" s="29"/>
      <c r="C661" s="28"/>
      <c r="D661" s="28"/>
    </row>
    <row r="662" spans="1:4">
      <c r="A662" s="28"/>
      <c r="B662" s="29"/>
      <c r="C662" s="28"/>
      <c r="D662" s="28"/>
    </row>
    <row r="663" spans="1:4">
      <c r="A663" s="28"/>
      <c r="B663" s="29"/>
      <c r="C663" s="28"/>
      <c r="D663" s="28"/>
    </row>
    <row r="664" spans="1:4">
      <c r="A664" s="28"/>
      <c r="B664" s="29"/>
      <c r="C664" s="28"/>
      <c r="D664" s="28"/>
    </row>
    <row r="665" spans="1:4">
      <c r="A665" s="28"/>
      <c r="B665" s="29"/>
      <c r="C665" s="28"/>
      <c r="D665" s="28"/>
    </row>
    <row r="666" spans="1:4">
      <c r="A666" s="28"/>
      <c r="B666" s="29"/>
      <c r="C666" s="28"/>
      <c r="D666" s="28"/>
    </row>
    <row r="667" spans="1:4">
      <c r="A667" s="28"/>
      <c r="B667" s="29"/>
      <c r="C667" s="28"/>
      <c r="D667" s="28"/>
    </row>
    <row r="668" spans="1:4">
      <c r="A668" s="28"/>
      <c r="B668" s="29"/>
      <c r="C668" s="28"/>
      <c r="D668" s="28"/>
    </row>
    <row r="669" spans="1:4">
      <c r="A669" s="28"/>
      <c r="B669" s="29"/>
      <c r="C669" s="28"/>
      <c r="D669" s="28"/>
    </row>
    <row r="670" spans="1:4">
      <c r="A670" s="28"/>
      <c r="B670" s="29"/>
      <c r="C670" s="28"/>
      <c r="D670" s="28"/>
    </row>
    <row r="671" spans="1:4">
      <c r="A671" s="28"/>
      <c r="B671" s="29"/>
      <c r="C671" s="28"/>
      <c r="D671" s="28"/>
    </row>
    <row r="672" spans="1:4">
      <c r="A672" s="28"/>
      <c r="B672" s="29"/>
      <c r="C672" s="28"/>
      <c r="D672" s="28"/>
    </row>
    <row r="673" spans="1:4">
      <c r="A673" s="28"/>
      <c r="B673" s="29"/>
      <c r="C673" s="28"/>
      <c r="D673" s="28"/>
    </row>
    <row r="674" spans="1:4">
      <c r="A674" s="28"/>
      <c r="B674" s="29"/>
      <c r="C674" s="28"/>
      <c r="D674" s="28"/>
    </row>
    <row r="675" spans="1:4">
      <c r="A675" s="28"/>
      <c r="B675" s="29"/>
      <c r="C675" s="28"/>
      <c r="D675" s="28"/>
    </row>
    <row r="676" spans="1:4">
      <c r="A676" s="28"/>
      <c r="B676" s="29"/>
      <c r="C676" s="28"/>
      <c r="D676" s="28"/>
    </row>
    <row r="677" spans="1:4">
      <c r="A677" s="28"/>
      <c r="B677" s="29"/>
      <c r="C677" s="28"/>
      <c r="D677" s="28"/>
    </row>
    <row r="678" spans="1:4">
      <c r="A678" s="28"/>
      <c r="B678" s="29"/>
      <c r="C678" s="28"/>
      <c r="D678" s="28"/>
    </row>
    <row r="679" spans="1:4">
      <c r="A679" s="28"/>
      <c r="B679" s="29"/>
      <c r="C679" s="28"/>
      <c r="D679" s="28"/>
    </row>
    <row r="680" spans="1:4">
      <c r="A680" s="28"/>
      <c r="B680" s="29"/>
      <c r="C680" s="28"/>
      <c r="D680" s="28"/>
    </row>
    <row r="681" spans="1:4">
      <c r="A681" s="28"/>
      <c r="B681" s="29"/>
      <c r="C681" s="28"/>
      <c r="D681" s="28"/>
    </row>
    <row r="682" spans="1:4">
      <c r="A682" s="28"/>
      <c r="B682" s="29"/>
      <c r="C682" s="28"/>
      <c r="D682" s="28"/>
    </row>
    <row r="683" spans="1:4">
      <c r="A683" s="28"/>
      <c r="B683" s="29"/>
      <c r="C683" s="28"/>
      <c r="D683" s="28"/>
    </row>
    <row r="684" spans="1:4">
      <c r="A684" s="28"/>
      <c r="B684" s="29"/>
      <c r="C684" s="28"/>
      <c r="D684" s="28"/>
    </row>
    <row r="685" spans="1:4">
      <c r="A685" s="28"/>
      <c r="B685" s="29"/>
      <c r="C685" s="28"/>
      <c r="D685" s="28"/>
    </row>
    <row r="686" spans="1:4">
      <c r="A686" s="28"/>
      <c r="B686" s="29"/>
      <c r="C686" s="28"/>
      <c r="D686" s="28"/>
    </row>
    <row r="687" spans="1:4">
      <c r="A687" s="28"/>
      <c r="B687" s="29"/>
      <c r="C687" s="28"/>
      <c r="D687" s="28"/>
    </row>
    <row r="688" spans="1:4">
      <c r="A688" s="28"/>
      <c r="B688" s="29"/>
      <c r="C688" s="28"/>
      <c r="D688" s="28"/>
    </row>
    <row r="689" spans="1:4">
      <c r="A689" s="28"/>
      <c r="B689" s="29"/>
      <c r="C689" s="28"/>
      <c r="D689" s="28"/>
    </row>
    <row r="690" spans="1:4">
      <c r="A690" s="28"/>
      <c r="B690" s="29"/>
      <c r="C690" s="28"/>
      <c r="D690" s="28"/>
    </row>
    <row r="691" spans="1:4">
      <c r="A691" s="28"/>
      <c r="B691" s="29"/>
      <c r="C691" s="28"/>
      <c r="D691" s="28"/>
    </row>
    <row r="692" spans="1:4">
      <c r="A692" s="28"/>
      <c r="B692" s="29"/>
      <c r="C692" s="28"/>
      <c r="D692" s="28"/>
    </row>
    <row r="693" spans="1:4">
      <c r="A693" s="28"/>
      <c r="B693" s="29"/>
      <c r="C693" s="28"/>
      <c r="D693" s="28"/>
    </row>
    <row r="694" spans="1:4">
      <c r="A694" s="28"/>
      <c r="B694" s="29"/>
      <c r="C694" s="28"/>
      <c r="D694" s="28"/>
    </row>
    <row r="695" spans="1:4">
      <c r="A695" s="28"/>
      <c r="B695" s="29"/>
      <c r="C695" s="28"/>
      <c r="D695" s="28"/>
    </row>
    <row r="696" spans="1:4">
      <c r="A696" s="28"/>
      <c r="B696" s="29"/>
      <c r="C696" s="28"/>
      <c r="D696" s="28"/>
    </row>
    <row r="697" spans="1:4">
      <c r="A697" s="28"/>
      <c r="B697" s="29"/>
      <c r="C697" s="28"/>
      <c r="D697" s="28"/>
    </row>
    <row r="698" spans="1:4">
      <c r="A698" s="28"/>
      <c r="B698" s="29"/>
      <c r="C698" s="28"/>
      <c r="D698" s="28"/>
    </row>
    <row r="699" spans="1:4">
      <c r="A699" s="28"/>
      <c r="B699" s="29"/>
      <c r="C699" s="28"/>
      <c r="D699" s="28"/>
    </row>
    <row r="700" spans="1:4">
      <c r="A700" s="28"/>
      <c r="B700" s="29"/>
      <c r="C700" s="28"/>
      <c r="D700" s="28"/>
    </row>
    <row r="701" spans="1:4">
      <c r="A701" s="28"/>
      <c r="B701" s="29"/>
      <c r="C701" s="28"/>
      <c r="D701" s="28"/>
    </row>
    <row r="702" spans="1:4">
      <c r="A702" s="28"/>
      <c r="B702" s="29"/>
      <c r="C702" s="28"/>
      <c r="D702" s="28"/>
    </row>
    <row r="703" spans="1:4">
      <c r="A703" s="28"/>
      <c r="B703" s="29"/>
      <c r="C703" s="28"/>
      <c r="D703" s="28"/>
    </row>
    <row r="704" spans="1:4">
      <c r="A704" s="28"/>
      <c r="B704" s="29"/>
      <c r="C704" s="28"/>
      <c r="D704" s="28"/>
    </row>
    <row r="705" spans="1:4">
      <c r="A705" s="28"/>
      <c r="B705" s="29"/>
      <c r="C705" s="28"/>
      <c r="D705" s="28"/>
    </row>
    <row r="706" spans="1:4">
      <c r="A706" s="28"/>
      <c r="B706" s="29"/>
      <c r="C706" s="28"/>
      <c r="D706" s="28"/>
    </row>
    <row r="707" spans="1:4">
      <c r="A707" s="28"/>
      <c r="B707" s="29"/>
      <c r="C707" s="28"/>
      <c r="D707" s="28"/>
    </row>
    <row r="708" spans="1:4">
      <c r="A708" s="28"/>
      <c r="B708" s="29"/>
      <c r="C708" s="28"/>
      <c r="D708" s="28"/>
    </row>
    <row r="709" spans="1:4">
      <c r="A709" s="28"/>
      <c r="B709" s="29"/>
      <c r="C709" s="28"/>
      <c r="D709" s="28"/>
    </row>
    <row r="710" spans="1:4">
      <c r="A710" s="28"/>
      <c r="B710" s="29"/>
      <c r="C710" s="28"/>
      <c r="D710" s="28"/>
    </row>
    <row r="711" spans="1:4">
      <c r="A711" s="28"/>
      <c r="B711" s="29"/>
      <c r="C711" s="28"/>
      <c r="D711" s="28"/>
    </row>
    <row r="712" spans="1:4">
      <c r="A712" s="28"/>
      <c r="B712" s="29"/>
      <c r="C712" s="28"/>
      <c r="D712" s="28"/>
    </row>
    <row r="713" spans="1:4">
      <c r="A713" s="28"/>
      <c r="B713" s="29"/>
      <c r="C713" s="28"/>
      <c r="D713" s="28"/>
    </row>
    <row r="714" spans="1:4">
      <c r="A714" s="28"/>
      <c r="B714" s="29"/>
      <c r="C714" s="28"/>
      <c r="D714" s="28"/>
    </row>
    <row r="715" spans="1:4">
      <c r="A715" s="28"/>
      <c r="B715" s="29"/>
      <c r="C715" s="28"/>
      <c r="D715" s="28"/>
    </row>
    <row r="716" spans="1:4">
      <c r="A716" s="28"/>
      <c r="B716" s="29"/>
      <c r="C716" s="28"/>
      <c r="D716" s="28"/>
    </row>
    <row r="717" spans="1:4">
      <c r="A717" s="28"/>
      <c r="B717" s="29"/>
      <c r="C717" s="28"/>
      <c r="D717" s="28"/>
    </row>
    <row r="718" spans="1:4">
      <c r="A718" s="28"/>
      <c r="B718" s="29"/>
      <c r="C718" s="28"/>
      <c r="D718" s="28"/>
    </row>
    <row r="719" spans="1:4">
      <c r="A719" s="28"/>
      <c r="B719" s="29"/>
      <c r="C719" s="28"/>
      <c r="D719" s="28"/>
    </row>
    <row r="720" spans="1:4">
      <c r="A720" s="28"/>
      <c r="B720" s="29"/>
      <c r="C720" s="28"/>
      <c r="D720" s="28"/>
    </row>
    <row r="721" spans="1:4">
      <c r="A721" s="28"/>
      <c r="B721" s="29"/>
      <c r="C721" s="28"/>
      <c r="D721" s="28"/>
    </row>
    <row r="722" spans="1:4">
      <c r="A722" s="28"/>
      <c r="B722" s="29"/>
      <c r="C722" s="28"/>
      <c r="D722" s="28"/>
    </row>
    <row r="723" spans="1:4">
      <c r="A723" s="28"/>
      <c r="B723" s="29"/>
      <c r="C723" s="28"/>
      <c r="D723" s="28"/>
    </row>
    <row r="724" spans="1:4">
      <c r="A724" s="28"/>
      <c r="B724" s="29"/>
      <c r="C724" s="28"/>
      <c r="D724" s="28"/>
    </row>
    <row r="725" spans="1:4">
      <c r="A725" s="28"/>
      <c r="B725" s="29"/>
      <c r="C725" s="28"/>
      <c r="D725" s="28"/>
    </row>
    <row r="726" spans="1:4">
      <c r="A726" s="28"/>
      <c r="B726" s="29"/>
      <c r="C726" s="28"/>
      <c r="D726" s="28"/>
    </row>
    <row r="727" spans="1:4">
      <c r="A727" s="28"/>
      <c r="B727" s="29"/>
      <c r="C727" s="28"/>
      <c r="D727" s="28"/>
    </row>
    <row r="728" spans="1:4">
      <c r="A728" s="28"/>
      <c r="B728" s="29"/>
      <c r="C728" s="28"/>
      <c r="D728" s="28"/>
    </row>
    <row r="729" spans="1:4">
      <c r="A729" s="28"/>
      <c r="B729" s="29"/>
      <c r="C729" s="28"/>
      <c r="D729" s="28"/>
    </row>
    <row r="730" spans="1:4">
      <c r="A730" s="28"/>
      <c r="B730" s="29"/>
      <c r="C730" s="28"/>
      <c r="D730" s="28"/>
    </row>
    <row r="731" spans="1:4">
      <c r="A731" s="28"/>
      <c r="B731" s="29"/>
      <c r="C731" s="28"/>
      <c r="D731" s="28"/>
    </row>
    <row r="732" spans="1:4">
      <c r="A732" s="28"/>
      <c r="B732" s="29"/>
      <c r="C732" s="28"/>
      <c r="D732" s="28"/>
    </row>
    <row r="733" spans="1:4">
      <c r="A733" s="28"/>
      <c r="B733" s="29"/>
      <c r="C733" s="28"/>
      <c r="D733" s="28"/>
    </row>
    <row r="734" spans="1:4">
      <c r="A734" s="28"/>
      <c r="B734" s="29"/>
      <c r="C734" s="28"/>
      <c r="D734" s="28"/>
    </row>
    <row r="735" spans="1:4">
      <c r="A735" s="28"/>
      <c r="B735" s="29"/>
      <c r="C735" s="28"/>
      <c r="D735" s="28"/>
    </row>
    <row r="736" spans="1:4">
      <c r="A736" s="28"/>
      <c r="B736" s="29"/>
      <c r="C736" s="28"/>
      <c r="D736" s="28"/>
    </row>
    <row r="737" spans="1:4">
      <c r="A737" s="28"/>
      <c r="B737" s="29"/>
      <c r="C737" s="28"/>
      <c r="D737" s="28"/>
    </row>
    <row r="738" spans="1:4">
      <c r="A738" s="28"/>
      <c r="B738" s="29"/>
      <c r="C738" s="28"/>
      <c r="D738" s="28"/>
    </row>
    <row r="739" spans="1:4">
      <c r="A739" s="28"/>
      <c r="B739" s="29"/>
      <c r="C739" s="28"/>
      <c r="D739" s="28"/>
    </row>
    <row r="740" spans="1:4">
      <c r="A740" s="28"/>
      <c r="B740" s="29"/>
      <c r="C740" s="28"/>
      <c r="D740" s="28"/>
    </row>
    <row r="741" spans="1:4">
      <c r="A741" s="28"/>
      <c r="B741" s="29"/>
      <c r="C741" s="28"/>
      <c r="D741" s="28"/>
    </row>
    <row r="742" spans="1:4">
      <c r="A742" s="28"/>
      <c r="B742" s="29"/>
      <c r="C742" s="28"/>
      <c r="D742" s="28"/>
    </row>
    <row r="743" spans="1:4">
      <c r="A743" s="28"/>
      <c r="B743" s="29"/>
      <c r="C743" s="28"/>
      <c r="D743" s="28"/>
    </row>
    <row r="744" spans="1:4">
      <c r="A744" s="28"/>
      <c r="B744" s="29"/>
      <c r="C744" s="28"/>
      <c r="D744" s="28"/>
    </row>
    <row r="745" spans="1:4">
      <c r="A745" s="28"/>
      <c r="B745" s="29"/>
      <c r="C745" s="28"/>
      <c r="D745" s="28"/>
    </row>
    <row r="746" spans="1:4">
      <c r="A746" s="28"/>
      <c r="B746" s="29"/>
      <c r="C746" s="28"/>
      <c r="D746" s="28"/>
    </row>
    <row r="747" spans="1:4">
      <c r="A747" s="28"/>
      <c r="B747" s="29"/>
      <c r="C747" s="28"/>
      <c r="D747" s="28"/>
    </row>
    <row r="748" spans="1:4">
      <c r="A748" s="28"/>
      <c r="B748" s="29"/>
      <c r="C748" s="28"/>
      <c r="D748" s="28"/>
    </row>
    <row r="749" spans="1:4">
      <c r="A749" s="28"/>
      <c r="B749" s="29"/>
      <c r="C749" s="28"/>
      <c r="D749" s="28"/>
    </row>
    <row r="750" spans="1:4">
      <c r="A750" s="28"/>
      <c r="B750" s="29"/>
      <c r="C750" s="28"/>
      <c r="D750" s="28"/>
    </row>
    <row r="751" spans="1:4">
      <c r="A751" s="28"/>
      <c r="B751" s="29"/>
      <c r="C751" s="28"/>
      <c r="D751" s="28"/>
    </row>
    <row r="752" spans="1:4">
      <c r="A752" s="28"/>
      <c r="B752" s="29"/>
      <c r="C752" s="28"/>
      <c r="D752" s="28"/>
    </row>
    <row r="753" spans="1:4">
      <c r="A753" s="28"/>
      <c r="B753" s="29"/>
      <c r="C753" s="28"/>
      <c r="D753" s="28"/>
    </row>
    <row r="754" spans="1:4">
      <c r="A754" s="28"/>
      <c r="B754" s="29"/>
      <c r="C754" s="28"/>
      <c r="D754" s="28"/>
    </row>
    <row r="755" spans="1:4">
      <c r="A755" s="28"/>
      <c r="B755" s="29"/>
      <c r="C755" s="28"/>
      <c r="D755" s="28"/>
    </row>
    <row r="756" spans="1:4">
      <c r="A756" s="28"/>
      <c r="B756" s="29"/>
      <c r="C756" s="28"/>
      <c r="D756" s="28"/>
    </row>
    <row r="757" spans="1:4">
      <c r="A757" s="28"/>
      <c r="B757" s="29"/>
      <c r="C757" s="28"/>
      <c r="D757" s="28"/>
    </row>
    <row r="758" spans="1:4">
      <c r="A758" s="28"/>
      <c r="B758" s="29"/>
      <c r="C758" s="28"/>
      <c r="D758" s="28"/>
    </row>
    <row r="759" spans="1:4">
      <c r="A759" s="28"/>
      <c r="B759" s="29"/>
      <c r="C759" s="28"/>
      <c r="D759" s="28"/>
    </row>
    <row r="760" spans="1:4">
      <c r="A760" s="28"/>
      <c r="B760" s="29"/>
      <c r="C760" s="28"/>
      <c r="D760" s="28"/>
    </row>
    <row r="761" spans="1:4">
      <c r="A761" s="28"/>
      <c r="B761" s="29"/>
      <c r="C761" s="28"/>
      <c r="D761" s="28"/>
    </row>
    <row r="762" spans="1:4">
      <c r="A762" s="28"/>
      <c r="B762" s="29"/>
      <c r="C762" s="28"/>
      <c r="D762" s="28"/>
    </row>
    <row r="763" spans="1:4">
      <c r="A763" s="28"/>
      <c r="B763" s="29"/>
      <c r="C763" s="28"/>
      <c r="D763" s="28"/>
    </row>
    <row r="764" spans="1:4">
      <c r="A764" s="28"/>
      <c r="B764" s="29"/>
      <c r="C764" s="28"/>
      <c r="D764" s="28"/>
    </row>
    <row r="765" spans="1:4">
      <c r="A765" s="28"/>
      <c r="B765" s="29"/>
      <c r="C765" s="28"/>
      <c r="D765" s="28"/>
    </row>
    <row r="766" spans="1:4">
      <c r="A766" s="28"/>
      <c r="B766" s="29"/>
      <c r="C766" s="28"/>
      <c r="D766" s="28"/>
    </row>
    <row r="767" spans="1:4">
      <c r="A767" s="28"/>
      <c r="B767" s="29"/>
      <c r="C767" s="28"/>
      <c r="D767" s="28"/>
    </row>
    <row r="768" spans="1:4">
      <c r="A768" s="28"/>
      <c r="B768" s="29"/>
      <c r="C768" s="28"/>
      <c r="D768" s="28"/>
    </row>
    <row r="769" spans="1:4">
      <c r="A769" s="28"/>
      <c r="B769" s="29"/>
      <c r="C769" s="28"/>
      <c r="D769" s="28"/>
    </row>
    <row r="770" spans="1:4">
      <c r="A770" s="28"/>
      <c r="B770" s="29"/>
      <c r="C770" s="28"/>
      <c r="D770" s="28"/>
    </row>
    <row r="771" spans="1:4">
      <c r="A771" s="28"/>
      <c r="B771" s="29"/>
      <c r="C771" s="28"/>
      <c r="D771" s="28"/>
    </row>
    <row r="772" spans="1:4">
      <c r="A772" s="28"/>
      <c r="B772" s="29"/>
      <c r="C772" s="28"/>
      <c r="D772" s="28"/>
    </row>
    <row r="773" spans="1:4">
      <c r="A773" s="28"/>
      <c r="B773" s="29"/>
      <c r="C773" s="28"/>
      <c r="D773" s="28"/>
    </row>
    <row r="774" spans="1:4">
      <c r="A774" s="28"/>
      <c r="B774" s="29"/>
      <c r="C774" s="28"/>
      <c r="D774" s="28"/>
    </row>
    <row r="775" spans="1:4">
      <c r="A775" s="28"/>
      <c r="B775" s="29"/>
      <c r="C775" s="28"/>
      <c r="D775" s="28"/>
    </row>
    <row r="776" spans="1:4">
      <c r="A776" s="28"/>
      <c r="B776" s="29"/>
      <c r="C776" s="28"/>
      <c r="D776" s="28"/>
    </row>
    <row r="777" spans="1:4">
      <c r="A777" s="28"/>
      <c r="B777" s="29"/>
      <c r="C777" s="28"/>
      <c r="D777" s="28"/>
    </row>
    <row r="778" spans="1:4">
      <c r="A778" s="28"/>
      <c r="B778" s="29"/>
      <c r="C778" s="28"/>
      <c r="D778" s="28"/>
    </row>
    <row r="779" spans="1:4">
      <c r="A779" s="28"/>
      <c r="B779" s="29"/>
      <c r="C779" s="28"/>
      <c r="D779" s="28"/>
    </row>
    <row r="780" spans="1:4">
      <c r="A780" s="28"/>
      <c r="B780" s="29"/>
      <c r="C780" s="28"/>
      <c r="D780" s="28"/>
    </row>
    <row r="781" spans="1:4">
      <c r="A781" s="28"/>
      <c r="B781" s="29"/>
      <c r="C781" s="28"/>
      <c r="D781" s="28"/>
    </row>
    <row r="782" spans="1:4">
      <c r="A782" s="28"/>
      <c r="B782" s="29"/>
      <c r="C782" s="28"/>
      <c r="D782" s="28"/>
    </row>
    <row r="783" spans="1:4">
      <c r="A783" s="28"/>
      <c r="B783" s="29"/>
      <c r="C783" s="28"/>
      <c r="D783" s="28"/>
    </row>
    <row r="784" spans="1:4">
      <c r="A784" s="28"/>
      <c r="B784" s="29"/>
      <c r="C784" s="28"/>
      <c r="D784" s="28"/>
    </row>
    <row r="785" spans="1:4">
      <c r="A785" s="28"/>
      <c r="B785" s="29"/>
      <c r="C785" s="28"/>
      <c r="D785" s="28"/>
    </row>
    <row r="786" spans="1:4">
      <c r="A786" s="28"/>
      <c r="B786" s="29"/>
      <c r="C786" s="28"/>
      <c r="D786" s="28"/>
    </row>
    <row r="787" spans="1:4">
      <c r="A787" s="28"/>
      <c r="B787" s="29"/>
      <c r="C787" s="28"/>
      <c r="D787" s="28"/>
    </row>
    <row r="788" spans="1:4">
      <c r="A788" s="28"/>
      <c r="B788" s="29"/>
      <c r="C788" s="28"/>
      <c r="D788" s="28"/>
    </row>
    <row r="789" spans="1:4">
      <c r="A789" s="28"/>
      <c r="B789" s="29"/>
      <c r="C789" s="28"/>
      <c r="D789" s="28"/>
    </row>
    <row r="790" spans="1:4">
      <c r="A790" s="28"/>
      <c r="B790" s="29"/>
      <c r="C790" s="28"/>
      <c r="D790" s="28"/>
    </row>
    <row r="791" spans="1:4">
      <c r="A791" s="28"/>
      <c r="B791" s="29"/>
      <c r="C791" s="28"/>
      <c r="D791" s="28"/>
    </row>
    <row r="792" spans="1:4">
      <c r="A792" s="28"/>
      <c r="B792" s="29"/>
      <c r="C792" s="28"/>
      <c r="D792" s="28"/>
    </row>
    <row r="793" spans="1:4">
      <c r="A793" s="28"/>
      <c r="B793" s="29"/>
      <c r="C793" s="28"/>
      <c r="D793" s="28"/>
    </row>
    <row r="794" spans="1:4">
      <c r="A794" s="28"/>
      <c r="B794" s="29"/>
      <c r="C794" s="28"/>
      <c r="D794" s="28"/>
    </row>
    <row r="795" spans="1:4">
      <c r="A795" s="28"/>
      <c r="B795" s="29"/>
      <c r="C795" s="28"/>
      <c r="D795" s="28"/>
    </row>
    <row r="796" spans="1:4">
      <c r="A796" s="28"/>
      <c r="B796" s="29"/>
      <c r="C796" s="28"/>
      <c r="D796" s="28"/>
    </row>
    <row r="797" spans="1:4">
      <c r="A797" s="28"/>
      <c r="B797" s="29"/>
      <c r="C797" s="28"/>
      <c r="D797" s="28"/>
    </row>
    <row r="798" spans="1:4">
      <c r="A798" s="28"/>
      <c r="B798" s="29"/>
      <c r="C798" s="28"/>
      <c r="D798" s="28"/>
    </row>
    <row r="799" spans="1:4">
      <c r="A799" s="28"/>
      <c r="B799" s="29"/>
      <c r="C799" s="28"/>
      <c r="D799" s="28"/>
    </row>
    <row r="800" spans="1:4">
      <c r="A800" s="28"/>
      <c r="B800" s="29"/>
      <c r="C800" s="28"/>
      <c r="D800" s="28"/>
    </row>
    <row r="801" spans="1:4">
      <c r="A801" s="28"/>
      <c r="B801" s="29"/>
      <c r="C801" s="28"/>
      <c r="D801" s="28"/>
    </row>
    <row r="802" spans="1:4">
      <c r="A802" s="28"/>
      <c r="B802" s="29"/>
      <c r="C802" s="28"/>
      <c r="D802" s="28"/>
    </row>
    <row r="803" spans="1:4">
      <c r="A803" s="28"/>
      <c r="B803" s="29"/>
      <c r="C803" s="28"/>
      <c r="D803" s="28"/>
    </row>
    <row r="804" spans="1:4">
      <c r="A804" s="28"/>
      <c r="B804" s="29"/>
      <c r="C804" s="28"/>
      <c r="D804" s="28"/>
    </row>
    <row r="805" spans="1:4">
      <c r="A805" s="28"/>
      <c r="B805" s="29"/>
      <c r="C805" s="28"/>
      <c r="D805" s="28"/>
    </row>
    <row r="806" spans="1:4">
      <c r="A806" s="28"/>
      <c r="B806" s="29"/>
      <c r="C806" s="28"/>
      <c r="D806" s="28"/>
    </row>
    <row r="807" spans="1:4">
      <c r="A807" s="28"/>
      <c r="B807" s="29"/>
      <c r="C807" s="28"/>
      <c r="D807" s="28"/>
    </row>
    <row r="808" spans="1:4">
      <c r="A808" s="28"/>
      <c r="B808" s="29"/>
      <c r="C808" s="28"/>
      <c r="D808" s="28"/>
    </row>
    <row r="809" spans="1:4">
      <c r="A809" s="28"/>
      <c r="B809" s="29"/>
      <c r="C809" s="28"/>
      <c r="D809" s="28"/>
    </row>
    <row r="810" spans="1:4">
      <c r="A810" s="28"/>
      <c r="B810" s="29"/>
      <c r="C810" s="28"/>
      <c r="D810" s="28"/>
    </row>
    <row r="811" spans="1:4">
      <c r="A811" s="28"/>
      <c r="B811" s="29"/>
      <c r="C811" s="28"/>
      <c r="D811" s="28"/>
    </row>
    <row r="812" spans="1:4">
      <c r="A812" s="28"/>
      <c r="B812" s="29"/>
      <c r="C812" s="28"/>
      <c r="D812" s="28"/>
    </row>
    <row r="813" spans="1:4">
      <c r="A813" s="28"/>
      <c r="B813" s="29"/>
      <c r="C813" s="28"/>
      <c r="D813" s="28"/>
    </row>
    <row r="814" spans="1:4">
      <c r="A814" s="28"/>
      <c r="B814" s="29"/>
      <c r="C814" s="28"/>
      <c r="D814" s="28"/>
    </row>
    <row r="815" spans="1:4">
      <c r="A815" s="28"/>
      <c r="B815" s="29"/>
      <c r="C815" s="28"/>
      <c r="D815" s="28"/>
    </row>
    <row r="816" spans="1:4">
      <c r="A816" s="28"/>
      <c r="B816" s="29"/>
      <c r="C816" s="28"/>
      <c r="D816" s="28"/>
    </row>
    <row r="817" spans="1:4">
      <c r="A817" s="28"/>
      <c r="B817" s="29"/>
      <c r="C817" s="28"/>
      <c r="D817" s="28"/>
    </row>
    <row r="818" spans="1:4">
      <c r="A818" s="28"/>
      <c r="B818" s="29"/>
      <c r="C818" s="28"/>
      <c r="D818" s="28"/>
    </row>
    <row r="819" spans="1:4">
      <c r="A819" s="28"/>
      <c r="B819" s="29"/>
      <c r="C819" s="28"/>
      <c r="D819" s="28"/>
    </row>
    <row r="820" spans="1:4">
      <c r="A820" s="28"/>
      <c r="B820" s="29"/>
      <c r="C820" s="28"/>
      <c r="D820" s="28"/>
    </row>
    <row r="821" spans="1:4">
      <c r="A821" s="28"/>
      <c r="B821" s="29"/>
      <c r="C821" s="28"/>
      <c r="D821" s="28"/>
    </row>
    <row r="822" spans="1:4">
      <c r="A822" s="28"/>
      <c r="B822" s="29"/>
      <c r="C822" s="28"/>
      <c r="D822" s="28"/>
    </row>
    <row r="823" spans="1:4">
      <c r="A823" s="28"/>
      <c r="B823" s="29"/>
      <c r="C823" s="28"/>
      <c r="D823" s="28"/>
    </row>
    <row r="824" spans="1:4">
      <c r="A824" s="28"/>
      <c r="B824" s="29"/>
      <c r="C824" s="28"/>
      <c r="D824" s="28"/>
    </row>
    <row r="825" spans="1:4">
      <c r="A825" s="28"/>
      <c r="B825" s="29"/>
      <c r="C825" s="28"/>
      <c r="D825" s="28"/>
    </row>
    <row r="826" spans="1:4">
      <c r="A826" s="28"/>
      <c r="B826" s="29"/>
      <c r="C826" s="28"/>
      <c r="D826" s="28"/>
    </row>
    <row r="827" spans="1:4">
      <c r="A827" s="28"/>
      <c r="B827" s="29"/>
      <c r="C827" s="28"/>
      <c r="D827" s="28"/>
    </row>
    <row r="828" spans="1:4">
      <c r="A828" s="28"/>
      <c r="B828" s="29"/>
      <c r="C828" s="28"/>
      <c r="D828" s="28"/>
    </row>
    <row r="829" spans="1:4">
      <c r="A829" s="28"/>
      <c r="B829" s="29"/>
      <c r="C829" s="28"/>
      <c r="D829" s="28"/>
    </row>
    <row r="830" spans="1:4">
      <c r="A830" s="28"/>
      <c r="B830" s="29"/>
      <c r="C830" s="28"/>
      <c r="D830" s="28"/>
    </row>
    <row r="831" spans="1:4">
      <c r="A831" s="28"/>
      <c r="B831" s="29"/>
      <c r="C831" s="28"/>
      <c r="D831" s="28"/>
    </row>
    <row r="832" spans="1:4">
      <c r="A832" s="28"/>
      <c r="B832" s="29"/>
      <c r="C832" s="28"/>
      <c r="D832" s="28"/>
    </row>
    <row r="833" spans="1:4">
      <c r="A833" s="28"/>
      <c r="B833" s="29"/>
      <c r="C833" s="28"/>
      <c r="D833" s="28"/>
    </row>
    <row r="834" spans="1:4">
      <c r="A834" s="28"/>
      <c r="B834" s="29"/>
      <c r="C834" s="28"/>
      <c r="D834" s="28"/>
    </row>
    <row r="835" spans="1:4">
      <c r="A835" s="28"/>
      <c r="B835" s="29"/>
      <c r="C835" s="28"/>
      <c r="D835" s="28"/>
    </row>
    <row r="836" spans="1:4">
      <c r="A836" s="28"/>
      <c r="B836" s="29"/>
      <c r="C836" s="28"/>
      <c r="D836" s="28"/>
    </row>
    <row r="837" spans="1:4">
      <c r="A837" s="28"/>
      <c r="B837" s="29"/>
      <c r="C837" s="28"/>
      <c r="D837" s="28"/>
    </row>
    <row r="838" spans="1:4">
      <c r="A838" s="28"/>
      <c r="B838" s="29"/>
      <c r="C838" s="28"/>
      <c r="D838" s="28"/>
    </row>
    <row r="839" spans="1:4">
      <c r="A839" s="28"/>
      <c r="B839" s="29"/>
      <c r="C839" s="28"/>
      <c r="D839" s="28"/>
    </row>
    <row r="840" spans="1:4">
      <c r="A840" s="28"/>
      <c r="B840" s="29"/>
      <c r="C840" s="28"/>
      <c r="D840" s="28"/>
    </row>
    <row r="841" spans="1:4">
      <c r="A841" s="28"/>
      <c r="B841" s="29"/>
      <c r="C841" s="28"/>
      <c r="D841" s="28"/>
    </row>
    <row r="842" spans="1:4">
      <c r="A842" s="28"/>
      <c r="B842" s="29"/>
      <c r="C842" s="28"/>
      <c r="D842" s="28"/>
    </row>
    <row r="843" spans="1:4">
      <c r="A843" s="28"/>
      <c r="B843" s="29"/>
      <c r="C843" s="28"/>
      <c r="D843" s="28"/>
    </row>
    <row r="844" spans="1:4">
      <c r="A844" s="28"/>
      <c r="B844" s="29"/>
      <c r="C844" s="28"/>
      <c r="D844" s="28"/>
    </row>
    <row r="845" spans="1:4">
      <c r="A845" s="28"/>
      <c r="B845" s="29"/>
      <c r="C845" s="28"/>
      <c r="D845" s="28"/>
    </row>
    <row r="846" spans="1:4">
      <c r="A846" s="28"/>
      <c r="B846" s="29"/>
      <c r="C846" s="28"/>
      <c r="D846" s="28"/>
    </row>
    <row r="847" spans="1:4">
      <c r="A847" s="28"/>
      <c r="B847" s="29"/>
      <c r="C847" s="28"/>
      <c r="D847" s="28"/>
    </row>
    <row r="848" spans="1:4">
      <c r="A848" s="28"/>
      <c r="B848" s="29"/>
      <c r="C848" s="28"/>
      <c r="D848" s="28"/>
    </row>
    <row r="849" spans="1:4">
      <c r="A849" s="28"/>
      <c r="B849" s="29"/>
      <c r="C849" s="28"/>
      <c r="D849" s="28"/>
    </row>
    <row r="850" spans="1:4">
      <c r="A850" s="28"/>
      <c r="B850" s="29"/>
      <c r="C850" s="28"/>
      <c r="D850" s="28"/>
    </row>
    <row r="851" spans="1:4">
      <c r="A851" s="28"/>
      <c r="B851" s="29"/>
      <c r="C851" s="28"/>
      <c r="D851" s="28"/>
    </row>
    <row r="852" spans="1:4">
      <c r="A852" s="28"/>
      <c r="B852" s="29"/>
      <c r="C852" s="28"/>
      <c r="D852" s="28"/>
    </row>
    <row r="853" spans="1:4">
      <c r="A853" s="28"/>
      <c r="B853" s="29"/>
      <c r="C853" s="28"/>
      <c r="D853" s="28"/>
    </row>
    <row r="854" spans="1:4">
      <c r="A854" s="28"/>
      <c r="B854" s="29"/>
      <c r="C854" s="28"/>
      <c r="D854" s="28"/>
    </row>
    <row r="855" spans="1:4">
      <c r="A855" s="28"/>
      <c r="B855" s="29"/>
      <c r="C855" s="28"/>
      <c r="D855" s="28"/>
    </row>
    <row r="856" spans="1:4">
      <c r="A856" s="28"/>
      <c r="B856" s="29"/>
      <c r="C856" s="28"/>
      <c r="D856" s="28"/>
    </row>
    <row r="857" spans="1:4">
      <c r="A857" s="28"/>
      <c r="B857" s="29"/>
      <c r="C857" s="28"/>
      <c r="D857" s="28"/>
    </row>
    <row r="858" spans="1:4">
      <c r="A858" s="28"/>
      <c r="B858" s="29"/>
      <c r="C858" s="28"/>
      <c r="D858" s="28"/>
    </row>
    <row r="859" spans="1:4">
      <c r="A859" s="28"/>
      <c r="B859" s="29"/>
      <c r="C859" s="28"/>
      <c r="D859" s="28"/>
    </row>
    <row r="860" spans="1:4">
      <c r="A860" s="28"/>
      <c r="B860" s="29"/>
      <c r="C860" s="28"/>
      <c r="D860" s="28"/>
    </row>
    <row r="861" spans="1:4">
      <c r="A861" s="28"/>
      <c r="B861" s="29"/>
      <c r="C861" s="28"/>
      <c r="D861" s="28"/>
    </row>
    <row r="862" spans="1:4">
      <c r="A862" s="28"/>
      <c r="B862" s="29"/>
      <c r="C862" s="28"/>
      <c r="D862" s="28"/>
    </row>
    <row r="863" spans="1:4">
      <c r="A863" s="28"/>
      <c r="B863" s="29"/>
      <c r="C863" s="28"/>
      <c r="D863" s="28"/>
    </row>
    <row r="864" spans="1:4">
      <c r="A864" s="28"/>
      <c r="B864" s="29"/>
      <c r="C864" s="28"/>
      <c r="D864" s="28"/>
    </row>
    <row r="865" spans="1:4">
      <c r="A865" s="28"/>
      <c r="B865" s="29"/>
      <c r="C865" s="28"/>
      <c r="D865" s="28"/>
    </row>
    <row r="866" spans="1:4">
      <c r="A866" s="28"/>
      <c r="B866" s="29"/>
      <c r="C866" s="28"/>
      <c r="D866" s="28"/>
    </row>
    <row r="867" spans="1:4">
      <c r="A867" s="28"/>
      <c r="B867" s="29"/>
      <c r="C867" s="28"/>
      <c r="D867" s="28"/>
    </row>
    <row r="868" spans="1:4">
      <c r="A868" s="28"/>
      <c r="B868" s="29"/>
      <c r="C868" s="28"/>
      <c r="D868" s="28"/>
    </row>
    <row r="869" spans="1:4">
      <c r="A869" s="28"/>
      <c r="B869" s="29"/>
      <c r="C869" s="28"/>
      <c r="D869" s="28"/>
    </row>
    <row r="870" spans="1:4">
      <c r="A870" s="28"/>
      <c r="B870" s="29"/>
      <c r="C870" s="28"/>
      <c r="D870" s="28"/>
    </row>
    <row r="871" spans="1:4">
      <c r="A871" s="28"/>
      <c r="B871" s="29"/>
      <c r="C871" s="28"/>
      <c r="D871" s="28"/>
    </row>
    <row r="872" spans="1:4">
      <c r="A872" s="28"/>
      <c r="B872" s="29"/>
      <c r="C872" s="28"/>
      <c r="D872" s="28"/>
    </row>
    <row r="873" spans="1:4">
      <c r="A873" s="28"/>
      <c r="B873" s="29"/>
      <c r="C873" s="28"/>
      <c r="D873" s="28"/>
    </row>
    <row r="874" spans="1:4">
      <c r="A874" s="28"/>
      <c r="B874" s="29"/>
      <c r="C874" s="28"/>
      <c r="D874" s="28"/>
    </row>
    <row r="875" spans="1:4">
      <c r="A875" s="28"/>
      <c r="B875" s="29"/>
      <c r="C875" s="28"/>
      <c r="D875" s="28"/>
    </row>
    <row r="876" spans="1:4">
      <c r="A876" s="28"/>
      <c r="B876" s="29"/>
      <c r="C876" s="28"/>
      <c r="D876" s="28"/>
    </row>
    <row r="877" spans="1:4">
      <c r="A877" s="28"/>
      <c r="B877" s="29"/>
      <c r="C877" s="28"/>
      <c r="D877" s="28"/>
    </row>
    <row r="878" spans="1:4">
      <c r="A878" s="28"/>
      <c r="B878" s="29"/>
      <c r="C878" s="28"/>
      <c r="D878" s="28"/>
    </row>
    <row r="879" spans="1:4">
      <c r="A879" s="28"/>
      <c r="B879" s="29"/>
      <c r="C879" s="28"/>
      <c r="D879" s="28"/>
    </row>
    <row r="880" spans="1:4">
      <c r="A880" s="28"/>
      <c r="B880" s="29"/>
      <c r="C880" s="28"/>
      <c r="D880" s="28"/>
    </row>
    <row r="881" spans="1:4">
      <c r="A881" s="28"/>
      <c r="B881" s="29"/>
      <c r="C881" s="28"/>
      <c r="D881" s="28"/>
    </row>
    <row r="882" spans="1:4">
      <c r="A882" s="28"/>
      <c r="B882" s="29"/>
      <c r="C882" s="28"/>
      <c r="D882" s="28"/>
    </row>
    <row r="883" spans="1:4">
      <c r="A883" s="28"/>
      <c r="B883" s="29"/>
      <c r="C883" s="28"/>
      <c r="D883" s="28"/>
    </row>
    <row r="884" spans="1:4">
      <c r="A884" s="28"/>
      <c r="B884" s="29"/>
      <c r="C884" s="28"/>
      <c r="D884" s="28"/>
    </row>
    <row r="885" spans="1:4">
      <c r="A885" s="28"/>
      <c r="B885" s="29"/>
      <c r="C885" s="28"/>
      <c r="D885" s="28"/>
    </row>
    <row r="886" spans="1:4">
      <c r="A886" s="28"/>
      <c r="B886" s="29"/>
      <c r="C886" s="28"/>
      <c r="D886" s="28"/>
    </row>
    <row r="887" spans="1:4">
      <c r="A887" s="28"/>
      <c r="B887" s="29"/>
      <c r="C887" s="28"/>
      <c r="D887" s="28"/>
    </row>
    <row r="888" spans="1:4">
      <c r="A888" s="28"/>
      <c r="B888" s="29"/>
      <c r="C888" s="28"/>
      <c r="D888" s="28"/>
    </row>
    <row r="889" spans="1:4">
      <c r="A889" s="28"/>
      <c r="B889" s="29"/>
      <c r="C889" s="28"/>
      <c r="D889" s="28"/>
    </row>
    <row r="890" spans="1:4">
      <c r="A890" s="28"/>
      <c r="B890" s="29"/>
      <c r="C890" s="28"/>
      <c r="D890" s="28"/>
    </row>
    <row r="891" spans="1:4">
      <c r="A891" s="28"/>
      <c r="B891" s="29"/>
      <c r="C891" s="28"/>
      <c r="D891" s="28"/>
    </row>
    <row r="892" spans="1:4">
      <c r="A892" s="28"/>
      <c r="B892" s="29"/>
      <c r="C892" s="28"/>
      <c r="D892" s="28"/>
    </row>
    <row r="893" spans="1:4">
      <c r="A893" s="28"/>
      <c r="B893" s="29"/>
      <c r="C893" s="28"/>
      <c r="D893" s="28"/>
    </row>
    <row r="894" spans="1:4">
      <c r="A894" s="28"/>
      <c r="B894" s="29"/>
      <c r="C894" s="28"/>
      <c r="D894" s="28"/>
    </row>
    <row r="895" spans="1:4">
      <c r="A895" s="28"/>
      <c r="B895" s="29"/>
      <c r="C895" s="28"/>
      <c r="D895" s="28"/>
    </row>
    <row r="896" spans="1:4">
      <c r="A896" s="28"/>
      <c r="B896" s="29"/>
      <c r="C896" s="28"/>
      <c r="D896" s="28"/>
    </row>
    <row r="897" spans="1:4">
      <c r="A897" s="28"/>
      <c r="B897" s="29"/>
      <c r="C897" s="28"/>
      <c r="D897" s="28"/>
    </row>
    <row r="898" spans="1:4">
      <c r="A898" s="28"/>
      <c r="B898" s="29"/>
      <c r="C898" s="28"/>
      <c r="D898" s="28"/>
    </row>
    <row r="899" spans="1:4">
      <c r="A899" s="28"/>
      <c r="B899" s="29"/>
      <c r="C899" s="28"/>
      <c r="D899" s="28"/>
    </row>
    <row r="900" spans="1:4">
      <c r="A900" s="28"/>
      <c r="B900" s="29"/>
      <c r="C900" s="28"/>
      <c r="D900" s="28"/>
    </row>
    <row r="901" spans="1:4">
      <c r="A901" s="28"/>
      <c r="B901" s="29"/>
      <c r="C901" s="28"/>
      <c r="D901" s="28"/>
    </row>
    <row r="902" spans="1:4">
      <c r="A902" s="28"/>
      <c r="B902" s="29"/>
      <c r="C902" s="28"/>
      <c r="D902" s="28"/>
    </row>
    <row r="903" spans="1:4">
      <c r="A903" s="28"/>
      <c r="B903" s="29"/>
      <c r="C903" s="28"/>
      <c r="D903" s="28"/>
    </row>
    <row r="904" spans="1:4">
      <c r="A904" s="28"/>
      <c r="B904" s="29"/>
      <c r="C904" s="28"/>
      <c r="D904" s="28"/>
    </row>
    <row r="905" spans="1:4">
      <c r="A905" s="28"/>
      <c r="B905" s="29"/>
      <c r="C905" s="28"/>
      <c r="D905" s="28"/>
    </row>
    <row r="906" spans="1:4">
      <c r="A906" s="28"/>
      <c r="B906" s="29"/>
      <c r="C906" s="28"/>
      <c r="D906" s="28"/>
    </row>
    <row r="907" spans="1:4">
      <c r="A907" s="28"/>
      <c r="B907" s="29"/>
      <c r="C907" s="28"/>
      <c r="D907" s="28"/>
    </row>
    <row r="908" spans="1:4">
      <c r="A908" s="28"/>
      <c r="B908" s="29"/>
      <c r="C908" s="28"/>
      <c r="D908" s="28"/>
    </row>
    <row r="909" spans="1:4">
      <c r="A909" s="28"/>
      <c r="B909" s="29"/>
      <c r="C909" s="28"/>
      <c r="D909" s="28"/>
    </row>
    <row r="910" spans="1:4">
      <c r="A910" s="28"/>
      <c r="B910" s="29"/>
      <c r="C910" s="28"/>
      <c r="D910" s="28"/>
    </row>
    <row r="911" spans="1:4">
      <c r="A911" s="28"/>
      <c r="B911" s="29"/>
      <c r="C911" s="28"/>
      <c r="D911" s="28"/>
    </row>
    <row r="912" spans="1:4">
      <c r="A912" s="28"/>
      <c r="B912" s="29"/>
      <c r="C912" s="28"/>
      <c r="D912" s="28"/>
    </row>
    <row r="913" spans="1:4">
      <c r="A913" s="28"/>
      <c r="B913" s="29"/>
      <c r="C913" s="28"/>
      <c r="D913" s="28"/>
    </row>
    <row r="914" spans="1:4">
      <c r="A914" s="28"/>
      <c r="B914" s="29"/>
      <c r="C914" s="28"/>
      <c r="D914" s="28"/>
    </row>
    <row r="915" spans="1:4">
      <c r="A915" s="28"/>
      <c r="B915" s="29"/>
      <c r="C915" s="28"/>
      <c r="D915" s="28"/>
    </row>
    <row r="916" spans="1:4">
      <c r="A916" s="28"/>
      <c r="B916" s="29"/>
      <c r="C916" s="28"/>
      <c r="D916" s="28"/>
    </row>
    <row r="917" spans="1:4">
      <c r="A917" s="28"/>
      <c r="B917" s="29"/>
      <c r="C917" s="28"/>
      <c r="D917" s="28"/>
    </row>
    <row r="918" spans="1:4">
      <c r="A918" s="28"/>
      <c r="B918" s="29"/>
      <c r="C918" s="28"/>
      <c r="D918" s="28"/>
    </row>
    <row r="919" spans="1:4">
      <c r="A919" s="28"/>
      <c r="B919" s="29"/>
      <c r="C919" s="28"/>
      <c r="D919" s="28"/>
    </row>
    <row r="920" spans="1:4">
      <c r="A920" s="28"/>
      <c r="B920" s="29"/>
      <c r="C920" s="28"/>
      <c r="D920" s="28"/>
    </row>
    <row r="921" spans="1:4">
      <c r="A921" s="28"/>
      <c r="B921" s="29"/>
      <c r="C921" s="28"/>
      <c r="D921" s="28"/>
    </row>
    <row r="922" spans="1:4">
      <c r="A922" s="28"/>
      <c r="B922" s="29"/>
      <c r="C922" s="28"/>
      <c r="D922" s="28"/>
    </row>
    <row r="923" spans="1:4">
      <c r="A923" s="28"/>
      <c r="B923" s="29"/>
      <c r="C923" s="28"/>
      <c r="D923" s="28"/>
    </row>
    <row r="924" spans="1:4">
      <c r="A924" s="28"/>
      <c r="B924" s="29"/>
      <c r="C924" s="28"/>
      <c r="D924" s="28"/>
    </row>
    <row r="925" spans="1:4">
      <c r="A925" s="28"/>
      <c r="B925" s="29"/>
      <c r="C925" s="28"/>
      <c r="D925" s="28"/>
    </row>
    <row r="926" spans="1:4">
      <c r="A926" s="28"/>
      <c r="B926" s="29"/>
      <c r="C926" s="28"/>
      <c r="D926" s="28"/>
    </row>
    <row r="927" spans="1:4">
      <c r="A927" s="28"/>
      <c r="B927" s="29"/>
      <c r="C927" s="28"/>
      <c r="D927" s="28"/>
    </row>
    <row r="928" spans="1:4">
      <c r="A928" s="28"/>
      <c r="B928" s="29"/>
      <c r="C928" s="28"/>
      <c r="D928" s="28"/>
    </row>
    <row r="929" spans="1:4">
      <c r="A929" s="28"/>
      <c r="B929" s="29"/>
      <c r="C929" s="28"/>
      <c r="D929" s="28"/>
    </row>
    <row r="930" spans="1:4">
      <c r="A930" s="28"/>
      <c r="B930" s="29"/>
      <c r="C930" s="28"/>
      <c r="D930" s="28"/>
    </row>
    <row r="931" spans="1:4">
      <c r="A931" s="28"/>
      <c r="B931" s="29"/>
      <c r="C931" s="28"/>
      <c r="D931" s="28"/>
    </row>
    <row r="932" spans="1:4">
      <c r="A932" s="28"/>
      <c r="B932" s="29"/>
      <c r="C932" s="28"/>
      <c r="D932" s="28"/>
    </row>
    <row r="933" spans="1:4">
      <c r="A933" s="28"/>
      <c r="B933" s="29"/>
      <c r="C933" s="28"/>
      <c r="D933" s="28"/>
    </row>
    <row r="934" spans="1:4">
      <c r="A934" s="28"/>
      <c r="B934" s="29"/>
      <c r="C934" s="28"/>
      <c r="D934" s="28"/>
    </row>
    <row r="935" spans="1:4">
      <c r="A935" s="28"/>
      <c r="B935" s="29"/>
      <c r="C935" s="28"/>
      <c r="D935" s="28"/>
    </row>
    <row r="936" spans="1:4">
      <c r="A936" s="28"/>
      <c r="B936" s="29"/>
      <c r="C936" s="28"/>
      <c r="D936" s="28"/>
    </row>
    <row r="937" spans="1:4">
      <c r="A937" s="28"/>
      <c r="B937" s="29"/>
      <c r="C937" s="28"/>
      <c r="D937" s="28"/>
    </row>
    <row r="938" spans="1:4">
      <c r="A938" s="28"/>
      <c r="B938" s="29"/>
      <c r="C938" s="28"/>
      <c r="D938" s="28"/>
    </row>
    <row r="939" spans="1:4">
      <c r="A939" s="28"/>
      <c r="B939" s="29"/>
      <c r="C939" s="28"/>
      <c r="D939" s="28"/>
    </row>
    <row r="940" spans="1:4">
      <c r="A940" s="28"/>
      <c r="B940" s="29"/>
      <c r="C940" s="28"/>
      <c r="D940" s="28"/>
    </row>
    <row r="941" spans="1:4">
      <c r="A941" s="28"/>
      <c r="B941" s="29"/>
      <c r="C941" s="28"/>
      <c r="D941" s="28"/>
    </row>
    <row r="942" spans="1:4">
      <c r="A942" s="28"/>
      <c r="B942" s="29"/>
      <c r="C942" s="28"/>
      <c r="D942" s="28"/>
    </row>
    <row r="943" spans="1:4">
      <c r="A943" s="28"/>
      <c r="B943" s="29"/>
      <c r="C943" s="28"/>
      <c r="D943" s="28"/>
    </row>
    <row r="944" spans="1:4">
      <c r="A944" s="28"/>
      <c r="B944" s="29"/>
      <c r="C944" s="28"/>
      <c r="D944" s="28"/>
    </row>
    <row r="945" spans="1:4">
      <c r="A945" s="28"/>
      <c r="B945" s="29"/>
      <c r="C945" s="28"/>
      <c r="D945" s="28"/>
    </row>
    <row r="946" spans="1:4">
      <c r="A946" s="28"/>
      <c r="B946" s="29"/>
      <c r="C946" s="28"/>
      <c r="D946" s="28"/>
    </row>
    <row r="947" spans="1:4">
      <c r="A947" s="28"/>
      <c r="B947" s="29"/>
      <c r="C947" s="28"/>
      <c r="D947" s="28"/>
    </row>
    <row r="948" spans="1:4">
      <c r="A948" s="28"/>
      <c r="B948" s="29"/>
      <c r="C948" s="28"/>
      <c r="D948" s="28"/>
    </row>
    <row r="949" spans="1:4">
      <c r="A949" s="28"/>
      <c r="B949" s="29"/>
      <c r="C949" s="28"/>
      <c r="D949" s="28"/>
    </row>
    <row r="950" spans="1:4">
      <c r="A950" s="28"/>
      <c r="B950" s="29"/>
      <c r="C950" s="28"/>
      <c r="D950" s="28"/>
    </row>
    <row r="951" spans="1:4">
      <c r="A951" s="28"/>
      <c r="B951" s="29"/>
      <c r="C951" s="28"/>
      <c r="D951" s="28"/>
    </row>
    <row r="952" spans="1:4">
      <c r="A952" s="28"/>
      <c r="B952" s="29"/>
      <c r="C952" s="28"/>
      <c r="D952" s="28"/>
    </row>
    <row r="953" spans="1:4">
      <c r="A953" s="28"/>
      <c r="B953" s="29"/>
      <c r="C953" s="28"/>
      <c r="D953" s="28"/>
    </row>
    <row r="954" spans="1:4">
      <c r="A954" s="28"/>
      <c r="B954" s="29"/>
      <c r="C954" s="28"/>
      <c r="D954" s="28"/>
    </row>
    <row r="955" spans="1:4">
      <c r="A955" s="28"/>
      <c r="B955" s="29"/>
      <c r="C955" s="28"/>
      <c r="D955" s="28"/>
    </row>
    <row r="956" spans="1:4">
      <c r="A956" s="28"/>
      <c r="B956" s="29"/>
      <c r="C956" s="28"/>
      <c r="D956" s="28"/>
    </row>
    <row r="957" spans="1:4">
      <c r="A957" s="28"/>
      <c r="B957" s="29"/>
      <c r="C957" s="28"/>
      <c r="D957" s="28"/>
    </row>
    <row r="958" spans="1:4">
      <c r="A958" s="28"/>
      <c r="B958" s="29"/>
      <c r="C958" s="28"/>
      <c r="D958" s="28"/>
    </row>
    <row r="959" spans="1:4">
      <c r="A959" s="28"/>
      <c r="B959" s="29"/>
      <c r="C959" s="28"/>
      <c r="D959" s="28"/>
    </row>
    <row r="960" spans="1:4">
      <c r="A960" s="28"/>
      <c r="B960" s="29"/>
      <c r="C960" s="28"/>
      <c r="D960" s="28"/>
    </row>
    <row r="961" spans="1:4">
      <c r="A961" s="28"/>
      <c r="B961" s="29"/>
      <c r="C961" s="28"/>
      <c r="D961" s="28"/>
    </row>
    <row r="962" spans="1:4">
      <c r="A962" s="28"/>
      <c r="B962" s="29"/>
      <c r="C962" s="28"/>
      <c r="D962" s="28"/>
    </row>
    <row r="963" spans="1:4">
      <c r="A963" s="28"/>
      <c r="B963" s="29"/>
      <c r="C963" s="28"/>
      <c r="D963" s="28"/>
    </row>
    <row r="964" spans="1:4">
      <c r="A964" s="28"/>
      <c r="B964" s="29"/>
      <c r="C964" s="28"/>
      <c r="D964" s="28"/>
    </row>
    <row r="965" spans="1:4">
      <c r="A965" s="28"/>
      <c r="B965" s="29"/>
      <c r="C965" s="28"/>
      <c r="D965" s="28"/>
    </row>
    <row r="966" spans="1:4">
      <c r="A966" s="28"/>
      <c r="B966" s="29"/>
      <c r="C966" s="28"/>
      <c r="D966" s="28"/>
    </row>
    <row r="967" spans="1:4">
      <c r="A967" s="28"/>
      <c r="B967" s="29"/>
      <c r="C967" s="28"/>
      <c r="D967" s="28"/>
    </row>
    <row r="968" spans="1:4">
      <c r="A968" s="28"/>
      <c r="B968" s="29"/>
      <c r="C968" s="28"/>
      <c r="D968" s="28"/>
    </row>
    <row r="969" spans="1:4">
      <c r="A969" s="28"/>
      <c r="B969" s="29"/>
      <c r="C969" s="28"/>
      <c r="D969" s="28"/>
    </row>
    <row r="970" spans="1:4">
      <c r="A970" s="28"/>
      <c r="B970" s="29"/>
      <c r="C970" s="28"/>
      <c r="D970" s="28"/>
    </row>
    <row r="971" spans="1:4">
      <c r="A971" s="28"/>
      <c r="B971" s="29"/>
      <c r="C971" s="28"/>
      <c r="D971" s="28"/>
    </row>
    <row r="972" spans="1:4">
      <c r="A972" s="28"/>
      <c r="B972" s="29"/>
      <c r="C972" s="28"/>
      <c r="D972" s="28"/>
    </row>
    <row r="973" spans="1:4">
      <c r="A973" s="28"/>
      <c r="B973" s="29"/>
      <c r="C973" s="28"/>
      <c r="D973" s="28"/>
    </row>
    <row r="974" spans="1:4">
      <c r="A974" s="28"/>
      <c r="B974" s="29"/>
      <c r="C974" s="28"/>
      <c r="D974" s="28"/>
    </row>
    <row r="975" spans="1:4">
      <c r="A975" s="28"/>
      <c r="B975" s="29"/>
      <c r="C975" s="28"/>
      <c r="D975" s="28"/>
    </row>
    <row r="976" spans="1:4">
      <c r="A976" s="28"/>
      <c r="B976" s="29"/>
      <c r="C976" s="28"/>
      <c r="D976" s="28"/>
    </row>
    <row r="977" spans="1:4">
      <c r="A977" s="28"/>
      <c r="B977" s="29"/>
      <c r="C977" s="28"/>
      <c r="D977" s="28"/>
    </row>
    <row r="978" spans="1:4">
      <c r="A978" s="28"/>
      <c r="B978" s="29"/>
      <c r="C978" s="28"/>
      <c r="D978" s="28"/>
    </row>
    <row r="979" spans="1:4">
      <c r="A979" s="28"/>
      <c r="B979" s="29"/>
      <c r="C979" s="28"/>
      <c r="D979" s="28"/>
    </row>
    <row r="980" spans="1:4">
      <c r="A980" s="28"/>
      <c r="B980" s="29"/>
      <c r="C980" s="28"/>
      <c r="D980" s="28"/>
    </row>
    <row r="981" spans="1:4">
      <c r="A981" s="28"/>
      <c r="B981" s="29"/>
      <c r="C981" s="28"/>
      <c r="D981" s="28"/>
    </row>
    <row r="982" spans="1:4">
      <c r="A982" s="28"/>
      <c r="B982" s="29"/>
      <c r="C982" s="28"/>
      <c r="D982" s="28"/>
    </row>
    <row r="983" spans="1:4">
      <c r="A983" s="28"/>
      <c r="B983" s="29"/>
      <c r="C983" s="28"/>
      <c r="D983" s="28"/>
    </row>
    <row r="984" spans="1:4">
      <c r="A984" s="28"/>
      <c r="B984" s="29"/>
      <c r="C984" s="28"/>
      <c r="D984" s="28"/>
    </row>
    <row r="985" spans="1:4">
      <c r="A985" s="28"/>
      <c r="B985" s="29"/>
      <c r="C985" s="28"/>
      <c r="D985" s="28"/>
    </row>
    <row r="986" spans="1:4">
      <c r="A986" s="28"/>
      <c r="B986" s="29"/>
      <c r="C986" s="28"/>
      <c r="D986" s="28"/>
    </row>
    <row r="987" spans="1:4">
      <c r="A987" s="28"/>
      <c r="B987" s="29"/>
      <c r="C987" s="28"/>
      <c r="D987" s="28"/>
    </row>
    <row r="988" spans="1:4">
      <c r="A988" s="28"/>
      <c r="B988" s="29"/>
      <c r="C988" s="28"/>
      <c r="D988" s="28"/>
    </row>
    <row r="989" spans="1:4">
      <c r="A989" s="28"/>
      <c r="B989" s="29"/>
      <c r="C989" s="28"/>
      <c r="D989" s="28"/>
    </row>
    <row r="990" spans="1:4">
      <c r="A990" s="28"/>
      <c r="B990" s="29"/>
      <c r="C990" s="28"/>
      <c r="D990" s="28"/>
    </row>
    <row r="991" spans="1:4">
      <c r="A991" s="28"/>
      <c r="B991" s="29"/>
      <c r="C991" s="28"/>
      <c r="D991" s="28"/>
    </row>
    <row r="992" spans="1:4">
      <c r="A992" s="28"/>
      <c r="B992" s="29"/>
      <c r="C992" s="28"/>
      <c r="D992" s="28"/>
    </row>
    <row r="993" spans="1:4">
      <c r="A993" s="28"/>
      <c r="B993" s="29"/>
      <c r="C993" s="28"/>
      <c r="D993" s="28"/>
    </row>
    <row r="994" spans="1:4">
      <c r="A994" s="28"/>
      <c r="B994" s="29"/>
      <c r="C994" s="28"/>
      <c r="D994" s="28"/>
    </row>
    <row r="995" spans="1:4">
      <c r="A995" s="28"/>
      <c r="B995" s="29"/>
      <c r="C995" s="28"/>
      <c r="D995" s="28"/>
    </row>
    <row r="996" spans="1:4">
      <c r="A996" s="28"/>
      <c r="B996" s="29"/>
      <c r="C996" s="28"/>
      <c r="D996" s="28"/>
    </row>
    <row r="997" spans="1:4">
      <c r="A997" s="28"/>
      <c r="B997" s="29"/>
      <c r="C997" s="28"/>
      <c r="D997" s="28"/>
    </row>
    <row r="998" spans="1:4">
      <c r="A998" s="28"/>
      <c r="B998" s="29"/>
      <c r="C998" s="28"/>
      <c r="D998" s="28"/>
    </row>
    <row r="999" spans="1:4">
      <c r="A999" s="28"/>
      <c r="B999" s="29"/>
      <c r="C999" s="28"/>
      <c r="D999" s="28"/>
    </row>
    <row r="1000" spans="1:4">
      <c r="A1000" s="28"/>
      <c r="B1000" s="29"/>
      <c r="C1000" s="28"/>
      <c r="D1000" s="28"/>
    </row>
    <row r="1001" spans="1:4">
      <c r="A1001" s="28"/>
      <c r="B1001" s="29"/>
      <c r="C1001" s="28"/>
      <c r="D1001" s="28"/>
    </row>
    <row r="1002" spans="1:4">
      <c r="A1002" s="28"/>
      <c r="B1002" s="29"/>
      <c r="C1002" s="28"/>
      <c r="D1002" s="28"/>
    </row>
    <row r="1003" spans="1:4">
      <c r="A1003" s="28"/>
      <c r="B1003" s="29"/>
      <c r="C1003" s="28"/>
      <c r="D1003" s="28"/>
    </row>
    <row r="1004" spans="1:4">
      <c r="A1004" s="28"/>
      <c r="B1004" s="29"/>
      <c r="C1004" s="28"/>
      <c r="D1004" s="28"/>
    </row>
    <row r="1005" spans="1:4">
      <c r="A1005" s="28"/>
      <c r="B1005" s="29"/>
      <c r="C1005" s="28"/>
      <c r="D1005" s="28"/>
    </row>
    <row r="1006" spans="1:4">
      <c r="A1006" s="28"/>
      <c r="B1006" s="29"/>
      <c r="C1006" s="28"/>
      <c r="D1006" s="28"/>
    </row>
    <row r="1007" spans="1:4">
      <c r="A1007" s="28"/>
      <c r="B1007" s="29"/>
      <c r="C1007" s="28"/>
      <c r="D1007" s="28"/>
    </row>
    <row r="1008" spans="1:4">
      <c r="A1008" s="28"/>
      <c r="B1008" s="29"/>
      <c r="C1008" s="28"/>
      <c r="D1008" s="28"/>
    </row>
    <row r="1009" spans="1:4">
      <c r="A1009" s="28"/>
      <c r="B1009" s="29"/>
      <c r="C1009" s="28"/>
      <c r="D1009" s="28"/>
    </row>
    <row r="1010" spans="1:4">
      <c r="A1010" s="28"/>
      <c r="B1010" s="29"/>
      <c r="C1010" s="28"/>
      <c r="D1010" s="28"/>
    </row>
    <row r="1011" spans="1:4">
      <c r="A1011" s="28"/>
      <c r="B1011" s="29"/>
      <c r="C1011" s="28"/>
      <c r="D1011" s="28"/>
    </row>
    <row r="1012" spans="1:4">
      <c r="A1012" s="28"/>
      <c r="B1012" s="29"/>
      <c r="C1012" s="28"/>
      <c r="D1012" s="28"/>
    </row>
    <row r="1013" spans="1:4">
      <c r="A1013" s="28"/>
      <c r="B1013" s="29"/>
      <c r="C1013" s="28"/>
      <c r="D1013" s="28"/>
    </row>
    <row r="1014" spans="1:4">
      <c r="A1014" s="28"/>
      <c r="B1014" s="29"/>
      <c r="C1014" s="28"/>
      <c r="D1014" s="28"/>
    </row>
    <row r="1015" spans="1:4">
      <c r="A1015" s="28"/>
      <c r="B1015" s="29"/>
      <c r="C1015" s="28"/>
      <c r="D1015" s="28"/>
    </row>
    <row r="1016" spans="1:4">
      <c r="A1016" s="28"/>
      <c r="B1016" s="29"/>
      <c r="C1016" s="28"/>
      <c r="D1016" s="28"/>
    </row>
    <row r="1017" spans="1:4">
      <c r="A1017" s="28"/>
      <c r="B1017" s="29"/>
      <c r="C1017" s="28"/>
      <c r="D1017" s="28"/>
    </row>
    <row r="1018" spans="1:4">
      <c r="A1018" s="28"/>
      <c r="B1018" s="29"/>
      <c r="C1018" s="28"/>
      <c r="D1018" s="28"/>
    </row>
    <row r="1019" spans="1:4">
      <c r="A1019" s="28"/>
      <c r="B1019" s="29"/>
      <c r="C1019" s="28"/>
      <c r="D1019" s="28"/>
    </row>
    <row r="1020" spans="1:4">
      <c r="A1020" s="28"/>
      <c r="B1020" s="29"/>
      <c r="C1020" s="28"/>
      <c r="D1020" s="28"/>
    </row>
    <row r="1021" spans="1:4">
      <c r="A1021" s="28"/>
      <c r="B1021" s="29"/>
      <c r="C1021" s="28"/>
      <c r="D1021" s="28"/>
    </row>
    <row r="1022" spans="1:4">
      <c r="A1022" s="28"/>
      <c r="B1022" s="29"/>
      <c r="C1022" s="28"/>
      <c r="D1022" s="28"/>
    </row>
    <row r="1023" spans="1:4">
      <c r="A1023" s="28"/>
      <c r="B1023" s="29"/>
      <c r="C1023" s="28"/>
      <c r="D1023" s="28"/>
    </row>
    <row r="1024" spans="1:4">
      <c r="A1024" s="28"/>
      <c r="B1024" s="29"/>
      <c r="C1024" s="28"/>
      <c r="D1024" s="28"/>
    </row>
    <row r="1025" spans="1:4">
      <c r="A1025" s="28"/>
      <c r="B1025" s="29"/>
      <c r="C1025" s="28"/>
      <c r="D1025" s="28"/>
    </row>
    <row r="1026" spans="1:4">
      <c r="A1026" s="28"/>
      <c r="B1026" s="29"/>
      <c r="C1026" s="28"/>
      <c r="D1026" s="28"/>
    </row>
    <row r="1027" spans="1:4">
      <c r="A1027" s="28"/>
      <c r="B1027" s="29"/>
      <c r="C1027" s="28"/>
      <c r="D1027" s="28"/>
    </row>
    <row r="1028" spans="1:4">
      <c r="A1028" s="28"/>
      <c r="B1028" s="29"/>
      <c r="C1028" s="28"/>
      <c r="D1028" s="28"/>
    </row>
    <row r="1029" spans="1:4">
      <c r="A1029" s="28"/>
      <c r="B1029" s="29"/>
      <c r="C1029" s="28"/>
      <c r="D1029" s="28"/>
    </row>
    <row r="1030" spans="1:4">
      <c r="A1030" s="28"/>
      <c r="B1030" s="29"/>
      <c r="C1030" s="28"/>
      <c r="D1030" s="28"/>
    </row>
    <row r="1031" spans="1:4">
      <c r="A1031" s="28"/>
      <c r="B1031" s="29"/>
      <c r="C1031" s="28"/>
      <c r="D1031" s="28"/>
    </row>
    <row r="1032" spans="1:4">
      <c r="A1032" s="28"/>
      <c r="B1032" s="29"/>
      <c r="C1032" s="28"/>
      <c r="D1032" s="28"/>
    </row>
    <row r="1033" spans="1:4">
      <c r="A1033" s="28"/>
      <c r="B1033" s="29"/>
      <c r="C1033" s="28"/>
      <c r="D1033" s="28"/>
    </row>
    <row r="1034" spans="1:4">
      <c r="A1034" s="28"/>
      <c r="B1034" s="29"/>
      <c r="C1034" s="28"/>
      <c r="D1034" s="28"/>
    </row>
    <row r="1035" spans="1:4">
      <c r="A1035" s="28"/>
      <c r="B1035" s="29"/>
      <c r="C1035" s="28"/>
      <c r="D1035" s="28"/>
    </row>
    <row r="1036" spans="1:4">
      <c r="A1036" s="28"/>
      <c r="B1036" s="29"/>
      <c r="C1036" s="28"/>
      <c r="D1036" s="28"/>
    </row>
    <row r="1037" spans="1:4">
      <c r="A1037" s="28"/>
      <c r="B1037" s="29"/>
      <c r="C1037" s="28"/>
      <c r="D1037" s="28"/>
    </row>
    <row r="1038" spans="1:4">
      <c r="A1038" s="28"/>
      <c r="B1038" s="29"/>
      <c r="C1038" s="28"/>
      <c r="D1038" s="28"/>
    </row>
    <row r="1039" spans="1:4">
      <c r="A1039" s="28"/>
      <c r="B1039" s="29"/>
      <c r="C1039" s="28"/>
      <c r="D1039" s="28"/>
    </row>
    <row r="1040" spans="1:4">
      <c r="A1040" s="28"/>
      <c r="B1040" s="29"/>
      <c r="C1040" s="28"/>
      <c r="D1040" s="28"/>
    </row>
    <row r="1041" spans="1:4">
      <c r="A1041" s="28"/>
      <c r="B1041" s="29"/>
      <c r="C1041" s="28"/>
      <c r="D1041" s="28"/>
    </row>
    <row r="1042" spans="1:4">
      <c r="A1042" s="28"/>
      <c r="B1042" s="29"/>
      <c r="C1042" s="28"/>
      <c r="D1042" s="28"/>
    </row>
    <row r="1043" spans="1:4">
      <c r="A1043" s="28"/>
      <c r="B1043" s="29"/>
      <c r="C1043" s="28"/>
      <c r="D1043" s="28"/>
    </row>
    <row r="1044" spans="1:4">
      <c r="A1044" s="28"/>
      <c r="B1044" s="29"/>
      <c r="C1044" s="28"/>
      <c r="D1044" s="28"/>
    </row>
    <row r="1045" spans="1:4">
      <c r="A1045" s="28"/>
      <c r="B1045" s="29"/>
      <c r="C1045" s="28"/>
      <c r="D1045" s="28"/>
    </row>
    <row r="1046" spans="1:4">
      <c r="A1046" s="28"/>
      <c r="B1046" s="29"/>
      <c r="C1046" s="28"/>
      <c r="D1046" s="28"/>
    </row>
    <row r="1047" spans="1:4">
      <c r="A1047" s="28"/>
      <c r="B1047" s="29"/>
      <c r="C1047" s="28"/>
      <c r="D1047" s="28"/>
    </row>
    <row r="1048" spans="1:4">
      <c r="A1048" s="28"/>
      <c r="B1048" s="29"/>
      <c r="C1048" s="28"/>
      <c r="D1048" s="28"/>
    </row>
    <row r="1049" spans="1:4">
      <c r="A1049" s="28"/>
      <c r="B1049" s="29"/>
      <c r="C1049" s="28"/>
      <c r="D1049" s="28"/>
    </row>
    <row r="1050" spans="1:4">
      <c r="A1050" s="28"/>
      <c r="B1050" s="29"/>
      <c r="C1050" s="28"/>
      <c r="D1050" s="28"/>
    </row>
    <row r="1051" spans="1:4">
      <c r="A1051" s="28"/>
      <c r="B1051" s="29"/>
      <c r="C1051" s="28"/>
      <c r="D1051" s="28"/>
    </row>
    <row r="1052" spans="1:4">
      <c r="A1052" s="28"/>
      <c r="B1052" s="29"/>
      <c r="C1052" s="28"/>
      <c r="D1052" s="28"/>
    </row>
    <row r="1053" spans="1:4">
      <c r="A1053" s="28"/>
      <c r="B1053" s="29"/>
      <c r="C1053" s="28"/>
      <c r="D1053" s="28"/>
    </row>
    <row r="1054" spans="1:4">
      <c r="A1054" s="28"/>
      <c r="B1054" s="29"/>
      <c r="C1054" s="28"/>
      <c r="D1054" s="28"/>
    </row>
    <row r="1055" spans="1:4">
      <c r="A1055" s="28"/>
      <c r="B1055" s="29"/>
      <c r="C1055" s="28"/>
      <c r="D1055" s="28"/>
    </row>
    <row r="1056" spans="1:4">
      <c r="A1056" s="28"/>
      <c r="B1056" s="29"/>
      <c r="C1056" s="28"/>
      <c r="D1056" s="28"/>
    </row>
    <row r="1057" spans="1:4">
      <c r="A1057" s="28"/>
      <c r="B1057" s="29"/>
      <c r="C1057" s="28"/>
      <c r="D1057" s="28"/>
    </row>
    <row r="1058" spans="1:4">
      <c r="A1058" s="28"/>
      <c r="B1058" s="29"/>
      <c r="C1058" s="28"/>
      <c r="D1058" s="28"/>
    </row>
    <row r="1059" spans="1:4">
      <c r="A1059" s="28"/>
      <c r="B1059" s="29"/>
      <c r="C1059" s="28"/>
      <c r="D1059" s="28"/>
    </row>
    <row r="1060" spans="1:4">
      <c r="A1060" s="28"/>
      <c r="B1060" s="29"/>
      <c r="C1060" s="28"/>
      <c r="D1060" s="28"/>
    </row>
    <row r="1061" spans="1:4">
      <c r="A1061" s="28"/>
      <c r="B1061" s="29"/>
      <c r="C1061" s="28"/>
      <c r="D1061" s="28"/>
    </row>
    <row r="1062" spans="1:4">
      <c r="A1062" s="28"/>
      <c r="B1062" s="29"/>
      <c r="C1062" s="28"/>
      <c r="D1062" s="28"/>
    </row>
    <row r="1063" spans="1:4">
      <c r="A1063" s="28"/>
      <c r="B1063" s="29"/>
      <c r="C1063" s="28"/>
      <c r="D1063" s="28"/>
    </row>
    <row r="1064" spans="1:4">
      <c r="A1064" s="28"/>
      <c r="B1064" s="29"/>
      <c r="C1064" s="28"/>
      <c r="D1064" s="28"/>
    </row>
    <row r="1065" spans="1:4">
      <c r="A1065" s="28"/>
      <c r="B1065" s="29"/>
      <c r="C1065" s="28"/>
      <c r="D1065" s="28"/>
    </row>
    <row r="1066" spans="1:4">
      <c r="A1066" s="28"/>
      <c r="B1066" s="29"/>
      <c r="C1066" s="28"/>
      <c r="D1066" s="28"/>
    </row>
    <row r="1067" spans="1:4">
      <c r="A1067" s="28"/>
      <c r="B1067" s="29"/>
      <c r="C1067" s="28"/>
      <c r="D1067" s="28"/>
    </row>
    <row r="1068" spans="1:4">
      <c r="A1068" s="28"/>
      <c r="B1068" s="29"/>
      <c r="C1068" s="28"/>
      <c r="D1068" s="28"/>
    </row>
    <row r="1069" spans="1:4">
      <c r="A1069" s="28"/>
      <c r="B1069" s="29"/>
      <c r="C1069" s="28"/>
      <c r="D1069" s="28"/>
    </row>
    <row r="1070" spans="1:4">
      <c r="A1070" s="28"/>
      <c r="B1070" s="29"/>
      <c r="C1070" s="28"/>
      <c r="D1070" s="28"/>
    </row>
    <row r="1071" spans="1:4">
      <c r="A1071" s="28"/>
      <c r="B1071" s="29"/>
      <c r="C1071" s="28"/>
      <c r="D1071" s="28"/>
    </row>
    <row r="1072" spans="1:4">
      <c r="A1072" s="28"/>
      <c r="B1072" s="29"/>
      <c r="C1072" s="28"/>
      <c r="D1072" s="28"/>
    </row>
    <row r="1073" spans="1:4">
      <c r="A1073" s="28"/>
      <c r="B1073" s="29"/>
      <c r="C1073" s="28"/>
      <c r="D1073" s="28"/>
    </row>
    <row r="1074" spans="1:4">
      <c r="A1074" s="28"/>
      <c r="B1074" s="29"/>
      <c r="C1074" s="28"/>
      <c r="D1074" s="28"/>
    </row>
    <row r="1075" spans="1:4">
      <c r="A1075" s="28"/>
      <c r="B1075" s="29"/>
      <c r="C1075" s="28"/>
      <c r="D1075" s="28"/>
    </row>
    <row r="1076" spans="1:4">
      <c r="A1076" s="28"/>
      <c r="B1076" s="29"/>
      <c r="C1076" s="28"/>
      <c r="D1076" s="28"/>
    </row>
    <row r="1077" spans="1:4">
      <c r="A1077" s="28"/>
      <c r="B1077" s="29"/>
      <c r="C1077" s="28"/>
      <c r="D1077" s="28"/>
    </row>
    <row r="1078" spans="1:4">
      <c r="A1078" s="28"/>
      <c r="B1078" s="29"/>
      <c r="C1078" s="28"/>
      <c r="D1078" s="28"/>
    </row>
    <row r="1079" spans="1:4">
      <c r="A1079" s="28"/>
      <c r="B1079" s="29"/>
      <c r="C1079" s="28"/>
      <c r="D1079" s="28"/>
    </row>
    <row r="1080" spans="1:4">
      <c r="A1080" s="28"/>
      <c r="B1080" s="29"/>
      <c r="C1080" s="28"/>
      <c r="D1080" s="28"/>
    </row>
    <row r="1081" spans="1:4">
      <c r="A1081" s="28"/>
      <c r="B1081" s="29"/>
      <c r="C1081" s="28"/>
      <c r="D1081" s="28"/>
    </row>
    <row r="1082" spans="1:4">
      <c r="A1082" s="28"/>
      <c r="B1082" s="29"/>
      <c r="C1082" s="28"/>
      <c r="D1082" s="28"/>
    </row>
    <row r="1083" spans="1:4">
      <c r="A1083" s="28"/>
      <c r="B1083" s="29"/>
      <c r="C1083" s="28"/>
      <c r="D1083" s="28"/>
    </row>
    <row r="1084" spans="1:4">
      <c r="A1084" s="28"/>
      <c r="B1084" s="29"/>
      <c r="C1084" s="28"/>
      <c r="D1084" s="28"/>
    </row>
    <row r="1085" spans="1:4">
      <c r="A1085" s="28"/>
      <c r="B1085" s="29"/>
      <c r="C1085" s="28"/>
      <c r="D1085" s="28"/>
    </row>
    <row r="1086" spans="1:4">
      <c r="A1086" s="28"/>
      <c r="B1086" s="29"/>
      <c r="C1086" s="28"/>
      <c r="D1086" s="28"/>
    </row>
    <row r="1087" spans="1:4">
      <c r="A1087" s="28"/>
      <c r="B1087" s="29"/>
      <c r="C1087" s="28"/>
      <c r="D1087" s="28"/>
    </row>
    <row r="1088" spans="1:4">
      <c r="A1088" s="28"/>
      <c r="B1088" s="29"/>
      <c r="C1088" s="28"/>
      <c r="D1088" s="28"/>
    </row>
    <row r="1089" spans="1:4">
      <c r="A1089" s="28"/>
      <c r="B1089" s="29"/>
      <c r="C1089" s="28"/>
      <c r="D1089" s="28"/>
    </row>
    <row r="1090" spans="1:4">
      <c r="A1090" s="28"/>
      <c r="B1090" s="29"/>
      <c r="C1090" s="28"/>
      <c r="D1090" s="28"/>
    </row>
    <row r="1091" spans="1:4">
      <c r="A1091" s="28"/>
      <c r="B1091" s="29"/>
      <c r="C1091" s="28"/>
      <c r="D1091" s="28"/>
    </row>
    <row r="1092" spans="1:4">
      <c r="A1092" s="28"/>
      <c r="B1092" s="29"/>
      <c r="C1092" s="28"/>
      <c r="D1092" s="28"/>
    </row>
    <row r="1093" spans="1:4">
      <c r="A1093" s="28"/>
      <c r="B1093" s="29"/>
      <c r="C1093" s="28"/>
      <c r="D1093" s="28"/>
    </row>
    <row r="1094" spans="1:4">
      <c r="A1094" s="28"/>
      <c r="B1094" s="29"/>
      <c r="C1094" s="28"/>
      <c r="D1094" s="28"/>
    </row>
    <row r="1095" spans="1:4">
      <c r="A1095" s="28"/>
      <c r="B1095" s="29"/>
      <c r="C1095" s="28"/>
      <c r="D1095" s="28"/>
    </row>
    <row r="1096" spans="1:4">
      <c r="A1096" s="28"/>
      <c r="B1096" s="29"/>
      <c r="C1096" s="28"/>
      <c r="D1096" s="28"/>
    </row>
    <row r="1097" spans="1:4">
      <c r="A1097" s="28"/>
      <c r="B1097" s="29"/>
      <c r="C1097" s="28"/>
      <c r="D1097" s="28"/>
    </row>
    <row r="1098" spans="1:4">
      <c r="A1098" s="28"/>
      <c r="B1098" s="29"/>
      <c r="C1098" s="28"/>
      <c r="D1098" s="28"/>
    </row>
    <row r="1099" spans="1:4">
      <c r="A1099" s="28"/>
      <c r="B1099" s="29"/>
      <c r="C1099" s="28"/>
      <c r="D1099" s="28"/>
    </row>
    <row r="1100" spans="1:4">
      <c r="A1100" s="28"/>
      <c r="B1100" s="29"/>
      <c r="C1100" s="28"/>
      <c r="D1100" s="28"/>
    </row>
    <row r="1101" spans="1:4">
      <c r="A1101" s="28"/>
      <c r="B1101" s="29"/>
      <c r="C1101" s="28"/>
      <c r="D1101" s="28"/>
    </row>
    <row r="1102" spans="1:4">
      <c r="A1102" s="28"/>
      <c r="B1102" s="29"/>
      <c r="C1102" s="28"/>
      <c r="D1102" s="28"/>
    </row>
    <row r="1103" spans="1:4">
      <c r="A1103" s="28"/>
      <c r="B1103" s="29"/>
      <c r="C1103" s="28"/>
      <c r="D1103" s="28"/>
    </row>
    <row r="1104" spans="1:4">
      <c r="A1104" s="28"/>
      <c r="B1104" s="29"/>
      <c r="C1104" s="28"/>
      <c r="D1104" s="28"/>
    </row>
    <row r="1105" spans="1:4">
      <c r="A1105" s="28"/>
      <c r="B1105" s="29"/>
      <c r="C1105" s="28"/>
      <c r="D1105" s="28"/>
    </row>
    <row r="1106" spans="1:4">
      <c r="A1106" s="28"/>
      <c r="B1106" s="29"/>
      <c r="C1106" s="28"/>
      <c r="D1106" s="28"/>
    </row>
    <row r="1107" spans="1:4">
      <c r="A1107" s="28"/>
      <c r="B1107" s="29"/>
      <c r="C1107" s="28"/>
      <c r="D1107" s="28"/>
    </row>
    <row r="1108" spans="1:4">
      <c r="A1108" s="28"/>
      <c r="B1108" s="29"/>
      <c r="C1108" s="28"/>
      <c r="D1108" s="28"/>
    </row>
    <row r="1109" spans="1:4">
      <c r="A1109" s="28"/>
      <c r="B1109" s="29"/>
      <c r="C1109" s="28"/>
      <c r="D1109" s="28"/>
    </row>
    <row r="1110" spans="1:4">
      <c r="A1110" s="28"/>
      <c r="B1110" s="29"/>
      <c r="C1110" s="28"/>
      <c r="D1110" s="28"/>
    </row>
    <row r="1111" spans="1:4">
      <c r="A1111" s="28"/>
      <c r="B1111" s="29"/>
      <c r="C1111" s="28"/>
      <c r="D1111" s="28"/>
    </row>
    <row r="1112" spans="1:4">
      <c r="A1112" s="28"/>
      <c r="B1112" s="29"/>
      <c r="C1112" s="28"/>
      <c r="D1112" s="28"/>
    </row>
    <row r="1113" spans="1:4">
      <c r="A1113" s="28"/>
      <c r="B1113" s="29"/>
      <c r="C1113" s="28"/>
      <c r="D1113" s="28"/>
    </row>
    <row r="1114" spans="1:4">
      <c r="A1114" s="28"/>
      <c r="B1114" s="29"/>
      <c r="C1114" s="28"/>
      <c r="D1114" s="28"/>
    </row>
    <row r="1115" spans="1:4">
      <c r="A1115" s="28"/>
      <c r="B1115" s="29"/>
      <c r="C1115" s="28"/>
      <c r="D1115" s="28"/>
    </row>
    <row r="1116" spans="1:4">
      <c r="A1116" s="28"/>
      <c r="B1116" s="29"/>
      <c r="C1116" s="28"/>
      <c r="D1116" s="28"/>
    </row>
    <row r="1117" spans="1:4">
      <c r="A1117" s="28"/>
      <c r="B1117" s="29"/>
      <c r="C1117" s="28"/>
      <c r="D1117" s="28"/>
    </row>
    <row r="1118" spans="1:4">
      <c r="A1118" s="28"/>
      <c r="B1118" s="29"/>
      <c r="C1118" s="28"/>
      <c r="D1118" s="28"/>
    </row>
    <row r="1119" spans="1:4">
      <c r="A1119" s="28"/>
      <c r="B1119" s="29"/>
      <c r="C1119" s="28"/>
      <c r="D1119" s="28"/>
    </row>
    <row r="1120" spans="1:4">
      <c r="A1120" s="28"/>
      <c r="B1120" s="29"/>
      <c r="C1120" s="28"/>
      <c r="D1120" s="28"/>
    </row>
    <row r="1121" spans="1:4">
      <c r="A1121" s="28"/>
      <c r="B1121" s="28"/>
      <c r="C1121" s="28"/>
      <c r="D1121" s="28"/>
    </row>
    <row r="1122" spans="1:4">
      <c r="A1122" s="28"/>
      <c r="B1122" s="28"/>
      <c r="C1122" s="28"/>
      <c r="D1122" s="28"/>
    </row>
    <row r="1123" spans="1:4">
      <c r="A1123" s="28"/>
      <c r="B1123" s="28"/>
      <c r="C1123" s="28"/>
      <c r="D1123" s="28"/>
    </row>
    <row r="1124" spans="1:4">
      <c r="A1124" s="28"/>
      <c r="B1124" s="28"/>
      <c r="C1124" s="28"/>
      <c r="D1124" s="28"/>
    </row>
    <row r="1125" spans="1:4">
      <c r="A1125" s="28"/>
      <c r="B1125" s="28"/>
      <c r="C1125" s="28"/>
      <c r="D1125" s="28"/>
    </row>
    <row r="1126" spans="1:4">
      <c r="A1126" s="28"/>
      <c r="B1126" s="28"/>
      <c r="C1126" s="28"/>
      <c r="D1126" s="28"/>
    </row>
    <row r="1127" spans="1:4">
      <c r="A1127" s="28"/>
      <c r="B1127" s="28"/>
      <c r="C1127" s="28"/>
      <c r="D1127" s="28"/>
    </row>
    <row r="1128" spans="1:4">
      <c r="A1128" s="28"/>
      <c r="B1128" s="28"/>
      <c r="C1128" s="28"/>
      <c r="D1128" s="28"/>
    </row>
    <row r="1129" spans="1:4">
      <c r="A1129" s="28"/>
      <c r="B1129" s="28"/>
      <c r="C1129" s="28"/>
      <c r="D1129" s="28"/>
    </row>
    <row r="1130" spans="1:4">
      <c r="A1130" s="28"/>
      <c r="B1130" s="28"/>
      <c r="C1130" s="28"/>
      <c r="D1130" s="28"/>
    </row>
    <row r="1131" spans="1:4">
      <c r="A1131" s="28"/>
      <c r="B1131" s="28"/>
      <c r="C1131" s="28"/>
      <c r="D1131" s="28"/>
    </row>
    <row r="1132" spans="1:4">
      <c r="A1132" s="28"/>
      <c r="B1132" s="28"/>
      <c r="C1132" s="28"/>
      <c r="D1132" s="28"/>
    </row>
    <row r="1133" spans="1:4">
      <c r="A1133" s="28"/>
      <c r="B1133" s="28"/>
      <c r="C1133" s="28"/>
      <c r="D1133" s="28"/>
    </row>
    <row r="1134" spans="1:4">
      <c r="A1134" s="28"/>
      <c r="B1134" s="28"/>
      <c r="C1134" s="28"/>
      <c r="D1134" s="28"/>
    </row>
    <row r="1135" spans="1:4">
      <c r="A1135" s="28"/>
      <c r="B1135" s="28"/>
      <c r="C1135" s="28"/>
      <c r="D1135" s="28"/>
    </row>
    <row r="1136" spans="1:4">
      <c r="A1136" s="28"/>
      <c r="B1136" s="28"/>
      <c r="C1136" s="28"/>
      <c r="D1136" s="28"/>
    </row>
    <row r="1137" spans="1:4">
      <c r="A1137" s="28"/>
      <c r="B1137" s="28"/>
      <c r="C1137" s="28"/>
      <c r="D1137" s="28"/>
    </row>
    <row r="1138" spans="1:4">
      <c r="A1138" s="28"/>
      <c r="B1138" s="28"/>
      <c r="C1138" s="28"/>
      <c r="D1138" s="28"/>
    </row>
    <row r="1139" spans="1:4">
      <c r="A1139" s="28"/>
      <c r="B1139" s="28"/>
      <c r="C1139" s="28"/>
      <c r="D1139" s="28"/>
    </row>
    <row r="1140" spans="1:4">
      <c r="A1140" s="28"/>
      <c r="B1140" s="28"/>
      <c r="C1140" s="28"/>
      <c r="D1140" s="28"/>
    </row>
    <row r="1141" spans="1:4">
      <c r="A1141" s="28"/>
      <c r="B1141" s="28"/>
      <c r="C1141" s="28"/>
      <c r="D1141" s="28"/>
    </row>
    <row r="1142" spans="1:4">
      <c r="A1142" s="28"/>
      <c r="B1142" s="28"/>
      <c r="C1142" s="28"/>
      <c r="D1142" s="28"/>
    </row>
    <row r="1143" spans="1:4">
      <c r="A1143" s="28"/>
      <c r="B1143" s="28"/>
      <c r="C1143" s="28"/>
      <c r="D1143" s="28"/>
    </row>
    <row r="1144" spans="1:4">
      <c r="A1144" s="28"/>
      <c r="B1144" s="28"/>
      <c r="C1144" s="28"/>
      <c r="D1144" s="28"/>
    </row>
    <row r="1145" spans="1:4">
      <c r="A1145" s="28"/>
      <c r="B1145" s="28"/>
      <c r="C1145" s="28"/>
      <c r="D1145" s="28"/>
    </row>
    <row r="1146" spans="1:4">
      <c r="A1146" s="28"/>
      <c r="B1146" s="28"/>
      <c r="C1146" s="28"/>
      <c r="D1146" s="28"/>
    </row>
    <row r="1147" spans="1:4">
      <c r="A1147" s="28"/>
      <c r="B1147" s="28"/>
      <c r="C1147" s="28"/>
      <c r="D1147" s="28"/>
    </row>
    <row r="1148" spans="1:4">
      <c r="A1148" s="28"/>
      <c r="B1148" s="28"/>
      <c r="C1148" s="28"/>
      <c r="D1148" s="28"/>
    </row>
    <row r="1149" spans="1:4">
      <c r="A1149" s="28"/>
      <c r="B1149" s="28"/>
      <c r="C1149" s="28"/>
      <c r="D1149" s="28"/>
    </row>
    <row r="1150" spans="1:4">
      <c r="A1150" s="28"/>
      <c r="B1150" s="28"/>
      <c r="C1150" s="28"/>
      <c r="D1150" s="28"/>
    </row>
    <row r="1151" spans="1:4">
      <c r="A1151" s="28"/>
      <c r="B1151" s="28"/>
      <c r="C1151" s="28"/>
      <c r="D1151" s="28"/>
    </row>
    <row r="1152" spans="1:4">
      <c r="A1152" s="28"/>
      <c r="B1152" s="28"/>
      <c r="C1152" s="28"/>
      <c r="D1152" s="28"/>
    </row>
    <row r="1153" spans="1:4">
      <c r="A1153" s="28"/>
      <c r="B1153" s="28"/>
      <c r="C1153" s="28"/>
      <c r="D1153" s="28"/>
    </row>
    <row r="1154" spans="1:4">
      <c r="A1154" s="28"/>
      <c r="B1154" s="28"/>
      <c r="C1154" s="28"/>
      <c r="D1154" s="28"/>
    </row>
    <row r="1155" spans="1:4">
      <c r="A1155" s="28"/>
      <c r="B1155" s="28"/>
      <c r="C1155" s="28"/>
      <c r="D1155" s="28"/>
    </row>
    <row r="1156" spans="1:4">
      <c r="A1156" s="28"/>
      <c r="B1156" s="28"/>
      <c r="C1156" s="28"/>
      <c r="D1156" s="28"/>
    </row>
    <row r="1157" spans="1:4">
      <c r="A1157" s="28"/>
      <c r="B1157" s="28"/>
      <c r="C1157" s="28"/>
      <c r="D1157" s="28"/>
    </row>
    <row r="1158" spans="1:4">
      <c r="A1158" s="28"/>
      <c r="B1158" s="28"/>
      <c r="C1158" s="28"/>
      <c r="D1158" s="28"/>
    </row>
    <row r="1159" spans="1:4">
      <c r="A1159" s="28"/>
      <c r="B1159" s="28"/>
      <c r="C1159" s="28"/>
      <c r="D1159" s="28"/>
    </row>
    <row r="1160" spans="1:4">
      <c r="A1160" s="28"/>
      <c r="B1160" s="28"/>
      <c r="C1160" s="28"/>
      <c r="D1160" s="28"/>
    </row>
    <row r="1161" spans="1:4">
      <c r="A1161" s="28"/>
      <c r="B1161" s="28"/>
      <c r="C1161" s="28"/>
      <c r="D1161" s="28"/>
    </row>
    <row r="1162" spans="1:4">
      <c r="A1162" s="28"/>
      <c r="B1162" s="28"/>
      <c r="C1162" s="28"/>
      <c r="D1162" s="28"/>
    </row>
    <row r="1163" spans="1:4">
      <c r="A1163" s="28"/>
      <c r="B1163" s="28"/>
      <c r="C1163" s="28"/>
      <c r="D1163" s="28"/>
    </row>
    <row r="1164" spans="1:4">
      <c r="A1164" s="28"/>
      <c r="B1164" s="28"/>
      <c r="C1164" s="28"/>
      <c r="D1164" s="28"/>
    </row>
    <row r="1165" spans="1:4">
      <c r="A1165" s="28"/>
      <c r="B1165" s="28"/>
      <c r="C1165" s="28"/>
      <c r="D1165" s="28"/>
    </row>
    <row r="1166" spans="1:4">
      <c r="A1166" s="28"/>
      <c r="B1166" s="28"/>
      <c r="C1166" s="28"/>
      <c r="D1166" s="28"/>
    </row>
    <row r="1167" spans="1:4">
      <c r="A1167" s="28"/>
      <c r="B1167" s="28"/>
      <c r="C1167" s="28"/>
      <c r="D1167" s="28"/>
    </row>
    <row r="1168" spans="1:4">
      <c r="A1168" s="28"/>
      <c r="B1168" s="28"/>
      <c r="C1168" s="28"/>
      <c r="D1168" s="28"/>
    </row>
    <row r="1169" spans="1:4">
      <c r="A1169" s="28"/>
      <c r="B1169" s="28"/>
      <c r="C1169" s="28"/>
      <c r="D1169" s="28"/>
    </row>
    <row r="1170" spans="1:4">
      <c r="A1170" s="28"/>
      <c r="B1170" s="28"/>
      <c r="C1170" s="28"/>
      <c r="D1170" s="28"/>
    </row>
    <row r="1171" spans="1:4">
      <c r="A1171" s="28"/>
      <c r="B1171" s="28"/>
      <c r="C1171" s="28"/>
      <c r="D1171" s="28"/>
    </row>
    <row r="1172" spans="1:4">
      <c r="A1172" s="28"/>
      <c r="B1172" s="28"/>
      <c r="C1172" s="28"/>
      <c r="D1172" s="28"/>
    </row>
    <row r="1173" spans="1:4">
      <c r="A1173" s="28"/>
      <c r="B1173" s="28"/>
      <c r="C1173" s="28"/>
      <c r="D1173" s="28"/>
    </row>
    <row r="1174" spans="1:4">
      <c r="A1174" s="28"/>
      <c r="B1174" s="28"/>
      <c r="C1174" s="28"/>
      <c r="D1174" s="28"/>
    </row>
    <row r="1175" spans="1:4">
      <c r="A1175" s="28"/>
      <c r="B1175" s="28"/>
      <c r="C1175" s="28"/>
      <c r="D1175" s="28"/>
    </row>
    <row r="1176" spans="1:4">
      <c r="A1176" s="28"/>
      <c r="B1176" s="28"/>
      <c r="C1176" s="28"/>
      <c r="D1176" s="28"/>
    </row>
    <row r="1177" spans="1:4">
      <c r="A1177" s="28"/>
      <c r="B1177" s="28"/>
      <c r="C1177" s="28"/>
      <c r="D1177" s="28"/>
    </row>
    <row r="1178" spans="1:4">
      <c r="A1178" s="28"/>
      <c r="B1178" s="28"/>
      <c r="C1178" s="28"/>
      <c r="D1178" s="28"/>
    </row>
    <row r="1179" spans="1:4">
      <c r="A1179" s="28"/>
      <c r="B1179" s="28"/>
      <c r="C1179" s="28"/>
      <c r="D1179" s="28"/>
    </row>
    <row r="1180" spans="1:4">
      <c r="A1180" s="28"/>
      <c r="B1180" s="28"/>
      <c r="C1180" s="28"/>
      <c r="D1180" s="28"/>
    </row>
    <row r="1181" spans="1:4">
      <c r="A1181" s="28"/>
      <c r="B1181" s="28"/>
      <c r="C1181" s="28"/>
      <c r="D1181" s="28"/>
    </row>
    <row r="1182" spans="1:4">
      <c r="A1182" s="28"/>
      <c r="B1182" s="28"/>
      <c r="C1182" s="28"/>
      <c r="D1182" s="28"/>
    </row>
    <row r="1183" spans="1:4">
      <c r="A1183" s="28"/>
      <c r="B1183" s="28"/>
      <c r="C1183" s="28"/>
      <c r="D1183" s="28"/>
    </row>
    <row r="1184" spans="1:4">
      <c r="A1184" s="28"/>
      <c r="B1184" s="28"/>
      <c r="C1184" s="28"/>
      <c r="D1184" s="28"/>
    </row>
    <row r="1185" spans="1:4">
      <c r="A1185" s="28"/>
      <c r="B1185" s="28"/>
      <c r="C1185" s="28"/>
      <c r="D1185" s="28"/>
    </row>
    <row r="1186" spans="1:4">
      <c r="A1186" s="28"/>
      <c r="B1186" s="28"/>
      <c r="C1186" s="28"/>
      <c r="D1186" s="28"/>
    </row>
    <row r="1187" spans="1:4">
      <c r="A1187" s="28"/>
      <c r="B1187" s="28"/>
      <c r="C1187" s="28"/>
      <c r="D1187" s="28"/>
    </row>
    <row r="1188" spans="1:4">
      <c r="A1188" s="28"/>
      <c r="B1188" s="28"/>
      <c r="C1188" s="28"/>
      <c r="D1188" s="28"/>
    </row>
  </sheetData>
  <sheetProtection sheet="1" objects="1" scenarios="1"/>
  <phoneticPr fontId="8" type="noConversion"/>
  <hyperlinks>
    <hyperlink ref="A54" r:id="rId1" display="http://www.bav-astro.de/sfs/BAVM_link.php?BAVMnr=34" xr:uid="{00000000-0004-0000-0700-000000000000}"/>
    <hyperlink ref="A55" r:id="rId2" display="http://www.bav-astro.de/sfs/BAVM_link.php?BAVMnr=34" xr:uid="{00000000-0004-0000-0700-000001000000}"/>
    <hyperlink ref="A56" r:id="rId3" display="http://www.bav-astro.de/sfs/BAVM_link.php?BAVMnr=34" xr:uid="{00000000-0004-0000-0700-000002000000}"/>
    <hyperlink ref="A57" r:id="rId4" display="http://www.bav-astro.de/sfs/BAVM_link.php?BAVMnr=34" xr:uid="{00000000-0004-0000-0700-000003000000}"/>
    <hyperlink ref="A64" r:id="rId5" display="http://www.bav-astro.de/sfs/BAVM_link.php?BAVMnr=38" xr:uid="{00000000-0004-0000-0700-000004000000}"/>
    <hyperlink ref="A69" r:id="rId6" display="http://www.bav-astro.de/sfs/BAVM_link.php?BAVMnr=39" xr:uid="{00000000-0004-0000-0700-000005000000}"/>
    <hyperlink ref="A71" r:id="rId7" display="http://www.bav-astro.de/sfs/BAVM_link.php?BAVMnr=39" xr:uid="{00000000-0004-0000-0700-000006000000}"/>
    <hyperlink ref="A73" r:id="rId8" display="http://vsolj.cetus-net.org/no47.pdf" xr:uid="{00000000-0004-0000-0700-000007000000}"/>
    <hyperlink ref="A75" r:id="rId9" display="http://www.bav-astro.de/sfs/BAVM_link.php?BAVMnr=46" xr:uid="{00000000-0004-0000-0700-000008000000}"/>
    <hyperlink ref="A79" r:id="rId10" display="http://www.bav-astro.de/sfs/BAVM_link.php?BAVMnr=50" xr:uid="{00000000-0004-0000-0700-000009000000}"/>
    <hyperlink ref="A85" r:id="rId11" display="http://www.bav-astro.de/sfs/BAVM_link.php?BAVMnr=60" xr:uid="{00000000-0004-0000-0700-00000A000000}"/>
    <hyperlink ref="A87" r:id="rId12" display="http://www.bav-astro.de/sfs/BAVM_link.php?BAVMnr=60" xr:uid="{00000000-0004-0000-0700-00000B000000}"/>
    <hyperlink ref="A89" r:id="rId13" display="http://www.bav-astro.de/sfs/BAVM_link.php?BAVMnr=60" xr:uid="{00000000-0004-0000-0700-00000C000000}"/>
    <hyperlink ref="A113" r:id="rId14" display="http://www.bav-astro.de/sfs/BAVM_link.php?BAVMnr=132" xr:uid="{00000000-0004-0000-0700-00000D000000}"/>
    <hyperlink ref="A115" r:id="rId15" display="http://www.bav-astro.de/sfs/BAVM_link.php?BAVMnr=132" xr:uid="{00000000-0004-0000-0700-00000E000000}"/>
    <hyperlink ref="A120" r:id="rId16" display="http://www.konkoly.hu/cgi-bin/IBVS?5594" xr:uid="{00000000-0004-0000-0700-00000F000000}"/>
    <hyperlink ref="A121" r:id="rId17" display="http://vsolj.cetus-net.org/no40.pdf" xr:uid="{00000000-0004-0000-0700-000010000000}"/>
    <hyperlink ref="A128" r:id="rId18" display="http://vsolj.cetus-net.org/no43.pdf" xr:uid="{00000000-0004-0000-0700-000011000000}"/>
    <hyperlink ref="A130" r:id="rId19" display="http://vsolj.cetus-net.org/no44.pdf" xr:uid="{00000000-0004-0000-0700-000012000000}"/>
    <hyperlink ref="A131" r:id="rId20" display="http://vsolj.cetus-net.org/no44.pdf" xr:uid="{00000000-0004-0000-0700-000013000000}"/>
    <hyperlink ref="A132" r:id="rId21" display="http://vsolj.cetus-net.org/no44.pdf" xr:uid="{00000000-0004-0000-0700-000014000000}"/>
    <hyperlink ref="A137" r:id="rId22" display="http://vsolj.cetus-net.org/no45.pdf" xr:uid="{00000000-0004-0000-0700-000015000000}"/>
    <hyperlink ref="A138" r:id="rId23" display="http://vsolj.cetus-net.org/no45.pdf" xr:uid="{00000000-0004-0000-0700-000016000000}"/>
    <hyperlink ref="A140" r:id="rId24" display="http://www.konkoly.hu/cgi-bin/IBVS?5801" xr:uid="{00000000-0004-0000-0700-000017000000}"/>
    <hyperlink ref="A141" r:id="rId25" display="http://www.konkoly.hu/cgi-bin/IBVS?5801" xr:uid="{00000000-0004-0000-0700-000018000000}"/>
    <hyperlink ref="A143" r:id="rId26" display="http://vsolj.cetus-net.org/no46.pdf" xr:uid="{00000000-0004-0000-0700-000019000000}"/>
    <hyperlink ref="A144" r:id="rId27" display="http://www.bav-astro.de/sfs/BAVM_link.php?BAVMnr=193" xr:uid="{00000000-0004-0000-0700-00001A000000}"/>
    <hyperlink ref="A145" r:id="rId28" display="http://www.bav-astro.de/sfs/BAVM_link.php?BAVMnr=193" xr:uid="{00000000-0004-0000-0700-00001B000000}"/>
    <hyperlink ref="A146" r:id="rId29" display="http://vsolj.cetus-net.org/no48.pdf" xr:uid="{00000000-0004-0000-0700-00001C000000}"/>
    <hyperlink ref="A147" r:id="rId30" display="http://www.bav-astro.de/sfs/BAVM_link.php?BAVMnr=203" xr:uid="{00000000-0004-0000-0700-00001D000000}"/>
    <hyperlink ref="A148" r:id="rId31" display="http://www.bav-astro.de/sfs/BAVM_link.php?BAVMnr=203" xr:uid="{00000000-0004-0000-0700-00001E000000}"/>
    <hyperlink ref="A149" r:id="rId32" display="http://vsolj.cetus-net.org/vsoljno50.pdf" xr:uid="{00000000-0004-0000-0700-00001F000000}"/>
    <hyperlink ref="A152" r:id="rId33" display="http://www.bav-astro.de/sfs/BAVM_link.php?BAVMnr=215" xr:uid="{00000000-0004-0000-0700-000020000000}"/>
    <hyperlink ref="A153" r:id="rId34" display="http://www.bav-astro.de/sfs/BAVM_link.php?BAVMnr=215" xr:uid="{00000000-0004-0000-0700-000021000000}"/>
    <hyperlink ref="A154" r:id="rId35" display="http://www.bav-astro.de/sfs/BAVM_link.php?BAVMnr=215" xr:uid="{00000000-0004-0000-0700-000022000000}"/>
    <hyperlink ref="A155" r:id="rId36" display="http://www.bav-astro.de/sfs/BAVM_link.php?BAVMnr=225" xr:uid="{00000000-0004-0000-0700-000023000000}"/>
  </hyperlinks>
  <pageMargins left="0.75" right="0.75" top="1" bottom="1" header="0.5" footer="0.5"/>
  <pageSetup orientation="portrait" horizontalDpi="300" verticalDpi="300" r:id="rId37"/>
  <headerFooter alignWithMargins="0"/>
  <drawing r:id="rId3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Active 1</vt:lpstr>
      <vt:lpstr>Graphs 1</vt:lpstr>
      <vt:lpstr>A (3)</vt:lpstr>
      <vt:lpstr>A (2)</vt:lpstr>
      <vt:lpstr>B (2)</vt:lpstr>
      <vt:lpstr>Q_fit (2)</vt:lpstr>
      <vt:lpstr>A (old)</vt:lpstr>
      <vt:lpstr>C</vt:lpstr>
      <vt:lpstr>C (2)</vt:lpstr>
      <vt:lpstr>B (3)</vt:lpstr>
      <vt:lpstr>BAV</vt:lpstr>
      <vt:lpstr>A (old1)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2024-02-28T02:31:10Z</dcterms:modified>
</cp:coreProperties>
</file>