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99CCEF6E-9141-4CAA-964D-C42FE8AFB69B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Sheet1" sheetId="2" r:id="rId2"/>
  </sheets>
  <calcPr calcId="181029"/>
</workbook>
</file>

<file path=xl/calcChain.xml><?xml version="1.0" encoding="utf-8"?>
<calcChain xmlns="http://schemas.openxmlformats.org/spreadsheetml/2006/main">
  <c r="E89" i="1" l="1"/>
  <c r="F89" i="1"/>
  <c r="G89" i="1"/>
  <c r="K89" i="1"/>
  <c r="Q89" i="1"/>
  <c r="D9" i="1"/>
  <c r="C9" i="1"/>
  <c r="Q88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87" i="1"/>
  <c r="G31" i="2"/>
  <c r="C31" i="2"/>
  <c r="G32" i="2"/>
  <c r="C32" i="2"/>
  <c r="G33" i="2"/>
  <c r="C33" i="2"/>
  <c r="G34" i="2"/>
  <c r="C34" i="2"/>
  <c r="G35" i="2"/>
  <c r="C35" i="2"/>
  <c r="G36" i="2"/>
  <c r="C36" i="2"/>
  <c r="G37" i="2"/>
  <c r="C37" i="2"/>
  <c r="G38" i="2"/>
  <c r="C38" i="2"/>
  <c r="G39" i="2"/>
  <c r="C39" i="2"/>
  <c r="G40" i="2"/>
  <c r="C40" i="2"/>
  <c r="G41" i="2"/>
  <c r="C41" i="2"/>
  <c r="G42" i="2"/>
  <c r="C42" i="2"/>
  <c r="G43" i="2"/>
  <c r="C43" i="2"/>
  <c r="G44" i="2"/>
  <c r="C44" i="2"/>
  <c r="G45" i="2"/>
  <c r="C45" i="2"/>
  <c r="G46" i="2"/>
  <c r="C46" i="2"/>
  <c r="G47" i="2"/>
  <c r="C47" i="2"/>
  <c r="G48" i="2"/>
  <c r="C48" i="2"/>
  <c r="G49" i="2"/>
  <c r="C49" i="2"/>
  <c r="G50" i="2"/>
  <c r="C50" i="2"/>
  <c r="G51" i="2"/>
  <c r="C51" i="2"/>
  <c r="G52" i="2"/>
  <c r="C52" i="2"/>
  <c r="G53" i="2"/>
  <c r="C53" i="2"/>
  <c r="G54" i="2"/>
  <c r="C54" i="2"/>
  <c r="G55" i="2"/>
  <c r="C55" i="2"/>
  <c r="G56" i="2"/>
  <c r="C56" i="2"/>
  <c r="G57" i="2"/>
  <c r="C57" i="2"/>
  <c r="G58" i="2"/>
  <c r="C58" i="2"/>
  <c r="G59" i="2"/>
  <c r="C59" i="2"/>
  <c r="G60" i="2"/>
  <c r="C60" i="2"/>
  <c r="G61" i="2"/>
  <c r="C61" i="2"/>
  <c r="G62" i="2"/>
  <c r="C62" i="2"/>
  <c r="G63" i="2"/>
  <c r="C63" i="2"/>
  <c r="G64" i="2"/>
  <c r="C64" i="2"/>
  <c r="G65" i="2"/>
  <c r="C65" i="2"/>
  <c r="G66" i="2"/>
  <c r="C66" i="2"/>
  <c r="G67" i="2"/>
  <c r="C67" i="2"/>
  <c r="G68" i="2"/>
  <c r="C68" i="2"/>
  <c r="G69" i="2"/>
  <c r="C69" i="2"/>
  <c r="G70" i="2"/>
  <c r="C70" i="2"/>
  <c r="G71" i="2"/>
  <c r="C71" i="2"/>
  <c r="G72" i="2"/>
  <c r="C72" i="2"/>
  <c r="G73" i="2"/>
  <c r="C73" i="2"/>
  <c r="G74" i="2"/>
  <c r="C74" i="2"/>
  <c r="G11" i="2"/>
  <c r="C11" i="2"/>
  <c r="G12" i="2"/>
  <c r="C12" i="2"/>
  <c r="G13" i="2"/>
  <c r="C13" i="2"/>
  <c r="G14" i="2"/>
  <c r="C14" i="2"/>
  <c r="G15" i="2"/>
  <c r="C15" i="2"/>
  <c r="G16" i="2"/>
  <c r="C16" i="2"/>
  <c r="G17" i="2"/>
  <c r="C17" i="2"/>
  <c r="G18" i="2"/>
  <c r="C18" i="2"/>
  <c r="G19" i="2"/>
  <c r="C19" i="2"/>
  <c r="G20" i="2"/>
  <c r="C20" i="2"/>
  <c r="G21" i="2"/>
  <c r="C21" i="2"/>
  <c r="G22" i="2"/>
  <c r="C22" i="2"/>
  <c r="G23" i="2"/>
  <c r="C23" i="2"/>
  <c r="G24" i="2"/>
  <c r="C24" i="2"/>
  <c r="G25" i="2"/>
  <c r="C25" i="2"/>
  <c r="G26" i="2"/>
  <c r="C26" i="2"/>
  <c r="G27" i="2"/>
  <c r="C27" i="2"/>
  <c r="G28" i="2"/>
  <c r="C28" i="2"/>
  <c r="G29" i="2"/>
  <c r="C29" i="2"/>
  <c r="G75" i="2"/>
  <c r="C75" i="2"/>
  <c r="G30" i="2"/>
  <c r="C30" i="2"/>
  <c r="H75" i="2"/>
  <c r="B75" i="2"/>
  <c r="D75" i="2"/>
  <c r="A75" i="2"/>
  <c r="H29" i="2"/>
  <c r="D29" i="2"/>
  <c r="B29" i="2"/>
  <c r="A29" i="2"/>
  <c r="H28" i="2"/>
  <c r="B28" i="2"/>
  <c r="D28" i="2"/>
  <c r="A28" i="2"/>
  <c r="H27" i="2"/>
  <c r="D27" i="2"/>
  <c r="B27" i="2"/>
  <c r="A27" i="2"/>
  <c r="H26" i="2"/>
  <c r="B26" i="2"/>
  <c r="D26" i="2"/>
  <c r="A26" i="2"/>
  <c r="H25" i="2"/>
  <c r="D25" i="2"/>
  <c r="B25" i="2"/>
  <c r="A25" i="2"/>
  <c r="H24" i="2"/>
  <c r="B24" i="2"/>
  <c r="D24" i="2"/>
  <c r="A24" i="2"/>
  <c r="H23" i="2"/>
  <c r="D23" i="2"/>
  <c r="B23" i="2"/>
  <c r="A23" i="2"/>
  <c r="H22" i="2"/>
  <c r="B22" i="2"/>
  <c r="D22" i="2"/>
  <c r="A22" i="2"/>
  <c r="H21" i="2"/>
  <c r="D21" i="2"/>
  <c r="B21" i="2"/>
  <c r="A21" i="2"/>
  <c r="H20" i="2"/>
  <c r="B20" i="2"/>
  <c r="D20" i="2"/>
  <c r="A20" i="2"/>
  <c r="H19" i="2"/>
  <c r="D19" i="2"/>
  <c r="B19" i="2"/>
  <c r="A19" i="2"/>
  <c r="H18" i="2"/>
  <c r="B18" i="2"/>
  <c r="D18" i="2"/>
  <c r="A18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H13" i="2"/>
  <c r="D13" i="2"/>
  <c r="B13" i="2"/>
  <c r="A13" i="2"/>
  <c r="H12" i="2"/>
  <c r="B12" i="2"/>
  <c r="D12" i="2"/>
  <c r="A12" i="2"/>
  <c r="H11" i="2"/>
  <c r="D11" i="2"/>
  <c r="B11" i="2"/>
  <c r="A11" i="2"/>
  <c r="H74" i="2"/>
  <c r="B74" i="2"/>
  <c r="D74" i="2"/>
  <c r="A74" i="2"/>
  <c r="H73" i="2"/>
  <c r="D73" i="2"/>
  <c r="B73" i="2"/>
  <c r="A73" i="2"/>
  <c r="H72" i="2"/>
  <c r="B72" i="2"/>
  <c r="D72" i="2"/>
  <c r="A72" i="2"/>
  <c r="H71" i="2"/>
  <c r="D71" i="2"/>
  <c r="B71" i="2"/>
  <c r="A71" i="2"/>
  <c r="H70" i="2"/>
  <c r="B70" i="2"/>
  <c r="D70" i="2"/>
  <c r="A70" i="2"/>
  <c r="H69" i="2"/>
  <c r="D69" i="2"/>
  <c r="B69" i="2"/>
  <c r="A69" i="2"/>
  <c r="H68" i="2"/>
  <c r="B68" i="2"/>
  <c r="D68" i="2"/>
  <c r="A68" i="2"/>
  <c r="H67" i="2"/>
  <c r="D67" i="2"/>
  <c r="B67" i="2"/>
  <c r="A67" i="2"/>
  <c r="H66" i="2"/>
  <c r="B66" i="2"/>
  <c r="D66" i="2"/>
  <c r="A66" i="2"/>
  <c r="H65" i="2"/>
  <c r="D65" i="2"/>
  <c r="B65" i="2"/>
  <c r="A65" i="2"/>
  <c r="H64" i="2"/>
  <c r="B64" i="2"/>
  <c r="D64" i="2"/>
  <c r="A64" i="2"/>
  <c r="H63" i="2"/>
  <c r="D63" i="2"/>
  <c r="B63" i="2"/>
  <c r="A63" i="2"/>
  <c r="H62" i="2"/>
  <c r="B62" i="2"/>
  <c r="D62" i="2"/>
  <c r="A62" i="2"/>
  <c r="H61" i="2"/>
  <c r="D61" i="2"/>
  <c r="B61" i="2"/>
  <c r="A61" i="2"/>
  <c r="H60" i="2"/>
  <c r="B60" i="2"/>
  <c r="D60" i="2"/>
  <c r="A60" i="2"/>
  <c r="H59" i="2"/>
  <c r="D59" i="2"/>
  <c r="B59" i="2"/>
  <c r="A59" i="2"/>
  <c r="H58" i="2"/>
  <c r="B58" i="2"/>
  <c r="D58" i="2"/>
  <c r="A58" i="2"/>
  <c r="H57" i="2"/>
  <c r="B57" i="2"/>
  <c r="D57" i="2"/>
  <c r="A57" i="2"/>
  <c r="H56" i="2"/>
  <c r="B56" i="2"/>
  <c r="D56" i="2"/>
  <c r="A56" i="2"/>
  <c r="H55" i="2"/>
  <c r="B55" i="2"/>
  <c r="D55" i="2"/>
  <c r="A55" i="2"/>
  <c r="H54" i="2"/>
  <c r="B54" i="2"/>
  <c r="D54" i="2"/>
  <c r="A54" i="2"/>
  <c r="H53" i="2"/>
  <c r="B53" i="2"/>
  <c r="D53" i="2"/>
  <c r="A53" i="2"/>
  <c r="H52" i="2"/>
  <c r="B52" i="2"/>
  <c r="D52" i="2"/>
  <c r="A52" i="2"/>
  <c r="H51" i="2"/>
  <c r="B51" i="2"/>
  <c r="D51" i="2"/>
  <c r="A51" i="2"/>
  <c r="H50" i="2"/>
  <c r="B50" i="2"/>
  <c r="D50" i="2"/>
  <c r="A50" i="2"/>
  <c r="H49" i="2"/>
  <c r="D49" i="2"/>
  <c r="B49" i="2"/>
  <c r="A49" i="2"/>
  <c r="H48" i="2"/>
  <c r="B48" i="2"/>
  <c r="D48" i="2"/>
  <c r="A48" i="2"/>
  <c r="H47" i="2"/>
  <c r="D47" i="2"/>
  <c r="B47" i="2"/>
  <c r="A47" i="2"/>
  <c r="H46" i="2"/>
  <c r="B46" i="2"/>
  <c r="D46" i="2"/>
  <c r="A46" i="2"/>
  <c r="H45" i="2"/>
  <c r="D45" i="2"/>
  <c r="B45" i="2"/>
  <c r="A45" i="2"/>
  <c r="H44" i="2"/>
  <c r="B44" i="2"/>
  <c r="D44" i="2"/>
  <c r="A44" i="2"/>
  <c r="H43" i="2"/>
  <c r="D43" i="2"/>
  <c r="B43" i="2"/>
  <c r="A43" i="2"/>
  <c r="H42" i="2"/>
  <c r="B42" i="2"/>
  <c r="D42" i="2"/>
  <c r="A42" i="2"/>
  <c r="H41" i="2"/>
  <c r="B41" i="2"/>
  <c r="D41" i="2"/>
  <c r="A41" i="2"/>
  <c r="H40" i="2"/>
  <c r="B40" i="2"/>
  <c r="D40" i="2"/>
  <c r="A40" i="2"/>
  <c r="H39" i="2"/>
  <c r="B39" i="2"/>
  <c r="D39" i="2"/>
  <c r="A39" i="2"/>
  <c r="H38" i="2"/>
  <c r="B38" i="2"/>
  <c r="D38" i="2"/>
  <c r="A38" i="2"/>
  <c r="H37" i="2"/>
  <c r="B37" i="2"/>
  <c r="D37" i="2"/>
  <c r="A37" i="2"/>
  <c r="H36" i="2"/>
  <c r="B36" i="2"/>
  <c r="D36" i="2"/>
  <c r="A36" i="2"/>
  <c r="H35" i="2"/>
  <c r="D35" i="2"/>
  <c r="B35" i="2"/>
  <c r="A35" i="2"/>
  <c r="H34" i="2"/>
  <c r="B34" i="2"/>
  <c r="D34" i="2"/>
  <c r="A34" i="2"/>
  <c r="H33" i="2"/>
  <c r="D33" i="2"/>
  <c r="B33" i="2"/>
  <c r="A33" i="2"/>
  <c r="H32" i="2"/>
  <c r="B32" i="2"/>
  <c r="D32" i="2"/>
  <c r="A32" i="2"/>
  <c r="H31" i="2"/>
  <c r="D31" i="2"/>
  <c r="B31" i="2"/>
  <c r="A31" i="2"/>
  <c r="H30" i="2"/>
  <c r="B30" i="2"/>
  <c r="D30" i="2"/>
  <c r="A30" i="2"/>
  <c r="Q84" i="1"/>
  <c r="Q86" i="1"/>
  <c r="F17" i="1"/>
  <c r="C17" i="1"/>
  <c r="C7" i="1"/>
  <c r="C8" i="1"/>
  <c r="E58" i="1"/>
  <c r="F58" i="1"/>
  <c r="Q85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47" i="1"/>
  <c r="E30" i="1"/>
  <c r="F30" i="1"/>
  <c r="E60" i="1"/>
  <c r="E26" i="1"/>
  <c r="F26" i="1"/>
  <c r="G26" i="1"/>
  <c r="I26" i="1"/>
  <c r="E22" i="1"/>
  <c r="F22" i="1"/>
  <c r="E56" i="1"/>
  <c r="F56" i="1"/>
  <c r="E85" i="1"/>
  <c r="E27" i="1"/>
  <c r="F27" i="1"/>
  <c r="E14" i="2"/>
  <c r="E31" i="2"/>
  <c r="E50" i="1"/>
  <c r="F50" i="1"/>
  <c r="G50" i="1"/>
  <c r="I50" i="1"/>
  <c r="E54" i="1"/>
  <c r="F54" i="1"/>
  <c r="G54" i="1"/>
  <c r="I54" i="1"/>
  <c r="E45" i="1"/>
  <c r="F45" i="1"/>
  <c r="G45" i="1"/>
  <c r="I45" i="1"/>
  <c r="E88" i="1"/>
  <c r="F88" i="1"/>
  <c r="E86" i="1"/>
  <c r="F86" i="1"/>
  <c r="E76" i="1"/>
  <c r="F76" i="1"/>
  <c r="E78" i="1"/>
  <c r="F78" i="1"/>
  <c r="G78" i="1"/>
  <c r="I78" i="1"/>
  <c r="E80" i="1"/>
  <c r="F80" i="1"/>
  <c r="E82" i="1"/>
  <c r="F82" i="1"/>
  <c r="G82" i="1"/>
  <c r="I82" i="1"/>
  <c r="E67" i="1"/>
  <c r="F67" i="1"/>
  <c r="G67" i="1"/>
  <c r="I67" i="1"/>
  <c r="E70" i="1"/>
  <c r="F70" i="1"/>
  <c r="G70" i="1"/>
  <c r="I70" i="1"/>
  <c r="E72" i="1"/>
  <c r="F72" i="1"/>
  <c r="E74" i="1"/>
  <c r="F74" i="1"/>
  <c r="E47" i="1"/>
  <c r="F47" i="1"/>
  <c r="E87" i="1"/>
  <c r="F87" i="1"/>
  <c r="G31" i="1"/>
  <c r="I31" i="1"/>
  <c r="G56" i="1"/>
  <c r="I56" i="1"/>
  <c r="G58" i="1"/>
  <c r="I58" i="1"/>
  <c r="G62" i="1"/>
  <c r="I62" i="1"/>
  <c r="G22" i="1"/>
  <c r="I22" i="1"/>
  <c r="G27" i="1"/>
  <c r="I27" i="1"/>
  <c r="G30" i="1"/>
  <c r="I30" i="1"/>
  <c r="G87" i="1"/>
  <c r="K87" i="1"/>
  <c r="G88" i="1"/>
  <c r="K88" i="1"/>
  <c r="E84" i="1"/>
  <c r="G76" i="1"/>
  <c r="I76" i="1"/>
  <c r="G80" i="1"/>
  <c r="I80" i="1"/>
  <c r="G72" i="1"/>
  <c r="I72" i="1"/>
  <c r="G74" i="1"/>
  <c r="I74" i="1"/>
  <c r="G47" i="1"/>
  <c r="I47" i="1"/>
  <c r="E25" i="1"/>
  <c r="F25" i="1"/>
  <c r="E28" i="1"/>
  <c r="F28" i="1"/>
  <c r="G28" i="1"/>
  <c r="I28" i="1"/>
  <c r="E39" i="1"/>
  <c r="F39" i="1"/>
  <c r="E48" i="1"/>
  <c r="F48" i="1"/>
  <c r="E51" i="1"/>
  <c r="F51" i="1"/>
  <c r="E44" i="1"/>
  <c r="F44" i="1"/>
  <c r="E46" i="1"/>
  <c r="F46" i="1"/>
  <c r="G46" i="1"/>
  <c r="I46" i="1"/>
  <c r="E57" i="1"/>
  <c r="F57" i="1"/>
  <c r="G57" i="1"/>
  <c r="I57" i="1"/>
  <c r="E59" i="1"/>
  <c r="F59" i="1"/>
  <c r="E61" i="1"/>
  <c r="F61" i="1"/>
  <c r="G61" i="1"/>
  <c r="I61" i="1"/>
  <c r="E63" i="1"/>
  <c r="F63" i="1"/>
  <c r="E65" i="1"/>
  <c r="F65" i="1"/>
  <c r="E21" i="1"/>
  <c r="E53" i="1"/>
  <c r="F53" i="1"/>
  <c r="E55" i="1"/>
  <c r="F55" i="1"/>
  <c r="G55" i="1"/>
  <c r="I55" i="1"/>
  <c r="E23" i="1"/>
  <c r="F23" i="1"/>
  <c r="G23" i="1"/>
  <c r="I23" i="1"/>
  <c r="E29" i="1"/>
  <c r="F29" i="1"/>
  <c r="E32" i="1"/>
  <c r="F32" i="1"/>
  <c r="G32" i="1"/>
  <c r="I32" i="1"/>
  <c r="E34" i="1"/>
  <c r="F34" i="1"/>
  <c r="E36" i="1"/>
  <c r="F36" i="1"/>
  <c r="E38" i="1"/>
  <c r="F38" i="1"/>
  <c r="E43" i="1"/>
  <c r="E24" i="1"/>
  <c r="F24" i="1"/>
  <c r="G24" i="1"/>
  <c r="I24" i="1"/>
  <c r="E77" i="1"/>
  <c r="F77" i="1"/>
  <c r="G77" i="1"/>
  <c r="I77" i="1"/>
  <c r="E79" i="1"/>
  <c r="F79" i="1"/>
  <c r="G79" i="1"/>
  <c r="I79" i="1"/>
  <c r="E81" i="1"/>
  <c r="F81" i="1"/>
  <c r="E83" i="1"/>
  <c r="F83" i="1"/>
  <c r="E69" i="1"/>
  <c r="F69" i="1"/>
  <c r="E71" i="1"/>
  <c r="F71" i="1"/>
  <c r="E73" i="1"/>
  <c r="F73" i="1"/>
  <c r="G73" i="1"/>
  <c r="I73" i="1"/>
  <c r="E75" i="1"/>
  <c r="F75" i="1"/>
  <c r="G75" i="1"/>
  <c r="I75" i="1"/>
  <c r="E68" i="1"/>
  <c r="F68" i="1"/>
  <c r="G68" i="1"/>
  <c r="I68" i="1"/>
  <c r="G25" i="1"/>
  <c r="I25" i="1"/>
  <c r="G39" i="1"/>
  <c r="I39" i="1"/>
  <c r="G48" i="1"/>
  <c r="I48" i="1"/>
  <c r="G51" i="1"/>
  <c r="I51" i="1"/>
  <c r="G44" i="1"/>
  <c r="I44" i="1"/>
  <c r="G59" i="1"/>
  <c r="I59" i="1"/>
  <c r="G63" i="1"/>
  <c r="I63" i="1"/>
  <c r="G65" i="1"/>
  <c r="I65" i="1"/>
  <c r="G53" i="1"/>
  <c r="I53" i="1"/>
  <c r="G29" i="1"/>
  <c r="I29" i="1"/>
  <c r="G34" i="1"/>
  <c r="I34" i="1"/>
  <c r="G36" i="1"/>
  <c r="I36" i="1"/>
  <c r="G38" i="1"/>
  <c r="I38" i="1"/>
  <c r="G86" i="1"/>
  <c r="K86" i="1"/>
  <c r="E75" i="2"/>
  <c r="E71" i="2"/>
  <c r="E66" i="2"/>
  <c r="E54" i="2"/>
  <c r="E48" i="2"/>
  <c r="E43" i="2"/>
  <c r="E37" i="2"/>
  <c r="E41" i="1"/>
  <c r="F41" i="1"/>
  <c r="G41" i="1"/>
  <c r="I41" i="1"/>
  <c r="E42" i="1"/>
  <c r="F42" i="1"/>
  <c r="G42" i="1"/>
  <c r="I42" i="1"/>
  <c r="E52" i="1"/>
  <c r="G71" i="1"/>
  <c r="I71" i="1"/>
  <c r="E74" i="2"/>
  <c r="E45" i="2"/>
  <c r="E24" i="2"/>
  <c r="E19" i="2"/>
  <c r="E13" i="2"/>
  <c r="E47" i="2"/>
  <c r="E37" i="1"/>
  <c r="F37" i="1"/>
  <c r="G37" i="1"/>
  <c r="I37" i="1"/>
  <c r="E66" i="1"/>
  <c r="F66" i="1"/>
  <c r="G66" i="1"/>
  <c r="I66" i="1"/>
  <c r="E49" i="1"/>
  <c r="F49" i="1"/>
  <c r="G49" i="1"/>
  <c r="I49" i="1"/>
  <c r="G69" i="1"/>
  <c r="I69" i="1"/>
  <c r="E15" i="2"/>
  <c r="E33" i="2"/>
  <c r="E29" i="2"/>
  <c r="E23" i="2"/>
  <c r="E18" i="2"/>
  <c r="E64" i="2"/>
  <c r="E59" i="2"/>
  <c r="E53" i="2"/>
  <c r="E41" i="2"/>
  <c r="E35" i="1"/>
  <c r="E64" i="1"/>
  <c r="F64" i="1"/>
  <c r="G64" i="1"/>
  <c r="I64" i="1"/>
  <c r="E40" i="1"/>
  <c r="F40" i="1"/>
  <c r="G40" i="1"/>
  <c r="I40" i="1"/>
  <c r="G83" i="1"/>
  <c r="I83" i="1"/>
  <c r="E17" i="2"/>
  <c r="E63" i="2"/>
  <c r="E58" i="2"/>
  <c r="E40" i="2"/>
  <c r="E33" i="1"/>
  <c r="F33" i="1"/>
  <c r="G33" i="1"/>
  <c r="I33" i="1"/>
  <c r="E62" i="1"/>
  <c r="F62" i="1"/>
  <c r="E31" i="1"/>
  <c r="F31" i="1"/>
  <c r="G81" i="1"/>
  <c r="I81" i="1"/>
  <c r="E32" i="2"/>
  <c r="E70" i="2"/>
  <c r="E72" i="2"/>
  <c r="E11" i="2"/>
  <c r="E42" i="2"/>
  <c r="F84" i="1"/>
  <c r="G84" i="1"/>
  <c r="K84" i="1"/>
  <c r="E27" i="2"/>
  <c r="E26" i="2"/>
  <c r="E38" i="2"/>
  <c r="F60" i="1"/>
  <c r="G60" i="1"/>
  <c r="I60" i="1"/>
  <c r="E68" i="2"/>
  <c r="E22" i="2"/>
  <c r="F52" i="1"/>
  <c r="G52" i="1"/>
  <c r="I52" i="1"/>
  <c r="E60" i="2"/>
  <c r="F43" i="1"/>
  <c r="G43" i="1"/>
  <c r="I43" i="1"/>
  <c r="E52" i="2"/>
  <c r="E50" i="2"/>
  <c r="E12" i="2"/>
  <c r="F35" i="1"/>
  <c r="G35" i="1"/>
  <c r="I35" i="1"/>
  <c r="E44" i="2"/>
  <c r="E65" i="2"/>
  <c r="E25" i="2"/>
  <c r="F21" i="1"/>
  <c r="G21" i="1"/>
  <c r="I21" i="1"/>
  <c r="E30" i="2"/>
  <c r="E56" i="2"/>
  <c r="E55" i="2"/>
  <c r="E34" i="2"/>
  <c r="E46" i="2"/>
  <c r="E49" i="2"/>
  <c r="F85" i="1"/>
  <c r="G85" i="1"/>
  <c r="E28" i="2"/>
  <c r="E73" i="2"/>
  <c r="E39" i="2"/>
  <c r="E16" i="2"/>
  <c r="E61" i="2"/>
  <c r="E21" i="2"/>
  <c r="E57" i="2"/>
  <c r="E20" i="2"/>
  <c r="E35" i="2"/>
  <c r="E51" i="2"/>
  <c r="E67" i="2"/>
  <c r="E62" i="2"/>
  <c r="E69" i="2"/>
  <c r="E36" i="2"/>
  <c r="K85" i="1"/>
  <c r="C11" i="1"/>
  <c r="C12" i="1"/>
  <c r="C16" i="1" l="1"/>
  <c r="D18" i="1" s="1"/>
  <c r="O80" i="1"/>
  <c r="O88" i="1"/>
  <c r="O83" i="1"/>
  <c r="O72" i="1"/>
  <c r="O82" i="1"/>
  <c r="O77" i="1"/>
  <c r="O86" i="1"/>
  <c r="O81" i="1"/>
  <c r="O87" i="1"/>
  <c r="C15" i="1"/>
  <c r="O85" i="1"/>
  <c r="O71" i="1"/>
  <c r="O76" i="1"/>
  <c r="O79" i="1"/>
  <c r="O78" i="1"/>
  <c r="O84" i="1"/>
  <c r="O74" i="1"/>
  <c r="O75" i="1"/>
  <c r="O73" i="1"/>
  <c r="O89" i="1"/>
  <c r="F18" i="1" l="1"/>
  <c r="F19" i="1" s="1"/>
  <c r="C18" i="1"/>
</calcChain>
</file>

<file path=xl/sharedStrings.xml><?xml version="1.0" encoding="utf-8"?>
<sst xmlns="http://schemas.openxmlformats.org/spreadsheetml/2006/main" count="726" uniqueCount="301">
  <si>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</si>
  <si>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</si>
  <si>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</si>
  <si>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</si>
  <si>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</si>
  <si>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</si>
  <si>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</si>
  <si>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</si>
  <si>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</si>
  <si>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</si>
  <si>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</si>
  <si>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</si>
  <si>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</si>
  <si>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</si>
  <si>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</si>
  <si>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</si>
  <si>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</si>
  <si>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</si>
  <si>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</si>
  <si>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</si>
  <si>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</si>
  <si>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</si>
  <si>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</si>
  <si>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</si>
  <si>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</si>
  <si>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Locher K</t>
  </si>
  <si>
    <t>BBSAG Bull.49</t>
  </si>
  <si>
    <t>B</t>
  </si>
  <si>
    <t>v</t>
  </si>
  <si>
    <t>BBSAG 78</t>
  </si>
  <si>
    <t>K</t>
  </si>
  <si>
    <t>Peter H</t>
  </si>
  <si>
    <t>BBSAG Bull.78</t>
  </si>
  <si>
    <t>BBSAG Bull.92</t>
  </si>
  <si>
    <t>S v</t>
  </si>
  <si>
    <t>BBSAG Bull.96</t>
  </si>
  <si>
    <t>BBSAG Bull.98</t>
  </si>
  <si>
    <t>Brno 31</t>
  </si>
  <si>
    <t>BBSAG Bull.105</t>
  </si>
  <si>
    <t>BBSAG Bull.110</t>
  </si>
  <si>
    <t>BBSAG Bull.114</t>
  </si>
  <si>
    <t>BBSAG Bull.115</t>
  </si>
  <si>
    <t>II</t>
  </si>
  <si>
    <t>IBVS 5670</t>
  </si>
  <si>
    <t>I</t>
  </si>
  <si>
    <t># of data points:</t>
  </si>
  <si>
    <t>EA/DM: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</si>
  <si>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</si>
  <si>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</si>
  <si>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</si>
  <si>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</si>
  <si>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</si>
  <si>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</si>
  <si>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OEJV 0074</t>
  </si>
  <si>
    <t>IBVS 5893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</si>
  <si>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</si>
  <si>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</si>
  <si>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</si>
  <si>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</si>
  <si>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</si>
  <si>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</si>
  <si>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</si>
  <si>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</si>
  <si>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</si>
  <si>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</si>
  <si>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</si>
  <si>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F </t>
  </si>
  <si>
    <t>2418566.30 </t>
  </si>
  <si>
    <t> 16.09.1909 19:12 </t>
  </si>
  <si>
    <t> 0.08 </t>
  </si>
  <si>
    <t>P </t>
  </si>
  <si>
    <t> N.E.Kurockin </t>
  </si>
  <si>
    <t> PZ 6.303 </t>
  </si>
  <si>
    <t>2427543.56 </t>
  </si>
  <si>
    <t> 16.04.1934 01:26 </t>
  </si>
  <si>
    <t> 0.06 </t>
  </si>
  <si>
    <t> A.van de Voorde </t>
  </si>
  <si>
    <t> VSS 1.263 </t>
  </si>
  <si>
    <t>2427546.57 </t>
  </si>
  <si>
    <t> 19.04.1934 01:40 </t>
  </si>
  <si>
    <t>2428700.376 </t>
  </si>
  <si>
    <t> 15.06.1937 21:01 </t>
  </si>
  <si>
    <t> 0.070 </t>
  </si>
  <si>
    <t>V </t>
  </si>
  <si>
    <t> K.Kordylewski </t>
  </si>
  <si>
    <t> COVS </t>
  </si>
  <si>
    <t>2428730.414 </t>
  </si>
  <si>
    <t> 15.07.1937 21:56 </t>
  </si>
  <si>
    <t> -0.017 </t>
  </si>
  <si>
    <t>2428745.472 </t>
  </si>
  <si>
    <t> 30.07.1937 23:19 </t>
  </si>
  <si>
    <t> -0.021 </t>
  </si>
  <si>
    <t>2428751.48 </t>
  </si>
  <si>
    <t> 05.08.1937 23:31 </t>
  </si>
  <si>
    <t> -0.04 </t>
  </si>
  <si>
    <t>2428754.553 </t>
  </si>
  <si>
    <t> 09.08.1937 01:16 </t>
  </si>
  <si>
    <t> 0.022 </t>
  </si>
  <si>
    <t>2429167.32 </t>
  </si>
  <si>
    <t> 25.09.1938 19:40 </t>
  </si>
  <si>
    <t>2429194.31 </t>
  </si>
  <si>
    <t> 22.10.1938 19:26 </t>
  </si>
  <si>
    <t> -0.05 </t>
  </si>
  <si>
    <t>2429438.437 </t>
  </si>
  <si>
    <t> 23.06.1939 22:29 </t>
  </si>
  <si>
    <t> 0.066 </t>
  </si>
  <si>
    <t>2429453.43 </t>
  </si>
  <si>
    <t> 08.07.1939 22:19 </t>
  </si>
  <si>
    <t> -0.00 </t>
  </si>
  <si>
    <t>2429456.47 </t>
  </si>
  <si>
    <t> 11.07.1939 23:16 </t>
  </si>
  <si>
    <t> 0.02 </t>
  </si>
  <si>
    <t>2429459.45 </t>
  </si>
  <si>
    <t> 14.07.1939 22:48 </t>
  </si>
  <si>
    <t> -0.01 </t>
  </si>
  <si>
    <t>2429462.52 </t>
  </si>
  <si>
    <t> 18.07.1939 00:28 </t>
  </si>
  <si>
    <t> 0.05 </t>
  </si>
  <si>
    <t>2429631.23 </t>
  </si>
  <si>
    <t> 02.01.1940 17:31 </t>
  </si>
  <si>
    <t>2429727.60 </t>
  </si>
  <si>
    <t> 08.04.1940 02:24 </t>
  </si>
  <si>
    <t> 0.03 </t>
  </si>
  <si>
    <t>2430164.46 </t>
  </si>
  <si>
    <t> 18.06.1941 23:02 </t>
  </si>
  <si>
    <t> 0.07 </t>
  </si>
  <si>
    <t>2430170.424 </t>
  </si>
  <si>
    <t> 24.06.1941 22:10 </t>
  </si>
  <si>
    <t> 0.013 </t>
  </si>
  <si>
    <t>2430176.452 </t>
  </si>
  <si>
    <t> 30.06.1941 22:50 </t>
  </si>
  <si>
    <t> 0.016 </t>
  </si>
  <si>
    <t>2430200.51 </t>
  </si>
  <si>
    <t> 25.07.1941 00:14 </t>
  </si>
  <si>
    <t> -0.03 </t>
  </si>
  <si>
    <t>2430607.25 </t>
  </si>
  <si>
    <t> 04.09.1942 18:00 </t>
  </si>
  <si>
    <t>2430935.59 </t>
  </si>
  <si>
    <t> 30.07.1943 02:09 </t>
  </si>
  <si>
    <t> 0.00 </t>
  </si>
  <si>
    <t>2431318.174 </t>
  </si>
  <si>
    <t> 15.08.1944 16:10 </t>
  </si>
  <si>
    <t> -0.004 </t>
  </si>
  <si>
    <t> W.Zessewitsch </t>
  </si>
  <si>
    <t> IODE 4.1.86 </t>
  </si>
  <si>
    <t>2431324.194 </t>
  </si>
  <si>
    <t> 21.08.1944 16:39 </t>
  </si>
  <si>
    <t> -0.009 </t>
  </si>
  <si>
    <t>2431327.218 </t>
  </si>
  <si>
    <t> 24.08.1944 17:13 </t>
  </si>
  <si>
    <t> 0.003 </t>
  </si>
  <si>
    <t>2431649.498 </t>
  </si>
  <si>
    <t> 12.07.1945 23:57 </t>
  </si>
  <si>
    <t> -0.056 </t>
  </si>
  <si>
    <t>2431652.529 </t>
  </si>
  <si>
    <t> 16.07.1945 00:41 </t>
  </si>
  <si>
    <t> -0.037 </t>
  </si>
  <si>
    <t>2431652.54 </t>
  </si>
  <si>
    <t> 16.07.1945 00:57 </t>
  </si>
  <si>
    <t>2431655.521 </t>
  </si>
  <si>
    <t> 19.07.1945 00:30 </t>
  </si>
  <si>
    <t> -0.058 </t>
  </si>
  <si>
    <t>2433110.525 </t>
  </si>
  <si>
    <t> 13.07.1949 00:36 </t>
  </si>
  <si>
    <t> -0.097 </t>
  </si>
  <si>
    <t>2434336.640 </t>
  </si>
  <si>
    <t> 20.11.1952 03:21 </t>
  </si>
  <si>
    <t> -0.074 </t>
  </si>
  <si>
    <t> Leis &amp; Kalv </t>
  </si>
  <si>
    <t> TAOT 58.49 </t>
  </si>
  <si>
    <t>2435267.490 </t>
  </si>
  <si>
    <t> 08.06.1955 23:45 </t>
  </si>
  <si>
    <t> -0.089 </t>
  </si>
  <si>
    <t>2436107.970 </t>
  </si>
  <si>
    <t> 26.09.1957 11:16 </t>
  </si>
  <si>
    <t> -0.100 </t>
  </si>
  <si>
    <t>2436814.352 </t>
  </si>
  <si>
    <t> 02.09.1959 20:26 </t>
  </si>
  <si>
    <t> -0.152 </t>
  </si>
  <si>
    <t> T.Berthold </t>
  </si>
  <si>
    <t> MHAR 17.6 </t>
  </si>
  <si>
    <t>2436820.391 </t>
  </si>
  <si>
    <t> 08.09.1959 21:23 </t>
  </si>
  <si>
    <t> -0.138 </t>
  </si>
  <si>
    <t>2436897.266 </t>
  </si>
  <si>
    <t> 24.11.1959 18:23 </t>
  </si>
  <si>
    <t> -0.082 </t>
  </si>
  <si>
    <t>2437192.460 </t>
  </si>
  <si>
    <t> 14.09.1960 23:02 </t>
  </si>
  <si>
    <t> -0.114 </t>
  </si>
  <si>
    <t>2438466.655 </t>
  </si>
  <si>
    <t> 12.03.1964 03:43 </t>
  </si>
  <si>
    <t> -0.211 </t>
  </si>
  <si>
    <t>2438641.458 </t>
  </si>
  <si>
    <t> 02.09.1964 22:59 </t>
  </si>
  <si>
    <t> -0.134 </t>
  </si>
  <si>
    <t>2438998.396 </t>
  </si>
  <si>
    <t> 25.08.1965 21:30 </t>
  </si>
  <si>
    <t> -0.178 </t>
  </si>
  <si>
    <t>2439352.439 </t>
  </si>
  <si>
    <t> 14.08.1966 22:32 </t>
  </si>
  <si>
    <t> -0.105 </t>
  </si>
  <si>
    <t>2439918.658 </t>
  </si>
  <si>
    <t> 03.03.1968 03:47 </t>
  </si>
  <si>
    <t> -0.238 </t>
  </si>
  <si>
    <t>2440831.443 </t>
  </si>
  <si>
    <t> 01.09.1970 22:37 </t>
  </si>
  <si>
    <t> -0.244 </t>
  </si>
  <si>
    <t>2441548.424 </t>
  </si>
  <si>
    <t> 18.08.1972 22:10 </t>
  </si>
  <si>
    <t> -0.241 </t>
  </si>
  <si>
    <t>2444425.461 </t>
  </si>
  <si>
    <t> 04.07.1980 23:03 </t>
  </si>
  <si>
    <t> K.Locher </t>
  </si>
  <si>
    <t> BBS 49 </t>
  </si>
  <si>
    <t>2446326.407 </t>
  </si>
  <si>
    <t> 17.09.1985 21:46 </t>
  </si>
  <si>
    <t> H.Peter </t>
  </si>
  <si>
    <t> BBS 78 </t>
  </si>
  <si>
    <t>2446329.420 </t>
  </si>
  <si>
    <t> 20.09.1985 22:04 </t>
  </si>
  <si>
    <t> -0.099 </t>
  </si>
  <si>
    <t>2447769.424 </t>
  </si>
  <si>
    <t> 30.08.1989 22:10 </t>
  </si>
  <si>
    <t> -0.076 </t>
  </si>
  <si>
    <t> BBS 82 </t>
  </si>
  <si>
    <t>2447775.441 </t>
  </si>
  <si>
    <t> 05.09.1989 22:35 </t>
  </si>
  <si>
    <t> -0.084 </t>
  </si>
  <si>
    <t>2448126.390 </t>
  </si>
  <si>
    <t> 22.08.1990 21:21 </t>
  </si>
  <si>
    <t> -0.092 </t>
  </si>
  <si>
    <t> BBS 96 </t>
  </si>
  <si>
    <t>2448489.395 </t>
  </si>
  <si>
    <t> 20.08.1991 21:28 </t>
  </si>
  <si>
    <t> -0.095 </t>
  </si>
  <si>
    <t> BBS 98 </t>
  </si>
  <si>
    <t>2448501.480 </t>
  </si>
  <si>
    <t> 01.09.1991 23:31 </t>
  </si>
  <si>
    <t> -0.060 </t>
  </si>
  <si>
    <t> F.Hroch </t>
  </si>
  <si>
    <t> BRNO 31 </t>
  </si>
  <si>
    <t>2449206.436 </t>
  </si>
  <si>
    <t> 06.08.1993 22:27 </t>
  </si>
  <si>
    <t> -0.031 </t>
  </si>
  <si>
    <t> BBS 105 </t>
  </si>
  <si>
    <t>2449212.448 </t>
  </si>
  <si>
    <t> 12.08.1993 22:45 </t>
  </si>
  <si>
    <t> -0.044 </t>
  </si>
  <si>
    <t>2449929.434 </t>
  </si>
  <si>
    <t> 30.07.1995 22:24 </t>
  </si>
  <si>
    <t> -0.036 </t>
  </si>
  <si>
    <t> BBS 110 </t>
  </si>
  <si>
    <t>2449935.434 </t>
  </si>
  <si>
    <t> 05.08.1995 22:24 </t>
  </si>
  <si>
    <t> -0.061 </t>
  </si>
  <si>
    <t>2450390.336 </t>
  </si>
  <si>
    <t> 02.11.1996 20:03 </t>
  </si>
  <si>
    <t> -0.048 </t>
  </si>
  <si>
    <t> BBS 114 </t>
  </si>
  <si>
    <t>2450396.366 </t>
  </si>
  <si>
    <t> 08.11.1996 20:47 </t>
  </si>
  <si>
    <t> -0.043 </t>
  </si>
  <si>
    <t>2450652.432 </t>
  </si>
  <si>
    <t> 22.07.1997 22:22 </t>
  </si>
  <si>
    <t> -0.041 </t>
  </si>
  <si>
    <t> BBS 115 </t>
  </si>
  <si>
    <t>2450658.465 </t>
  </si>
  <si>
    <t> 28.07.1997 23:09 </t>
  </si>
  <si>
    <t> -0.033 </t>
  </si>
  <si>
    <t>2451833.37464 </t>
  </si>
  <si>
    <t> 15.10.2000 20:59 </t>
  </si>
  <si>
    <t> -0.00223 </t>
  </si>
  <si>
    <t>C </t>
  </si>
  <si>
    <t>o</t>
  </si>
  <si>
    <t> J.Šafár </t>
  </si>
  <si>
    <t>OEJV 0074 </t>
  </si>
  <si>
    <t>2453586.6595 </t>
  </si>
  <si>
    <t> 04.08.2005 03:49 </t>
  </si>
  <si>
    <t> 0.0013 </t>
  </si>
  <si>
    <t>E </t>
  </si>
  <si>
    <t>?</t>
  </si>
  <si>
    <t> C.Lacy </t>
  </si>
  <si>
    <t>IBVS 5670 </t>
  </si>
  <si>
    <t>2454255.4377 </t>
  </si>
  <si>
    <t> 03.06.2007 22:30 </t>
  </si>
  <si>
    <t> 0.0021 </t>
  </si>
  <si>
    <t> S.Dogru et al. </t>
  </si>
  <si>
    <t>IBVS 5893 </t>
  </si>
  <si>
    <t>2454719.3597 </t>
  </si>
  <si>
    <t> 09.09.2008 20:37 </t>
  </si>
  <si>
    <t> -0.0026 </t>
  </si>
  <si>
    <t>-I</t>
  </si>
  <si>
    <t> F.Agerer </t>
  </si>
  <si>
    <t>BAVM 203 </t>
  </si>
  <si>
    <t>s5</t>
  </si>
  <si>
    <t>s6</t>
  </si>
  <si>
    <t>s7</t>
  </si>
  <si>
    <t>OEJV 0179</t>
  </si>
  <si>
    <t>JAVSO 49, 256</t>
  </si>
  <si>
    <t>V0602 Aql / GSC 1615-2201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</si>
</sst>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4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8">
    <xf numFmtId="0" fontId="0" fillId="0" borderId="0">
      <alignment vertical="top"/>
    </xf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1" fillId="3" borderId="0" applyNumberFormat="0" applyBorder="0" applyAlignment="0" applyProtection="0"/>
    <xf numFmtId="0" fontId="22" fillId="20" borderId="1" applyNumberFormat="0" applyAlignment="0" applyProtection="0"/>
    <xf numFmtId="0" fontId="23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15" fillId="0" borderId="0"/>
    <xf numFmtId="0" fontId="15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59">
    <xf numFmtId="0" fontId="0" fillId="0" borderId="0" xfId="0" applyAlignment="1"/>
    <xf numFmtId="0" fontId="3" fillId="0" borderId="0" xfId="0" applyFont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10" xfId="0" applyBorder="1" applyAlignment="1">
      <alignment horizontal="center"/>
    </xf>
    <xf numFmtId="0" fontId="6" fillId="0" borderId="0" xfId="0" applyFont="1" applyAlignment="1"/>
    <xf numFmtId="0" fontId="6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quotePrefix="1" applyFont="1" applyAlignment="1">
      <alignment horizontal="center"/>
    </xf>
    <xf numFmtId="0" fontId="5" fillId="0" borderId="11" xfId="0" applyFont="1" applyBorder="1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6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8" xfId="0" applyBorder="1">
      <alignment vertical="top"/>
    </xf>
    <xf numFmtId="0" fontId="0" fillId="0" borderId="9" xfId="0" applyBorder="1">
      <alignment vertical="top"/>
    </xf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0" xfId="0" applyFont="1" applyAlignment="1"/>
    <xf numFmtId="0" fontId="15" fillId="0" borderId="0" xfId="0" applyFont="1" applyAlignment="1">
      <alignment horizontal="left"/>
    </xf>
    <xf numFmtId="14" fontId="15" fillId="0" borderId="0" xfId="0" applyNumberFormat="1" applyFont="1" applyAlignment="1"/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 wrapText="1"/>
    </xf>
    <xf numFmtId="0" fontId="16" fillId="0" borderId="0" xfId="0" applyFont="1" applyFill="1" applyAlignment="1">
      <alignment horizontal="left"/>
    </xf>
    <xf numFmtId="0" fontId="16" fillId="0" borderId="0" xfId="0" applyFont="1" applyFill="1" applyAlignment="1">
      <alignment horizontal="center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>
      <alignment vertical="top"/>
    </xf>
    <xf numFmtId="0" fontId="8" fillId="0" borderId="0" xfId="38" applyAlignment="1" applyProtection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>
      <alignment vertical="top"/>
    </xf>
    <xf numFmtId="0" fontId="0" fillId="0" borderId="0" xfId="0" quotePrefix="1">
      <alignment vertical="top"/>
    </xf>
    <xf numFmtId="0" fontId="5" fillId="24" borderId="18" xfId="0" applyFont="1" applyFill="1" applyBorder="1" applyAlignment="1">
      <alignment horizontal="left" vertical="top" wrapText="1" indent="1"/>
    </xf>
    <xf numFmtId="0" fontId="5" fillId="24" borderId="18" xfId="0" applyFont="1" applyFill="1" applyBorder="1" applyAlignment="1">
      <alignment horizontal="center" vertical="top" wrapText="1"/>
    </xf>
    <xf numFmtId="0" fontId="5" fillId="24" borderId="18" xfId="0" applyFont="1" applyFill="1" applyBorder="1" applyAlignment="1">
      <alignment horizontal="right" vertical="top" wrapText="1"/>
    </xf>
    <xf numFmtId="0" fontId="8" fillId="24" borderId="18" xfId="38" applyFill="1" applyBorder="1" applyAlignment="1" applyProtection="1">
      <alignment horizontal="right" vertical="top" wrapText="1"/>
    </xf>
    <xf numFmtId="0" fontId="10" fillId="0" borderId="0" xfId="0" applyFont="1" applyAlignment="1"/>
    <xf numFmtId="0" fontId="16" fillId="0" borderId="0" xfId="42" applyFont="1"/>
    <xf numFmtId="0" fontId="16" fillId="0" borderId="0" xfId="42" applyFont="1" applyAlignment="1">
      <alignment horizontal="center"/>
    </xf>
    <xf numFmtId="0" fontId="16" fillId="0" borderId="0" xfId="42" applyFont="1" applyAlignment="1">
      <alignment horizontal="left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6" fillId="0" borderId="0" xfId="0" applyFont="1" applyAlignment="1"/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_1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V0602 Aql - O-C Diagr.</a:t>
            </a:r>
          </a:p>
        </c:rich>
      </c:tx>
      <c:layout>
        <c:manualLayout>
          <c:xMode val="edge"/>
          <c:yMode val="edge"/>
          <c:x val="0.35208711433756806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60798548094374"/>
          <c:y val="0.14723926380368099"/>
          <c:w val="0.78765880217785844"/>
          <c:h val="0.6288343558282208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AEA-4CAC-8309-62E05D2B7E84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0">
                  <c:v>-6.3069499999983236E-2</c:v>
                </c:pt>
                <c:pt idx="1">
                  <c:v>1.696050000100513E-2</c:v>
                </c:pt>
                <c:pt idx="2">
                  <c:v>1.4483999999356456E-2</c:v>
                </c:pt>
                <c:pt idx="3">
                  <c:v>4.1984500003309222E-2</c:v>
                </c:pt>
                <c:pt idx="4">
                  <c:v>-4.4780499996704748E-2</c:v>
                </c:pt>
                <c:pt idx="5">
                  <c:v>-4.9162999996042345E-2</c:v>
                </c:pt>
                <c:pt idx="6">
                  <c:v>-6.6115999998146435E-2</c:v>
                </c:pt>
                <c:pt idx="7">
                  <c:v>-5.5924999978742562E-3</c:v>
                </c:pt>
                <c:pt idx="8">
                  <c:v>5.2127000002656132E-2</c:v>
                </c:pt>
                <c:pt idx="9">
                  <c:v>-7.0161499996174825E-2</c:v>
                </c:pt>
                <c:pt idx="10">
                  <c:v>4.6242000003985595E-2</c:v>
                </c:pt>
                <c:pt idx="11">
                  <c:v>-2.3140499997680308E-2</c:v>
                </c:pt>
                <c:pt idx="12">
                  <c:v>4.3830000031448435E-3</c:v>
                </c:pt>
                <c:pt idx="13">
                  <c:v>-2.8093499997339677E-2</c:v>
                </c:pt>
                <c:pt idx="14">
                  <c:v>2.9430000002321322E-2</c:v>
                </c:pt>
                <c:pt idx="15">
                  <c:v>4.0746000002400251E-2</c:v>
                </c:pt>
                <c:pt idx="16">
                  <c:v>1.1497999999846797E-2</c:v>
                </c:pt>
                <c:pt idx="17">
                  <c:v>6.240550000075018E-2</c:v>
                </c:pt>
                <c:pt idx="18">
                  <c:v>1.4525000005960464E-3</c:v>
                </c:pt>
                <c:pt idx="19">
                  <c:v>4.4995000025664922E-3</c:v>
                </c:pt>
                <c:pt idx="20">
                  <c:v>-3.7312500000552973E-2</c:v>
                </c:pt>
                <c:pt idx="21">
                  <c:v>1.8360000001848675E-2</c:v>
                </c:pt>
                <c:pt idx="22">
                  <c:v>-1.578499999595806E-3</c:v>
                </c:pt>
                <c:pt idx="23">
                  <c:v>-2.0939999994880054E-3</c:v>
                </c:pt>
                <c:pt idx="24">
                  <c:v>-7.0469999991473742E-3</c:v>
                </c:pt>
                <c:pt idx="25">
                  <c:v>4.4765000020561274E-3</c:v>
                </c:pt>
                <c:pt idx="26">
                  <c:v>0</c:v>
                </c:pt>
                <c:pt idx="27">
                  <c:v>-5.05090000006021E-2</c:v>
                </c:pt>
                <c:pt idx="28">
                  <c:v>-3.198550000161049E-2</c:v>
                </c:pt>
                <c:pt idx="29">
                  <c:v>-2.0985499999369495E-2</c:v>
                </c:pt>
                <c:pt idx="30">
                  <c:v>-5.2461999999650288E-2</c:v>
                </c:pt>
                <c:pt idx="31">
                  <c:v>-7.4611500000173692E-2</c:v>
                </c:pt>
                <c:pt idx="32">
                  <c:v>-3.7546999999904074E-2</c:v>
                </c:pt>
                <c:pt idx="33">
                  <c:v>-4.2785500001627952E-2</c:v>
                </c:pt>
                <c:pt idx="34">
                  <c:v>-4.3728999997256324E-2</c:v>
                </c:pt>
                <c:pt idx="35">
                  <c:v>-8.7468249999801628E-2</c:v>
                </c:pt>
                <c:pt idx="36">
                  <c:v>-7.3421249995590188E-2</c:v>
                </c:pt>
                <c:pt idx="37">
                  <c:v>-1.6571999993175268E-2</c:v>
                </c:pt>
                <c:pt idx="38">
                  <c:v>-4.5269000002008397E-2</c:v>
                </c:pt>
                <c:pt idx="39">
                  <c:v>-0.12782850000075996</c:v>
                </c:pt>
                <c:pt idx="40">
                  <c:v>-4.8465500003658235E-2</c:v>
                </c:pt>
                <c:pt idx="41">
                  <c:v>-8.8930749996507075E-2</c:v>
                </c:pt>
                <c:pt idx="42">
                  <c:v>-1.1919500000658445E-2</c:v>
                </c:pt>
                <c:pt idx="43">
                  <c:v>-0.13850149999780115</c:v>
                </c:pt>
                <c:pt idx="44">
                  <c:v>-0.13388100000156555</c:v>
                </c:pt>
                <c:pt idx="45">
                  <c:v>-0.12228799999866169</c:v>
                </c:pt>
                <c:pt idx="46">
                  <c:v>-3.4549999691080302E-4</c:v>
                </c:pt>
                <c:pt idx="47">
                  <c:v>7.2982999998203013E-2</c:v>
                </c:pt>
                <c:pt idx="48">
                  <c:v>6.050649999815505E-2</c:v>
                </c:pt>
                <c:pt idx="49">
                  <c:v>7.350649999716552E-2</c:v>
                </c:pt>
                <c:pt idx="50">
                  <c:v>0.11373949999688193</c:v>
                </c:pt>
                <c:pt idx="51">
                  <c:v>0.10578649999661138</c:v>
                </c:pt>
                <c:pt idx="52">
                  <c:v>0.10127425000246149</c:v>
                </c:pt>
                <c:pt idx="53">
                  <c:v>0.10285599999770056</c:v>
                </c:pt>
                <c:pt idx="54">
                  <c:v>0.13795000000391155</c:v>
                </c:pt>
                <c:pt idx="55">
                  <c:v>0.17444899999827612</c:v>
                </c:pt>
                <c:pt idx="56">
                  <c:v>0.16149599999334896</c:v>
                </c:pt>
                <c:pt idx="57">
                  <c:v>0.17808900000090944</c:v>
                </c:pt>
                <c:pt idx="58">
                  <c:v>0.15313600000081351</c:v>
                </c:pt>
                <c:pt idx="59">
                  <c:v>0.17118450000270968</c:v>
                </c:pt>
                <c:pt idx="60">
                  <c:v>0.1762315000014496</c:v>
                </c:pt>
                <c:pt idx="61">
                  <c:v>0.18172900000354275</c:v>
                </c:pt>
                <c:pt idx="62">
                  <c:v>0.18977599999925587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AEA-4CAC-8309-62E05D2B7E84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AEA-4CAC-8309-62E05D2B7E84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63">
                  <c:v>0.23358100000041304</c:v>
                </c:pt>
                <c:pt idx="64">
                  <c:v>0.25711800000135554</c:v>
                </c:pt>
                <c:pt idx="65">
                  <c:v>0.26553500000591157</c:v>
                </c:pt>
                <c:pt idx="66">
                  <c:v>0.26615399999718647</c:v>
                </c:pt>
                <c:pt idx="67">
                  <c:v>0.23431849999906262</c:v>
                </c:pt>
                <c:pt idx="68">
                  <c:v>0.21657300000515534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AEA-4CAC-8309-62E05D2B7E84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AEA-4CAC-8309-62E05D2B7E84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AEA-4CAC-8309-62E05D2B7E84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53">
                    <c:v>5.0000000000000001E-3</c:v>
                  </c:pt>
                  <c:pt idx="55">
                    <c:v>8.0000000000000002E-3</c:v>
                  </c:pt>
                  <c:pt idx="56">
                    <c:v>5.0000000000000001E-3</c:v>
                  </c:pt>
                  <c:pt idx="57">
                    <c:v>5.0000000000000001E-3</c:v>
                  </c:pt>
                  <c:pt idx="58">
                    <c:v>5.0000000000000001E-3</c:v>
                  </c:pt>
                  <c:pt idx="59">
                    <c:v>7.0000000000000001E-3</c:v>
                  </c:pt>
                  <c:pt idx="60">
                    <c:v>6.0000000000000001E-3</c:v>
                  </c:pt>
                  <c:pt idx="61">
                    <c:v>5.0000000000000001E-3</c:v>
                  </c:pt>
                  <c:pt idx="62">
                    <c:v>4.0000000000000001E-3</c:v>
                  </c:pt>
                  <c:pt idx="63">
                    <c:v>2.3999999999999998E-3</c:v>
                  </c:pt>
                  <c:pt idx="64">
                    <c:v>8.9999999999999998E-4</c:v>
                  </c:pt>
                  <c:pt idx="65">
                    <c:v>5.0000000000000001E-4</c:v>
                  </c:pt>
                  <c:pt idx="66">
                    <c:v>0</c:v>
                  </c:pt>
                  <c:pt idx="67">
                    <c:v>2.0000000000000001E-4</c:v>
                  </c:pt>
                  <c:pt idx="68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AEA-4CAC-8309-62E05D2B7E84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-4237</c:v>
                </c:pt>
                <c:pt idx="1">
                  <c:v>-1257</c:v>
                </c:pt>
                <c:pt idx="2">
                  <c:v>-1256</c:v>
                </c:pt>
                <c:pt idx="3">
                  <c:v>-873</c:v>
                </c:pt>
                <c:pt idx="4">
                  <c:v>-863</c:v>
                </c:pt>
                <c:pt idx="5">
                  <c:v>-858</c:v>
                </c:pt>
                <c:pt idx="6">
                  <c:v>-856</c:v>
                </c:pt>
                <c:pt idx="7">
                  <c:v>-855</c:v>
                </c:pt>
                <c:pt idx="8">
                  <c:v>-718</c:v>
                </c:pt>
                <c:pt idx="9">
                  <c:v>-709</c:v>
                </c:pt>
                <c:pt idx="10">
                  <c:v>-628</c:v>
                </c:pt>
                <c:pt idx="11">
                  <c:v>-623</c:v>
                </c:pt>
                <c:pt idx="12">
                  <c:v>-622</c:v>
                </c:pt>
                <c:pt idx="13">
                  <c:v>-621</c:v>
                </c:pt>
                <c:pt idx="14">
                  <c:v>-620</c:v>
                </c:pt>
                <c:pt idx="15">
                  <c:v>-564</c:v>
                </c:pt>
                <c:pt idx="16">
                  <c:v>-532</c:v>
                </c:pt>
                <c:pt idx="17">
                  <c:v>-387</c:v>
                </c:pt>
                <c:pt idx="18">
                  <c:v>-385</c:v>
                </c:pt>
                <c:pt idx="19">
                  <c:v>-383</c:v>
                </c:pt>
                <c:pt idx="20">
                  <c:v>-375</c:v>
                </c:pt>
                <c:pt idx="21">
                  <c:v>-240</c:v>
                </c:pt>
                <c:pt idx="22">
                  <c:v>-131</c:v>
                </c:pt>
                <c:pt idx="23">
                  <c:v>-4</c:v>
                </c:pt>
                <c:pt idx="24">
                  <c:v>-2</c:v>
                </c:pt>
                <c:pt idx="25">
                  <c:v>-1</c:v>
                </c:pt>
                <c:pt idx="26">
                  <c:v>0</c:v>
                </c:pt>
                <c:pt idx="27">
                  <c:v>106</c:v>
                </c:pt>
                <c:pt idx="28">
                  <c:v>107</c:v>
                </c:pt>
                <c:pt idx="29">
                  <c:v>107</c:v>
                </c:pt>
                <c:pt idx="30">
                  <c:v>108</c:v>
                </c:pt>
                <c:pt idx="31">
                  <c:v>591</c:v>
                </c:pt>
                <c:pt idx="32">
                  <c:v>998</c:v>
                </c:pt>
                <c:pt idx="33">
                  <c:v>1307</c:v>
                </c:pt>
                <c:pt idx="34">
                  <c:v>1586</c:v>
                </c:pt>
                <c:pt idx="35">
                  <c:v>1820.5</c:v>
                </c:pt>
                <c:pt idx="36">
                  <c:v>1822.5</c:v>
                </c:pt>
                <c:pt idx="37">
                  <c:v>1848</c:v>
                </c:pt>
                <c:pt idx="38">
                  <c:v>1946</c:v>
                </c:pt>
                <c:pt idx="39">
                  <c:v>2369</c:v>
                </c:pt>
                <c:pt idx="40">
                  <c:v>2427</c:v>
                </c:pt>
                <c:pt idx="41">
                  <c:v>2545.5</c:v>
                </c:pt>
                <c:pt idx="42">
                  <c:v>2663</c:v>
                </c:pt>
                <c:pt idx="43">
                  <c:v>2851</c:v>
                </c:pt>
                <c:pt idx="44">
                  <c:v>3154</c:v>
                </c:pt>
                <c:pt idx="45">
                  <c:v>3392</c:v>
                </c:pt>
                <c:pt idx="46">
                  <c:v>4347</c:v>
                </c:pt>
                <c:pt idx="47">
                  <c:v>4978</c:v>
                </c:pt>
                <c:pt idx="48">
                  <c:v>4979</c:v>
                </c:pt>
                <c:pt idx="49">
                  <c:v>4979</c:v>
                </c:pt>
                <c:pt idx="50">
                  <c:v>5457</c:v>
                </c:pt>
                <c:pt idx="51">
                  <c:v>5459</c:v>
                </c:pt>
                <c:pt idx="52">
                  <c:v>5575.5</c:v>
                </c:pt>
                <c:pt idx="53">
                  <c:v>5696</c:v>
                </c:pt>
                <c:pt idx="54">
                  <c:v>5700</c:v>
                </c:pt>
                <c:pt idx="55">
                  <c:v>5934</c:v>
                </c:pt>
                <c:pt idx="56">
                  <c:v>5936</c:v>
                </c:pt>
                <c:pt idx="57">
                  <c:v>6174</c:v>
                </c:pt>
                <c:pt idx="58">
                  <c:v>6176</c:v>
                </c:pt>
                <c:pt idx="59">
                  <c:v>6327</c:v>
                </c:pt>
                <c:pt idx="60">
                  <c:v>6329</c:v>
                </c:pt>
                <c:pt idx="61">
                  <c:v>6414</c:v>
                </c:pt>
                <c:pt idx="62">
                  <c:v>6416</c:v>
                </c:pt>
                <c:pt idx="63">
                  <c:v>6806</c:v>
                </c:pt>
                <c:pt idx="64">
                  <c:v>7388</c:v>
                </c:pt>
                <c:pt idx="65">
                  <c:v>7610</c:v>
                </c:pt>
                <c:pt idx="66">
                  <c:v>7764</c:v>
                </c:pt>
                <c:pt idx="67">
                  <c:v>8731</c:v>
                </c:pt>
                <c:pt idx="68">
                  <c:v>9318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50">
                  <c:v>0.3155888284214779</c:v>
                </c:pt>
                <c:pt idx="51">
                  <c:v>0.31553881427951447</c:v>
                </c:pt>
                <c:pt idx="52">
                  <c:v>0.31262549051014432</c:v>
                </c:pt>
                <c:pt idx="53">
                  <c:v>0.30961213845684732</c:v>
                </c:pt>
                <c:pt idx="54">
                  <c:v>0.30951211017292046</c:v>
                </c:pt>
                <c:pt idx="55">
                  <c:v>0.30366045556319843</c:v>
                </c:pt>
                <c:pt idx="56">
                  <c:v>0.30361044142123494</c:v>
                </c:pt>
                <c:pt idx="57">
                  <c:v>0.29765875852758605</c:v>
                </c:pt>
                <c:pt idx="58">
                  <c:v>0.29760874438562268</c:v>
                </c:pt>
                <c:pt idx="59">
                  <c:v>0.29383267666738322</c:v>
                </c:pt>
                <c:pt idx="60">
                  <c:v>0.29378266252541979</c:v>
                </c:pt>
                <c:pt idx="61">
                  <c:v>0.29165706149197379</c:v>
                </c:pt>
                <c:pt idx="62">
                  <c:v>0.29160704735001031</c:v>
                </c:pt>
                <c:pt idx="63">
                  <c:v>0.28185428966714032</c:v>
                </c:pt>
                <c:pt idx="64">
                  <c:v>0.26730017435578041</c:v>
                </c:pt>
                <c:pt idx="65">
                  <c:v>0.261748604597839</c:v>
                </c:pt>
                <c:pt idx="66">
                  <c:v>0.25789751566665442</c:v>
                </c:pt>
                <c:pt idx="67">
                  <c:v>0.23371567802733309</c:v>
                </c:pt>
                <c:pt idx="68">
                  <c:v>0.2190365273610646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AEA-4CAC-8309-62E05D2B7E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5165736"/>
        <c:axId val="1"/>
      </c:scatterChart>
      <c:valAx>
        <c:axId val="5751657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5009074410163"/>
              <c:y val="0.837423312883435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4446460980036297E-2"/>
              <c:y val="0.3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516573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330308529945555"/>
          <c:y val="0.92024539877300615"/>
          <c:w val="0.73684210526315796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1009650</xdr:colOff>
      <xdr:row>0</xdr:row>
      <xdr:rowOff>0</xdr:rowOff>
    </xdr:from>
    <xdr:to>
      <xdr:col>15</xdr:col>
      <xdr:colOff>161925</xdr:colOff>
      <xdr:row>18</xdr:row>
      <xdr:rowOff>19050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80A905CD-6139-EB50-BFA6-877C3B96E2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nkoly.hu/cgi-bin/IBVS?5670" TargetMode="External"/><Relationship Id="rId2" Type="http://schemas.openxmlformats.org/officeDocument/2006/relationships/hyperlink" Target="http://var.astro.cz/oejv/issues/oejv0074.pdf" TargetMode="External"/><Relationship Id="rId1" Type="http://schemas.openxmlformats.org/officeDocument/2006/relationships/hyperlink" Target="http://www.bav-astro.de/LkDB/index.php?lang=en&amp;sprache_dial=en" TargetMode="External"/><Relationship Id="rId5" Type="http://schemas.openxmlformats.org/officeDocument/2006/relationships/hyperlink" Target="http://www.bav-astro.de/sfs/BAVM_link.php?BAVMnr=203" TargetMode="External"/><Relationship Id="rId4" Type="http://schemas.openxmlformats.org/officeDocument/2006/relationships/hyperlink" Target="http://www.konkoly.hu/cgi-bin/IBVS?58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1"/>
  <sheetViews>
    <sheetView tabSelected="1" workbookViewId="0">
      <pane xSplit="14" ySplit="21" topLeftCell="O73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11" customWidth="1"/>
    <col min="6" max="6" width="15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5" ht="20.25" x14ac:dyDescent="0.3">
      <c r="A1" s="1" t="s">
        <v>300</v>
      </c>
      <c r="B1" s="9"/>
      <c r="C1" s="1"/>
    </row>
    <row r="2" spans="1:5" x14ac:dyDescent="0.2">
      <c r="A2" t="s">
        <v>24</v>
      </c>
      <c r="B2" s="10" t="s">
        <v>46</v>
      </c>
    </row>
    <row r="3" spans="1:5" ht="13.5" thickBot="1" x14ac:dyDescent="0.25"/>
    <row r="4" spans="1:5" ht="14.25" thickTop="1" thickBot="1" x14ac:dyDescent="0.25">
      <c r="A4" s="5" t="s">
        <v>0</v>
      </c>
      <c r="C4" s="2">
        <v>31330.225999999999</v>
      </c>
      <c r="D4" s="3">
        <v>3.0124765</v>
      </c>
    </row>
    <row r="5" spans="1:5" ht="13.5" thickTop="1" x14ac:dyDescent="0.2">
      <c r="A5" s="11" t="s">
        <v>47</v>
      </c>
      <c r="B5" s="12"/>
      <c r="C5" s="13">
        <v>-9.5</v>
      </c>
      <c r="D5" s="12" t="s">
        <v>48</v>
      </c>
    </row>
    <row r="6" spans="1:5" x14ac:dyDescent="0.2">
      <c r="A6" s="5" t="s">
        <v>1</v>
      </c>
    </row>
    <row r="7" spans="1:5" x14ac:dyDescent="0.2">
      <c r="A7" t="s">
        <v>2</v>
      </c>
      <c r="C7">
        <f>+C4</f>
        <v>31330.225999999999</v>
      </c>
    </row>
    <row r="8" spans="1:5" x14ac:dyDescent="0.2">
      <c r="A8" t="s">
        <v>3</v>
      </c>
      <c r="C8">
        <f>+D4</f>
        <v>3.0124765</v>
      </c>
    </row>
    <row r="9" spans="1:5" x14ac:dyDescent="0.2">
      <c r="A9" s="26" t="s">
        <v>52</v>
      </c>
      <c r="B9" s="27">
        <v>85</v>
      </c>
      <c r="C9" s="15" t="str">
        <f>"F"&amp;B9</f>
        <v>F85</v>
      </c>
      <c r="D9" s="16" t="str">
        <f>"G"&amp;B9</f>
        <v>G85</v>
      </c>
    </row>
    <row r="10" spans="1:5" ht="13.5" thickBot="1" x14ac:dyDescent="0.25">
      <c r="A10" s="12"/>
      <c r="B10" s="12"/>
      <c r="C10" s="4" t="s">
        <v>20</v>
      </c>
      <c r="D10" s="4" t="s">
        <v>21</v>
      </c>
      <c r="E10" s="12"/>
    </row>
    <row r="11" spans="1:5" x14ac:dyDescent="0.2">
      <c r="A11" s="12" t="s">
        <v>16</v>
      </c>
      <c r="B11" s="12"/>
      <c r="C11" s="14">
        <f ca="1">INTERCEPT(INDIRECT($D$9):G992,INDIRECT($C$9):F992)</f>
        <v>0.45205241476871316</v>
      </c>
      <c r="D11" s="8"/>
      <c r="E11" s="12"/>
    </row>
    <row r="12" spans="1:5" x14ac:dyDescent="0.2">
      <c r="A12" s="12" t="s">
        <v>17</v>
      </c>
      <c r="B12" s="12"/>
      <c r="C12" s="14">
        <f ca="1">SLOPE(INDIRECT($D$9):G992,INDIRECT($C$9):F992)</f>
        <v>-2.5007070981718024E-5</v>
      </c>
      <c r="D12" s="8"/>
      <c r="E12" s="12"/>
    </row>
    <row r="13" spans="1:5" x14ac:dyDescent="0.2">
      <c r="A13" s="12" t="s">
        <v>19</v>
      </c>
      <c r="B13" s="12"/>
      <c r="C13" s="8" t="s">
        <v>14</v>
      </c>
      <c r="D13" s="8"/>
      <c r="E13" s="12"/>
    </row>
    <row r="14" spans="1:5" x14ac:dyDescent="0.2">
      <c r="A14" s="12"/>
      <c r="B14" s="12"/>
      <c r="C14" s="12"/>
      <c r="D14" s="12"/>
      <c r="E14" s="12"/>
    </row>
    <row r="15" spans="1:5" x14ac:dyDescent="0.2">
      <c r="A15" s="17" t="s">
        <v>18</v>
      </c>
      <c r="B15" s="12"/>
      <c r="C15" s="18">
        <f ca="1">(C7+C11)+(C8+C12)*INT(MAX(F21:F3533))</f>
        <v>59400.701063527362</v>
      </c>
    </row>
    <row r="16" spans="1:5" x14ac:dyDescent="0.2">
      <c r="A16" s="21" t="s">
        <v>4</v>
      </c>
      <c r="B16" s="12"/>
      <c r="C16" s="22">
        <f ca="1">+C8+C12</f>
        <v>3.0124514929290185</v>
      </c>
    </row>
    <row r="17" spans="1:32" ht="13.5" thickBot="1" x14ac:dyDescent="0.25">
      <c r="A17" s="19" t="s">
        <v>45</v>
      </c>
      <c r="B17" s="12"/>
      <c r="C17" s="12">
        <f>COUNT(C21:C2191)</f>
        <v>69</v>
      </c>
      <c r="E17" s="19" t="s">
        <v>49</v>
      </c>
      <c r="F17" s="20">
        <f ca="1">TODAY()+15018.5-B5/24</f>
        <v>60320.5</v>
      </c>
    </row>
    <row r="18" spans="1:32" ht="14.25" thickTop="1" thickBot="1" x14ac:dyDescent="0.25">
      <c r="A18" s="21" t="s">
        <v>5</v>
      </c>
      <c r="B18" s="12"/>
      <c r="C18" s="24">
        <f ca="1">+C15</f>
        <v>59400.701063527362</v>
      </c>
      <c r="D18" s="25">
        <f ca="1">+C16</f>
        <v>3.0124514929290185</v>
      </c>
      <c r="E18" s="19" t="s">
        <v>50</v>
      </c>
      <c r="F18" s="20">
        <f ca="1">ROUND(2*(F17-C15)/C16,0)/2+1</f>
        <v>306.5</v>
      </c>
    </row>
    <row r="19" spans="1:32" ht="13.5" thickTop="1" x14ac:dyDescent="0.2">
      <c r="E19" s="19" t="s">
        <v>51</v>
      </c>
      <c r="F19" s="23">
        <f ca="1">+C15+C16*F18-15018.5-C5/24</f>
        <v>45305.913279443441</v>
      </c>
    </row>
    <row r="20" spans="1:32" ht="13.5" thickBot="1" x14ac:dyDescent="0.25">
      <c r="A20" s="4" t="s">
        <v>6</v>
      </c>
      <c r="B20" s="4" t="s">
        <v>7</v>
      </c>
      <c r="C20" s="4" t="s">
        <v>8</v>
      </c>
      <c r="D20" s="4" t="s">
        <v>13</v>
      </c>
      <c r="E20" s="4" t="s">
        <v>9</v>
      </c>
      <c r="F20" s="4" t="s">
        <v>10</v>
      </c>
      <c r="G20" s="4" t="s">
        <v>11</v>
      </c>
      <c r="H20" s="7" t="s">
        <v>62</v>
      </c>
      <c r="I20" s="7" t="s">
        <v>65</v>
      </c>
      <c r="J20" s="7" t="s">
        <v>59</v>
      </c>
      <c r="K20" s="7" t="s">
        <v>57</v>
      </c>
      <c r="L20" s="7" t="s">
        <v>295</v>
      </c>
      <c r="M20" s="7" t="s">
        <v>296</v>
      </c>
      <c r="N20" s="7" t="s">
        <v>297</v>
      </c>
      <c r="O20" s="7" t="s">
        <v>23</v>
      </c>
      <c r="P20" s="6" t="s">
        <v>22</v>
      </c>
      <c r="Q20" s="4" t="s">
        <v>15</v>
      </c>
    </row>
    <row r="21" spans="1:32" x14ac:dyDescent="0.2">
      <c r="A21" s="52" t="s">
        <v>72</v>
      </c>
      <c r="B21" s="32" t="s">
        <v>44</v>
      </c>
      <c r="C21" s="29">
        <v>18566.3</v>
      </c>
      <c r="D21" s="29" t="s">
        <v>65</v>
      </c>
      <c r="E21" s="28">
        <f t="shared" ref="E21:E52" si="0">+(C21-C$7)/C$8</f>
        <v>-4237.0209360969284</v>
      </c>
      <c r="F21" s="28">
        <f t="shared" ref="F21:F52" si="1">ROUND(2*E21,0)/2</f>
        <v>-4237</v>
      </c>
      <c r="G21" s="28">
        <f t="shared" ref="G21:G52" si="2">+C21-(C$7+F21*C$8)</f>
        <v>-6.3069499999983236E-2</v>
      </c>
      <c r="H21" s="28"/>
      <c r="I21" s="28">
        <f t="shared" ref="I21:I52" si="3">G21</f>
        <v>-6.3069499999983236E-2</v>
      </c>
      <c r="J21" s="28"/>
      <c r="K21" s="28"/>
      <c r="L21" s="28"/>
      <c r="M21" s="28"/>
      <c r="N21" s="28"/>
      <c r="O21" s="28"/>
      <c r="P21" s="28"/>
      <c r="Q21" s="30">
        <f t="shared" ref="Q21:Q52" si="4">+C21-15018.5</f>
        <v>3547.7999999999993</v>
      </c>
      <c r="R21" s="28"/>
    </row>
    <row r="22" spans="1:32" x14ac:dyDescent="0.2">
      <c r="A22" s="52" t="s">
        <v>77</v>
      </c>
      <c r="B22" s="32" t="s">
        <v>44</v>
      </c>
      <c r="C22" s="29">
        <v>27543.56</v>
      </c>
      <c r="D22" s="29" t="s">
        <v>65</v>
      </c>
      <c r="E22" s="28">
        <f t="shared" si="0"/>
        <v>-1256.9943699145861</v>
      </c>
      <c r="F22" s="28">
        <f t="shared" si="1"/>
        <v>-1257</v>
      </c>
      <c r="G22" s="28">
        <f t="shared" si="2"/>
        <v>1.696050000100513E-2</v>
      </c>
      <c r="H22" s="28"/>
      <c r="I22" s="28">
        <f t="shared" si="3"/>
        <v>1.696050000100513E-2</v>
      </c>
      <c r="J22" s="28"/>
      <c r="K22" s="28"/>
      <c r="L22" s="28"/>
      <c r="M22" s="28"/>
      <c r="N22" s="28"/>
      <c r="O22" s="28"/>
      <c r="P22" s="28"/>
      <c r="Q22" s="30">
        <f t="shared" si="4"/>
        <v>12525.060000000001</v>
      </c>
      <c r="R22" s="28"/>
    </row>
    <row r="23" spans="1:32" x14ac:dyDescent="0.2">
      <c r="A23" s="52" t="s">
        <v>77</v>
      </c>
      <c r="B23" s="32" t="s">
        <v>44</v>
      </c>
      <c r="C23" s="29">
        <v>27546.57</v>
      </c>
      <c r="D23" s="29" t="s">
        <v>65</v>
      </c>
      <c r="E23" s="28">
        <f t="shared" si="0"/>
        <v>-1255.9951919956882</v>
      </c>
      <c r="F23" s="28">
        <f t="shared" si="1"/>
        <v>-1256</v>
      </c>
      <c r="G23" s="28">
        <f t="shared" si="2"/>
        <v>1.4483999999356456E-2</v>
      </c>
      <c r="H23" s="28"/>
      <c r="I23" s="28">
        <f t="shared" si="3"/>
        <v>1.4483999999356456E-2</v>
      </c>
      <c r="J23" s="28"/>
      <c r="K23" s="28"/>
      <c r="L23" s="28"/>
      <c r="M23" s="28"/>
      <c r="N23" s="28"/>
      <c r="O23" s="28"/>
      <c r="P23" s="28"/>
      <c r="Q23" s="30">
        <f t="shared" si="4"/>
        <v>12528.07</v>
      </c>
      <c r="R23" s="28"/>
    </row>
    <row r="24" spans="1:32" x14ac:dyDescent="0.2">
      <c r="A24" s="52" t="s">
        <v>85</v>
      </c>
      <c r="B24" s="32" t="s">
        <v>44</v>
      </c>
      <c r="C24" s="29">
        <v>28700.376</v>
      </c>
      <c r="D24" s="29" t="s">
        <v>65</v>
      </c>
      <c r="E24" s="28">
        <f t="shared" si="0"/>
        <v>-872.98606312779486</v>
      </c>
      <c r="F24" s="28">
        <f t="shared" si="1"/>
        <v>-873</v>
      </c>
      <c r="G24" s="28">
        <f t="shared" si="2"/>
        <v>4.1984500003309222E-2</v>
      </c>
      <c r="H24" s="28"/>
      <c r="I24" s="28">
        <f t="shared" si="3"/>
        <v>4.1984500003309222E-2</v>
      </c>
      <c r="J24" s="28"/>
      <c r="K24" s="28"/>
      <c r="L24" s="28"/>
      <c r="M24" s="28"/>
      <c r="N24" s="28"/>
      <c r="O24" s="28"/>
      <c r="P24" s="28"/>
      <c r="Q24" s="30">
        <f t="shared" si="4"/>
        <v>13681.876</v>
      </c>
      <c r="R24" s="28"/>
    </row>
    <row r="25" spans="1:32" x14ac:dyDescent="0.2">
      <c r="A25" s="52" t="s">
        <v>85</v>
      </c>
      <c r="B25" s="32" t="s">
        <v>44</v>
      </c>
      <c r="C25" s="29">
        <v>28730.414000000001</v>
      </c>
      <c r="D25" s="29" t="s">
        <v>65</v>
      </c>
      <c r="E25" s="28">
        <f t="shared" si="0"/>
        <v>-863.01486501222439</v>
      </c>
      <c r="F25" s="28">
        <f t="shared" si="1"/>
        <v>-863</v>
      </c>
      <c r="G25" s="28">
        <f t="shared" si="2"/>
        <v>-4.4780499996704748E-2</v>
      </c>
      <c r="H25" s="28"/>
      <c r="I25" s="28">
        <f t="shared" si="3"/>
        <v>-4.4780499996704748E-2</v>
      </c>
      <c r="J25" s="28"/>
      <c r="K25" s="28"/>
      <c r="L25" s="28"/>
      <c r="M25" s="28"/>
      <c r="N25" s="28"/>
      <c r="O25" s="28"/>
      <c r="P25" s="28"/>
      <c r="Q25" s="30">
        <f t="shared" si="4"/>
        <v>13711.914000000001</v>
      </c>
      <c r="R25" s="28"/>
      <c r="AB25">
        <v>11</v>
      </c>
      <c r="AD25" t="s">
        <v>25</v>
      </c>
      <c r="AF25" t="s">
        <v>27</v>
      </c>
    </row>
    <row r="26" spans="1:32" x14ac:dyDescent="0.2">
      <c r="A26" s="52" t="s">
        <v>85</v>
      </c>
      <c r="B26" s="8" t="s">
        <v>44</v>
      </c>
      <c r="C26" s="39">
        <v>28745.472000000002</v>
      </c>
      <c r="D26" s="39" t="s">
        <v>65</v>
      </c>
      <c r="E26" s="28">
        <f t="shared" si="0"/>
        <v>-858.01631979535682</v>
      </c>
      <c r="F26" s="28">
        <f t="shared" si="1"/>
        <v>-858</v>
      </c>
      <c r="G26" s="28">
        <f t="shared" si="2"/>
        <v>-4.9162999996042345E-2</v>
      </c>
      <c r="H26" s="28"/>
      <c r="I26" s="28">
        <f t="shared" si="3"/>
        <v>-4.9162999996042345E-2</v>
      </c>
      <c r="J26" s="28"/>
      <c r="K26" s="28"/>
      <c r="L26" s="28"/>
      <c r="M26" s="28"/>
      <c r="N26" s="28"/>
      <c r="O26" s="28"/>
      <c r="P26" s="28"/>
      <c r="Q26" s="30">
        <f t="shared" si="4"/>
        <v>13726.972000000002</v>
      </c>
      <c r="AA26" t="s">
        <v>28</v>
      </c>
      <c r="AF26" t="s">
        <v>30</v>
      </c>
    </row>
    <row r="27" spans="1:32" x14ac:dyDescent="0.2">
      <c r="A27" s="52" t="s">
        <v>77</v>
      </c>
      <c r="B27" s="8" t="s">
        <v>44</v>
      </c>
      <c r="C27" s="39">
        <v>28751.48</v>
      </c>
      <c r="D27" s="39" t="s">
        <v>65</v>
      </c>
      <c r="E27" s="28">
        <f t="shared" si="0"/>
        <v>-856.02194739112463</v>
      </c>
      <c r="F27" s="28">
        <f t="shared" si="1"/>
        <v>-856</v>
      </c>
      <c r="G27" s="28">
        <f t="shared" si="2"/>
        <v>-6.6115999998146435E-2</v>
      </c>
      <c r="H27" s="28"/>
      <c r="I27" s="28">
        <f t="shared" si="3"/>
        <v>-6.6115999998146435E-2</v>
      </c>
      <c r="J27" s="28"/>
      <c r="K27" s="28"/>
      <c r="L27" s="28"/>
      <c r="M27" s="28"/>
      <c r="N27" s="28"/>
      <c r="O27" s="28"/>
      <c r="P27" s="28"/>
      <c r="Q27" s="30">
        <f t="shared" si="4"/>
        <v>13732.98</v>
      </c>
    </row>
    <row r="28" spans="1:32" x14ac:dyDescent="0.2">
      <c r="A28" s="52" t="s">
        <v>85</v>
      </c>
      <c r="B28" s="8" t="s">
        <v>44</v>
      </c>
      <c r="C28" s="39">
        <v>28754.553</v>
      </c>
      <c r="D28" s="39" t="s">
        <v>65</v>
      </c>
      <c r="E28" s="28">
        <f t="shared" si="0"/>
        <v>-855.00185644601675</v>
      </c>
      <c r="F28" s="28">
        <f t="shared" si="1"/>
        <v>-855</v>
      </c>
      <c r="G28" s="28">
        <f t="shared" si="2"/>
        <v>-5.5924999978742562E-3</v>
      </c>
      <c r="H28" s="28"/>
      <c r="I28" s="28">
        <f t="shared" si="3"/>
        <v>-5.5924999978742562E-3</v>
      </c>
      <c r="J28" s="28"/>
      <c r="K28" s="28"/>
      <c r="L28" s="28"/>
      <c r="M28" s="28"/>
      <c r="N28" s="28"/>
      <c r="O28" s="28"/>
      <c r="P28" s="28"/>
      <c r="Q28" s="30">
        <f t="shared" si="4"/>
        <v>13736.053</v>
      </c>
      <c r="AB28">
        <v>13</v>
      </c>
      <c r="AD28" t="s">
        <v>31</v>
      </c>
      <c r="AF28" t="s">
        <v>27</v>
      </c>
    </row>
    <row r="29" spans="1:32" x14ac:dyDescent="0.2">
      <c r="A29" s="52" t="s">
        <v>77</v>
      </c>
      <c r="B29" s="8" t="s">
        <v>44</v>
      </c>
      <c r="C29" s="39">
        <v>29167.32</v>
      </c>
      <c r="D29" s="39" t="s">
        <v>65</v>
      </c>
      <c r="E29" s="28">
        <f t="shared" si="0"/>
        <v>-717.98269629655169</v>
      </c>
      <c r="F29" s="28">
        <f t="shared" si="1"/>
        <v>-718</v>
      </c>
      <c r="G29" s="28">
        <f t="shared" si="2"/>
        <v>5.2127000002656132E-2</v>
      </c>
      <c r="H29" s="28"/>
      <c r="I29" s="28">
        <f t="shared" si="3"/>
        <v>5.2127000002656132E-2</v>
      </c>
      <c r="J29" s="28"/>
      <c r="K29" s="28"/>
      <c r="L29" s="28"/>
      <c r="M29" s="28"/>
      <c r="N29" s="28"/>
      <c r="O29" s="28"/>
      <c r="P29" s="28"/>
      <c r="Q29" s="30">
        <f t="shared" si="4"/>
        <v>14148.82</v>
      </c>
    </row>
    <row r="30" spans="1:32" x14ac:dyDescent="0.2">
      <c r="A30" s="52" t="s">
        <v>77</v>
      </c>
      <c r="B30" s="8" t="s">
        <v>44</v>
      </c>
      <c r="C30" s="39">
        <v>29194.31</v>
      </c>
      <c r="D30" s="39" t="s">
        <v>65</v>
      </c>
      <c r="E30" s="28">
        <f t="shared" si="0"/>
        <v>-709.0232903061642</v>
      </c>
      <c r="F30" s="28">
        <f t="shared" si="1"/>
        <v>-709</v>
      </c>
      <c r="G30" s="28">
        <f t="shared" si="2"/>
        <v>-7.0161499996174825E-2</v>
      </c>
      <c r="H30" s="28"/>
      <c r="I30" s="28">
        <f t="shared" si="3"/>
        <v>-7.0161499996174825E-2</v>
      </c>
      <c r="J30" s="28"/>
      <c r="K30" s="28"/>
      <c r="L30" s="28"/>
      <c r="M30" s="28"/>
      <c r="N30" s="28"/>
      <c r="O30" s="28"/>
      <c r="P30" s="28"/>
      <c r="Q30" s="30">
        <f t="shared" si="4"/>
        <v>14175.810000000001</v>
      </c>
    </row>
    <row r="31" spans="1:32" x14ac:dyDescent="0.2">
      <c r="A31" s="52" t="s">
        <v>85</v>
      </c>
      <c r="B31" s="8" t="s">
        <v>44</v>
      </c>
      <c r="C31" s="39">
        <v>29438.437000000002</v>
      </c>
      <c r="D31" s="39" t="s">
        <v>65</v>
      </c>
      <c r="E31" s="28">
        <f t="shared" si="0"/>
        <v>-627.98464983876124</v>
      </c>
      <c r="F31" s="28">
        <f t="shared" si="1"/>
        <v>-628</v>
      </c>
      <c r="G31" s="28">
        <f t="shared" si="2"/>
        <v>4.6242000003985595E-2</v>
      </c>
      <c r="H31" s="28"/>
      <c r="I31" s="28">
        <f t="shared" si="3"/>
        <v>4.6242000003985595E-2</v>
      </c>
      <c r="J31" s="28"/>
      <c r="K31" s="28"/>
      <c r="L31" s="28"/>
      <c r="M31" s="28"/>
      <c r="N31" s="28"/>
      <c r="O31" s="28"/>
      <c r="P31" s="28"/>
      <c r="Q31" s="30">
        <f t="shared" si="4"/>
        <v>14419.937000000002</v>
      </c>
      <c r="AA31" t="s">
        <v>28</v>
      </c>
      <c r="AB31">
        <v>8</v>
      </c>
      <c r="AD31" t="s">
        <v>31</v>
      </c>
      <c r="AF31" t="s">
        <v>27</v>
      </c>
    </row>
    <row r="32" spans="1:32" x14ac:dyDescent="0.2">
      <c r="A32" s="52" t="s">
        <v>77</v>
      </c>
      <c r="B32" s="8" t="s">
        <v>44</v>
      </c>
      <c r="C32" s="39">
        <v>29453.43</v>
      </c>
      <c r="D32" s="39" t="s">
        <v>65</v>
      </c>
      <c r="E32" s="28">
        <f t="shared" si="0"/>
        <v>-623.00768155369792</v>
      </c>
      <c r="F32" s="28">
        <f t="shared" si="1"/>
        <v>-623</v>
      </c>
      <c r="G32" s="28">
        <f t="shared" si="2"/>
        <v>-2.3140499997680308E-2</v>
      </c>
      <c r="H32" s="28"/>
      <c r="I32" s="28">
        <f t="shared" si="3"/>
        <v>-2.3140499997680308E-2</v>
      </c>
      <c r="J32" s="28"/>
      <c r="K32" s="28"/>
      <c r="L32" s="28"/>
      <c r="M32" s="28"/>
      <c r="N32" s="28"/>
      <c r="O32" s="28"/>
      <c r="P32" s="28"/>
      <c r="Q32" s="30">
        <f t="shared" si="4"/>
        <v>14434.93</v>
      </c>
    </row>
    <row r="33" spans="1:32" x14ac:dyDescent="0.2">
      <c r="A33" s="52" t="s">
        <v>77</v>
      </c>
      <c r="B33" s="8" t="s">
        <v>44</v>
      </c>
      <c r="C33" s="39">
        <v>29456.47</v>
      </c>
      <c r="D33" s="39" t="s">
        <v>65</v>
      </c>
      <c r="E33" s="28">
        <f t="shared" si="0"/>
        <v>-621.99854505089002</v>
      </c>
      <c r="F33" s="28">
        <f t="shared" si="1"/>
        <v>-622</v>
      </c>
      <c r="G33" s="28">
        <f t="shared" si="2"/>
        <v>4.3830000031448435E-3</v>
      </c>
      <c r="H33" s="28"/>
      <c r="I33" s="28">
        <f t="shared" si="3"/>
        <v>4.3830000031448435E-3</v>
      </c>
      <c r="J33" s="28"/>
      <c r="K33" s="28"/>
      <c r="L33" s="28"/>
      <c r="M33" s="28"/>
      <c r="N33" s="28"/>
      <c r="O33" s="28"/>
      <c r="P33" s="28"/>
      <c r="Q33" s="30">
        <f t="shared" si="4"/>
        <v>14437.970000000001</v>
      </c>
    </row>
    <row r="34" spans="1:32" x14ac:dyDescent="0.2">
      <c r="A34" s="52" t="s">
        <v>77</v>
      </c>
      <c r="B34" s="8" t="s">
        <v>44</v>
      </c>
      <c r="C34" s="39">
        <v>29459.45</v>
      </c>
      <c r="D34" s="39" t="s">
        <v>65</v>
      </c>
      <c r="E34" s="28">
        <f t="shared" si="0"/>
        <v>-621.00932571590124</v>
      </c>
      <c r="F34" s="28">
        <f t="shared" si="1"/>
        <v>-621</v>
      </c>
      <c r="G34" s="28">
        <f t="shared" si="2"/>
        <v>-2.8093499997339677E-2</v>
      </c>
      <c r="H34" s="28"/>
      <c r="I34" s="28">
        <f t="shared" si="3"/>
        <v>-2.8093499997339677E-2</v>
      </c>
      <c r="J34" s="28"/>
      <c r="K34" s="28"/>
      <c r="L34" s="28"/>
      <c r="M34" s="28"/>
      <c r="N34" s="28"/>
      <c r="O34" s="28"/>
      <c r="P34" s="28"/>
      <c r="Q34" s="30">
        <f t="shared" si="4"/>
        <v>14440.95</v>
      </c>
    </row>
    <row r="35" spans="1:32" x14ac:dyDescent="0.2">
      <c r="A35" s="52" t="s">
        <v>77</v>
      </c>
      <c r="B35" s="8" t="s">
        <v>44</v>
      </c>
      <c r="C35" s="39">
        <v>29462.52</v>
      </c>
      <c r="D35" s="39" t="s">
        <v>65</v>
      </c>
      <c r="E35" s="28">
        <f t="shared" si="0"/>
        <v>-619.99023062918445</v>
      </c>
      <c r="F35" s="28">
        <f t="shared" si="1"/>
        <v>-620</v>
      </c>
      <c r="G35" s="28">
        <f t="shared" si="2"/>
        <v>2.9430000002321322E-2</v>
      </c>
      <c r="H35" s="28"/>
      <c r="I35" s="28">
        <f t="shared" si="3"/>
        <v>2.9430000002321322E-2</v>
      </c>
      <c r="J35" s="28"/>
      <c r="K35" s="28"/>
      <c r="L35" s="28"/>
      <c r="M35" s="28"/>
      <c r="N35" s="28"/>
      <c r="O35" s="28"/>
      <c r="P35" s="28"/>
      <c r="Q35" s="30">
        <f t="shared" si="4"/>
        <v>14444.02</v>
      </c>
    </row>
    <row r="36" spans="1:32" x14ac:dyDescent="0.2">
      <c r="A36" s="52" t="s">
        <v>77</v>
      </c>
      <c r="B36" s="8" t="s">
        <v>44</v>
      </c>
      <c r="C36" s="39">
        <v>29631.23</v>
      </c>
      <c r="D36" s="39" t="s">
        <v>65</v>
      </c>
      <c r="E36" s="28">
        <f t="shared" si="0"/>
        <v>-563.98647425133413</v>
      </c>
      <c r="F36" s="28">
        <f t="shared" si="1"/>
        <v>-564</v>
      </c>
      <c r="G36" s="28">
        <f t="shared" si="2"/>
        <v>4.0746000002400251E-2</v>
      </c>
      <c r="H36" s="28"/>
      <c r="I36" s="28">
        <f t="shared" si="3"/>
        <v>4.0746000002400251E-2</v>
      </c>
      <c r="J36" s="28"/>
      <c r="K36" s="28"/>
      <c r="L36" s="28"/>
      <c r="M36" s="28"/>
      <c r="N36" s="28"/>
      <c r="O36" s="28"/>
      <c r="P36" s="28"/>
      <c r="Q36" s="30">
        <f t="shared" si="4"/>
        <v>14612.73</v>
      </c>
    </row>
    <row r="37" spans="1:32" x14ac:dyDescent="0.2">
      <c r="A37" s="52" t="s">
        <v>77</v>
      </c>
      <c r="B37" s="8" t="s">
        <v>44</v>
      </c>
      <c r="C37" s="39">
        <v>29727.599999999999</v>
      </c>
      <c r="D37" s="39" t="s">
        <v>65</v>
      </c>
      <c r="E37" s="28">
        <f t="shared" si="0"/>
        <v>-531.9961832067404</v>
      </c>
      <c r="F37" s="28">
        <f t="shared" si="1"/>
        <v>-532</v>
      </c>
      <c r="G37" s="28">
        <f t="shared" si="2"/>
        <v>1.1497999999846797E-2</v>
      </c>
      <c r="H37" s="28"/>
      <c r="I37" s="28">
        <f t="shared" si="3"/>
        <v>1.1497999999846797E-2</v>
      </c>
      <c r="J37" s="28"/>
      <c r="K37" s="28"/>
      <c r="L37" s="28"/>
      <c r="M37" s="28"/>
      <c r="N37" s="28"/>
      <c r="O37" s="28"/>
      <c r="P37" s="28"/>
      <c r="Q37" s="30">
        <f t="shared" si="4"/>
        <v>14709.099999999999</v>
      </c>
    </row>
    <row r="38" spans="1:32" x14ac:dyDescent="0.2">
      <c r="A38" s="52" t="s">
        <v>77</v>
      </c>
      <c r="B38" s="8" t="s">
        <v>44</v>
      </c>
      <c r="C38" s="39">
        <v>30164.46</v>
      </c>
      <c r="D38" s="39" t="s">
        <v>65</v>
      </c>
      <c r="E38" s="28">
        <f t="shared" si="0"/>
        <v>-386.97928431972815</v>
      </c>
      <c r="F38" s="28">
        <f t="shared" si="1"/>
        <v>-387</v>
      </c>
      <c r="G38" s="28">
        <f t="shared" si="2"/>
        <v>6.240550000075018E-2</v>
      </c>
      <c r="H38" s="28"/>
      <c r="I38" s="28">
        <f t="shared" si="3"/>
        <v>6.240550000075018E-2</v>
      </c>
      <c r="J38" s="28"/>
      <c r="K38" s="28"/>
      <c r="L38" s="28"/>
      <c r="M38" s="28"/>
      <c r="N38" s="28"/>
      <c r="O38" s="28"/>
      <c r="P38" s="28"/>
      <c r="Q38" s="30">
        <f t="shared" si="4"/>
        <v>15145.96</v>
      </c>
    </row>
    <row r="39" spans="1:32" x14ac:dyDescent="0.2">
      <c r="A39" s="52" t="s">
        <v>85</v>
      </c>
      <c r="B39" s="8" t="s">
        <v>44</v>
      </c>
      <c r="C39" s="39">
        <v>30170.423999999999</v>
      </c>
      <c r="D39" s="39" t="s">
        <v>65</v>
      </c>
      <c r="E39" s="28">
        <f t="shared" si="0"/>
        <v>-384.99951783856227</v>
      </c>
      <c r="F39" s="28">
        <f t="shared" si="1"/>
        <v>-385</v>
      </c>
      <c r="G39" s="28">
        <f t="shared" si="2"/>
        <v>1.4525000005960464E-3</v>
      </c>
      <c r="H39" s="28"/>
      <c r="I39" s="28">
        <f t="shared" si="3"/>
        <v>1.4525000005960464E-3</v>
      </c>
      <c r="J39" s="28"/>
      <c r="K39" s="28"/>
      <c r="L39" s="28"/>
      <c r="M39" s="28"/>
      <c r="N39" s="28"/>
      <c r="O39" s="28"/>
      <c r="P39" s="28"/>
      <c r="Q39" s="30">
        <f t="shared" si="4"/>
        <v>15151.923999999999</v>
      </c>
      <c r="AA39" t="s">
        <v>28</v>
      </c>
      <c r="AB39">
        <v>10</v>
      </c>
      <c r="AD39" t="s">
        <v>31</v>
      </c>
      <c r="AF39" t="s">
        <v>27</v>
      </c>
    </row>
    <row r="40" spans="1:32" x14ac:dyDescent="0.2">
      <c r="A40" s="52" t="s">
        <v>85</v>
      </c>
      <c r="B40" s="8" t="s">
        <v>44</v>
      </c>
      <c r="C40" s="39">
        <v>30176.452000000001</v>
      </c>
      <c r="D40" s="39" t="s">
        <v>65</v>
      </c>
      <c r="E40" s="28">
        <f t="shared" si="0"/>
        <v>-382.99850637838921</v>
      </c>
      <c r="F40" s="28">
        <f t="shared" si="1"/>
        <v>-383</v>
      </c>
      <c r="G40" s="28">
        <f t="shared" si="2"/>
        <v>4.4995000025664922E-3</v>
      </c>
      <c r="H40" s="28"/>
      <c r="I40" s="28">
        <f t="shared" si="3"/>
        <v>4.4995000025664922E-3</v>
      </c>
      <c r="J40" s="28"/>
      <c r="K40" s="28"/>
      <c r="L40" s="28"/>
      <c r="M40" s="28"/>
      <c r="N40" s="28"/>
      <c r="O40" s="28"/>
      <c r="P40" s="28"/>
      <c r="Q40" s="30">
        <f t="shared" si="4"/>
        <v>15157.952000000001</v>
      </c>
      <c r="AA40" t="s">
        <v>28</v>
      </c>
      <c r="AB40">
        <v>8</v>
      </c>
      <c r="AD40" t="s">
        <v>31</v>
      </c>
      <c r="AF40" t="s">
        <v>27</v>
      </c>
    </row>
    <row r="41" spans="1:32" x14ac:dyDescent="0.2">
      <c r="A41" s="52" t="s">
        <v>77</v>
      </c>
      <c r="B41" s="8" t="s">
        <v>44</v>
      </c>
      <c r="C41" s="39">
        <v>30200.51</v>
      </c>
      <c r="D41" s="39" t="s">
        <v>65</v>
      </c>
      <c r="E41" s="28">
        <f t="shared" si="0"/>
        <v>-375.01238598873726</v>
      </c>
      <c r="F41" s="28">
        <f t="shared" si="1"/>
        <v>-375</v>
      </c>
      <c r="G41" s="28">
        <f t="shared" si="2"/>
        <v>-3.7312500000552973E-2</v>
      </c>
      <c r="H41" s="28"/>
      <c r="I41" s="28">
        <f t="shared" si="3"/>
        <v>-3.7312500000552973E-2</v>
      </c>
      <c r="J41" s="28"/>
      <c r="K41" s="28"/>
      <c r="L41" s="28"/>
      <c r="M41" s="28"/>
      <c r="N41" s="28"/>
      <c r="O41" s="28"/>
      <c r="P41" s="28"/>
      <c r="Q41" s="30">
        <f t="shared" si="4"/>
        <v>15182.009999999998</v>
      </c>
    </row>
    <row r="42" spans="1:32" x14ac:dyDescent="0.2">
      <c r="A42" s="52" t="s">
        <v>72</v>
      </c>
      <c r="B42" s="8" t="s">
        <v>44</v>
      </c>
      <c r="C42" s="39">
        <v>30607.25</v>
      </c>
      <c r="D42" s="39" t="s">
        <v>65</v>
      </c>
      <c r="E42" s="28">
        <f t="shared" si="0"/>
        <v>-239.9939053466471</v>
      </c>
      <c r="F42" s="28">
        <f t="shared" si="1"/>
        <v>-240</v>
      </c>
      <c r="G42" s="28">
        <f t="shared" si="2"/>
        <v>1.8360000001848675E-2</v>
      </c>
      <c r="H42" s="28"/>
      <c r="I42" s="28">
        <f t="shared" si="3"/>
        <v>1.8360000001848675E-2</v>
      </c>
      <c r="J42" s="28"/>
      <c r="K42" s="28"/>
      <c r="L42" s="28"/>
      <c r="M42" s="28"/>
      <c r="N42" s="28"/>
      <c r="O42" s="28"/>
      <c r="P42" s="28"/>
      <c r="Q42" s="30">
        <f t="shared" si="4"/>
        <v>15588.75</v>
      </c>
    </row>
    <row r="43" spans="1:32" x14ac:dyDescent="0.2">
      <c r="A43" s="52" t="s">
        <v>77</v>
      </c>
      <c r="B43" s="8" t="s">
        <v>44</v>
      </c>
      <c r="C43" s="39">
        <v>30935.59</v>
      </c>
      <c r="D43" s="39" t="s">
        <v>65</v>
      </c>
      <c r="E43" s="28">
        <f t="shared" si="0"/>
        <v>-131.00052398748957</v>
      </c>
      <c r="F43" s="28">
        <f t="shared" si="1"/>
        <v>-131</v>
      </c>
      <c r="G43" s="28">
        <f t="shared" si="2"/>
        <v>-1.578499999595806E-3</v>
      </c>
      <c r="H43" s="28"/>
      <c r="I43" s="28">
        <f t="shared" si="3"/>
        <v>-1.578499999595806E-3</v>
      </c>
      <c r="J43" s="28"/>
      <c r="K43" s="28"/>
      <c r="L43" s="28"/>
      <c r="M43" s="28"/>
      <c r="N43" s="28"/>
      <c r="O43" s="28"/>
      <c r="P43" s="28"/>
      <c r="Q43" s="30">
        <f t="shared" si="4"/>
        <v>15917.09</v>
      </c>
    </row>
    <row r="44" spans="1:32" x14ac:dyDescent="0.2">
      <c r="A44" s="52" t="s">
        <v>144</v>
      </c>
      <c r="B44" s="8" t="s">
        <v>44</v>
      </c>
      <c r="C44" s="39">
        <v>31318.173999999999</v>
      </c>
      <c r="D44" s="39" t="s">
        <v>65</v>
      </c>
      <c r="E44" s="28">
        <f t="shared" si="0"/>
        <v>-4.0006951091567622</v>
      </c>
      <c r="F44" s="28">
        <f t="shared" si="1"/>
        <v>-4</v>
      </c>
      <c r="G44" s="28">
        <f t="shared" si="2"/>
        <v>-2.0939999994880054E-3</v>
      </c>
      <c r="H44" s="28"/>
      <c r="I44" s="28">
        <f t="shared" si="3"/>
        <v>-2.0939999994880054E-3</v>
      </c>
      <c r="J44" s="28"/>
      <c r="K44" s="28"/>
      <c r="L44" s="28"/>
      <c r="M44" s="28"/>
      <c r="N44" s="28"/>
      <c r="O44" s="28"/>
      <c r="P44" s="28"/>
      <c r="Q44" s="30">
        <f t="shared" si="4"/>
        <v>16299.673999999999</v>
      </c>
      <c r="AA44" t="s">
        <v>28</v>
      </c>
      <c r="AB44">
        <v>13</v>
      </c>
      <c r="AD44" t="s">
        <v>31</v>
      </c>
      <c r="AF44" t="s">
        <v>27</v>
      </c>
    </row>
    <row r="45" spans="1:32" x14ac:dyDescent="0.2">
      <c r="A45" s="52" t="s">
        <v>144</v>
      </c>
      <c r="B45" s="8" t="s">
        <v>44</v>
      </c>
      <c r="C45" s="39">
        <v>31324.194</v>
      </c>
      <c r="D45" s="39" t="s">
        <v>65</v>
      </c>
      <c r="E45" s="28">
        <f t="shared" si="0"/>
        <v>-2.0023392713600399</v>
      </c>
      <c r="F45" s="28">
        <f t="shared" si="1"/>
        <v>-2</v>
      </c>
      <c r="G45" s="28">
        <f t="shared" si="2"/>
        <v>-7.0469999991473742E-3</v>
      </c>
      <c r="H45" s="28"/>
      <c r="I45" s="28">
        <f t="shared" si="3"/>
        <v>-7.0469999991473742E-3</v>
      </c>
      <c r="J45" s="28"/>
      <c r="K45" s="28"/>
      <c r="L45" s="28"/>
      <c r="M45" s="28"/>
      <c r="N45" s="28"/>
      <c r="O45" s="28"/>
      <c r="P45" s="28"/>
      <c r="Q45" s="30">
        <f t="shared" si="4"/>
        <v>16305.694</v>
      </c>
      <c r="AA45" t="s">
        <v>28</v>
      </c>
      <c r="AB45">
        <v>12</v>
      </c>
      <c r="AD45" t="s">
        <v>31</v>
      </c>
      <c r="AF45" t="s">
        <v>27</v>
      </c>
    </row>
    <row r="46" spans="1:32" x14ac:dyDescent="0.2">
      <c r="A46" s="52" t="s">
        <v>144</v>
      </c>
      <c r="B46" s="8" t="s">
        <v>44</v>
      </c>
      <c r="C46" s="39">
        <v>31327.218000000001</v>
      </c>
      <c r="D46" s="39" t="s">
        <v>65</v>
      </c>
      <c r="E46" s="28">
        <f t="shared" si="0"/>
        <v>-0.99851401330366951</v>
      </c>
      <c r="F46" s="28">
        <f t="shared" si="1"/>
        <v>-1</v>
      </c>
      <c r="G46" s="28">
        <f t="shared" si="2"/>
        <v>4.4765000020561274E-3</v>
      </c>
      <c r="H46" s="28"/>
      <c r="I46" s="28">
        <f t="shared" si="3"/>
        <v>4.4765000020561274E-3</v>
      </c>
      <c r="J46" s="28"/>
      <c r="K46" s="28"/>
      <c r="L46" s="28"/>
      <c r="M46" s="28"/>
      <c r="N46" s="28"/>
      <c r="O46" s="28"/>
      <c r="P46" s="28"/>
      <c r="Q46" s="30">
        <f t="shared" si="4"/>
        <v>16308.718000000001</v>
      </c>
      <c r="AA46" t="s">
        <v>28</v>
      </c>
      <c r="AB46">
        <v>10</v>
      </c>
      <c r="AD46" t="s">
        <v>31</v>
      </c>
      <c r="AF46" t="s">
        <v>27</v>
      </c>
    </row>
    <row r="47" spans="1:32" x14ac:dyDescent="0.2">
      <c r="A47" s="28" t="s">
        <v>12</v>
      </c>
      <c r="B47" s="28"/>
      <c r="C47" s="29">
        <v>31330.225999999999</v>
      </c>
      <c r="D47" s="29" t="s">
        <v>14</v>
      </c>
      <c r="E47" s="28">
        <f t="shared" si="0"/>
        <v>0</v>
      </c>
      <c r="F47" s="28">
        <f t="shared" si="1"/>
        <v>0</v>
      </c>
      <c r="G47" s="28">
        <f t="shared" si="2"/>
        <v>0</v>
      </c>
      <c r="H47" s="28"/>
      <c r="I47" s="28">
        <f t="shared" si="3"/>
        <v>0</v>
      </c>
      <c r="J47" s="28"/>
      <c r="K47" s="28"/>
      <c r="L47" s="28"/>
      <c r="M47" s="28"/>
      <c r="N47" s="28"/>
      <c r="O47" s="28"/>
      <c r="P47" s="28"/>
      <c r="Q47" s="30">
        <f t="shared" si="4"/>
        <v>16311.725999999999</v>
      </c>
      <c r="R47" s="28"/>
    </row>
    <row r="48" spans="1:32" x14ac:dyDescent="0.2">
      <c r="A48" s="52" t="s">
        <v>85</v>
      </c>
      <c r="B48" s="8" t="s">
        <v>44</v>
      </c>
      <c r="C48" s="39">
        <v>31649.498</v>
      </c>
      <c r="D48" s="39" t="s">
        <v>65</v>
      </c>
      <c r="E48" s="28">
        <f t="shared" si="0"/>
        <v>105.98323339617781</v>
      </c>
      <c r="F48" s="28">
        <f t="shared" si="1"/>
        <v>106</v>
      </c>
      <c r="G48" s="28">
        <f t="shared" si="2"/>
        <v>-5.05090000006021E-2</v>
      </c>
      <c r="H48" s="28"/>
      <c r="I48" s="28">
        <f t="shared" si="3"/>
        <v>-5.05090000006021E-2</v>
      </c>
      <c r="J48" s="28"/>
      <c r="K48" s="28"/>
      <c r="L48" s="28"/>
      <c r="M48" s="28"/>
      <c r="N48" s="28"/>
      <c r="O48" s="28"/>
      <c r="P48" s="28"/>
      <c r="Q48" s="30">
        <f t="shared" si="4"/>
        <v>16630.998</v>
      </c>
      <c r="AA48" t="s">
        <v>34</v>
      </c>
      <c r="AB48">
        <v>10</v>
      </c>
      <c r="AD48" t="s">
        <v>31</v>
      </c>
      <c r="AF48" t="s">
        <v>27</v>
      </c>
    </row>
    <row r="49" spans="1:32" x14ac:dyDescent="0.2">
      <c r="A49" s="52" t="s">
        <v>85</v>
      </c>
      <c r="B49" s="8" t="s">
        <v>44</v>
      </c>
      <c r="C49" s="39">
        <v>31652.528999999999</v>
      </c>
      <c r="D49" s="39" t="s">
        <v>65</v>
      </c>
      <c r="E49" s="28">
        <f t="shared" si="0"/>
        <v>106.98938232381228</v>
      </c>
      <c r="F49" s="28">
        <f t="shared" si="1"/>
        <v>107</v>
      </c>
      <c r="G49" s="28">
        <f t="shared" si="2"/>
        <v>-3.198550000161049E-2</v>
      </c>
      <c r="H49" s="28"/>
      <c r="I49" s="28">
        <f t="shared" si="3"/>
        <v>-3.198550000161049E-2</v>
      </c>
      <c r="J49" s="28"/>
      <c r="K49" s="28"/>
      <c r="L49" s="28"/>
      <c r="M49" s="28"/>
      <c r="N49" s="28"/>
      <c r="O49" s="28"/>
      <c r="P49" s="28"/>
      <c r="Q49" s="30">
        <f t="shared" si="4"/>
        <v>16634.028999999999</v>
      </c>
      <c r="AA49" t="s">
        <v>28</v>
      </c>
      <c r="AB49">
        <v>13</v>
      </c>
      <c r="AD49" t="s">
        <v>31</v>
      </c>
      <c r="AF49" t="s">
        <v>27</v>
      </c>
    </row>
    <row r="50" spans="1:32" x14ac:dyDescent="0.2">
      <c r="A50" s="52" t="s">
        <v>77</v>
      </c>
      <c r="B50" s="8" t="s">
        <v>44</v>
      </c>
      <c r="C50" s="39">
        <v>31652.54</v>
      </c>
      <c r="D50" s="39" t="s">
        <v>65</v>
      </c>
      <c r="E50" s="28">
        <f t="shared" si="0"/>
        <v>106.99303380457977</v>
      </c>
      <c r="F50" s="28">
        <f t="shared" si="1"/>
        <v>107</v>
      </c>
      <c r="G50" s="28">
        <f t="shared" si="2"/>
        <v>-2.0985499999369495E-2</v>
      </c>
      <c r="H50" s="28"/>
      <c r="I50" s="28">
        <f t="shared" si="3"/>
        <v>-2.0985499999369495E-2</v>
      </c>
      <c r="J50" s="28"/>
      <c r="K50" s="28"/>
      <c r="L50" s="28"/>
      <c r="M50" s="28"/>
      <c r="N50" s="28"/>
      <c r="O50" s="28"/>
      <c r="P50" s="28"/>
      <c r="Q50" s="30">
        <f t="shared" si="4"/>
        <v>16634.04</v>
      </c>
    </row>
    <row r="51" spans="1:32" x14ac:dyDescent="0.2">
      <c r="A51" s="52" t="s">
        <v>85</v>
      </c>
      <c r="B51" s="8" t="s">
        <v>44</v>
      </c>
      <c r="C51" s="39">
        <v>31655.521000000001</v>
      </c>
      <c r="D51" s="39" t="s">
        <v>65</v>
      </c>
      <c r="E51" s="28">
        <f t="shared" si="0"/>
        <v>107.98258509236567</v>
      </c>
      <c r="F51" s="28">
        <f t="shared" si="1"/>
        <v>108</v>
      </c>
      <c r="G51" s="28">
        <f t="shared" si="2"/>
        <v>-5.2461999999650288E-2</v>
      </c>
      <c r="H51" s="28"/>
      <c r="I51" s="28">
        <f t="shared" si="3"/>
        <v>-5.2461999999650288E-2</v>
      </c>
      <c r="J51" s="28"/>
      <c r="K51" s="28"/>
      <c r="L51" s="28"/>
      <c r="M51" s="28"/>
      <c r="N51" s="28"/>
      <c r="O51" s="28"/>
      <c r="P51" s="28"/>
      <c r="Q51" s="30">
        <f t="shared" si="4"/>
        <v>16637.021000000001</v>
      </c>
      <c r="AA51" t="s">
        <v>28</v>
      </c>
      <c r="AF51" t="s">
        <v>30</v>
      </c>
    </row>
    <row r="52" spans="1:32" x14ac:dyDescent="0.2">
      <c r="A52" s="52" t="s">
        <v>85</v>
      </c>
      <c r="B52" s="8" t="s">
        <v>44</v>
      </c>
      <c r="C52" s="39">
        <v>33110.525000000001</v>
      </c>
      <c r="D52" s="39" t="s">
        <v>65</v>
      </c>
      <c r="E52" s="28">
        <f t="shared" si="0"/>
        <v>590.97523250388929</v>
      </c>
      <c r="F52" s="28">
        <f t="shared" si="1"/>
        <v>591</v>
      </c>
      <c r="G52" s="28">
        <f t="shared" si="2"/>
        <v>-7.4611500000173692E-2</v>
      </c>
      <c r="H52" s="28"/>
      <c r="I52" s="28">
        <f t="shared" si="3"/>
        <v>-7.4611500000173692E-2</v>
      </c>
      <c r="J52" s="28"/>
      <c r="K52" s="28"/>
      <c r="L52" s="28"/>
      <c r="M52" s="28"/>
      <c r="N52" s="28"/>
      <c r="O52" s="28"/>
      <c r="P52" s="28"/>
      <c r="Q52" s="30">
        <f t="shared" si="4"/>
        <v>18092.025000000001</v>
      </c>
      <c r="AA52" t="s">
        <v>28</v>
      </c>
      <c r="AB52">
        <v>9</v>
      </c>
      <c r="AD52" t="s">
        <v>31</v>
      </c>
      <c r="AF52" t="s">
        <v>27</v>
      </c>
    </row>
    <row r="53" spans="1:32" x14ac:dyDescent="0.2">
      <c r="A53" s="52" t="s">
        <v>169</v>
      </c>
      <c r="B53" s="8" t="s">
        <v>44</v>
      </c>
      <c r="C53" s="39">
        <v>34336.639999999999</v>
      </c>
      <c r="D53" s="39" t="s">
        <v>65</v>
      </c>
      <c r="E53" s="28">
        <f t="shared" ref="E53:E87" si="5">+(C53-C$7)/C$8</f>
        <v>997.98753616833221</v>
      </c>
      <c r="F53" s="28">
        <f t="shared" ref="F53:F84" si="6">ROUND(2*E53,0)/2</f>
        <v>998</v>
      </c>
      <c r="G53" s="28">
        <f t="shared" ref="G53:G84" si="7">+C53-(C$7+F53*C$8)</f>
        <v>-3.7546999999904074E-2</v>
      </c>
      <c r="H53" s="28"/>
      <c r="I53" s="28">
        <f t="shared" ref="I53:I83" si="8">G53</f>
        <v>-3.7546999999904074E-2</v>
      </c>
      <c r="J53" s="28"/>
      <c r="K53" s="28"/>
      <c r="L53" s="28"/>
      <c r="M53" s="28"/>
      <c r="N53" s="28"/>
      <c r="O53" s="28"/>
      <c r="P53" s="28"/>
      <c r="Q53" s="30">
        <f t="shared" ref="Q53:Q87" si="9">+C53-15018.5</f>
        <v>19318.14</v>
      </c>
    </row>
    <row r="54" spans="1:32" x14ac:dyDescent="0.2">
      <c r="A54" s="52" t="s">
        <v>169</v>
      </c>
      <c r="B54" s="8" t="s">
        <v>44</v>
      </c>
      <c r="C54" s="39">
        <v>35267.49</v>
      </c>
      <c r="D54" s="39" t="s">
        <v>65</v>
      </c>
      <c r="E54" s="28">
        <f t="shared" si="5"/>
        <v>1306.9857972336047</v>
      </c>
      <c r="F54" s="28">
        <f t="shared" si="6"/>
        <v>1307</v>
      </c>
      <c r="G54" s="28">
        <f t="shared" si="7"/>
        <v>-4.2785500001627952E-2</v>
      </c>
      <c r="H54" s="28"/>
      <c r="I54" s="28">
        <f t="shared" si="8"/>
        <v>-4.2785500001627952E-2</v>
      </c>
      <c r="J54" s="28"/>
      <c r="K54" s="28"/>
      <c r="L54" s="28"/>
      <c r="M54" s="28"/>
      <c r="N54" s="28"/>
      <c r="O54" s="28"/>
      <c r="P54" s="28"/>
      <c r="Q54" s="30">
        <f t="shared" si="9"/>
        <v>20248.989999999998</v>
      </c>
    </row>
    <row r="55" spans="1:32" x14ac:dyDescent="0.2">
      <c r="A55" s="52" t="s">
        <v>169</v>
      </c>
      <c r="B55" s="8" t="s">
        <v>44</v>
      </c>
      <c r="C55" s="39">
        <v>36107.97</v>
      </c>
      <c r="D55" s="39" t="s">
        <v>65</v>
      </c>
      <c r="E55" s="28">
        <f t="shared" si="5"/>
        <v>1585.9854840361418</v>
      </c>
      <c r="F55" s="28">
        <f t="shared" si="6"/>
        <v>1586</v>
      </c>
      <c r="G55" s="28">
        <f t="shared" si="7"/>
        <v>-4.3728999997256324E-2</v>
      </c>
      <c r="H55" s="28"/>
      <c r="I55" s="28">
        <f t="shared" si="8"/>
        <v>-4.3728999997256324E-2</v>
      </c>
      <c r="J55" s="28"/>
      <c r="K55" s="28"/>
      <c r="L55" s="28"/>
      <c r="M55" s="28"/>
      <c r="N55" s="28"/>
      <c r="O55" s="28"/>
      <c r="P55" s="28"/>
      <c r="Q55" s="30">
        <f t="shared" si="9"/>
        <v>21089.47</v>
      </c>
    </row>
    <row r="56" spans="1:32" x14ac:dyDescent="0.2">
      <c r="A56" s="52" t="s">
        <v>180</v>
      </c>
      <c r="B56" s="8" t="s">
        <v>42</v>
      </c>
      <c r="C56" s="39">
        <v>36814.351999999999</v>
      </c>
      <c r="D56" s="39" t="s">
        <v>65</v>
      </c>
      <c r="E56" s="28">
        <f t="shared" si="5"/>
        <v>1820.4709646697659</v>
      </c>
      <c r="F56" s="28">
        <f t="shared" si="6"/>
        <v>1820.5</v>
      </c>
      <c r="G56" s="28">
        <f t="shared" si="7"/>
        <v>-8.7468249999801628E-2</v>
      </c>
      <c r="H56" s="28"/>
      <c r="I56" s="28">
        <f t="shared" si="8"/>
        <v>-8.7468249999801628E-2</v>
      </c>
      <c r="J56" s="28"/>
      <c r="K56" s="28"/>
      <c r="L56" s="28"/>
      <c r="M56" s="28"/>
      <c r="N56" s="28"/>
      <c r="O56" s="28"/>
      <c r="P56" s="28"/>
      <c r="Q56" s="30">
        <f t="shared" si="9"/>
        <v>21795.851999999999</v>
      </c>
      <c r="AA56" t="s">
        <v>28</v>
      </c>
      <c r="AB56">
        <v>12</v>
      </c>
      <c r="AD56" t="s">
        <v>31</v>
      </c>
      <c r="AF56" t="s">
        <v>27</v>
      </c>
    </row>
    <row r="57" spans="1:32" x14ac:dyDescent="0.2">
      <c r="A57" s="52" t="s">
        <v>180</v>
      </c>
      <c r="B57" s="8" t="s">
        <v>42</v>
      </c>
      <c r="C57" s="39">
        <v>36820.391000000003</v>
      </c>
      <c r="D57" s="39" t="s">
        <v>65</v>
      </c>
      <c r="E57" s="28">
        <f t="shared" si="5"/>
        <v>1822.4756276107064</v>
      </c>
      <c r="F57" s="28">
        <f t="shared" si="6"/>
        <v>1822.5</v>
      </c>
      <c r="G57" s="28">
        <f t="shared" si="7"/>
        <v>-7.3421249995590188E-2</v>
      </c>
      <c r="H57" s="28"/>
      <c r="I57" s="28">
        <f t="shared" si="8"/>
        <v>-7.3421249995590188E-2</v>
      </c>
      <c r="J57" s="28"/>
      <c r="K57" s="28"/>
      <c r="L57" s="28"/>
      <c r="M57" s="28"/>
      <c r="N57" s="28"/>
      <c r="O57" s="28"/>
      <c r="P57" s="28"/>
      <c r="Q57" s="30">
        <f t="shared" si="9"/>
        <v>21801.891000000003</v>
      </c>
      <c r="AA57" t="s">
        <v>28</v>
      </c>
      <c r="AB57">
        <v>10</v>
      </c>
      <c r="AD57" t="s">
        <v>31</v>
      </c>
      <c r="AF57" t="s">
        <v>27</v>
      </c>
    </row>
    <row r="58" spans="1:32" x14ac:dyDescent="0.2">
      <c r="A58" s="52" t="s">
        <v>180</v>
      </c>
      <c r="B58" s="8" t="s">
        <v>44</v>
      </c>
      <c r="C58" s="39">
        <v>36897.266000000003</v>
      </c>
      <c r="D58" s="39" t="s">
        <v>65</v>
      </c>
      <c r="E58" s="28">
        <f t="shared" si="5"/>
        <v>1847.9944988782499</v>
      </c>
      <c r="F58" s="28">
        <f t="shared" si="6"/>
        <v>1848</v>
      </c>
      <c r="G58" s="28">
        <f t="shared" si="7"/>
        <v>-1.6571999993175268E-2</v>
      </c>
      <c r="H58" s="28"/>
      <c r="I58" s="28">
        <f t="shared" si="8"/>
        <v>-1.6571999993175268E-2</v>
      </c>
      <c r="J58" s="28"/>
      <c r="K58" s="28"/>
      <c r="L58" s="28"/>
      <c r="M58" s="28"/>
      <c r="N58" s="28"/>
      <c r="O58" s="28"/>
      <c r="P58" s="28"/>
      <c r="Q58" s="30">
        <f t="shared" si="9"/>
        <v>21878.766000000003</v>
      </c>
      <c r="AA58" t="s">
        <v>28</v>
      </c>
      <c r="AB58">
        <v>12</v>
      </c>
      <c r="AD58" t="s">
        <v>31</v>
      </c>
      <c r="AF58" t="s">
        <v>27</v>
      </c>
    </row>
    <row r="59" spans="1:32" x14ac:dyDescent="0.2">
      <c r="A59" s="52" t="s">
        <v>180</v>
      </c>
      <c r="B59" s="8" t="s">
        <v>44</v>
      </c>
      <c r="C59" s="39">
        <v>37192.46</v>
      </c>
      <c r="D59" s="39" t="s">
        <v>65</v>
      </c>
      <c r="E59" s="28">
        <f t="shared" si="5"/>
        <v>1945.9849728288339</v>
      </c>
      <c r="F59" s="28">
        <f t="shared" si="6"/>
        <v>1946</v>
      </c>
      <c r="G59" s="28">
        <f t="shared" si="7"/>
        <v>-4.5269000002008397E-2</v>
      </c>
      <c r="H59" s="28"/>
      <c r="I59" s="28">
        <f t="shared" si="8"/>
        <v>-4.5269000002008397E-2</v>
      </c>
      <c r="J59" s="28"/>
      <c r="K59" s="28"/>
      <c r="L59" s="28"/>
      <c r="M59" s="28"/>
      <c r="N59" s="28"/>
      <c r="O59" s="28"/>
      <c r="P59" s="28"/>
      <c r="Q59" s="30">
        <f t="shared" si="9"/>
        <v>22173.96</v>
      </c>
      <c r="AA59" t="s">
        <v>28</v>
      </c>
      <c r="AB59">
        <v>10</v>
      </c>
      <c r="AD59" t="s">
        <v>31</v>
      </c>
      <c r="AF59" t="s">
        <v>27</v>
      </c>
    </row>
    <row r="60" spans="1:32" x14ac:dyDescent="0.2">
      <c r="A60" s="52" t="s">
        <v>180</v>
      </c>
      <c r="B60" s="8" t="s">
        <v>44</v>
      </c>
      <c r="C60" s="39">
        <v>38466.654999999999</v>
      </c>
      <c r="D60" s="39" t="s">
        <v>65</v>
      </c>
      <c r="E60" s="28">
        <f t="shared" si="5"/>
        <v>2368.9575669718915</v>
      </c>
      <c r="F60" s="28">
        <f t="shared" si="6"/>
        <v>2369</v>
      </c>
      <c r="G60" s="28">
        <f t="shared" si="7"/>
        <v>-0.12782850000075996</v>
      </c>
      <c r="H60" s="28"/>
      <c r="I60" s="28">
        <f t="shared" si="8"/>
        <v>-0.12782850000075996</v>
      </c>
      <c r="J60" s="28"/>
      <c r="K60" s="28"/>
      <c r="L60" s="28"/>
      <c r="M60" s="28"/>
      <c r="N60" s="28"/>
      <c r="O60" s="28"/>
      <c r="P60" s="28"/>
      <c r="Q60" s="30">
        <f t="shared" si="9"/>
        <v>23448.154999999999</v>
      </c>
    </row>
    <row r="61" spans="1:32" x14ac:dyDescent="0.2">
      <c r="A61" s="52" t="s">
        <v>180</v>
      </c>
      <c r="B61" s="8" t="s">
        <v>44</v>
      </c>
      <c r="C61" s="39">
        <v>38641.457999999999</v>
      </c>
      <c r="D61" s="39" t="s">
        <v>65</v>
      </c>
      <c r="E61" s="28">
        <f t="shared" si="5"/>
        <v>2426.9839117417182</v>
      </c>
      <c r="F61" s="28">
        <f t="shared" si="6"/>
        <v>2427</v>
      </c>
      <c r="G61" s="28">
        <f t="shared" si="7"/>
        <v>-4.8465500003658235E-2</v>
      </c>
      <c r="H61" s="28"/>
      <c r="I61" s="28">
        <f t="shared" si="8"/>
        <v>-4.8465500003658235E-2</v>
      </c>
      <c r="J61" s="28"/>
      <c r="K61" s="28"/>
      <c r="L61" s="28"/>
      <c r="M61" s="28"/>
      <c r="N61" s="28"/>
      <c r="O61" s="28"/>
      <c r="P61" s="28"/>
      <c r="Q61" s="30">
        <f t="shared" si="9"/>
        <v>23622.957999999999</v>
      </c>
    </row>
    <row r="62" spans="1:32" x14ac:dyDescent="0.2">
      <c r="A62" s="52" t="s">
        <v>180</v>
      </c>
      <c r="B62" s="8" t="s">
        <v>42</v>
      </c>
      <c r="C62" s="39">
        <v>38998.396000000001</v>
      </c>
      <c r="D62" s="39" t="s">
        <v>65</v>
      </c>
      <c r="E62" s="28">
        <f t="shared" si="5"/>
        <v>2545.4704791888012</v>
      </c>
      <c r="F62" s="28">
        <f t="shared" si="6"/>
        <v>2545.5</v>
      </c>
      <c r="G62" s="28">
        <f t="shared" si="7"/>
        <v>-8.8930749996507075E-2</v>
      </c>
      <c r="H62" s="28"/>
      <c r="I62" s="28">
        <f t="shared" si="8"/>
        <v>-8.8930749996507075E-2</v>
      </c>
      <c r="J62" s="28"/>
      <c r="K62" s="28"/>
      <c r="L62" s="28"/>
      <c r="M62" s="28"/>
      <c r="N62" s="28"/>
      <c r="O62" s="28"/>
      <c r="P62" s="28"/>
      <c r="Q62" s="30">
        <f t="shared" si="9"/>
        <v>23979.896000000001</v>
      </c>
    </row>
    <row r="63" spans="1:32" x14ac:dyDescent="0.2">
      <c r="A63" s="52" t="s">
        <v>180</v>
      </c>
      <c r="B63" s="8" t="s">
        <v>44</v>
      </c>
      <c r="C63" s="39">
        <v>39352.438999999998</v>
      </c>
      <c r="D63" s="39" t="s">
        <v>65</v>
      </c>
      <c r="E63" s="28">
        <f t="shared" si="5"/>
        <v>2662.9960432886364</v>
      </c>
      <c r="F63" s="28">
        <f t="shared" si="6"/>
        <v>2663</v>
      </c>
      <c r="G63" s="28">
        <f t="shared" si="7"/>
        <v>-1.1919500000658445E-2</v>
      </c>
      <c r="H63" s="28"/>
      <c r="I63" s="28">
        <f t="shared" si="8"/>
        <v>-1.1919500000658445E-2</v>
      </c>
      <c r="J63" s="28"/>
      <c r="K63" s="28"/>
      <c r="L63" s="28"/>
      <c r="M63" s="28"/>
      <c r="N63" s="28"/>
      <c r="O63" s="28"/>
      <c r="P63" s="28"/>
      <c r="Q63" s="30">
        <f t="shared" si="9"/>
        <v>24333.938999999998</v>
      </c>
    </row>
    <row r="64" spans="1:32" x14ac:dyDescent="0.2">
      <c r="A64" s="52" t="s">
        <v>180</v>
      </c>
      <c r="B64" s="8" t="s">
        <v>44</v>
      </c>
      <c r="C64" s="39">
        <v>39918.658000000003</v>
      </c>
      <c r="D64" s="39" t="s">
        <v>65</v>
      </c>
      <c r="E64" s="28">
        <f t="shared" si="5"/>
        <v>2850.9540240396909</v>
      </c>
      <c r="F64" s="28">
        <f t="shared" si="6"/>
        <v>2851</v>
      </c>
      <c r="G64" s="28">
        <f t="shared" si="7"/>
        <v>-0.13850149999780115</v>
      </c>
      <c r="H64" s="28"/>
      <c r="I64" s="28">
        <f t="shared" si="8"/>
        <v>-0.13850149999780115</v>
      </c>
      <c r="J64" s="28"/>
      <c r="K64" s="28"/>
      <c r="L64" s="28"/>
      <c r="M64" s="28"/>
      <c r="N64" s="28"/>
      <c r="O64" s="28"/>
      <c r="P64" s="28"/>
      <c r="Q64" s="30">
        <f t="shared" si="9"/>
        <v>24900.158000000003</v>
      </c>
    </row>
    <row r="65" spans="1:18" x14ac:dyDescent="0.2">
      <c r="A65" s="52" t="s">
        <v>180</v>
      </c>
      <c r="B65" s="8" t="s">
        <v>44</v>
      </c>
      <c r="C65" s="39">
        <v>40831.442999999999</v>
      </c>
      <c r="D65" s="39" t="s">
        <v>65</v>
      </c>
      <c r="E65" s="28">
        <f t="shared" si="5"/>
        <v>3153.9555578275881</v>
      </c>
      <c r="F65" s="28">
        <f t="shared" si="6"/>
        <v>3154</v>
      </c>
      <c r="G65" s="28">
        <f t="shared" si="7"/>
        <v>-0.13388100000156555</v>
      </c>
      <c r="H65" s="28"/>
      <c r="I65" s="28">
        <f t="shared" si="8"/>
        <v>-0.13388100000156555</v>
      </c>
      <c r="J65" s="28"/>
      <c r="K65" s="28"/>
      <c r="L65" s="28"/>
      <c r="M65" s="28"/>
      <c r="N65" s="28"/>
      <c r="O65" s="28"/>
      <c r="P65" s="28"/>
      <c r="Q65" s="30">
        <f t="shared" si="9"/>
        <v>25812.942999999999</v>
      </c>
    </row>
    <row r="66" spans="1:18" x14ac:dyDescent="0.2">
      <c r="A66" s="52" t="s">
        <v>180</v>
      </c>
      <c r="B66" s="8" t="s">
        <v>44</v>
      </c>
      <c r="C66" s="39">
        <v>41548.423999999999</v>
      </c>
      <c r="D66" s="39" t="s">
        <v>65</v>
      </c>
      <c r="E66" s="28">
        <f t="shared" si="5"/>
        <v>3391.9594061563635</v>
      </c>
      <c r="F66" s="28">
        <f t="shared" si="6"/>
        <v>3392</v>
      </c>
      <c r="G66" s="28">
        <f t="shared" si="7"/>
        <v>-0.12228799999866169</v>
      </c>
      <c r="H66" s="28"/>
      <c r="I66" s="28">
        <f t="shared" si="8"/>
        <v>-0.12228799999866169</v>
      </c>
      <c r="J66" s="28"/>
      <c r="K66" s="28"/>
      <c r="L66" s="28"/>
      <c r="M66" s="28"/>
      <c r="N66" s="28"/>
      <c r="O66" s="28"/>
      <c r="P66" s="28"/>
      <c r="Q66" s="30">
        <f t="shared" si="9"/>
        <v>26529.923999999999</v>
      </c>
    </row>
    <row r="67" spans="1:18" x14ac:dyDescent="0.2">
      <c r="A67" s="28" t="s">
        <v>26</v>
      </c>
      <c r="B67" s="28"/>
      <c r="C67" s="29">
        <v>44425.461000000003</v>
      </c>
      <c r="D67" s="29"/>
      <c r="E67" s="28">
        <f t="shared" si="5"/>
        <v>4346.9998853103098</v>
      </c>
      <c r="F67" s="28">
        <f t="shared" si="6"/>
        <v>4347</v>
      </c>
      <c r="G67" s="28">
        <f t="shared" si="7"/>
        <v>-3.4549999691080302E-4</v>
      </c>
      <c r="H67" s="28"/>
      <c r="I67" s="28">
        <f t="shared" si="8"/>
        <v>-3.4549999691080302E-4</v>
      </c>
      <c r="J67" s="28"/>
      <c r="K67" s="28"/>
      <c r="L67" s="28"/>
      <c r="M67" s="28"/>
      <c r="N67" s="28"/>
      <c r="O67" s="28"/>
      <c r="P67" s="28"/>
      <c r="Q67" s="30">
        <f t="shared" si="9"/>
        <v>29406.961000000003</v>
      </c>
      <c r="R67" s="28"/>
    </row>
    <row r="68" spans="1:18" x14ac:dyDescent="0.2">
      <c r="A68" s="28" t="s">
        <v>29</v>
      </c>
      <c r="B68" s="28"/>
      <c r="C68" s="29">
        <v>46326.406999999999</v>
      </c>
      <c r="D68" s="29"/>
      <c r="E68" s="28">
        <f t="shared" si="5"/>
        <v>4978.0242269109822</v>
      </c>
      <c r="F68" s="28">
        <f t="shared" si="6"/>
        <v>4978</v>
      </c>
      <c r="G68" s="28">
        <f t="shared" si="7"/>
        <v>7.2982999998203013E-2</v>
      </c>
      <c r="H68" s="28"/>
      <c r="I68" s="28">
        <f t="shared" si="8"/>
        <v>7.2982999998203013E-2</v>
      </c>
      <c r="J68" s="28"/>
      <c r="K68" s="28"/>
      <c r="L68" s="28"/>
      <c r="M68" s="28"/>
      <c r="N68" s="28"/>
      <c r="O68" s="28"/>
      <c r="P68" s="28"/>
      <c r="Q68" s="30">
        <f t="shared" si="9"/>
        <v>31307.906999999999</v>
      </c>
      <c r="R68" s="28"/>
    </row>
    <row r="69" spans="1:18" x14ac:dyDescent="0.2">
      <c r="A69" s="28" t="s">
        <v>32</v>
      </c>
      <c r="B69" s="28"/>
      <c r="C69" s="29">
        <v>46329.406999999999</v>
      </c>
      <c r="D69" s="29"/>
      <c r="E69" s="28">
        <f t="shared" si="5"/>
        <v>4979.0200853019105</v>
      </c>
      <c r="F69" s="28">
        <f t="shared" si="6"/>
        <v>4979</v>
      </c>
      <c r="G69" s="28">
        <f t="shared" si="7"/>
        <v>6.050649999815505E-2</v>
      </c>
      <c r="H69" s="28"/>
      <c r="I69" s="28">
        <f t="shared" si="8"/>
        <v>6.050649999815505E-2</v>
      </c>
      <c r="J69" s="28"/>
      <c r="K69" s="28"/>
      <c r="L69" s="28"/>
      <c r="M69" s="28"/>
      <c r="N69" s="28"/>
      <c r="O69" s="28"/>
      <c r="P69" s="28"/>
      <c r="Q69" s="30">
        <f t="shared" si="9"/>
        <v>31310.906999999999</v>
      </c>
      <c r="R69" s="28"/>
    </row>
    <row r="70" spans="1:18" x14ac:dyDescent="0.2">
      <c r="A70" s="28" t="s">
        <v>32</v>
      </c>
      <c r="B70" s="28"/>
      <c r="C70" s="29">
        <v>46329.42</v>
      </c>
      <c r="D70" s="29"/>
      <c r="E70" s="28">
        <f t="shared" si="5"/>
        <v>4979.0244006882704</v>
      </c>
      <c r="F70" s="28">
        <f t="shared" si="6"/>
        <v>4979</v>
      </c>
      <c r="G70" s="28">
        <f t="shared" si="7"/>
        <v>7.350649999716552E-2</v>
      </c>
      <c r="H70" s="28"/>
      <c r="I70" s="28">
        <f t="shared" si="8"/>
        <v>7.350649999716552E-2</v>
      </c>
      <c r="J70" s="28"/>
      <c r="K70" s="28"/>
      <c r="L70" s="28"/>
      <c r="M70" s="28"/>
      <c r="N70" s="28"/>
      <c r="O70" s="28"/>
      <c r="P70" s="28"/>
      <c r="Q70" s="30">
        <f t="shared" si="9"/>
        <v>31310.92</v>
      </c>
      <c r="R70" s="28"/>
    </row>
    <row r="71" spans="1:18" x14ac:dyDescent="0.2">
      <c r="A71" s="28" t="s">
        <v>33</v>
      </c>
      <c r="B71" s="28"/>
      <c r="C71" s="29">
        <v>47769.423999999999</v>
      </c>
      <c r="D71" s="29"/>
      <c r="E71" s="28">
        <f t="shared" si="5"/>
        <v>5457.0377561451514</v>
      </c>
      <c r="F71" s="28">
        <f t="shared" si="6"/>
        <v>5457</v>
      </c>
      <c r="G71" s="28">
        <f t="shared" si="7"/>
        <v>0.11373949999688193</v>
      </c>
      <c r="H71" s="28"/>
      <c r="I71" s="28">
        <f t="shared" si="8"/>
        <v>0.11373949999688193</v>
      </c>
      <c r="J71" s="28"/>
      <c r="K71" s="28"/>
      <c r="L71" s="28"/>
      <c r="M71" s="28"/>
      <c r="N71" s="28"/>
      <c r="O71" s="28">
        <f t="shared" ref="O71:O87" ca="1" si="10">+C$11+C$12*F71</f>
        <v>0.3155888284214779</v>
      </c>
      <c r="P71" s="28"/>
      <c r="Q71" s="30">
        <f t="shared" si="9"/>
        <v>32750.923999999999</v>
      </c>
      <c r="R71" s="28"/>
    </row>
    <row r="72" spans="1:18" x14ac:dyDescent="0.2">
      <c r="A72" s="28" t="s">
        <v>33</v>
      </c>
      <c r="B72" s="28"/>
      <c r="C72" s="29">
        <v>47775.440999999999</v>
      </c>
      <c r="D72" s="29"/>
      <c r="E72" s="28">
        <f t="shared" si="5"/>
        <v>5459.0351161245571</v>
      </c>
      <c r="F72" s="28">
        <f t="shared" si="6"/>
        <v>5459</v>
      </c>
      <c r="G72" s="28">
        <f t="shared" si="7"/>
        <v>0.10578649999661138</v>
      </c>
      <c r="H72" s="28"/>
      <c r="I72" s="28">
        <f t="shared" si="8"/>
        <v>0.10578649999661138</v>
      </c>
      <c r="J72" s="28"/>
      <c r="K72" s="28"/>
      <c r="L72" s="28"/>
      <c r="M72" s="28"/>
      <c r="N72" s="28"/>
      <c r="O72" s="28">
        <f t="shared" ca="1" si="10"/>
        <v>0.31553881427951447</v>
      </c>
      <c r="P72" s="28"/>
      <c r="Q72" s="30">
        <f t="shared" si="9"/>
        <v>32756.940999999999</v>
      </c>
      <c r="R72" s="28"/>
    </row>
    <row r="73" spans="1:18" x14ac:dyDescent="0.2">
      <c r="A73" s="28" t="s">
        <v>35</v>
      </c>
      <c r="B73" s="28" t="s">
        <v>42</v>
      </c>
      <c r="C73" s="29">
        <v>48126.39</v>
      </c>
      <c r="D73" s="29"/>
      <c r="E73" s="28">
        <f t="shared" si="5"/>
        <v>5575.5336182705496</v>
      </c>
      <c r="F73" s="28">
        <f t="shared" si="6"/>
        <v>5575.5</v>
      </c>
      <c r="G73" s="28">
        <f t="shared" si="7"/>
        <v>0.10127425000246149</v>
      </c>
      <c r="H73" s="28"/>
      <c r="I73" s="28">
        <f t="shared" si="8"/>
        <v>0.10127425000246149</v>
      </c>
      <c r="J73" s="28"/>
      <c r="K73" s="28"/>
      <c r="L73" s="28"/>
      <c r="M73" s="28"/>
      <c r="N73" s="28"/>
      <c r="O73" s="28">
        <f t="shared" ca="1" si="10"/>
        <v>0.31262549051014432</v>
      </c>
      <c r="P73" s="28"/>
      <c r="Q73" s="30">
        <f t="shared" si="9"/>
        <v>33107.89</v>
      </c>
      <c r="R73" s="28"/>
    </row>
    <row r="74" spans="1:18" x14ac:dyDescent="0.2">
      <c r="A74" s="28" t="s">
        <v>36</v>
      </c>
      <c r="B74" s="28"/>
      <c r="C74" s="29">
        <v>48489.394999999997</v>
      </c>
      <c r="D74" s="29">
        <v>5.0000000000000001E-3</v>
      </c>
      <c r="E74" s="28">
        <f t="shared" si="5"/>
        <v>5696.0341433368849</v>
      </c>
      <c r="F74" s="28">
        <f t="shared" si="6"/>
        <v>5696</v>
      </c>
      <c r="G74" s="28">
        <f t="shared" si="7"/>
        <v>0.10285599999770056</v>
      </c>
      <c r="H74" s="28"/>
      <c r="I74" s="28">
        <f t="shared" si="8"/>
        <v>0.10285599999770056</v>
      </c>
      <c r="J74" s="28"/>
      <c r="K74" s="28"/>
      <c r="L74" s="28"/>
      <c r="M74" s="28"/>
      <c r="N74" s="28"/>
      <c r="O74" s="28">
        <f t="shared" ca="1" si="10"/>
        <v>0.30961213845684732</v>
      </c>
      <c r="P74" s="28"/>
      <c r="Q74" s="30">
        <f t="shared" si="9"/>
        <v>33470.894999999997</v>
      </c>
      <c r="R74" s="28"/>
    </row>
    <row r="75" spans="1:18" x14ac:dyDescent="0.2">
      <c r="A75" s="28" t="s">
        <v>37</v>
      </c>
      <c r="B75" s="28"/>
      <c r="C75" s="29">
        <v>48501.48</v>
      </c>
      <c r="D75" s="29"/>
      <c r="E75" s="28">
        <f t="shared" si="5"/>
        <v>5700.0457928883443</v>
      </c>
      <c r="F75" s="28">
        <f t="shared" si="6"/>
        <v>5700</v>
      </c>
      <c r="G75" s="28">
        <f t="shared" si="7"/>
        <v>0.13795000000391155</v>
      </c>
      <c r="H75" s="28"/>
      <c r="I75" s="28">
        <f t="shared" si="8"/>
        <v>0.13795000000391155</v>
      </c>
      <c r="J75" s="28"/>
      <c r="K75" s="28"/>
      <c r="L75" s="28"/>
      <c r="M75" s="28"/>
      <c r="N75" s="28"/>
      <c r="O75" s="28">
        <f t="shared" ca="1" si="10"/>
        <v>0.30951211017292046</v>
      </c>
      <c r="P75" s="28"/>
      <c r="Q75" s="30">
        <f t="shared" si="9"/>
        <v>33482.980000000003</v>
      </c>
      <c r="R75" s="28"/>
    </row>
    <row r="76" spans="1:18" x14ac:dyDescent="0.2">
      <c r="A76" s="28" t="s">
        <v>38</v>
      </c>
      <c r="B76" s="28"/>
      <c r="C76" s="29">
        <v>49206.436000000002</v>
      </c>
      <c r="D76" s="29">
        <v>8.0000000000000002E-3</v>
      </c>
      <c r="E76" s="28">
        <f t="shared" si="5"/>
        <v>5934.0579088334807</v>
      </c>
      <c r="F76" s="28">
        <f t="shared" si="6"/>
        <v>5934</v>
      </c>
      <c r="G76" s="28">
        <f t="shared" si="7"/>
        <v>0.17444899999827612</v>
      </c>
      <c r="H76" s="28"/>
      <c r="I76" s="28">
        <f t="shared" si="8"/>
        <v>0.17444899999827612</v>
      </c>
      <c r="J76" s="28"/>
      <c r="K76" s="28"/>
      <c r="L76" s="28"/>
      <c r="M76" s="28"/>
      <c r="N76" s="28"/>
      <c r="O76" s="28">
        <f t="shared" ca="1" si="10"/>
        <v>0.30366045556319843</v>
      </c>
      <c r="P76" s="28"/>
      <c r="Q76" s="30">
        <f t="shared" si="9"/>
        <v>34187.936000000002</v>
      </c>
      <c r="R76" s="28"/>
    </row>
    <row r="77" spans="1:18" x14ac:dyDescent="0.2">
      <c r="A77" s="28" t="s">
        <v>38</v>
      </c>
      <c r="B77" s="28"/>
      <c r="C77" s="29">
        <v>49212.447999999997</v>
      </c>
      <c r="D77" s="29">
        <v>5.0000000000000001E-3</v>
      </c>
      <c r="E77" s="28">
        <f t="shared" si="5"/>
        <v>5936.0536090488995</v>
      </c>
      <c r="F77" s="28">
        <f t="shared" si="6"/>
        <v>5936</v>
      </c>
      <c r="G77" s="28">
        <f t="shared" si="7"/>
        <v>0.16149599999334896</v>
      </c>
      <c r="H77" s="28"/>
      <c r="I77" s="28">
        <f t="shared" si="8"/>
        <v>0.16149599999334896</v>
      </c>
      <c r="J77" s="28"/>
      <c r="K77" s="28"/>
      <c r="L77" s="28"/>
      <c r="M77" s="28"/>
      <c r="N77" s="28"/>
      <c r="O77" s="28">
        <f t="shared" ca="1" si="10"/>
        <v>0.30361044142123494</v>
      </c>
      <c r="P77" s="28"/>
      <c r="Q77" s="30">
        <f t="shared" si="9"/>
        <v>34193.947999999997</v>
      </c>
      <c r="R77" s="28"/>
    </row>
    <row r="78" spans="1:18" x14ac:dyDescent="0.2">
      <c r="A78" s="28" t="s">
        <v>39</v>
      </c>
      <c r="B78" s="28"/>
      <c r="C78" s="29">
        <v>49929.434000000001</v>
      </c>
      <c r="D78" s="29">
        <v>5.0000000000000001E-3</v>
      </c>
      <c r="E78" s="28">
        <f t="shared" si="5"/>
        <v>6174.0591171416618</v>
      </c>
      <c r="F78" s="28">
        <f t="shared" si="6"/>
        <v>6174</v>
      </c>
      <c r="G78" s="28">
        <f t="shared" si="7"/>
        <v>0.17808900000090944</v>
      </c>
      <c r="H78" s="28"/>
      <c r="I78" s="28">
        <f t="shared" si="8"/>
        <v>0.17808900000090944</v>
      </c>
      <c r="J78" s="28"/>
      <c r="K78" s="28"/>
      <c r="L78" s="28"/>
      <c r="M78" s="28"/>
      <c r="N78" s="28"/>
      <c r="O78" s="28">
        <f t="shared" ca="1" si="10"/>
        <v>0.29765875852758605</v>
      </c>
      <c r="P78" s="28"/>
      <c r="Q78" s="30">
        <f t="shared" si="9"/>
        <v>34910.934000000001</v>
      </c>
      <c r="R78" s="28"/>
    </row>
    <row r="79" spans="1:18" x14ac:dyDescent="0.2">
      <c r="A79" s="28" t="s">
        <v>39</v>
      </c>
      <c r="B79" s="28"/>
      <c r="C79" s="29">
        <v>49935.434000000001</v>
      </c>
      <c r="D79" s="29">
        <v>5.0000000000000001E-3</v>
      </c>
      <c r="E79" s="28">
        <f t="shared" si="5"/>
        <v>6176.0508339235184</v>
      </c>
      <c r="F79" s="28">
        <f t="shared" si="6"/>
        <v>6176</v>
      </c>
      <c r="G79" s="28">
        <f t="shared" si="7"/>
        <v>0.15313600000081351</v>
      </c>
      <c r="H79" s="28"/>
      <c r="I79" s="28">
        <f t="shared" si="8"/>
        <v>0.15313600000081351</v>
      </c>
      <c r="J79" s="28"/>
      <c r="K79" s="28"/>
      <c r="L79" s="28"/>
      <c r="M79" s="28"/>
      <c r="N79" s="28"/>
      <c r="O79" s="28">
        <f t="shared" ca="1" si="10"/>
        <v>0.29760874438562268</v>
      </c>
      <c r="P79" s="28"/>
      <c r="Q79" s="30">
        <f t="shared" si="9"/>
        <v>34916.934000000001</v>
      </c>
      <c r="R79" s="28"/>
    </row>
    <row r="80" spans="1:18" x14ac:dyDescent="0.2">
      <c r="A80" s="28" t="s">
        <v>40</v>
      </c>
      <c r="B80" s="28"/>
      <c r="C80" s="29">
        <v>50390.336000000003</v>
      </c>
      <c r="D80" s="29">
        <v>7.0000000000000001E-3</v>
      </c>
      <c r="E80" s="28">
        <f t="shared" si="5"/>
        <v>6327.0568251735758</v>
      </c>
      <c r="F80" s="28">
        <f t="shared" si="6"/>
        <v>6327</v>
      </c>
      <c r="G80" s="28">
        <f t="shared" si="7"/>
        <v>0.17118450000270968</v>
      </c>
      <c r="H80" s="28"/>
      <c r="I80" s="28">
        <f t="shared" si="8"/>
        <v>0.17118450000270968</v>
      </c>
      <c r="J80" s="28"/>
      <c r="K80" s="28"/>
      <c r="L80" s="28"/>
      <c r="M80" s="28"/>
      <c r="N80" s="28"/>
      <c r="O80" s="28">
        <f t="shared" ca="1" si="10"/>
        <v>0.29383267666738322</v>
      </c>
      <c r="P80" s="28"/>
      <c r="Q80" s="30">
        <f t="shared" si="9"/>
        <v>35371.836000000003</v>
      </c>
      <c r="R80" s="28"/>
    </row>
    <row r="81" spans="1:18" x14ac:dyDescent="0.2">
      <c r="A81" s="28" t="s">
        <v>40</v>
      </c>
      <c r="B81" s="28"/>
      <c r="C81" s="29">
        <v>50396.366000000002</v>
      </c>
      <c r="D81" s="29">
        <v>6.0000000000000001E-3</v>
      </c>
      <c r="E81" s="28">
        <f t="shared" si="5"/>
        <v>6329.0585005393414</v>
      </c>
      <c r="F81" s="28">
        <f t="shared" si="6"/>
        <v>6329</v>
      </c>
      <c r="G81" s="28">
        <f t="shared" si="7"/>
        <v>0.1762315000014496</v>
      </c>
      <c r="H81" s="28"/>
      <c r="I81" s="28">
        <f t="shared" si="8"/>
        <v>0.1762315000014496</v>
      </c>
      <c r="J81" s="28"/>
      <c r="K81" s="28"/>
      <c r="L81" s="28"/>
      <c r="M81" s="28"/>
      <c r="N81" s="28"/>
      <c r="O81" s="28">
        <f t="shared" ca="1" si="10"/>
        <v>0.29378266252541979</v>
      </c>
      <c r="P81" s="28"/>
      <c r="Q81" s="30">
        <f t="shared" si="9"/>
        <v>35377.866000000002</v>
      </c>
      <c r="R81" s="28"/>
    </row>
    <row r="82" spans="1:18" x14ac:dyDescent="0.2">
      <c r="A82" s="28" t="s">
        <v>41</v>
      </c>
      <c r="B82" s="28"/>
      <c r="C82" s="29">
        <v>50652.432000000001</v>
      </c>
      <c r="D82" s="29">
        <v>5.0000000000000001E-3</v>
      </c>
      <c r="E82" s="28">
        <f t="shared" si="5"/>
        <v>6414.0603254498419</v>
      </c>
      <c r="F82" s="28">
        <f t="shared" si="6"/>
        <v>6414</v>
      </c>
      <c r="G82" s="28">
        <f t="shared" si="7"/>
        <v>0.18172900000354275</v>
      </c>
      <c r="H82" s="28"/>
      <c r="I82" s="28">
        <f t="shared" si="8"/>
        <v>0.18172900000354275</v>
      </c>
      <c r="J82" s="28"/>
      <c r="K82" s="28"/>
      <c r="L82" s="28"/>
      <c r="M82" s="28"/>
      <c r="N82" s="28"/>
      <c r="O82" s="28">
        <f t="shared" ca="1" si="10"/>
        <v>0.29165706149197379</v>
      </c>
      <c r="P82" s="28"/>
      <c r="Q82" s="30">
        <f t="shared" si="9"/>
        <v>35633.932000000001</v>
      </c>
      <c r="R82" s="28"/>
    </row>
    <row r="83" spans="1:18" x14ac:dyDescent="0.2">
      <c r="A83" s="28" t="s">
        <v>41</v>
      </c>
      <c r="B83" s="28"/>
      <c r="C83" s="29">
        <v>50658.464999999997</v>
      </c>
      <c r="D83" s="29">
        <v>4.0000000000000001E-3</v>
      </c>
      <c r="E83" s="28">
        <f t="shared" si="5"/>
        <v>6416.062996673998</v>
      </c>
      <c r="F83" s="28">
        <f t="shared" si="6"/>
        <v>6416</v>
      </c>
      <c r="G83" s="28">
        <f t="shared" si="7"/>
        <v>0.18977599999925587</v>
      </c>
      <c r="H83" s="28"/>
      <c r="I83" s="28">
        <f t="shared" si="8"/>
        <v>0.18977599999925587</v>
      </c>
      <c r="J83" s="28"/>
      <c r="K83" s="28"/>
      <c r="L83" s="28"/>
      <c r="M83" s="28"/>
      <c r="N83" s="28"/>
      <c r="O83" s="28">
        <f t="shared" ca="1" si="10"/>
        <v>0.29160704735001031</v>
      </c>
      <c r="P83" s="28"/>
      <c r="Q83" s="30">
        <f t="shared" si="9"/>
        <v>35639.964999999997</v>
      </c>
      <c r="R83" s="28"/>
    </row>
    <row r="84" spans="1:18" x14ac:dyDescent="0.2">
      <c r="A84" s="34" t="s">
        <v>53</v>
      </c>
      <c r="B84" s="35" t="s">
        <v>44</v>
      </c>
      <c r="C84" s="34">
        <v>51833.374640000002</v>
      </c>
      <c r="D84" s="34">
        <v>2.3999999999999998E-3</v>
      </c>
      <c r="E84" s="28">
        <f t="shared" si="5"/>
        <v>6806.0775378662711</v>
      </c>
      <c r="F84" s="28">
        <f t="shared" si="6"/>
        <v>6806</v>
      </c>
      <c r="G84" s="28">
        <f t="shared" si="7"/>
        <v>0.23358100000041304</v>
      </c>
      <c r="H84" s="28"/>
      <c r="J84" s="28"/>
      <c r="K84" s="28">
        <f t="shared" ref="K84:K89" si="11">G84</f>
        <v>0.23358100000041304</v>
      </c>
      <c r="L84" s="28"/>
      <c r="M84" s="28"/>
      <c r="N84" s="28"/>
      <c r="O84" s="28">
        <f t="shared" ca="1" si="10"/>
        <v>0.28185428966714032</v>
      </c>
      <c r="P84" s="28"/>
      <c r="Q84" s="30">
        <f t="shared" si="9"/>
        <v>36814.874640000002</v>
      </c>
      <c r="R84" s="28"/>
    </row>
    <row r="85" spans="1:18" x14ac:dyDescent="0.2">
      <c r="A85" s="31" t="s">
        <v>43</v>
      </c>
      <c r="B85" s="32" t="s">
        <v>44</v>
      </c>
      <c r="C85" s="33">
        <v>53586.659500000002</v>
      </c>
      <c r="D85" s="33">
        <v>8.9999999999999998E-4</v>
      </c>
      <c r="E85" s="28">
        <f t="shared" si="5"/>
        <v>7388.0853510392535</v>
      </c>
      <c r="F85" s="28">
        <f>ROUND(2*E85,0)/2</f>
        <v>7388</v>
      </c>
      <c r="G85" s="28">
        <f>+C85-(C$7+F85*C$8)</f>
        <v>0.25711800000135554</v>
      </c>
      <c r="H85" s="28"/>
      <c r="I85" s="28"/>
      <c r="J85" s="28"/>
      <c r="K85" s="28">
        <f t="shared" si="11"/>
        <v>0.25711800000135554</v>
      </c>
      <c r="L85" s="28"/>
      <c r="M85" s="28"/>
      <c r="N85" s="28"/>
      <c r="O85" s="28">
        <f t="shared" ca="1" si="10"/>
        <v>0.26730017435578041</v>
      </c>
      <c r="P85" s="28"/>
      <c r="Q85" s="30">
        <f t="shared" si="9"/>
        <v>38568.159500000002</v>
      </c>
      <c r="R85" s="28"/>
    </row>
    <row r="86" spans="1:18" x14ac:dyDescent="0.2">
      <c r="A86" s="36" t="s">
        <v>54</v>
      </c>
      <c r="B86" s="37" t="s">
        <v>44</v>
      </c>
      <c r="C86" s="36">
        <v>54255.437700000002</v>
      </c>
      <c r="D86" s="36">
        <v>5.0000000000000001E-4</v>
      </c>
      <c r="E86" s="28">
        <f t="shared" si="5"/>
        <v>7610.0881450859461</v>
      </c>
      <c r="F86" s="28">
        <f>ROUND(2*E86,0)/2</f>
        <v>7610</v>
      </c>
      <c r="G86" s="28">
        <f>+C86-(C$7+F86*C$8)</f>
        <v>0.26553500000591157</v>
      </c>
      <c r="H86" s="28"/>
      <c r="I86" s="28"/>
      <c r="J86" s="28"/>
      <c r="K86" s="28">
        <f t="shared" si="11"/>
        <v>0.26553500000591157</v>
      </c>
      <c r="L86" s="28"/>
      <c r="M86" s="28"/>
      <c r="N86" s="28"/>
      <c r="O86" s="28">
        <f t="shared" ca="1" si="10"/>
        <v>0.261748604597839</v>
      </c>
      <c r="P86" s="28"/>
      <c r="Q86" s="30">
        <f t="shared" si="9"/>
        <v>39236.937700000002</v>
      </c>
      <c r="R86" s="28"/>
    </row>
    <row r="87" spans="1:18" x14ac:dyDescent="0.2">
      <c r="A87" s="52" t="s">
        <v>294</v>
      </c>
      <c r="B87" s="8" t="s">
        <v>44</v>
      </c>
      <c r="C87" s="39">
        <v>54719.359700000001</v>
      </c>
      <c r="D87" s="39" t="s">
        <v>65</v>
      </c>
      <c r="E87" s="28">
        <f t="shared" si="5"/>
        <v>7764.0883505647271</v>
      </c>
      <c r="F87" s="28">
        <f>ROUND(2*E87,0)/2</f>
        <v>7764</v>
      </c>
      <c r="G87" s="28">
        <f>+C87-(C$7+F87*C$8)</f>
        <v>0.26615399999718647</v>
      </c>
      <c r="H87" s="28"/>
      <c r="I87" s="28"/>
      <c r="J87" s="28"/>
      <c r="K87" s="28">
        <f t="shared" si="11"/>
        <v>0.26615399999718647</v>
      </c>
      <c r="L87" s="28"/>
      <c r="M87" s="28"/>
      <c r="N87" s="28"/>
      <c r="O87" s="28">
        <f t="shared" ca="1" si="10"/>
        <v>0.25789751566665442</v>
      </c>
      <c r="P87" s="28"/>
      <c r="Q87" s="30">
        <f t="shared" si="9"/>
        <v>39700.859700000001</v>
      </c>
    </row>
    <row r="88" spans="1:18" x14ac:dyDescent="0.2">
      <c r="A88" s="53" t="s">
        <v>298</v>
      </c>
      <c r="B88" s="54" t="s">
        <v>44</v>
      </c>
      <c r="C88" s="55">
        <v>57632.392639999998</v>
      </c>
      <c r="D88" s="55">
        <v>2.0000000000000001E-4</v>
      </c>
      <c r="E88" s="28">
        <f>+(C88-C$7)/C$8</f>
        <v>8731.0777826814574</v>
      </c>
      <c r="F88" s="28">
        <f>ROUND(2*E88,0)/2</f>
        <v>8731</v>
      </c>
      <c r="G88" s="28">
        <f>+C88-(C$7+F88*C$8)</f>
        <v>0.23431849999906262</v>
      </c>
      <c r="H88" s="28"/>
      <c r="I88" s="28"/>
      <c r="J88" s="28"/>
      <c r="K88" s="28">
        <f t="shared" si="11"/>
        <v>0.23431849999906262</v>
      </c>
      <c r="L88" s="28"/>
      <c r="M88" s="28"/>
      <c r="N88" s="28"/>
      <c r="O88" s="28">
        <f ca="1">+C$11+C$12*F88</f>
        <v>0.23371567802733309</v>
      </c>
      <c r="P88" s="28"/>
      <c r="Q88" s="30">
        <f>+C88-15018.5</f>
        <v>42613.892639999998</v>
      </c>
    </row>
    <row r="89" spans="1:18" x14ac:dyDescent="0.2">
      <c r="A89" s="58" t="s">
        <v>299</v>
      </c>
      <c r="B89" s="57" t="s">
        <v>44</v>
      </c>
      <c r="C89" s="56">
        <v>59400.698600000003</v>
      </c>
      <c r="D89" s="56">
        <v>8.9999999999999998E-4</v>
      </c>
      <c r="E89" s="28">
        <f>+(C89-C$7)/C$8</f>
        <v>9318.0718920131003</v>
      </c>
      <c r="F89" s="28">
        <f>ROUND(2*E89,0)/2</f>
        <v>9318</v>
      </c>
      <c r="G89" s="28">
        <f>+C89-(C$7+F89*C$8)</f>
        <v>0.21657300000515534</v>
      </c>
      <c r="H89" s="28"/>
      <c r="I89" s="28"/>
      <c r="J89" s="28"/>
      <c r="K89" s="28">
        <f t="shared" si="11"/>
        <v>0.21657300000515534</v>
      </c>
      <c r="L89" s="28"/>
      <c r="M89" s="28"/>
      <c r="N89" s="28"/>
      <c r="O89" s="28">
        <f ca="1">+C$11+C$12*F89</f>
        <v>0.2190365273610646</v>
      </c>
      <c r="P89" s="28"/>
      <c r="Q89" s="30">
        <f>+C89-15018.5</f>
        <v>44382.198600000003</v>
      </c>
    </row>
    <row r="90" spans="1:18" x14ac:dyDescent="0.2">
      <c r="B90" s="8"/>
      <c r="C90" s="39"/>
      <c r="D90" s="39"/>
    </row>
    <row r="91" spans="1:18" x14ac:dyDescent="0.2">
      <c r="B91" s="8"/>
      <c r="C91" s="39"/>
      <c r="D91" s="39"/>
    </row>
    <row r="92" spans="1:18" x14ac:dyDescent="0.2">
      <c r="C92" s="39"/>
      <c r="D92" s="39"/>
    </row>
    <row r="93" spans="1:18" x14ac:dyDescent="0.2">
      <c r="C93" s="39"/>
      <c r="D93" s="39"/>
    </row>
    <row r="94" spans="1:18" x14ac:dyDescent="0.2">
      <c r="C94" s="39"/>
      <c r="D94" s="39"/>
    </row>
    <row r="95" spans="1:18" x14ac:dyDescent="0.2">
      <c r="C95" s="39"/>
      <c r="D95" s="39"/>
    </row>
    <row r="96" spans="1:18" x14ac:dyDescent="0.2">
      <c r="C96" s="39"/>
      <c r="D96" s="39"/>
    </row>
    <row r="97" spans="3:4" x14ac:dyDescent="0.2">
      <c r="C97" s="39"/>
      <c r="D97" s="39"/>
    </row>
    <row r="98" spans="3:4" x14ac:dyDescent="0.2">
      <c r="C98" s="39"/>
      <c r="D98" s="39"/>
    </row>
    <row r="99" spans="3:4" x14ac:dyDescent="0.2">
      <c r="C99" s="39"/>
      <c r="D99" s="39"/>
    </row>
    <row r="100" spans="3:4" x14ac:dyDescent="0.2">
      <c r="C100" s="39"/>
      <c r="D100" s="39"/>
    </row>
    <row r="101" spans="3:4" x14ac:dyDescent="0.2">
      <c r="C101" s="39"/>
      <c r="D101" s="39"/>
    </row>
  </sheetData>
  <phoneticPr fontId="7" type="noConversion"/>
  <hyperlinks>
    <hyperlink ref="H3462" r:id="rId1" display="http://vsolj.cetus-net.org/bulletin.html"/>
  </hyperlinks>
  <pageMargins left="0.75" right="0.75" top="1" bottom="1" header="0.5" footer="0.5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06"/>
  <sheetViews>
    <sheetView topLeftCell="A32" workbookViewId="0">
      <selection activeCell="A30" sqref="A30:D75"/>
    </sheetView>
  </sheetViews>
  <sheetFormatPr defaultRowHeight="12.75" x14ac:dyDescent="0.2"/>
  <cols>
    <col min="1" max="1" width="19.7109375" style="39" customWidth="1"/>
    <col min="2" max="2" width="4.42578125" style="12" customWidth="1"/>
    <col min="3" max="3" width="12.7109375" style="39" customWidth="1"/>
    <col min="4" max="4" width="5.42578125" style="12" customWidth="1"/>
    <col min="5" max="5" width="14.85546875" style="12" customWidth="1"/>
    <col min="6" max="6" width="9.140625" style="12"/>
    <col min="7" max="7" width="12" style="12" customWidth="1"/>
    <col min="8" max="8" width="14.140625" style="39" customWidth="1"/>
    <col min="9" max="9" width="22.5703125" style="12" customWidth="1"/>
    <col min="10" max="10" width="25.140625" style="12" customWidth="1"/>
    <col min="11" max="11" width="15.7109375" style="12" customWidth="1"/>
    <col min="12" max="12" width="14.140625" style="12" customWidth="1"/>
    <col min="13" max="13" width="9.5703125" style="12" customWidth="1"/>
    <col min="14" max="14" width="14.140625" style="12" customWidth="1"/>
    <col min="15" max="15" width="23.42578125" style="12" customWidth="1"/>
    <col min="16" max="16" width="16.5703125" style="12" customWidth="1"/>
    <col min="17" max="17" width="41" style="12" customWidth="1"/>
    <col min="18" max="16384" width="9.140625" style="12"/>
  </cols>
  <sheetData>
    <row r="1" spans="1:16" ht="15.75" x14ac:dyDescent="0.25">
      <c r="A1" s="38" t="s">
        <v>55</v>
      </c>
      <c r="I1" s="40" t="s">
        <v>56</v>
      </c>
      <c r="J1" s="41" t="s">
        <v>57</v>
      </c>
    </row>
    <row r="2" spans="1:16" x14ac:dyDescent="0.2">
      <c r="I2" s="42" t="s">
        <v>58</v>
      </c>
      <c r="J2" s="43" t="s">
        <v>59</v>
      </c>
    </row>
    <row r="3" spans="1:16" x14ac:dyDescent="0.2">
      <c r="A3" s="44" t="s">
        <v>60</v>
      </c>
      <c r="I3" s="42" t="s">
        <v>61</v>
      </c>
      <c r="J3" s="43" t="s">
        <v>62</v>
      </c>
    </row>
    <row r="4" spans="1:16" x14ac:dyDescent="0.2">
      <c r="I4" s="42" t="s">
        <v>63</v>
      </c>
      <c r="J4" s="43" t="s">
        <v>62</v>
      </c>
    </row>
    <row r="5" spans="1:16" ht="13.5" thickBot="1" x14ac:dyDescent="0.25">
      <c r="I5" s="45" t="s">
        <v>64</v>
      </c>
      <c r="J5" s="46" t="s">
        <v>65</v>
      </c>
    </row>
    <row r="10" spans="1:16" ht="13.5" thickBot="1" x14ac:dyDescent="0.25"/>
    <row r="11" spans="1:16" ht="12.75" customHeight="1" thickBot="1" x14ac:dyDescent="0.25">
      <c r="A11" s="39" t="str">
        <f t="shared" ref="A11:A42" si="0">P11</f>
        <v> BBS 49 </v>
      </c>
      <c r="B11" s="8" t="str">
        <f t="shared" ref="B11:B42" si="1">IF(H11=INT(H11),"I","II")</f>
        <v>I</v>
      </c>
      <c r="C11" s="39">
        <f t="shared" ref="C11:C42" si="2">1*G11</f>
        <v>44425.461000000003</v>
      </c>
      <c r="D11" s="12" t="str">
        <f t="shared" ref="D11:D42" si="3">VLOOKUP(F11,I$1:J$5,2,FALSE)</f>
        <v>vis</v>
      </c>
      <c r="E11" s="47">
        <f>VLOOKUP(C11,Active!C$21:E$973,3,FALSE)</f>
        <v>4346.9998853103098</v>
      </c>
      <c r="F11" s="8" t="s">
        <v>64</v>
      </c>
      <c r="G11" s="12" t="str">
        <f t="shared" ref="G11:G42" si="4">MID(I11,3,LEN(I11)-3)</f>
        <v>44425.461</v>
      </c>
      <c r="H11" s="39">
        <f t="shared" ref="H11:H42" si="5">1*K11</f>
        <v>-3526</v>
      </c>
      <c r="I11" s="48" t="s">
        <v>211</v>
      </c>
      <c r="J11" s="49" t="s">
        <v>212</v>
      </c>
      <c r="K11" s="48">
        <v>-3526</v>
      </c>
      <c r="L11" s="48" t="s">
        <v>178</v>
      </c>
      <c r="M11" s="49" t="s">
        <v>83</v>
      </c>
      <c r="N11" s="49"/>
      <c r="O11" s="50" t="s">
        <v>213</v>
      </c>
      <c r="P11" s="50" t="s">
        <v>214</v>
      </c>
    </row>
    <row r="12" spans="1:16" ht="12.75" customHeight="1" thickBot="1" x14ac:dyDescent="0.25">
      <c r="A12" s="39" t="str">
        <f t="shared" si="0"/>
        <v> BBS 78 </v>
      </c>
      <c r="B12" s="8" t="str">
        <f t="shared" si="1"/>
        <v>I</v>
      </c>
      <c r="C12" s="39">
        <f t="shared" si="2"/>
        <v>46326.406999999999</v>
      </c>
      <c r="D12" s="12" t="str">
        <f t="shared" si="3"/>
        <v>vis</v>
      </c>
      <c r="E12" s="47">
        <f>VLOOKUP(C12,Active!C$21:E$973,3,FALSE)</f>
        <v>4978.0242269109822</v>
      </c>
      <c r="F12" s="8" t="s">
        <v>64</v>
      </c>
      <c r="G12" s="12" t="str">
        <f t="shared" si="4"/>
        <v>46326.407</v>
      </c>
      <c r="H12" s="39">
        <f t="shared" si="5"/>
        <v>-2895</v>
      </c>
      <c r="I12" s="48" t="s">
        <v>215</v>
      </c>
      <c r="J12" s="49" t="s">
        <v>216</v>
      </c>
      <c r="K12" s="48">
        <v>-2895</v>
      </c>
      <c r="L12" s="48" t="s">
        <v>175</v>
      </c>
      <c r="M12" s="49" t="s">
        <v>83</v>
      </c>
      <c r="N12" s="49"/>
      <c r="O12" s="50" t="s">
        <v>217</v>
      </c>
      <c r="P12" s="50" t="s">
        <v>218</v>
      </c>
    </row>
    <row r="13" spans="1:16" ht="12.75" customHeight="1" thickBot="1" x14ac:dyDescent="0.25">
      <c r="A13" s="39" t="str">
        <f t="shared" si="0"/>
        <v> BBS 78 </v>
      </c>
      <c r="B13" s="8" t="str">
        <f t="shared" si="1"/>
        <v>I</v>
      </c>
      <c r="C13" s="39">
        <f t="shared" si="2"/>
        <v>46329.42</v>
      </c>
      <c r="D13" s="12" t="str">
        <f t="shared" si="3"/>
        <v>vis</v>
      </c>
      <c r="E13" s="47">
        <f>VLOOKUP(C13,Active!C$21:E$973,3,FALSE)</f>
        <v>4979.0244006882704</v>
      </c>
      <c r="F13" s="8" t="s">
        <v>64</v>
      </c>
      <c r="G13" s="12" t="str">
        <f t="shared" si="4"/>
        <v>46329.420</v>
      </c>
      <c r="H13" s="39">
        <f t="shared" si="5"/>
        <v>-2894</v>
      </c>
      <c r="I13" s="48" t="s">
        <v>219</v>
      </c>
      <c r="J13" s="49" t="s">
        <v>220</v>
      </c>
      <c r="K13" s="48">
        <v>-2894</v>
      </c>
      <c r="L13" s="48" t="s">
        <v>221</v>
      </c>
      <c r="M13" s="49" t="s">
        <v>83</v>
      </c>
      <c r="N13" s="49"/>
      <c r="O13" s="50" t="s">
        <v>217</v>
      </c>
      <c r="P13" s="50" t="s">
        <v>218</v>
      </c>
    </row>
    <row r="14" spans="1:16" ht="12.75" customHeight="1" thickBot="1" x14ac:dyDescent="0.25">
      <c r="A14" s="39" t="str">
        <f t="shared" si="0"/>
        <v> BBS 82 </v>
      </c>
      <c r="B14" s="8" t="str">
        <f t="shared" si="1"/>
        <v>I</v>
      </c>
      <c r="C14" s="39">
        <f t="shared" si="2"/>
        <v>47769.423999999999</v>
      </c>
      <c r="D14" s="12" t="str">
        <f t="shared" si="3"/>
        <v>vis</v>
      </c>
      <c r="E14" s="47">
        <f>VLOOKUP(C14,Active!C$21:E$973,3,FALSE)</f>
        <v>5457.0377561451514</v>
      </c>
      <c r="F14" s="8" t="s">
        <v>64</v>
      </c>
      <c r="G14" s="12" t="str">
        <f t="shared" si="4"/>
        <v>47769.424</v>
      </c>
      <c r="H14" s="39">
        <f t="shared" si="5"/>
        <v>-2416</v>
      </c>
      <c r="I14" s="48" t="s">
        <v>222</v>
      </c>
      <c r="J14" s="49" t="s">
        <v>223</v>
      </c>
      <c r="K14" s="48">
        <v>-2416</v>
      </c>
      <c r="L14" s="48" t="s">
        <v>224</v>
      </c>
      <c r="M14" s="49" t="s">
        <v>83</v>
      </c>
      <c r="N14" s="49"/>
      <c r="O14" s="50" t="s">
        <v>217</v>
      </c>
      <c r="P14" s="50" t="s">
        <v>225</v>
      </c>
    </row>
    <row r="15" spans="1:16" ht="12.75" customHeight="1" thickBot="1" x14ac:dyDescent="0.25">
      <c r="A15" s="39" t="str">
        <f t="shared" si="0"/>
        <v> BBS 82 </v>
      </c>
      <c r="B15" s="8" t="str">
        <f t="shared" si="1"/>
        <v>I</v>
      </c>
      <c r="C15" s="39">
        <f t="shared" si="2"/>
        <v>47775.440999999999</v>
      </c>
      <c r="D15" s="12" t="str">
        <f t="shared" si="3"/>
        <v>vis</v>
      </c>
      <c r="E15" s="47">
        <f>VLOOKUP(C15,Active!C$21:E$973,3,FALSE)</f>
        <v>5459.0351161245571</v>
      </c>
      <c r="F15" s="8" t="s">
        <v>64</v>
      </c>
      <c r="G15" s="12" t="str">
        <f t="shared" si="4"/>
        <v>47775.441</v>
      </c>
      <c r="H15" s="39">
        <f t="shared" si="5"/>
        <v>-2414</v>
      </c>
      <c r="I15" s="48" t="s">
        <v>226</v>
      </c>
      <c r="J15" s="49" t="s">
        <v>227</v>
      </c>
      <c r="K15" s="48">
        <v>-2414</v>
      </c>
      <c r="L15" s="48" t="s">
        <v>228</v>
      </c>
      <c r="M15" s="49" t="s">
        <v>83</v>
      </c>
      <c r="N15" s="49"/>
      <c r="O15" s="50" t="s">
        <v>217</v>
      </c>
      <c r="P15" s="50" t="s">
        <v>225</v>
      </c>
    </row>
    <row r="16" spans="1:16" ht="12.75" customHeight="1" thickBot="1" x14ac:dyDescent="0.25">
      <c r="A16" s="39" t="str">
        <f t="shared" si="0"/>
        <v> BBS 96 </v>
      </c>
      <c r="B16" s="8" t="str">
        <f t="shared" si="1"/>
        <v>II</v>
      </c>
      <c r="C16" s="39">
        <f t="shared" si="2"/>
        <v>48126.39</v>
      </c>
      <c r="D16" s="12" t="str">
        <f t="shared" si="3"/>
        <v>vis</v>
      </c>
      <c r="E16" s="47">
        <f>VLOOKUP(C16,Active!C$21:E$973,3,FALSE)</f>
        <v>5575.5336182705496</v>
      </c>
      <c r="F16" s="8" t="s">
        <v>64</v>
      </c>
      <c r="G16" s="12" t="str">
        <f t="shared" si="4"/>
        <v>48126.390</v>
      </c>
      <c r="H16" s="39">
        <f t="shared" si="5"/>
        <v>-2297.5</v>
      </c>
      <c r="I16" s="48" t="s">
        <v>229</v>
      </c>
      <c r="J16" s="49" t="s">
        <v>230</v>
      </c>
      <c r="K16" s="48">
        <v>-2297.5</v>
      </c>
      <c r="L16" s="48" t="s">
        <v>231</v>
      </c>
      <c r="M16" s="49" t="s">
        <v>83</v>
      </c>
      <c r="N16" s="49"/>
      <c r="O16" s="50" t="s">
        <v>217</v>
      </c>
      <c r="P16" s="50" t="s">
        <v>232</v>
      </c>
    </row>
    <row r="17" spans="1:16" ht="12.75" customHeight="1" thickBot="1" x14ac:dyDescent="0.25">
      <c r="A17" s="39" t="str">
        <f t="shared" si="0"/>
        <v> BBS 98 </v>
      </c>
      <c r="B17" s="8" t="str">
        <f t="shared" si="1"/>
        <v>I</v>
      </c>
      <c r="C17" s="39">
        <f t="shared" si="2"/>
        <v>48489.394999999997</v>
      </c>
      <c r="D17" s="12" t="str">
        <f t="shared" si="3"/>
        <v>vis</v>
      </c>
      <c r="E17" s="47">
        <f>VLOOKUP(C17,Active!C$21:E$973,3,FALSE)</f>
        <v>5696.0341433368849</v>
      </c>
      <c r="F17" s="8" t="s">
        <v>64</v>
      </c>
      <c r="G17" s="12" t="str">
        <f t="shared" si="4"/>
        <v>48489.395</v>
      </c>
      <c r="H17" s="39">
        <f t="shared" si="5"/>
        <v>-2177</v>
      </c>
      <c r="I17" s="48" t="s">
        <v>233</v>
      </c>
      <c r="J17" s="49" t="s">
        <v>234</v>
      </c>
      <c r="K17" s="48">
        <v>-2177</v>
      </c>
      <c r="L17" s="48" t="s">
        <v>235</v>
      </c>
      <c r="M17" s="49" t="s">
        <v>83</v>
      </c>
      <c r="N17" s="49"/>
      <c r="O17" s="50" t="s">
        <v>217</v>
      </c>
      <c r="P17" s="50" t="s">
        <v>236</v>
      </c>
    </row>
    <row r="18" spans="1:16" ht="12.75" customHeight="1" thickBot="1" x14ac:dyDescent="0.25">
      <c r="A18" s="39" t="str">
        <f t="shared" si="0"/>
        <v> BRNO 31 </v>
      </c>
      <c r="B18" s="8" t="str">
        <f t="shared" si="1"/>
        <v>I</v>
      </c>
      <c r="C18" s="39">
        <f t="shared" si="2"/>
        <v>48501.48</v>
      </c>
      <c r="D18" s="12" t="str">
        <f t="shared" si="3"/>
        <v>vis</v>
      </c>
      <c r="E18" s="47">
        <f>VLOOKUP(C18,Active!C$21:E$973,3,FALSE)</f>
        <v>5700.0457928883443</v>
      </c>
      <c r="F18" s="8" t="s">
        <v>64</v>
      </c>
      <c r="G18" s="12" t="str">
        <f t="shared" si="4"/>
        <v>48501.480</v>
      </c>
      <c r="H18" s="39">
        <f t="shared" si="5"/>
        <v>-2173</v>
      </c>
      <c r="I18" s="48" t="s">
        <v>237</v>
      </c>
      <c r="J18" s="49" t="s">
        <v>238</v>
      </c>
      <c r="K18" s="48">
        <v>-2173</v>
      </c>
      <c r="L18" s="48" t="s">
        <v>239</v>
      </c>
      <c r="M18" s="49" t="s">
        <v>83</v>
      </c>
      <c r="N18" s="49"/>
      <c r="O18" s="50" t="s">
        <v>240</v>
      </c>
      <c r="P18" s="50" t="s">
        <v>241</v>
      </c>
    </row>
    <row r="19" spans="1:16" ht="12.75" customHeight="1" thickBot="1" x14ac:dyDescent="0.25">
      <c r="A19" s="39" t="str">
        <f t="shared" si="0"/>
        <v> BBS 105 </v>
      </c>
      <c r="B19" s="8" t="str">
        <f t="shared" si="1"/>
        <v>I</v>
      </c>
      <c r="C19" s="39">
        <f t="shared" si="2"/>
        <v>49206.436000000002</v>
      </c>
      <c r="D19" s="12" t="str">
        <f t="shared" si="3"/>
        <v>vis</v>
      </c>
      <c r="E19" s="47">
        <f>VLOOKUP(C19,Active!C$21:E$973,3,FALSE)</f>
        <v>5934.0579088334807</v>
      </c>
      <c r="F19" s="8" t="s">
        <v>64</v>
      </c>
      <c r="G19" s="12" t="str">
        <f t="shared" si="4"/>
        <v>49206.436</v>
      </c>
      <c r="H19" s="39">
        <f t="shared" si="5"/>
        <v>-1939</v>
      </c>
      <c r="I19" s="48" t="s">
        <v>242</v>
      </c>
      <c r="J19" s="49" t="s">
        <v>243</v>
      </c>
      <c r="K19" s="48">
        <v>-1939</v>
      </c>
      <c r="L19" s="48" t="s">
        <v>244</v>
      </c>
      <c r="M19" s="49" t="s">
        <v>83</v>
      </c>
      <c r="N19" s="49"/>
      <c r="O19" s="50" t="s">
        <v>217</v>
      </c>
      <c r="P19" s="50" t="s">
        <v>245</v>
      </c>
    </row>
    <row r="20" spans="1:16" ht="12.75" customHeight="1" thickBot="1" x14ac:dyDescent="0.25">
      <c r="A20" s="39" t="str">
        <f t="shared" si="0"/>
        <v> BBS 105 </v>
      </c>
      <c r="B20" s="8" t="str">
        <f t="shared" si="1"/>
        <v>I</v>
      </c>
      <c r="C20" s="39">
        <f t="shared" si="2"/>
        <v>49212.447999999997</v>
      </c>
      <c r="D20" s="12" t="str">
        <f t="shared" si="3"/>
        <v>vis</v>
      </c>
      <c r="E20" s="47">
        <f>VLOOKUP(C20,Active!C$21:E$973,3,FALSE)</f>
        <v>5936.0536090488995</v>
      </c>
      <c r="F20" s="8" t="s">
        <v>64</v>
      </c>
      <c r="G20" s="12" t="str">
        <f t="shared" si="4"/>
        <v>49212.448</v>
      </c>
      <c r="H20" s="39">
        <f t="shared" si="5"/>
        <v>-1937</v>
      </c>
      <c r="I20" s="48" t="s">
        <v>246</v>
      </c>
      <c r="J20" s="49" t="s">
        <v>247</v>
      </c>
      <c r="K20" s="48">
        <v>-1937</v>
      </c>
      <c r="L20" s="48" t="s">
        <v>248</v>
      </c>
      <c r="M20" s="49" t="s">
        <v>83</v>
      </c>
      <c r="N20" s="49"/>
      <c r="O20" s="50" t="s">
        <v>217</v>
      </c>
      <c r="P20" s="50" t="s">
        <v>245</v>
      </c>
    </row>
    <row r="21" spans="1:16" ht="12.75" customHeight="1" thickBot="1" x14ac:dyDescent="0.25">
      <c r="A21" s="39" t="str">
        <f t="shared" si="0"/>
        <v> BBS 110 </v>
      </c>
      <c r="B21" s="8" t="str">
        <f t="shared" si="1"/>
        <v>I</v>
      </c>
      <c r="C21" s="39">
        <f t="shared" si="2"/>
        <v>49929.434000000001</v>
      </c>
      <c r="D21" s="12" t="str">
        <f t="shared" si="3"/>
        <v>vis</v>
      </c>
      <c r="E21" s="47">
        <f>VLOOKUP(C21,Active!C$21:E$973,3,FALSE)</f>
        <v>6174.0591171416618</v>
      </c>
      <c r="F21" s="8" t="s">
        <v>64</v>
      </c>
      <c r="G21" s="12" t="str">
        <f t="shared" si="4"/>
        <v>49929.434</v>
      </c>
      <c r="H21" s="39">
        <f t="shared" si="5"/>
        <v>-1699</v>
      </c>
      <c r="I21" s="48" t="s">
        <v>249</v>
      </c>
      <c r="J21" s="49" t="s">
        <v>250</v>
      </c>
      <c r="K21" s="48">
        <v>-1699</v>
      </c>
      <c r="L21" s="48" t="s">
        <v>251</v>
      </c>
      <c r="M21" s="49" t="s">
        <v>83</v>
      </c>
      <c r="N21" s="49"/>
      <c r="O21" s="50" t="s">
        <v>217</v>
      </c>
      <c r="P21" s="50" t="s">
        <v>252</v>
      </c>
    </row>
    <row r="22" spans="1:16" ht="12.75" customHeight="1" thickBot="1" x14ac:dyDescent="0.25">
      <c r="A22" s="39" t="str">
        <f t="shared" si="0"/>
        <v> BBS 110 </v>
      </c>
      <c r="B22" s="8" t="str">
        <f t="shared" si="1"/>
        <v>I</v>
      </c>
      <c r="C22" s="39">
        <f t="shared" si="2"/>
        <v>49935.434000000001</v>
      </c>
      <c r="D22" s="12" t="str">
        <f t="shared" si="3"/>
        <v>vis</v>
      </c>
      <c r="E22" s="47">
        <f>VLOOKUP(C22,Active!C$21:E$973,3,FALSE)</f>
        <v>6176.0508339235184</v>
      </c>
      <c r="F22" s="8" t="s">
        <v>64</v>
      </c>
      <c r="G22" s="12" t="str">
        <f t="shared" si="4"/>
        <v>49935.434</v>
      </c>
      <c r="H22" s="39">
        <f t="shared" si="5"/>
        <v>-1697</v>
      </c>
      <c r="I22" s="48" t="s">
        <v>253</v>
      </c>
      <c r="J22" s="49" t="s">
        <v>254</v>
      </c>
      <c r="K22" s="48">
        <v>-1697</v>
      </c>
      <c r="L22" s="48" t="s">
        <v>255</v>
      </c>
      <c r="M22" s="49" t="s">
        <v>83</v>
      </c>
      <c r="N22" s="49"/>
      <c r="O22" s="50" t="s">
        <v>217</v>
      </c>
      <c r="P22" s="50" t="s">
        <v>252</v>
      </c>
    </row>
    <row r="23" spans="1:16" ht="12.75" customHeight="1" thickBot="1" x14ac:dyDescent="0.25">
      <c r="A23" s="39" t="str">
        <f t="shared" si="0"/>
        <v> BBS 114 </v>
      </c>
      <c r="B23" s="8" t="str">
        <f t="shared" si="1"/>
        <v>I</v>
      </c>
      <c r="C23" s="39">
        <f t="shared" si="2"/>
        <v>50390.336000000003</v>
      </c>
      <c r="D23" s="12" t="str">
        <f t="shared" si="3"/>
        <v>vis</v>
      </c>
      <c r="E23" s="47">
        <f>VLOOKUP(C23,Active!C$21:E$973,3,FALSE)</f>
        <v>6327.0568251735758</v>
      </c>
      <c r="F23" s="8" t="s">
        <v>64</v>
      </c>
      <c r="G23" s="12" t="str">
        <f t="shared" si="4"/>
        <v>50390.336</v>
      </c>
      <c r="H23" s="39">
        <f t="shared" si="5"/>
        <v>-1546</v>
      </c>
      <c r="I23" s="48" t="s">
        <v>256</v>
      </c>
      <c r="J23" s="49" t="s">
        <v>257</v>
      </c>
      <c r="K23" s="48">
        <v>-1546</v>
      </c>
      <c r="L23" s="48" t="s">
        <v>258</v>
      </c>
      <c r="M23" s="49" t="s">
        <v>83</v>
      </c>
      <c r="N23" s="49"/>
      <c r="O23" s="50" t="s">
        <v>217</v>
      </c>
      <c r="P23" s="50" t="s">
        <v>259</v>
      </c>
    </row>
    <row r="24" spans="1:16" ht="12.75" customHeight="1" thickBot="1" x14ac:dyDescent="0.25">
      <c r="A24" s="39" t="str">
        <f t="shared" si="0"/>
        <v> BBS 114 </v>
      </c>
      <c r="B24" s="8" t="str">
        <f t="shared" si="1"/>
        <v>I</v>
      </c>
      <c r="C24" s="39">
        <f t="shared" si="2"/>
        <v>50396.366000000002</v>
      </c>
      <c r="D24" s="12" t="str">
        <f t="shared" si="3"/>
        <v>vis</v>
      </c>
      <c r="E24" s="47">
        <f>VLOOKUP(C24,Active!C$21:E$973,3,FALSE)</f>
        <v>6329.0585005393414</v>
      </c>
      <c r="F24" s="8" t="s">
        <v>64</v>
      </c>
      <c r="G24" s="12" t="str">
        <f t="shared" si="4"/>
        <v>50396.366</v>
      </c>
      <c r="H24" s="39">
        <f t="shared" si="5"/>
        <v>-1544</v>
      </c>
      <c r="I24" s="48" t="s">
        <v>260</v>
      </c>
      <c r="J24" s="49" t="s">
        <v>261</v>
      </c>
      <c r="K24" s="48">
        <v>-1544</v>
      </c>
      <c r="L24" s="48" t="s">
        <v>262</v>
      </c>
      <c r="M24" s="49" t="s">
        <v>83</v>
      </c>
      <c r="N24" s="49"/>
      <c r="O24" s="50" t="s">
        <v>217</v>
      </c>
      <c r="P24" s="50" t="s">
        <v>259</v>
      </c>
    </row>
    <row r="25" spans="1:16" ht="12.75" customHeight="1" thickBot="1" x14ac:dyDescent="0.25">
      <c r="A25" s="39" t="str">
        <f t="shared" si="0"/>
        <v> BBS 115 </v>
      </c>
      <c r="B25" s="8" t="str">
        <f t="shared" si="1"/>
        <v>I</v>
      </c>
      <c r="C25" s="39">
        <f t="shared" si="2"/>
        <v>50652.432000000001</v>
      </c>
      <c r="D25" s="12" t="str">
        <f t="shared" si="3"/>
        <v>vis</v>
      </c>
      <c r="E25" s="47">
        <f>VLOOKUP(C25,Active!C$21:E$973,3,FALSE)</f>
        <v>6414.0603254498419</v>
      </c>
      <c r="F25" s="8" t="s">
        <v>64</v>
      </c>
      <c r="G25" s="12" t="str">
        <f t="shared" si="4"/>
        <v>50652.432</v>
      </c>
      <c r="H25" s="39">
        <f t="shared" si="5"/>
        <v>-1459</v>
      </c>
      <c r="I25" s="48" t="s">
        <v>263</v>
      </c>
      <c r="J25" s="49" t="s">
        <v>264</v>
      </c>
      <c r="K25" s="48">
        <v>-1459</v>
      </c>
      <c r="L25" s="48" t="s">
        <v>265</v>
      </c>
      <c r="M25" s="49" t="s">
        <v>83</v>
      </c>
      <c r="N25" s="49"/>
      <c r="O25" s="50" t="s">
        <v>217</v>
      </c>
      <c r="P25" s="50" t="s">
        <v>266</v>
      </c>
    </row>
    <row r="26" spans="1:16" ht="12.75" customHeight="1" thickBot="1" x14ac:dyDescent="0.25">
      <c r="A26" s="39" t="str">
        <f t="shared" si="0"/>
        <v> BBS 115 </v>
      </c>
      <c r="B26" s="8" t="str">
        <f t="shared" si="1"/>
        <v>I</v>
      </c>
      <c r="C26" s="39">
        <f t="shared" si="2"/>
        <v>50658.464999999997</v>
      </c>
      <c r="D26" s="12" t="str">
        <f t="shared" si="3"/>
        <v>vis</v>
      </c>
      <c r="E26" s="47">
        <f>VLOOKUP(C26,Active!C$21:E$973,3,FALSE)</f>
        <v>6416.062996673998</v>
      </c>
      <c r="F26" s="8" t="s">
        <v>64</v>
      </c>
      <c r="G26" s="12" t="str">
        <f t="shared" si="4"/>
        <v>50658.465</v>
      </c>
      <c r="H26" s="39">
        <f t="shared" si="5"/>
        <v>-1457</v>
      </c>
      <c r="I26" s="48" t="s">
        <v>267</v>
      </c>
      <c r="J26" s="49" t="s">
        <v>268</v>
      </c>
      <c r="K26" s="48">
        <v>-1457</v>
      </c>
      <c r="L26" s="48" t="s">
        <v>269</v>
      </c>
      <c r="M26" s="49" t="s">
        <v>83</v>
      </c>
      <c r="N26" s="49"/>
      <c r="O26" s="50" t="s">
        <v>217</v>
      </c>
      <c r="P26" s="50" t="s">
        <v>266</v>
      </c>
    </row>
    <row r="27" spans="1:16" ht="12.75" customHeight="1" thickBot="1" x14ac:dyDescent="0.25">
      <c r="A27" s="39" t="str">
        <f t="shared" si="0"/>
        <v>OEJV 0074 </v>
      </c>
      <c r="B27" s="8" t="str">
        <f t="shared" si="1"/>
        <v>I</v>
      </c>
      <c r="C27" s="39">
        <f t="shared" si="2"/>
        <v>51833.374640000002</v>
      </c>
      <c r="D27" s="12" t="str">
        <f t="shared" si="3"/>
        <v>vis</v>
      </c>
      <c r="E27" s="47">
        <f>VLOOKUP(C27,Active!C$21:E$973,3,FALSE)</f>
        <v>6806.0775378662711</v>
      </c>
      <c r="F27" s="8" t="s">
        <v>64</v>
      </c>
      <c r="G27" s="12" t="str">
        <f t="shared" si="4"/>
        <v>51833.37464</v>
      </c>
      <c r="H27" s="39">
        <f t="shared" si="5"/>
        <v>-1067</v>
      </c>
      <c r="I27" s="48" t="s">
        <v>270</v>
      </c>
      <c r="J27" s="49" t="s">
        <v>271</v>
      </c>
      <c r="K27" s="48">
        <v>-1067</v>
      </c>
      <c r="L27" s="48" t="s">
        <v>272</v>
      </c>
      <c r="M27" s="49" t="s">
        <v>273</v>
      </c>
      <c r="N27" s="49" t="s">
        <v>274</v>
      </c>
      <c r="O27" s="50" t="s">
        <v>275</v>
      </c>
      <c r="P27" s="51" t="s">
        <v>276</v>
      </c>
    </row>
    <row r="28" spans="1:16" ht="12.75" customHeight="1" thickBot="1" x14ac:dyDescent="0.25">
      <c r="A28" s="39" t="str">
        <f t="shared" si="0"/>
        <v>IBVS 5670 </v>
      </c>
      <c r="B28" s="8" t="str">
        <f t="shared" si="1"/>
        <v>I</v>
      </c>
      <c r="C28" s="39">
        <f t="shared" si="2"/>
        <v>53586.659500000002</v>
      </c>
      <c r="D28" s="12" t="str">
        <f t="shared" si="3"/>
        <v>vis</v>
      </c>
      <c r="E28" s="47">
        <f>VLOOKUP(C28,Active!C$21:E$973,3,FALSE)</f>
        <v>7388.0853510392535</v>
      </c>
      <c r="F28" s="8" t="s">
        <v>64</v>
      </c>
      <c r="G28" s="12" t="str">
        <f t="shared" si="4"/>
        <v>53586.6595</v>
      </c>
      <c r="H28" s="39">
        <f t="shared" si="5"/>
        <v>-485</v>
      </c>
      <c r="I28" s="48" t="s">
        <v>277</v>
      </c>
      <c r="J28" s="49" t="s">
        <v>278</v>
      </c>
      <c r="K28" s="48">
        <v>-485</v>
      </c>
      <c r="L28" s="48" t="s">
        <v>279</v>
      </c>
      <c r="M28" s="49" t="s">
        <v>280</v>
      </c>
      <c r="N28" s="49" t="s">
        <v>281</v>
      </c>
      <c r="O28" s="50" t="s">
        <v>282</v>
      </c>
      <c r="P28" s="51" t="s">
        <v>283</v>
      </c>
    </row>
    <row r="29" spans="1:16" ht="12.75" customHeight="1" thickBot="1" x14ac:dyDescent="0.25">
      <c r="A29" s="39" t="str">
        <f t="shared" si="0"/>
        <v>IBVS 5893 </v>
      </c>
      <c r="B29" s="8" t="str">
        <f t="shared" si="1"/>
        <v>I</v>
      </c>
      <c r="C29" s="39">
        <f t="shared" si="2"/>
        <v>54255.437700000002</v>
      </c>
      <c r="D29" s="12" t="str">
        <f t="shared" si="3"/>
        <v>vis</v>
      </c>
      <c r="E29" s="47">
        <f>VLOOKUP(C29,Active!C$21:E$973,3,FALSE)</f>
        <v>7610.0881450859461</v>
      </c>
      <c r="F29" s="8" t="s">
        <v>64</v>
      </c>
      <c r="G29" s="12" t="str">
        <f t="shared" si="4"/>
        <v>54255.4377</v>
      </c>
      <c r="H29" s="39">
        <f t="shared" si="5"/>
        <v>-263</v>
      </c>
      <c r="I29" s="48" t="s">
        <v>284</v>
      </c>
      <c r="J29" s="49" t="s">
        <v>285</v>
      </c>
      <c r="K29" s="48">
        <v>-263</v>
      </c>
      <c r="L29" s="48" t="s">
        <v>286</v>
      </c>
      <c r="M29" s="49" t="s">
        <v>273</v>
      </c>
      <c r="N29" s="49" t="s">
        <v>64</v>
      </c>
      <c r="O29" s="50" t="s">
        <v>287</v>
      </c>
      <c r="P29" s="51" t="s">
        <v>288</v>
      </c>
    </row>
    <row r="30" spans="1:16" ht="12.75" customHeight="1" thickBot="1" x14ac:dyDescent="0.25">
      <c r="A30" s="39" t="str">
        <f t="shared" si="0"/>
        <v> PZ 6.303 </v>
      </c>
      <c r="B30" s="8" t="str">
        <f t="shared" si="1"/>
        <v>I</v>
      </c>
      <c r="C30" s="39">
        <f t="shared" si="2"/>
        <v>18566.3</v>
      </c>
      <c r="D30" s="12" t="str">
        <f t="shared" si="3"/>
        <v>vis</v>
      </c>
      <c r="E30" s="47">
        <f>VLOOKUP(C30,Active!C$21:E$973,3,FALSE)</f>
        <v>-4237.0209360969284</v>
      </c>
      <c r="F30" s="8" t="s">
        <v>64</v>
      </c>
      <c r="G30" s="12" t="str">
        <f t="shared" si="4"/>
        <v>18566.30</v>
      </c>
      <c r="H30" s="39">
        <f t="shared" si="5"/>
        <v>-12110</v>
      </c>
      <c r="I30" s="48" t="s">
        <v>67</v>
      </c>
      <c r="J30" s="49" t="s">
        <v>68</v>
      </c>
      <c r="K30" s="48">
        <v>-12110</v>
      </c>
      <c r="L30" s="48" t="s">
        <v>69</v>
      </c>
      <c r="M30" s="49" t="s">
        <v>70</v>
      </c>
      <c r="N30" s="49"/>
      <c r="O30" s="50" t="s">
        <v>71</v>
      </c>
      <c r="P30" s="50" t="s">
        <v>72</v>
      </c>
    </row>
    <row r="31" spans="1:16" ht="12.75" customHeight="1" thickBot="1" x14ac:dyDescent="0.25">
      <c r="A31" s="39" t="str">
        <f t="shared" si="0"/>
        <v> VSS 1.263 </v>
      </c>
      <c r="B31" s="8" t="str">
        <f t="shared" si="1"/>
        <v>I</v>
      </c>
      <c r="C31" s="39">
        <f t="shared" si="2"/>
        <v>27543.56</v>
      </c>
      <c r="D31" s="12" t="str">
        <f t="shared" si="3"/>
        <v>vis</v>
      </c>
      <c r="E31" s="47">
        <f>VLOOKUP(C31,Active!C$21:E$973,3,FALSE)</f>
        <v>-1256.9943699145861</v>
      </c>
      <c r="F31" s="8" t="s">
        <v>64</v>
      </c>
      <c r="G31" s="12" t="str">
        <f t="shared" si="4"/>
        <v>27543.56</v>
      </c>
      <c r="H31" s="39">
        <f t="shared" si="5"/>
        <v>-9130</v>
      </c>
      <c r="I31" s="48" t="s">
        <v>73</v>
      </c>
      <c r="J31" s="49" t="s">
        <v>74</v>
      </c>
      <c r="K31" s="48">
        <v>-9130</v>
      </c>
      <c r="L31" s="48" t="s">
        <v>75</v>
      </c>
      <c r="M31" s="49" t="s">
        <v>70</v>
      </c>
      <c r="N31" s="49"/>
      <c r="O31" s="50" t="s">
        <v>76</v>
      </c>
      <c r="P31" s="50" t="s">
        <v>77</v>
      </c>
    </row>
    <row r="32" spans="1:16" ht="12.75" customHeight="1" thickBot="1" x14ac:dyDescent="0.25">
      <c r="A32" s="39" t="str">
        <f t="shared" si="0"/>
        <v> VSS 1.263 </v>
      </c>
      <c r="B32" s="8" t="str">
        <f t="shared" si="1"/>
        <v>I</v>
      </c>
      <c r="C32" s="39">
        <f t="shared" si="2"/>
        <v>27546.57</v>
      </c>
      <c r="D32" s="12" t="str">
        <f t="shared" si="3"/>
        <v>vis</v>
      </c>
      <c r="E32" s="47">
        <f>VLOOKUP(C32,Active!C$21:E$973,3,FALSE)</f>
        <v>-1255.9951919956882</v>
      </c>
      <c r="F32" s="8" t="s">
        <v>64</v>
      </c>
      <c r="G32" s="12" t="str">
        <f t="shared" si="4"/>
        <v>27546.57</v>
      </c>
      <c r="H32" s="39">
        <f t="shared" si="5"/>
        <v>-9129</v>
      </c>
      <c r="I32" s="48" t="s">
        <v>78</v>
      </c>
      <c r="J32" s="49" t="s">
        <v>79</v>
      </c>
      <c r="K32" s="48">
        <v>-9129</v>
      </c>
      <c r="L32" s="48" t="s">
        <v>75</v>
      </c>
      <c r="M32" s="49" t="s">
        <v>70</v>
      </c>
      <c r="N32" s="49"/>
      <c r="O32" s="50" t="s">
        <v>76</v>
      </c>
      <c r="P32" s="50" t="s">
        <v>77</v>
      </c>
    </row>
    <row r="33" spans="1:16" ht="12.75" customHeight="1" thickBot="1" x14ac:dyDescent="0.25">
      <c r="A33" s="39" t="str">
        <f t="shared" si="0"/>
        <v> COVS </v>
      </c>
      <c r="B33" s="8" t="str">
        <f t="shared" si="1"/>
        <v>I</v>
      </c>
      <c r="C33" s="39">
        <f t="shared" si="2"/>
        <v>28700.376</v>
      </c>
      <c r="D33" s="12" t="str">
        <f t="shared" si="3"/>
        <v>vis</v>
      </c>
      <c r="E33" s="47">
        <f>VLOOKUP(C33,Active!C$21:E$973,3,FALSE)</f>
        <v>-872.98606312779486</v>
      </c>
      <c r="F33" s="8" t="s">
        <v>64</v>
      </c>
      <c r="G33" s="12" t="str">
        <f t="shared" si="4"/>
        <v>28700.376</v>
      </c>
      <c r="H33" s="39">
        <f t="shared" si="5"/>
        <v>-8746</v>
      </c>
      <c r="I33" s="48" t="s">
        <v>80</v>
      </c>
      <c r="J33" s="49" t="s">
        <v>81</v>
      </c>
      <c r="K33" s="48">
        <v>-8746</v>
      </c>
      <c r="L33" s="48" t="s">
        <v>82</v>
      </c>
      <c r="M33" s="49" t="s">
        <v>83</v>
      </c>
      <c r="N33" s="49"/>
      <c r="O33" s="50" t="s">
        <v>84</v>
      </c>
      <c r="P33" s="50" t="s">
        <v>85</v>
      </c>
    </row>
    <row r="34" spans="1:16" ht="12.75" customHeight="1" thickBot="1" x14ac:dyDescent="0.25">
      <c r="A34" s="39" t="str">
        <f t="shared" si="0"/>
        <v> COVS </v>
      </c>
      <c r="B34" s="8" t="str">
        <f t="shared" si="1"/>
        <v>I</v>
      </c>
      <c r="C34" s="39">
        <f t="shared" si="2"/>
        <v>28730.414000000001</v>
      </c>
      <c r="D34" s="12" t="str">
        <f t="shared" si="3"/>
        <v>vis</v>
      </c>
      <c r="E34" s="47">
        <f>VLOOKUP(C34,Active!C$21:E$973,3,FALSE)</f>
        <v>-863.01486501222439</v>
      </c>
      <c r="F34" s="8" t="s">
        <v>64</v>
      </c>
      <c r="G34" s="12" t="str">
        <f t="shared" si="4"/>
        <v>28730.414</v>
      </c>
      <c r="H34" s="39">
        <f t="shared" si="5"/>
        <v>-8736</v>
      </c>
      <c r="I34" s="48" t="s">
        <v>86</v>
      </c>
      <c r="J34" s="49" t="s">
        <v>87</v>
      </c>
      <c r="K34" s="48">
        <v>-8736</v>
      </c>
      <c r="L34" s="48" t="s">
        <v>88</v>
      </c>
      <c r="M34" s="49" t="s">
        <v>83</v>
      </c>
      <c r="N34" s="49"/>
      <c r="O34" s="50" t="s">
        <v>84</v>
      </c>
      <c r="P34" s="50" t="s">
        <v>85</v>
      </c>
    </row>
    <row r="35" spans="1:16" ht="12.75" customHeight="1" thickBot="1" x14ac:dyDescent="0.25">
      <c r="A35" s="39" t="str">
        <f t="shared" si="0"/>
        <v> COVS </v>
      </c>
      <c r="B35" s="8" t="str">
        <f t="shared" si="1"/>
        <v>I</v>
      </c>
      <c r="C35" s="39">
        <f t="shared" si="2"/>
        <v>28745.472000000002</v>
      </c>
      <c r="D35" s="12" t="str">
        <f t="shared" si="3"/>
        <v>vis</v>
      </c>
      <c r="E35" s="47">
        <f>VLOOKUP(C35,Active!C$21:E$973,3,FALSE)</f>
        <v>-858.01631979535682</v>
      </c>
      <c r="F35" s="8" t="s">
        <v>64</v>
      </c>
      <c r="G35" s="12" t="str">
        <f t="shared" si="4"/>
        <v>28745.472</v>
      </c>
      <c r="H35" s="39">
        <f t="shared" si="5"/>
        <v>-8731</v>
      </c>
      <c r="I35" s="48" t="s">
        <v>89</v>
      </c>
      <c r="J35" s="49" t="s">
        <v>90</v>
      </c>
      <c r="K35" s="48">
        <v>-8731</v>
      </c>
      <c r="L35" s="48" t="s">
        <v>91</v>
      </c>
      <c r="M35" s="49" t="s">
        <v>83</v>
      </c>
      <c r="N35" s="49"/>
      <c r="O35" s="50" t="s">
        <v>84</v>
      </c>
      <c r="P35" s="50" t="s">
        <v>85</v>
      </c>
    </row>
    <row r="36" spans="1:16" ht="12.75" customHeight="1" thickBot="1" x14ac:dyDescent="0.25">
      <c r="A36" s="39" t="str">
        <f t="shared" si="0"/>
        <v> VSS 1.263 </v>
      </c>
      <c r="B36" s="8" t="str">
        <f t="shared" si="1"/>
        <v>I</v>
      </c>
      <c r="C36" s="39">
        <f t="shared" si="2"/>
        <v>28751.48</v>
      </c>
      <c r="D36" s="12" t="str">
        <f t="shared" si="3"/>
        <v>vis</v>
      </c>
      <c r="E36" s="47">
        <f>VLOOKUP(C36,Active!C$21:E$973,3,FALSE)</f>
        <v>-856.02194739112463</v>
      </c>
      <c r="F36" s="8" t="s">
        <v>64</v>
      </c>
      <c r="G36" s="12" t="str">
        <f t="shared" si="4"/>
        <v>28751.48</v>
      </c>
      <c r="H36" s="39">
        <f t="shared" si="5"/>
        <v>-8729</v>
      </c>
      <c r="I36" s="48" t="s">
        <v>92</v>
      </c>
      <c r="J36" s="49" t="s">
        <v>93</v>
      </c>
      <c r="K36" s="48">
        <v>-8729</v>
      </c>
      <c r="L36" s="48" t="s">
        <v>94</v>
      </c>
      <c r="M36" s="49" t="s">
        <v>70</v>
      </c>
      <c r="N36" s="49"/>
      <c r="O36" s="50" t="s">
        <v>76</v>
      </c>
      <c r="P36" s="50" t="s">
        <v>77</v>
      </c>
    </row>
    <row r="37" spans="1:16" ht="12.75" customHeight="1" thickBot="1" x14ac:dyDescent="0.25">
      <c r="A37" s="39" t="str">
        <f t="shared" si="0"/>
        <v> COVS </v>
      </c>
      <c r="B37" s="8" t="str">
        <f t="shared" si="1"/>
        <v>I</v>
      </c>
      <c r="C37" s="39">
        <f t="shared" si="2"/>
        <v>28754.553</v>
      </c>
      <c r="D37" s="12" t="str">
        <f t="shared" si="3"/>
        <v>vis</v>
      </c>
      <c r="E37" s="47">
        <f>VLOOKUP(C37,Active!C$21:E$973,3,FALSE)</f>
        <v>-855.00185644601675</v>
      </c>
      <c r="F37" s="8" t="s">
        <v>64</v>
      </c>
      <c r="G37" s="12" t="str">
        <f t="shared" si="4"/>
        <v>28754.553</v>
      </c>
      <c r="H37" s="39">
        <f t="shared" si="5"/>
        <v>-8728</v>
      </c>
      <c r="I37" s="48" t="s">
        <v>95</v>
      </c>
      <c r="J37" s="49" t="s">
        <v>96</v>
      </c>
      <c r="K37" s="48">
        <v>-8728</v>
      </c>
      <c r="L37" s="48" t="s">
        <v>97</v>
      </c>
      <c r="M37" s="49" t="s">
        <v>83</v>
      </c>
      <c r="N37" s="49"/>
      <c r="O37" s="50" t="s">
        <v>84</v>
      </c>
      <c r="P37" s="50" t="s">
        <v>85</v>
      </c>
    </row>
    <row r="38" spans="1:16" ht="12.75" customHeight="1" thickBot="1" x14ac:dyDescent="0.25">
      <c r="A38" s="39" t="str">
        <f t="shared" si="0"/>
        <v> VSS 1.263 </v>
      </c>
      <c r="B38" s="8" t="str">
        <f t="shared" si="1"/>
        <v>I</v>
      </c>
      <c r="C38" s="39">
        <f t="shared" si="2"/>
        <v>29167.32</v>
      </c>
      <c r="D38" s="12" t="str">
        <f t="shared" si="3"/>
        <v>vis</v>
      </c>
      <c r="E38" s="47">
        <f>VLOOKUP(C38,Active!C$21:E$973,3,FALSE)</f>
        <v>-717.98269629655169</v>
      </c>
      <c r="F38" s="8" t="s">
        <v>64</v>
      </c>
      <c r="G38" s="12" t="str">
        <f t="shared" si="4"/>
        <v>29167.32</v>
      </c>
      <c r="H38" s="39">
        <f t="shared" si="5"/>
        <v>-8591</v>
      </c>
      <c r="I38" s="48" t="s">
        <v>98</v>
      </c>
      <c r="J38" s="49" t="s">
        <v>99</v>
      </c>
      <c r="K38" s="48">
        <v>-8591</v>
      </c>
      <c r="L38" s="48" t="s">
        <v>69</v>
      </c>
      <c r="M38" s="49" t="s">
        <v>70</v>
      </c>
      <c r="N38" s="49"/>
      <c r="O38" s="50" t="s">
        <v>76</v>
      </c>
      <c r="P38" s="50" t="s">
        <v>77</v>
      </c>
    </row>
    <row r="39" spans="1:16" ht="12.75" customHeight="1" thickBot="1" x14ac:dyDescent="0.25">
      <c r="A39" s="39" t="str">
        <f t="shared" si="0"/>
        <v> VSS 1.263 </v>
      </c>
      <c r="B39" s="8" t="str">
        <f t="shared" si="1"/>
        <v>I</v>
      </c>
      <c r="C39" s="39">
        <f t="shared" si="2"/>
        <v>29194.31</v>
      </c>
      <c r="D39" s="12" t="str">
        <f t="shared" si="3"/>
        <v>vis</v>
      </c>
      <c r="E39" s="47">
        <f>VLOOKUP(C39,Active!C$21:E$973,3,FALSE)</f>
        <v>-709.0232903061642</v>
      </c>
      <c r="F39" s="8" t="s">
        <v>64</v>
      </c>
      <c r="G39" s="12" t="str">
        <f t="shared" si="4"/>
        <v>29194.31</v>
      </c>
      <c r="H39" s="39">
        <f t="shared" si="5"/>
        <v>-8582</v>
      </c>
      <c r="I39" s="48" t="s">
        <v>100</v>
      </c>
      <c r="J39" s="49" t="s">
        <v>101</v>
      </c>
      <c r="K39" s="48">
        <v>-8582</v>
      </c>
      <c r="L39" s="48" t="s">
        <v>102</v>
      </c>
      <c r="M39" s="49" t="s">
        <v>70</v>
      </c>
      <c r="N39" s="49"/>
      <c r="O39" s="50" t="s">
        <v>76</v>
      </c>
      <c r="P39" s="50" t="s">
        <v>77</v>
      </c>
    </row>
    <row r="40" spans="1:16" ht="12.75" customHeight="1" thickBot="1" x14ac:dyDescent="0.25">
      <c r="A40" s="39" t="str">
        <f t="shared" si="0"/>
        <v> COVS </v>
      </c>
      <c r="B40" s="8" t="str">
        <f t="shared" si="1"/>
        <v>I</v>
      </c>
      <c r="C40" s="39">
        <f t="shared" si="2"/>
        <v>29438.437000000002</v>
      </c>
      <c r="D40" s="12" t="str">
        <f t="shared" si="3"/>
        <v>vis</v>
      </c>
      <c r="E40" s="47">
        <f>VLOOKUP(C40,Active!C$21:E$973,3,FALSE)</f>
        <v>-627.98464983876124</v>
      </c>
      <c r="F40" s="8" t="s">
        <v>64</v>
      </c>
      <c r="G40" s="12" t="str">
        <f t="shared" si="4"/>
        <v>29438.437</v>
      </c>
      <c r="H40" s="39">
        <f t="shared" si="5"/>
        <v>-8501</v>
      </c>
      <c r="I40" s="48" t="s">
        <v>103</v>
      </c>
      <c r="J40" s="49" t="s">
        <v>104</v>
      </c>
      <c r="K40" s="48">
        <v>-8501</v>
      </c>
      <c r="L40" s="48" t="s">
        <v>105</v>
      </c>
      <c r="M40" s="49" t="s">
        <v>83</v>
      </c>
      <c r="N40" s="49"/>
      <c r="O40" s="50" t="s">
        <v>84</v>
      </c>
      <c r="P40" s="50" t="s">
        <v>85</v>
      </c>
    </row>
    <row r="41" spans="1:16" ht="12.75" customHeight="1" thickBot="1" x14ac:dyDescent="0.25">
      <c r="A41" s="39" t="str">
        <f t="shared" si="0"/>
        <v> VSS 1.263 </v>
      </c>
      <c r="B41" s="8" t="str">
        <f t="shared" si="1"/>
        <v>I</v>
      </c>
      <c r="C41" s="39">
        <f t="shared" si="2"/>
        <v>29453.43</v>
      </c>
      <c r="D41" s="12" t="str">
        <f t="shared" si="3"/>
        <v>vis</v>
      </c>
      <c r="E41" s="47">
        <f>VLOOKUP(C41,Active!C$21:E$973,3,FALSE)</f>
        <v>-623.00768155369792</v>
      </c>
      <c r="F41" s="8" t="s">
        <v>64</v>
      </c>
      <c r="G41" s="12" t="str">
        <f t="shared" si="4"/>
        <v>29453.43</v>
      </c>
      <c r="H41" s="39">
        <f t="shared" si="5"/>
        <v>-8496</v>
      </c>
      <c r="I41" s="48" t="s">
        <v>106</v>
      </c>
      <c r="J41" s="49" t="s">
        <v>107</v>
      </c>
      <c r="K41" s="48">
        <v>-8496</v>
      </c>
      <c r="L41" s="48" t="s">
        <v>108</v>
      </c>
      <c r="M41" s="49" t="s">
        <v>70</v>
      </c>
      <c r="N41" s="49"/>
      <c r="O41" s="50" t="s">
        <v>76</v>
      </c>
      <c r="P41" s="50" t="s">
        <v>77</v>
      </c>
    </row>
    <row r="42" spans="1:16" ht="12.75" customHeight="1" thickBot="1" x14ac:dyDescent="0.25">
      <c r="A42" s="39" t="str">
        <f t="shared" si="0"/>
        <v> VSS 1.263 </v>
      </c>
      <c r="B42" s="8" t="str">
        <f t="shared" si="1"/>
        <v>I</v>
      </c>
      <c r="C42" s="39">
        <f t="shared" si="2"/>
        <v>29456.47</v>
      </c>
      <c r="D42" s="12" t="str">
        <f t="shared" si="3"/>
        <v>vis</v>
      </c>
      <c r="E42" s="47">
        <f>VLOOKUP(C42,Active!C$21:E$973,3,FALSE)</f>
        <v>-621.99854505089002</v>
      </c>
      <c r="F42" s="8" t="s">
        <v>64</v>
      </c>
      <c r="G42" s="12" t="str">
        <f t="shared" si="4"/>
        <v>29456.47</v>
      </c>
      <c r="H42" s="39">
        <f t="shared" si="5"/>
        <v>-8495</v>
      </c>
      <c r="I42" s="48" t="s">
        <v>109</v>
      </c>
      <c r="J42" s="49" t="s">
        <v>110</v>
      </c>
      <c r="K42" s="48">
        <v>-8495</v>
      </c>
      <c r="L42" s="48" t="s">
        <v>111</v>
      </c>
      <c r="M42" s="49" t="s">
        <v>70</v>
      </c>
      <c r="N42" s="49"/>
      <c r="O42" s="50" t="s">
        <v>76</v>
      </c>
      <c r="P42" s="50" t="s">
        <v>77</v>
      </c>
    </row>
    <row r="43" spans="1:16" ht="12.75" customHeight="1" thickBot="1" x14ac:dyDescent="0.25">
      <c r="A43" s="39" t="str">
        <f t="shared" ref="A43:A75" si="6">P43</f>
        <v> VSS 1.263 </v>
      </c>
      <c r="B43" s="8" t="str">
        <f t="shared" ref="B43:B75" si="7">IF(H43=INT(H43),"I","II")</f>
        <v>I</v>
      </c>
      <c r="C43" s="39">
        <f t="shared" ref="C43:C75" si="8">1*G43</f>
        <v>29459.45</v>
      </c>
      <c r="D43" s="12" t="str">
        <f t="shared" ref="D43:D75" si="9">VLOOKUP(F43,I$1:J$5,2,FALSE)</f>
        <v>vis</v>
      </c>
      <c r="E43" s="47">
        <f>VLOOKUP(C43,Active!C$21:E$973,3,FALSE)</f>
        <v>-621.00932571590124</v>
      </c>
      <c r="F43" s="8" t="s">
        <v>64</v>
      </c>
      <c r="G43" s="12" t="str">
        <f t="shared" ref="G43:G75" si="10">MID(I43,3,LEN(I43)-3)</f>
        <v>29459.45</v>
      </c>
      <c r="H43" s="39">
        <f t="shared" ref="H43:H75" si="11">1*K43</f>
        <v>-8494</v>
      </c>
      <c r="I43" s="48" t="s">
        <v>112</v>
      </c>
      <c r="J43" s="49" t="s">
        <v>113</v>
      </c>
      <c r="K43" s="48">
        <v>-8494</v>
      </c>
      <c r="L43" s="48" t="s">
        <v>114</v>
      </c>
      <c r="M43" s="49" t="s">
        <v>70</v>
      </c>
      <c r="N43" s="49"/>
      <c r="O43" s="50" t="s">
        <v>76</v>
      </c>
      <c r="P43" s="50" t="s">
        <v>77</v>
      </c>
    </row>
    <row r="44" spans="1:16" ht="12.75" customHeight="1" thickBot="1" x14ac:dyDescent="0.25">
      <c r="A44" s="39" t="str">
        <f t="shared" si="6"/>
        <v> VSS 1.263 </v>
      </c>
      <c r="B44" s="8" t="str">
        <f t="shared" si="7"/>
        <v>I</v>
      </c>
      <c r="C44" s="39">
        <f t="shared" si="8"/>
        <v>29462.52</v>
      </c>
      <c r="D44" s="12" t="str">
        <f t="shared" si="9"/>
        <v>vis</v>
      </c>
      <c r="E44" s="47">
        <f>VLOOKUP(C44,Active!C$21:E$973,3,FALSE)</f>
        <v>-619.99023062918445</v>
      </c>
      <c r="F44" s="8" t="s">
        <v>64</v>
      </c>
      <c r="G44" s="12" t="str">
        <f t="shared" si="10"/>
        <v>29462.52</v>
      </c>
      <c r="H44" s="39">
        <f t="shared" si="11"/>
        <v>-8493</v>
      </c>
      <c r="I44" s="48" t="s">
        <v>115</v>
      </c>
      <c r="J44" s="49" t="s">
        <v>116</v>
      </c>
      <c r="K44" s="48">
        <v>-8493</v>
      </c>
      <c r="L44" s="48" t="s">
        <v>117</v>
      </c>
      <c r="M44" s="49" t="s">
        <v>70</v>
      </c>
      <c r="N44" s="49"/>
      <c r="O44" s="50" t="s">
        <v>76</v>
      </c>
      <c r="P44" s="50" t="s">
        <v>77</v>
      </c>
    </row>
    <row r="45" spans="1:16" ht="12.75" customHeight="1" thickBot="1" x14ac:dyDescent="0.25">
      <c r="A45" s="39" t="str">
        <f t="shared" si="6"/>
        <v> VSS 1.263 </v>
      </c>
      <c r="B45" s="8" t="str">
        <f t="shared" si="7"/>
        <v>I</v>
      </c>
      <c r="C45" s="39">
        <f t="shared" si="8"/>
        <v>29631.23</v>
      </c>
      <c r="D45" s="12" t="str">
        <f t="shared" si="9"/>
        <v>vis</v>
      </c>
      <c r="E45" s="47">
        <f>VLOOKUP(C45,Active!C$21:E$973,3,FALSE)</f>
        <v>-563.98647425133413</v>
      </c>
      <c r="F45" s="8" t="s">
        <v>64</v>
      </c>
      <c r="G45" s="12" t="str">
        <f t="shared" si="10"/>
        <v>29631.23</v>
      </c>
      <c r="H45" s="39">
        <f t="shared" si="11"/>
        <v>-8437</v>
      </c>
      <c r="I45" s="48" t="s">
        <v>118</v>
      </c>
      <c r="J45" s="49" t="s">
        <v>119</v>
      </c>
      <c r="K45" s="48">
        <v>-8437</v>
      </c>
      <c r="L45" s="48" t="s">
        <v>75</v>
      </c>
      <c r="M45" s="49" t="s">
        <v>70</v>
      </c>
      <c r="N45" s="49"/>
      <c r="O45" s="50" t="s">
        <v>76</v>
      </c>
      <c r="P45" s="50" t="s">
        <v>77</v>
      </c>
    </row>
    <row r="46" spans="1:16" ht="12.75" customHeight="1" thickBot="1" x14ac:dyDescent="0.25">
      <c r="A46" s="39" t="str">
        <f t="shared" si="6"/>
        <v> VSS 1.263 </v>
      </c>
      <c r="B46" s="8" t="str">
        <f t="shared" si="7"/>
        <v>I</v>
      </c>
      <c r="C46" s="39">
        <f t="shared" si="8"/>
        <v>29727.599999999999</v>
      </c>
      <c r="D46" s="12" t="str">
        <f t="shared" si="9"/>
        <v>vis</v>
      </c>
      <c r="E46" s="47">
        <f>VLOOKUP(C46,Active!C$21:E$973,3,FALSE)</f>
        <v>-531.9961832067404</v>
      </c>
      <c r="F46" s="8" t="s">
        <v>64</v>
      </c>
      <c r="G46" s="12" t="str">
        <f t="shared" si="10"/>
        <v>29727.60</v>
      </c>
      <c r="H46" s="39">
        <f t="shared" si="11"/>
        <v>-8405</v>
      </c>
      <c r="I46" s="48" t="s">
        <v>120</v>
      </c>
      <c r="J46" s="49" t="s">
        <v>121</v>
      </c>
      <c r="K46" s="48">
        <v>-8405</v>
      </c>
      <c r="L46" s="48" t="s">
        <v>122</v>
      </c>
      <c r="M46" s="49" t="s">
        <v>70</v>
      </c>
      <c r="N46" s="49"/>
      <c r="O46" s="50" t="s">
        <v>76</v>
      </c>
      <c r="P46" s="50" t="s">
        <v>77</v>
      </c>
    </row>
    <row r="47" spans="1:16" ht="12.75" customHeight="1" thickBot="1" x14ac:dyDescent="0.25">
      <c r="A47" s="39" t="str">
        <f t="shared" si="6"/>
        <v> VSS 1.263 </v>
      </c>
      <c r="B47" s="8" t="str">
        <f t="shared" si="7"/>
        <v>I</v>
      </c>
      <c r="C47" s="39">
        <f t="shared" si="8"/>
        <v>30164.46</v>
      </c>
      <c r="D47" s="12" t="str">
        <f t="shared" si="9"/>
        <v>vis</v>
      </c>
      <c r="E47" s="47">
        <f>VLOOKUP(C47,Active!C$21:E$973,3,FALSE)</f>
        <v>-386.97928431972815</v>
      </c>
      <c r="F47" s="8" t="s">
        <v>64</v>
      </c>
      <c r="G47" s="12" t="str">
        <f t="shared" si="10"/>
        <v>30164.46</v>
      </c>
      <c r="H47" s="39">
        <f t="shared" si="11"/>
        <v>-8260</v>
      </c>
      <c r="I47" s="48" t="s">
        <v>123</v>
      </c>
      <c r="J47" s="49" t="s">
        <v>124</v>
      </c>
      <c r="K47" s="48">
        <v>-8260</v>
      </c>
      <c r="L47" s="48" t="s">
        <v>125</v>
      </c>
      <c r="M47" s="49" t="s">
        <v>70</v>
      </c>
      <c r="N47" s="49"/>
      <c r="O47" s="50" t="s">
        <v>76</v>
      </c>
      <c r="P47" s="50" t="s">
        <v>77</v>
      </c>
    </row>
    <row r="48" spans="1:16" ht="12.75" customHeight="1" thickBot="1" x14ac:dyDescent="0.25">
      <c r="A48" s="39" t="str">
        <f t="shared" si="6"/>
        <v> COVS </v>
      </c>
      <c r="B48" s="8" t="str">
        <f t="shared" si="7"/>
        <v>I</v>
      </c>
      <c r="C48" s="39">
        <f t="shared" si="8"/>
        <v>30170.423999999999</v>
      </c>
      <c r="D48" s="12" t="str">
        <f t="shared" si="9"/>
        <v>vis</v>
      </c>
      <c r="E48" s="47">
        <f>VLOOKUP(C48,Active!C$21:E$973,3,FALSE)</f>
        <v>-384.99951783856227</v>
      </c>
      <c r="F48" s="8" t="s">
        <v>64</v>
      </c>
      <c r="G48" s="12" t="str">
        <f t="shared" si="10"/>
        <v>30170.424</v>
      </c>
      <c r="H48" s="39">
        <f t="shared" si="11"/>
        <v>-8258</v>
      </c>
      <c r="I48" s="48" t="s">
        <v>126</v>
      </c>
      <c r="J48" s="49" t="s">
        <v>127</v>
      </c>
      <c r="K48" s="48">
        <v>-8258</v>
      </c>
      <c r="L48" s="48" t="s">
        <v>128</v>
      </c>
      <c r="M48" s="49" t="s">
        <v>83</v>
      </c>
      <c r="N48" s="49"/>
      <c r="O48" s="50" t="s">
        <v>84</v>
      </c>
      <c r="P48" s="50" t="s">
        <v>85</v>
      </c>
    </row>
    <row r="49" spans="1:16" ht="12.75" customHeight="1" thickBot="1" x14ac:dyDescent="0.25">
      <c r="A49" s="39" t="str">
        <f t="shared" si="6"/>
        <v> COVS </v>
      </c>
      <c r="B49" s="8" t="str">
        <f t="shared" si="7"/>
        <v>I</v>
      </c>
      <c r="C49" s="39">
        <f t="shared" si="8"/>
        <v>30176.452000000001</v>
      </c>
      <c r="D49" s="12" t="str">
        <f t="shared" si="9"/>
        <v>vis</v>
      </c>
      <c r="E49" s="47">
        <f>VLOOKUP(C49,Active!C$21:E$973,3,FALSE)</f>
        <v>-382.99850637838921</v>
      </c>
      <c r="F49" s="8" t="s">
        <v>64</v>
      </c>
      <c r="G49" s="12" t="str">
        <f t="shared" si="10"/>
        <v>30176.452</v>
      </c>
      <c r="H49" s="39">
        <f t="shared" si="11"/>
        <v>-8256</v>
      </c>
      <c r="I49" s="48" t="s">
        <v>129</v>
      </c>
      <c r="J49" s="49" t="s">
        <v>130</v>
      </c>
      <c r="K49" s="48">
        <v>-8256</v>
      </c>
      <c r="L49" s="48" t="s">
        <v>131</v>
      </c>
      <c r="M49" s="49" t="s">
        <v>83</v>
      </c>
      <c r="N49" s="49"/>
      <c r="O49" s="50" t="s">
        <v>84</v>
      </c>
      <c r="P49" s="50" t="s">
        <v>85</v>
      </c>
    </row>
    <row r="50" spans="1:16" ht="12.75" customHeight="1" thickBot="1" x14ac:dyDescent="0.25">
      <c r="A50" s="39" t="str">
        <f t="shared" si="6"/>
        <v> VSS 1.263 </v>
      </c>
      <c r="B50" s="8" t="str">
        <f t="shared" si="7"/>
        <v>I</v>
      </c>
      <c r="C50" s="39">
        <f t="shared" si="8"/>
        <v>30200.51</v>
      </c>
      <c r="D50" s="12" t="str">
        <f t="shared" si="9"/>
        <v>vis</v>
      </c>
      <c r="E50" s="47">
        <f>VLOOKUP(C50,Active!C$21:E$973,3,FALSE)</f>
        <v>-375.01238598873726</v>
      </c>
      <c r="F50" s="8" t="s">
        <v>64</v>
      </c>
      <c r="G50" s="12" t="str">
        <f t="shared" si="10"/>
        <v>30200.51</v>
      </c>
      <c r="H50" s="39">
        <f t="shared" si="11"/>
        <v>-8248</v>
      </c>
      <c r="I50" s="48" t="s">
        <v>132</v>
      </c>
      <c r="J50" s="49" t="s">
        <v>133</v>
      </c>
      <c r="K50" s="48">
        <v>-8248</v>
      </c>
      <c r="L50" s="48" t="s">
        <v>134</v>
      </c>
      <c r="M50" s="49" t="s">
        <v>70</v>
      </c>
      <c r="N50" s="49"/>
      <c r="O50" s="50" t="s">
        <v>76</v>
      </c>
      <c r="P50" s="50" t="s">
        <v>77</v>
      </c>
    </row>
    <row r="51" spans="1:16" ht="12.75" customHeight="1" thickBot="1" x14ac:dyDescent="0.25">
      <c r="A51" s="39" t="str">
        <f t="shared" si="6"/>
        <v> PZ 6.303 </v>
      </c>
      <c r="B51" s="8" t="str">
        <f t="shared" si="7"/>
        <v>I</v>
      </c>
      <c r="C51" s="39">
        <f t="shared" si="8"/>
        <v>30607.25</v>
      </c>
      <c r="D51" s="12" t="str">
        <f t="shared" si="9"/>
        <v>vis</v>
      </c>
      <c r="E51" s="47">
        <f>VLOOKUP(C51,Active!C$21:E$973,3,FALSE)</f>
        <v>-239.9939053466471</v>
      </c>
      <c r="F51" s="8" t="s">
        <v>64</v>
      </c>
      <c r="G51" s="12" t="str">
        <f t="shared" si="10"/>
        <v>30607.25</v>
      </c>
      <c r="H51" s="39">
        <f t="shared" si="11"/>
        <v>-8113</v>
      </c>
      <c r="I51" s="48" t="s">
        <v>135</v>
      </c>
      <c r="J51" s="49" t="s">
        <v>136</v>
      </c>
      <c r="K51" s="48">
        <v>-8113</v>
      </c>
      <c r="L51" s="48" t="s">
        <v>111</v>
      </c>
      <c r="M51" s="49" t="s">
        <v>70</v>
      </c>
      <c r="N51" s="49"/>
      <c r="O51" s="50" t="s">
        <v>71</v>
      </c>
      <c r="P51" s="50" t="s">
        <v>72</v>
      </c>
    </row>
    <row r="52" spans="1:16" ht="12.75" customHeight="1" thickBot="1" x14ac:dyDescent="0.25">
      <c r="A52" s="39" t="str">
        <f t="shared" si="6"/>
        <v> VSS 1.263 </v>
      </c>
      <c r="B52" s="8" t="str">
        <f t="shared" si="7"/>
        <v>I</v>
      </c>
      <c r="C52" s="39">
        <f t="shared" si="8"/>
        <v>30935.59</v>
      </c>
      <c r="D52" s="12" t="str">
        <f t="shared" si="9"/>
        <v>vis</v>
      </c>
      <c r="E52" s="47">
        <f>VLOOKUP(C52,Active!C$21:E$973,3,FALSE)</f>
        <v>-131.00052398748957</v>
      </c>
      <c r="F52" s="8" t="s">
        <v>64</v>
      </c>
      <c r="G52" s="12" t="str">
        <f t="shared" si="10"/>
        <v>30935.59</v>
      </c>
      <c r="H52" s="39">
        <f t="shared" si="11"/>
        <v>-8004</v>
      </c>
      <c r="I52" s="48" t="s">
        <v>137</v>
      </c>
      <c r="J52" s="49" t="s">
        <v>138</v>
      </c>
      <c r="K52" s="48">
        <v>-8004</v>
      </c>
      <c r="L52" s="48" t="s">
        <v>139</v>
      </c>
      <c r="M52" s="49" t="s">
        <v>70</v>
      </c>
      <c r="N52" s="49"/>
      <c r="O52" s="50" t="s">
        <v>76</v>
      </c>
      <c r="P52" s="50" t="s">
        <v>77</v>
      </c>
    </row>
    <row r="53" spans="1:16" ht="12.75" customHeight="1" thickBot="1" x14ac:dyDescent="0.25">
      <c r="A53" s="39" t="str">
        <f t="shared" si="6"/>
        <v> IODE 4.1.86 </v>
      </c>
      <c r="B53" s="8" t="str">
        <f t="shared" si="7"/>
        <v>I</v>
      </c>
      <c r="C53" s="39">
        <f t="shared" si="8"/>
        <v>31318.173999999999</v>
      </c>
      <c r="D53" s="12" t="str">
        <f t="shared" si="9"/>
        <v>vis</v>
      </c>
      <c r="E53" s="47">
        <f>VLOOKUP(C53,Active!C$21:E$973,3,FALSE)</f>
        <v>-4.0006951091567622</v>
      </c>
      <c r="F53" s="8" t="s">
        <v>64</v>
      </c>
      <c r="G53" s="12" t="str">
        <f t="shared" si="10"/>
        <v>31318.174</v>
      </c>
      <c r="H53" s="39">
        <f t="shared" si="11"/>
        <v>-7877</v>
      </c>
      <c r="I53" s="48" t="s">
        <v>140</v>
      </c>
      <c r="J53" s="49" t="s">
        <v>141</v>
      </c>
      <c r="K53" s="48">
        <v>-7877</v>
      </c>
      <c r="L53" s="48" t="s">
        <v>142</v>
      </c>
      <c r="M53" s="49" t="s">
        <v>83</v>
      </c>
      <c r="N53" s="49"/>
      <c r="O53" s="50" t="s">
        <v>143</v>
      </c>
      <c r="P53" s="50" t="s">
        <v>144</v>
      </c>
    </row>
    <row r="54" spans="1:16" ht="12.75" customHeight="1" thickBot="1" x14ac:dyDescent="0.25">
      <c r="A54" s="39" t="str">
        <f t="shared" si="6"/>
        <v> IODE 4.1.86 </v>
      </c>
      <c r="B54" s="8" t="str">
        <f t="shared" si="7"/>
        <v>I</v>
      </c>
      <c r="C54" s="39">
        <f t="shared" si="8"/>
        <v>31324.194</v>
      </c>
      <c r="D54" s="12" t="str">
        <f t="shared" si="9"/>
        <v>vis</v>
      </c>
      <c r="E54" s="47">
        <f>VLOOKUP(C54,Active!C$21:E$973,3,FALSE)</f>
        <v>-2.0023392713600399</v>
      </c>
      <c r="F54" s="8" t="s">
        <v>64</v>
      </c>
      <c r="G54" s="12" t="str">
        <f t="shared" si="10"/>
        <v>31324.194</v>
      </c>
      <c r="H54" s="39">
        <f t="shared" si="11"/>
        <v>-7875</v>
      </c>
      <c r="I54" s="48" t="s">
        <v>145</v>
      </c>
      <c r="J54" s="49" t="s">
        <v>146</v>
      </c>
      <c r="K54" s="48">
        <v>-7875</v>
      </c>
      <c r="L54" s="48" t="s">
        <v>147</v>
      </c>
      <c r="M54" s="49" t="s">
        <v>83</v>
      </c>
      <c r="N54" s="49"/>
      <c r="O54" s="50" t="s">
        <v>143</v>
      </c>
      <c r="P54" s="50" t="s">
        <v>144</v>
      </c>
    </row>
    <row r="55" spans="1:16" ht="12.75" customHeight="1" thickBot="1" x14ac:dyDescent="0.25">
      <c r="A55" s="39" t="str">
        <f t="shared" si="6"/>
        <v> IODE 4.1.86 </v>
      </c>
      <c r="B55" s="8" t="str">
        <f t="shared" si="7"/>
        <v>I</v>
      </c>
      <c r="C55" s="39">
        <f t="shared" si="8"/>
        <v>31327.218000000001</v>
      </c>
      <c r="D55" s="12" t="str">
        <f t="shared" si="9"/>
        <v>vis</v>
      </c>
      <c r="E55" s="47">
        <f>VLOOKUP(C55,Active!C$21:E$973,3,FALSE)</f>
        <v>-0.99851401330366951</v>
      </c>
      <c r="F55" s="8" t="s">
        <v>64</v>
      </c>
      <c r="G55" s="12" t="str">
        <f t="shared" si="10"/>
        <v>31327.218</v>
      </c>
      <c r="H55" s="39">
        <f t="shared" si="11"/>
        <v>-7874</v>
      </c>
      <c r="I55" s="48" t="s">
        <v>148</v>
      </c>
      <c r="J55" s="49" t="s">
        <v>149</v>
      </c>
      <c r="K55" s="48">
        <v>-7874</v>
      </c>
      <c r="L55" s="48" t="s">
        <v>150</v>
      </c>
      <c r="M55" s="49" t="s">
        <v>83</v>
      </c>
      <c r="N55" s="49"/>
      <c r="O55" s="50" t="s">
        <v>143</v>
      </c>
      <c r="P55" s="50" t="s">
        <v>144</v>
      </c>
    </row>
    <row r="56" spans="1:16" ht="12.75" customHeight="1" thickBot="1" x14ac:dyDescent="0.25">
      <c r="A56" s="39" t="str">
        <f t="shared" si="6"/>
        <v> COVS </v>
      </c>
      <c r="B56" s="8" t="str">
        <f t="shared" si="7"/>
        <v>I</v>
      </c>
      <c r="C56" s="39">
        <f t="shared" si="8"/>
        <v>31649.498</v>
      </c>
      <c r="D56" s="12" t="str">
        <f t="shared" si="9"/>
        <v>vis</v>
      </c>
      <c r="E56" s="47">
        <f>VLOOKUP(C56,Active!C$21:E$973,3,FALSE)</f>
        <v>105.98323339617781</v>
      </c>
      <c r="F56" s="8" t="s">
        <v>64</v>
      </c>
      <c r="G56" s="12" t="str">
        <f t="shared" si="10"/>
        <v>31649.498</v>
      </c>
      <c r="H56" s="39">
        <f t="shared" si="11"/>
        <v>-7767</v>
      </c>
      <c r="I56" s="48" t="s">
        <v>151</v>
      </c>
      <c r="J56" s="49" t="s">
        <v>152</v>
      </c>
      <c r="K56" s="48">
        <v>-7767</v>
      </c>
      <c r="L56" s="48" t="s">
        <v>153</v>
      </c>
      <c r="M56" s="49" t="s">
        <v>83</v>
      </c>
      <c r="N56" s="49"/>
      <c r="O56" s="50" t="s">
        <v>84</v>
      </c>
      <c r="P56" s="50" t="s">
        <v>85</v>
      </c>
    </row>
    <row r="57" spans="1:16" ht="12.75" customHeight="1" thickBot="1" x14ac:dyDescent="0.25">
      <c r="A57" s="39" t="str">
        <f t="shared" si="6"/>
        <v> COVS </v>
      </c>
      <c r="B57" s="8" t="str">
        <f t="shared" si="7"/>
        <v>I</v>
      </c>
      <c r="C57" s="39">
        <f t="shared" si="8"/>
        <v>31652.528999999999</v>
      </c>
      <c r="D57" s="12" t="str">
        <f t="shared" si="9"/>
        <v>vis</v>
      </c>
      <c r="E57" s="47">
        <f>VLOOKUP(C57,Active!C$21:E$973,3,FALSE)</f>
        <v>106.98938232381228</v>
      </c>
      <c r="F57" s="8" t="s">
        <v>64</v>
      </c>
      <c r="G57" s="12" t="str">
        <f t="shared" si="10"/>
        <v>31652.529</v>
      </c>
      <c r="H57" s="39">
        <f t="shared" si="11"/>
        <v>-7766</v>
      </c>
      <c r="I57" s="48" t="s">
        <v>154</v>
      </c>
      <c r="J57" s="49" t="s">
        <v>155</v>
      </c>
      <c r="K57" s="48">
        <v>-7766</v>
      </c>
      <c r="L57" s="48" t="s">
        <v>156</v>
      </c>
      <c r="M57" s="49" t="s">
        <v>83</v>
      </c>
      <c r="N57" s="49"/>
      <c r="O57" s="50" t="s">
        <v>84</v>
      </c>
      <c r="P57" s="50" t="s">
        <v>85</v>
      </c>
    </row>
    <row r="58" spans="1:16" ht="12.75" customHeight="1" thickBot="1" x14ac:dyDescent="0.25">
      <c r="A58" s="39" t="str">
        <f t="shared" si="6"/>
        <v> VSS 1.263 </v>
      </c>
      <c r="B58" s="8" t="str">
        <f t="shared" si="7"/>
        <v>I</v>
      </c>
      <c r="C58" s="39">
        <f t="shared" si="8"/>
        <v>31652.54</v>
      </c>
      <c r="D58" s="12" t="str">
        <f t="shared" si="9"/>
        <v>vis</v>
      </c>
      <c r="E58" s="47">
        <f>VLOOKUP(C58,Active!C$21:E$973,3,FALSE)</f>
        <v>106.99303380457977</v>
      </c>
      <c r="F58" s="8" t="s">
        <v>64</v>
      </c>
      <c r="G58" s="12" t="str">
        <f t="shared" si="10"/>
        <v>31652.54</v>
      </c>
      <c r="H58" s="39">
        <f t="shared" si="11"/>
        <v>-7766</v>
      </c>
      <c r="I58" s="48" t="s">
        <v>157</v>
      </c>
      <c r="J58" s="49" t="s">
        <v>158</v>
      </c>
      <c r="K58" s="48">
        <v>-7766</v>
      </c>
      <c r="L58" s="48" t="s">
        <v>134</v>
      </c>
      <c r="M58" s="49" t="s">
        <v>70</v>
      </c>
      <c r="N58" s="49"/>
      <c r="O58" s="50" t="s">
        <v>76</v>
      </c>
      <c r="P58" s="50" t="s">
        <v>77</v>
      </c>
    </row>
    <row r="59" spans="1:16" ht="12.75" customHeight="1" thickBot="1" x14ac:dyDescent="0.25">
      <c r="A59" s="39" t="str">
        <f t="shared" si="6"/>
        <v> COVS </v>
      </c>
      <c r="B59" s="8" t="str">
        <f t="shared" si="7"/>
        <v>I</v>
      </c>
      <c r="C59" s="39">
        <f t="shared" si="8"/>
        <v>31655.521000000001</v>
      </c>
      <c r="D59" s="12" t="str">
        <f t="shared" si="9"/>
        <v>vis</v>
      </c>
      <c r="E59" s="47">
        <f>VLOOKUP(C59,Active!C$21:E$973,3,FALSE)</f>
        <v>107.98258509236567</v>
      </c>
      <c r="F59" s="8" t="s">
        <v>64</v>
      </c>
      <c r="G59" s="12" t="str">
        <f t="shared" si="10"/>
        <v>31655.521</v>
      </c>
      <c r="H59" s="39">
        <f t="shared" si="11"/>
        <v>-7765</v>
      </c>
      <c r="I59" s="48" t="s">
        <v>159</v>
      </c>
      <c r="J59" s="49" t="s">
        <v>160</v>
      </c>
      <c r="K59" s="48">
        <v>-7765</v>
      </c>
      <c r="L59" s="48" t="s">
        <v>161</v>
      </c>
      <c r="M59" s="49" t="s">
        <v>83</v>
      </c>
      <c r="N59" s="49"/>
      <c r="O59" s="50" t="s">
        <v>84</v>
      </c>
      <c r="P59" s="50" t="s">
        <v>85</v>
      </c>
    </row>
    <row r="60" spans="1:16" ht="12.75" customHeight="1" thickBot="1" x14ac:dyDescent="0.25">
      <c r="A60" s="39" t="str">
        <f t="shared" si="6"/>
        <v> COVS </v>
      </c>
      <c r="B60" s="8" t="str">
        <f t="shared" si="7"/>
        <v>I</v>
      </c>
      <c r="C60" s="39">
        <f t="shared" si="8"/>
        <v>33110.525000000001</v>
      </c>
      <c r="D60" s="12" t="str">
        <f t="shared" si="9"/>
        <v>vis</v>
      </c>
      <c r="E60" s="47">
        <f>VLOOKUP(C60,Active!C$21:E$973,3,FALSE)</f>
        <v>590.97523250388929</v>
      </c>
      <c r="F60" s="8" t="s">
        <v>64</v>
      </c>
      <c r="G60" s="12" t="str">
        <f t="shared" si="10"/>
        <v>33110.525</v>
      </c>
      <c r="H60" s="39">
        <f t="shared" si="11"/>
        <v>-7282</v>
      </c>
      <c r="I60" s="48" t="s">
        <v>162</v>
      </c>
      <c r="J60" s="49" t="s">
        <v>163</v>
      </c>
      <c r="K60" s="48">
        <v>-7282</v>
      </c>
      <c r="L60" s="48" t="s">
        <v>164</v>
      </c>
      <c r="M60" s="49" t="s">
        <v>83</v>
      </c>
      <c r="N60" s="49"/>
      <c r="O60" s="50" t="s">
        <v>84</v>
      </c>
      <c r="P60" s="50" t="s">
        <v>85</v>
      </c>
    </row>
    <row r="61" spans="1:16" ht="12.75" customHeight="1" thickBot="1" x14ac:dyDescent="0.25">
      <c r="A61" s="39" t="str">
        <f t="shared" si="6"/>
        <v> TAOT 58.49 </v>
      </c>
      <c r="B61" s="8" t="str">
        <f t="shared" si="7"/>
        <v>I</v>
      </c>
      <c r="C61" s="39">
        <f t="shared" si="8"/>
        <v>34336.639999999999</v>
      </c>
      <c r="D61" s="12" t="str">
        <f t="shared" si="9"/>
        <v>vis</v>
      </c>
      <c r="E61" s="47">
        <f>VLOOKUP(C61,Active!C$21:E$973,3,FALSE)</f>
        <v>997.98753616833221</v>
      </c>
      <c r="F61" s="8" t="s">
        <v>64</v>
      </c>
      <c r="G61" s="12" t="str">
        <f t="shared" si="10"/>
        <v>34336.640</v>
      </c>
      <c r="H61" s="39">
        <f t="shared" si="11"/>
        <v>-6875</v>
      </c>
      <c r="I61" s="48" t="s">
        <v>165</v>
      </c>
      <c r="J61" s="49" t="s">
        <v>166</v>
      </c>
      <c r="K61" s="48">
        <v>-6875</v>
      </c>
      <c r="L61" s="48" t="s">
        <v>167</v>
      </c>
      <c r="M61" s="49" t="s">
        <v>66</v>
      </c>
      <c r="N61" s="49"/>
      <c r="O61" s="50" t="s">
        <v>168</v>
      </c>
      <c r="P61" s="50" t="s">
        <v>169</v>
      </c>
    </row>
    <row r="62" spans="1:16" ht="12.75" customHeight="1" thickBot="1" x14ac:dyDescent="0.25">
      <c r="A62" s="39" t="str">
        <f t="shared" si="6"/>
        <v> TAOT 58.49 </v>
      </c>
      <c r="B62" s="8" t="str">
        <f t="shared" si="7"/>
        <v>I</v>
      </c>
      <c r="C62" s="39">
        <f t="shared" si="8"/>
        <v>35267.49</v>
      </c>
      <c r="D62" s="12" t="str">
        <f t="shared" si="9"/>
        <v>vis</v>
      </c>
      <c r="E62" s="47">
        <f>VLOOKUP(C62,Active!C$21:E$973,3,FALSE)</f>
        <v>1306.9857972336047</v>
      </c>
      <c r="F62" s="8" t="s">
        <v>64</v>
      </c>
      <c r="G62" s="12" t="str">
        <f t="shared" si="10"/>
        <v>35267.490</v>
      </c>
      <c r="H62" s="39">
        <f t="shared" si="11"/>
        <v>-6566</v>
      </c>
      <c r="I62" s="48" t="s">
        <v>170</v>
      </c>
      <c r="J62" s="49" t="s">
        <v>171</v>
      </c>
      <c r="K62" s="48">
        <v>-6566</v>
      </c>
      <c r="L62" s="48" t="s">
        <v>172</v>
      </c>
      <c r="M62" s="49" t="s">
        <v>66</v>
      </c>
      <c r="N62" s="49"/>
      <c r="O62" s="50" t="s">
        <v>168</v>
      </c>
      <c r="P62" s="50" t="s">
        <v>169</v>
      </c>
    </row>
    <row r="63" spans="1:16" ht="12.75" customHeight="1" thickBot="1" x14ac:dyDescent="0.25">
      <c r="A63" s="39" t="str">
        <f t="shared" si="6"/>
        <v> TAOT 58.49 </v>
      </c>
      <c r="B63" s="8" t="str">
        <f t="shared" si="7"/>
        <v>I</v>
      </c>
      <c r="C63" s="39">
        <f t="shared" si="8"/>
        <v>36107.97</v>
      </c>
      <c r="D63" s="12" t="str">
        <f t="shared" si="9"/>
        <v>vis</v>
      </c>
      <c r="E63" s="47">
        <f>VLOOKUP(C63,Active!C$21:E$973,3,FALSE)</f>
        <v>1585.9854840361418</v>
      </c>
      <c r="F63" s="8" t="s">
        <v>64</v>
      </c>
      <c r="G63" s="12" t="str">
        <f t="shared" si="10"/>
        <v>36107.970</v>
      </c>
      <c r="H63" s="39">
        <f t="shared" si="11"/>
        <v>-6287</v>
      </c>
      <c r="I63" s="48" t="s">
        <v>173</v>
      </c>
      <c r="J63" s="49" t="s">
        <v>174</v>
      </c>
      <c r="K63" s="48">
        <v>-6287</v>
      </c>
      <c r="L63" s="48" t="s">
        <v>175</v>
      </c>
      <c r="M63" s="49" t="s">
        <v>66</v>
      </c>
      <c r="N63" s="49"/>
      <c r="O63" s="50" t="s">
        <v>168</v>
      </c>
      <c r="P63" s="50" t="s">
        <v>169</v>
      </c>
    </row>
    <row r="64" spans="1:16" ht="12.75" customHeight="1" thickBot="1" x14ac:dyDescent="0.25">
      <c r="A64" s="39" t="str">
        <f t="shared" si="6"/>
        <v> MHAR 17.6 </v>
      </c>
      <c r="B64" s="8" t="str">
        <f t="shared" si="7"/>
        <v>II</v>
      </c>
      <c r="C64" s="39">
        <f t="shared" si="8"/>
        <v>36814.351999999999</v>
      </c>
      <c r="D64" s="12" t="str">
        <f t="shared" si="9"/>
        <v>vis</v>
      </c>
      <c r="E64" s="47">
        <f>VLOOKUP(C64,Active!C$21:E$973,3,FALSE)</f>
        <v>1820.4709646697659</v>
      </c>
      <c r="F64" s="8" t="s">
        <v>64</v>
      </c>
      <c r="G64" s="12" t="str">
        <f t="shared" si="10"/>
        <v>36814.352</v>
      </c>
      <c r="H64" s="39">
        <f t="shared" si="11"/>
        <v>-6052.5</v>
      </c>
      <c r="I64" s="48" t="s">
        <v>176</v>
      </c>
      <c r="J64" s="49" t="s">
        <v>177</v>
      </c>
      <c r="K64" s="48">
        <v>-6052.5</v>
      </c>
      <c r="L64" s="48" t="s">
        <v>178</v>
      </c>
      <c r="M64" s="49" t="s">
        <v>70</v>
      </c>
      <c r="N64" s="49"/>
      <c r="O64" s="50" t="s">
        <v>179</v>
      </c>
      <c r="P64" s="50" t="s">
        <v>180</v>
      </c>
    </row>
    <row r="65" spans="1:16" ht="12.75" customHeight="1" thickBot="1" x14ac:dyDescent="0.25">
      <c r="A65" s="39" t="str">
        <f t="shared" si="6"/>
        <v> MHAR 17.6 </v>
      </c>
      <c r="B65" s="8" t="str">
        <f t="shared" si="7"/>
        <v>II</v>
      </c>
      <c r="C65" s="39">
        <f t="shared" si="8"/>
        <v>36820.391000000003</v>
      </c>
      <c r="D65" s="12" t="str">
        <f t="shared" si="9"/>
        <v>vis</v>
      </c>
      <c r="E65" s="47">
        <f>VLOOKUP(C65,Active!C$21:E$973,3,FALSE)</f>
        <v>1822.4756276107064</v>
      </c>
      <c r="F65" s="8" t="s">
        <v>64</v>
      </c>
      <c r="G65" s="12" t="str">
        <f t="shared" si="10"/>
        <v>36820.391</v>
      </c>
      <c r="H65" s="39">
        <f t="shared" si="11"/>
        <v>-6050.5</v>
      </c>
      <c r="I65" s="48" t="s">
        <v>181</v>
      </c>
      <c r="J65" s="49" t="s">
        <v>182</v>
      </c>
      <c r="K65" s="48">
        <v>-6050.5</v>
      </c>
      <c r="L65" s="48" t="s">
        <v>183</v>
      </c>
      <c r="M65" s="49" t="s">
        <v>70</v>
      </c>
      <c r="N65" s="49"/>
      <c r="O65" s="50" t="s">
        <v>179</v>
      </c>
      <c r="P65" s="50" t="s">
        <v>180</v>
      </c>
    </row>
    <row r="66" spans="1:16" ht="12.75" customHeight="1" thickBot="1" x14ac:dyDescent="0.25">
      <c r="A66" s="39" t="str">
        <f t="shared" si="6"/>
        <v> MHAR 17.6 </v>
      </c>
      <c r="B66" s="8" t="str">
        <f t="shared" si="7"/>
        <v>I</v>
      </c>
      <c r="C66" s="39">
        <f t="shared" si="8"/>
        <v>36897.266000000003</v>
      </c>
      <c r="D66" s="12" t="str">
        <f t="shared" si="9"/>
        <v>vis</v>
      </c>
      <c r="E66" s="47">
        <f>VLOOKUP(C66,Active!C$21:E$973,3,FALSE)</f>
        <v>1847.9944988782499</v>
      </c>
      <c r="F66" s="8" t="s">
        <v>64</v>
      </c>
      <c r="G66" s="12" t="str">
        <f t="shared" si="10"/>
        <v>36897.266</v>
      </c>
      <c r="H66" s="39">
        <f t="shared" si="11"/>
        <v>-6025</v>
      </c>
      <c r="I66" s="48" t="s">
        <v>184</v>
      </c>
      <c r="J66" s="49" t="s">
        <v>185</v>
      </c>
      <c r="K66" s="48">
        <v>-6025</v>
      </c>
      <c r="L66" s="48" t="s">
        <v>186</v>
      </c>
      <c r="M66" s="49" t="s">
        <v>70</v>
      </c>
      <c r="N66" s="49"/>
      <c r="O66" s="50" t="s">
        <v>179</v>
      </c>
      <c r="P66" s="50" t="s">
        <v>180</v>
      </c>
    </row>
    <row r="67" spans="1:16" ht="12.75" customHeight="1" thickBot="1" x14ac:dyDescent="0.25">
      <c r="A67" s="39" t="str">
        <f t="shared" si="6"/>
        <v> MHAR 17.6 </v>
      </c>
      <c r="B67" s="8" t="str">
        <f t="shared" si="7"/>
        <v>I</v>
      </c>
      <c r="C67" s="39">
        <f t="shared" si="8"/>
        <v>37192.46</v>
      </c>
      <c r="D67" s="12" t="str">
        <f t="shared" si="9"/>
        <v>vis</v>
      </c>
      <c r="E67" s="47">
        <f>VLOOKUP(C67,Active!C$21:E$973,3,FALSE)</f>
        <v>1945.9849728288339</v>
      </c>
      <c r="F67" s="8" t="s">
        <v>64</v>
      </c>
      <c r="G67" s="12" t="str">
        <f t="shared" si="10"/>
        <v>37192.460</v>
      </c>
      <c r="H67" s="39">
        <f t="shared" si="11"/>
        <v>-5927</v>
      </c>
      <c r="I67" s="48" t="s">
        <v>187</v>
      </c>
      <c r="J67" s="49" t="s">
        <v>188</v>
      </c>
      <c r="K67" s="48">
        <v>-5927</v>
      </c>
      <c r="L67" s="48" t="s">
        <v>189</v>
      </c>
      <c r="M67" s="49" t="s">
        <v>70</v>
      </c>
      <c r="N67" s="49"/>
      <c r="O67" s="50" t="s">
        <v>179</v>
      </c>
      <c r="P67" s="50" t="s">
        <v>180</v>
      </c>
    </row>
    <row r="68" spans="1:16" ht="12.75" customHeight="1" thickBot="1" x14ac:dyDescent="0.25">
      <c r="A68" s="39" t="str">
        <f t="shared" si="6"/>
        <v> MHAR 17.6 </v>
      </c>
      <c r="B68" s="8" t="str">
        <f t="shared" si="7"/>
        <v>I</v>
      </c>
      <c r="C68" s="39">
        <f t="shared" si="8"/>
        <v>38466.654999999999</v>
      </c>
      <c r="D68" s="12" t="str">
        <f t="shared" si="9"/>
        <v>vis</v>
      </c>
      <c r="E68" s="47">
        <f>VLOOKUP(C68,Active!C$21:E$973,3,FALSE)</f>
        <v>2368.9575669718915</v>
      </c>
      <c r="F68" s="8" t="s">
        <v>64</v>
      </c>
      <c r="G68" s="12" t="str">
        <f t="shared" si="10"/>
        <v>38466.655</v>
      </c>
      <c r="H68" s="39">
        <f t="shared" si="11"/>
        <v>-5504</v>
      </c>
      <c r="I68" s="48" t="s">
        <v>190</v>
      </c>
      <c r="J68" s="49" t="s">
        <v>191</v>
      </c>
      <c r="K68" s="48">
        <v>-5504</v>
      </c>
      <c r="L68" s="48" t="s">
        <v>192</v>
      </c>
      <c r="M68" s="49" t="s">
        <v>70</v>
      </c>
      <c r="N68" s="49"/>
      <c r="O68" s="50" t="s">
        <v>179</v>
      </c>
      <c r="P68" s="50" t="s">
        <v>180</v>
      </c>
    </row>
    <row r="69" spans="1:16" ht="12.75" customHeight="1" thickBot="1" x14ac:dyDescent="0.25">
      <c r="A69" s="39" t="str">
        <f t="shared" si="6"/>
        <v> MHAR 17.6 </v>
      </c>
      <c r="B69" s="8" t="str">
        <f t="shared" si="7"/>
        <v>I</v>
      </c>
      <c r="C69" s="39">
        <f t="shared" si="8"/>
        <v>38641.457999999999</v>
      </c>
      <c r="D69" s="12" t="str">
        <f t="shared" si="9"/>
        <v>vis</v>
      </c>
      <c r="E69" s="47">
        <f>VLOOKUP(C69,Active!C$21:E$973,3,FALSE)</f>
        <v>2426.9839117417182</v>
      </c>
      <c r="F69" s="8" t="s">
        <v>64</v>
      </c>
      <c r="G69" s="12" t="str">
        <f t="shared" si="10"/>
        <v>38641.458</v>
      </c>
      <c r="H69" s="39">
        <f t="shared" si="11"/>
        <v>-5446</v>
      </c>
      <c r="I69" s="48" t="s">
        <v>193</v>
      </c>
      <c r="J69" s="49" t="s">
        <v>194</v>
      </c>
      <c r="K69" s="48">
        <v>-5446</v>
      </c>
      <c r="L69" s="48" t="s">
        <v>195</v>
      </c>
      <c r="M69" s="49" t="s">
        <v>70</v>
      </c>
      <c r="N69" s="49"/>
      <c r="O69" s="50" t="s">
        <v>179</v>
      </c>
      <c r="P69" s="50" t="s">
        <v>180</v>
      </c>
    </row>
    <row r="70" spans="1:16" ht="12.75" customHeight="1" thickBot="1" x14ac:dyDescent="0.25">
      <c r="A70" s="39" t="str">
        <f t="shared" si="6"/>
        <v> MHAR 17.6 </v>
      </c>
      <c r="B70" s="8" t="str">
        <f t="shared" si="7"/>
        <v>II</v>
      </c>
      <c r="C70" s="39">
        <f t="shared" si="8"/>
        <v>38998.396000000001</v>
      </c>
      <c r="D70" s="12" t="str">
        <f t="shared" si="9"/>
        <v>vis</v>
      </c>
      <c r="E70" s="47">
        <f>VLOOKUP(C70,Active!C$21:E$973,3,FALSE)</f>
        <v>2545.4704791888012</v>
      </c>
      <c r="F70" s="8" t="s">
        <v>64</v>
      </c>
      <c r="G70" s="12" t="str">
        <f t="shared" si="10"/>
        <v>38998.396</v>
      </c>
      <c r="H70" s="39">
        <f t="shared" si="11"/>
        <v>-5327.5</v>
      </c>
      <c r="I70" s="48" t="s">
        <v>196</v>
      </c>
      <c r="J70" s="49" t="s">
        <v>197</v>
      </c>
      <c r="K70" s="48">
        <v>-5327.5</v>
      </c>
      <c r="L70" s="48" t="s">
        <v>198</v>
      </c>
      <c r="M70" s="49" t="s">
        <v>70</v>
      </c>
      <c r="N70" s="49"/>
      <c r="O70" s="50" t="s">
        <v>179</v>
      </c>
      <c r="P70" s="50" t="s">
        <v>180</v>
      </c>
    </row>
    <row r="71" spans="1:16" ht="12.75" customHeight="1" thickBot="1" x14ac:dyDescent="0.25">
      <c r="A71" s="39" t="str">
        <f t="shared" si="6"/>
        <v> MHAR 17.6 </v>
      </c>
      <c r="B71" s="8" t="str">
        <f t="shared" si="7"/>
        <v>I</v>
      </c>
      <c r="C71" s="39">
        <f t="shared" si="8"/>
        <v>39352.438999999998</v>
      </c>
      <c r="D71" s="12" t="str">
        <f t="shared" si="9"/>
        <v>vis</v>
      </c>
      <c r="E71" s="47">
        <f>VLOOKUP(C71,Active!C$21:E$973,3,FALSE)</f>
        <v>2662.9960432886364</v>
      </c>
      <c r="F71" s="8" t="s">
        <v>64</v>
      </c>
      <c r="G71" s="12" t="str">
        <f t="shared" si="10"/>
        <v>39352.439</v>
      </c>
      <c r="H71" s="39">
        <f t="shared" si="11"/>
        <v>-5210</v>
      </c>
      <c r="I71" s="48" t="s">
        <v>199</v>
      </c>
      <c r="J71" s="49" t="s">
        <v>200</v>
      </c>
      <c r="K71" s="48">
        <v>-5210</v>
      </c>
      <c r="L71" s="48" t="s">
        <v>201</v>
      </c>
      <c r="M71" s="49" t="s">
        <v>70</v>
      </c>
      <c r="N71" s="49"/>
      <c r="O71" s="50" t="s">
        <v>179</v>
      </c>
      <c r="P71" s="50" t="s">
        <v>180</v>
      </c>
    </row>
    <row r="72" spans="1:16" ht="12.75" customHeight="1" thickBot="1" x14ac:dyDescent="0.25">
      <c r="A72" s="39" t="str">
        <f t="shared" si="6"/>
        <v> MHAR 17.6 </v>
      </c>
      <c r="B72" s="8" t="str">
        <f t="shared" si="7"/>
        <v>I</v>
      </c>
      <c r="C72" s="39">
        <f t="shared" si="8"/>
        <v>39918.658000000003</v>
      </c>
      <c r="D72" s="12" t="str">
        <f t="shared" si="9"/>
        <v>vis</v>
      </c>
      <c r="E72" s="47">
        <f>VLOOKUP(C72,Active!C$21:E$973,3,FALSE)</f>
        <v>2850.9540240396909</v>
      </c>
      <c r="F72" s="8" t="s">
        <v>64</v>
      </c>
      <c r="G72" s="12" t="str">
        <f t="shared" si="10"/>
        <v>39918.658</v>
      </c>
      <c r="H72" s="39">
        <f t="shared" si="11"/>
        <v>-5022</v>
      </c>
      <c r="I72" s="48" t="s">
        <v>202</v>
      </c>
      <c r="J72" s="49" t="s">
        <v>203</v>
      </c>
      <c r="K72" s="48">
        <v>-5022</v>
      </c>
      <c r="L72" s="48" t="s">
        <v>204</v>
      </c>
      <c r="M72" s="49" t="s">
        <v>70</v>
      </c>
      <c r="N72" s="49"/>
      <c r="O72" s="50" t="s">
        <v>179</v>
      </c>
      <c r="P72" s="50" t="s">
        <v>180</v>
      </c>
    </row>
    <row r="73" spans="1:16" ht="12.75" customHeight="1" thickBot="1" x14ac:dyDescent="0.25">
      <c r="A73" s="39" t="str">
        <f t="shared" si="6"/>
        <v> MHAR 17.6 </v>
      </c>
      <c r="B73" s="8" t="str">
        <f t="shared" si="7"/>
        <v>I</v>
      </c>
      <c r="C73" s="39">
        <f t="shared" si="8"/>
        <v>40831.442999999999</v>
      </c>
      <c r="D73" s="12" t="str">
        <f t="shared" si="9"/>
        <v>vis</v>
      </c>
      <c r="E73" s="47">
        <f>VLOOKUP(C73,Active!C$21:E$973,3,FALSE)</f>
        <v>3153.9555578275881</v>
      </c>
      <c r="F73" s="8" t="s">
        <v>64</v>
      </c>
      <c r="G73" s="12" t="str">
        <f t="shared" si="10"/>
        <v>40831.443</v>
      </c>
      <c r="H73" s="39">
        <f t="shared" si="11"/>
        <v>-4719</v>
      </c>
      <c r="I73" s="48" t="s">
        <v>205</v>
      </c>
      <c r="J73" s="49" t="s">
        <v>206</v>
      </c>
      <c r="K73" s="48">
        <v>-4719</v>
      </c>
      <c r="L73" s="48" t="s">
        <v>207</v>
      </c>
      <c r="M73" s="49" t="s">
        <v>70</v>
      </c>
      <c r="N73" s="49"/>
      <c r="O73" s="50" t="s">
        <v>179</v>
      </c>
      <c r="P73" s="50" t="s">
        <v>180</v>
      </c>
    </row>
    <row r="74" spans="1:16" ht="12.75" customHeight="1" thickBot="1" x14ac:dyDescent="0.25">
      <c r="A74" s="39" t="str">
        <f t="shared" si="6"/>
        <v> MHAR 17.6 </v>
      </c>
      <c r="B74" s="8" t="str">
        <f t="shared" si="7"/>
        <v>I</v>
      </c>
      <c r="C74" s="39">
        <f t="shared" si="8"/>
        <v>41548.423999999999</v>
      </c>
      <c r="D74" s="12" t="str">
        <f t="shared" si="9"/>
        <v>vis</v>
      </c>
      <c r="E74" s="47">
        <f>VLOOKUP(C74,Active!C$21:E$973,3,FALSE)</f>
        <v>3391.9594061563635</v>
      </c>
      <c r="F74" s="8" t="s">
        <v>64</v>
      </c>
      <c r="G74" s="12" t="str">
        <f t="shared" si="10"/>
        <v>41548.424</v>
      </c>
      <c r="H74" s="39">
        <f t="shared" si="11"/>
        <v>-4481</v>
      </c>
      <c r="I74" s="48" t="s">
        <v>208</v>
      </c>
      <c r="J74" s="49" t="s">
        <v>209</v>
      </c>
      <c r="K74" s="48">
        <v>-4481</v>
      </c>
      <c r="L74" s="48" t="s">
        <v>210</v>
      </c>
      <c r="M74" s="49" t="s">
        <v>70</v>
      </c>
      <c r="N74" s="49"/>
      <c r="O74" s="50" t="s">
        <v>179</v>
      </c>
      <c r="P74" s="50" t="s">
        <v>180</v>
      </c>
    </row>
    <row r="75" spans="1:16" ht="12.75" customHeight="1" thickBot="1" x14ac:dyDescent="0.25">
      <c r="A75" s="39" t="str">
        <f t="shared" si="6"/>
        <v>BAVM 203 </v>
      </c>
      <c r="B75" s="8" t="str">
        <f t="shared" si="7"/>
        <v>I</v>
      </c>
      <c r="C75" s="39">
        <f t="shared" si="8"/>
        <v>54719.359700000001</v>
      </c>
      <c r="D75" s="12" t="str">
        <f t="shared" si="9"/>
        <v>vis</v>
      </c>
      <c r="E75" s="47">
        <f>VLOOKUP(C75,Active!C$21:E$973,3,FALSE)</f>
        <v>7764.0883505647271</v>
      </c>
      <c r="F75" s="8" t="s">
        <v>64</v>
      </c>
      <c r="G75" s="12" t="str">
        <f t="shared" si="10"/>
        <v>54719.3597</v>
      </c>
      <c r="H75" s="39">
        <f t="shared" si="11"/>
        <v>-109</v>
      </c>
      <c r="I75" s="48" t="s">
        <v>289</v>
      </c>
      <c r="J75" s="49" t="s">
        <v>290</v>
      </c>
      <c r="K75" s="48">
        <v>-109</v>
      </c>
      <c r="L75" s="48" t="s">
        <v>291</v>
      </c>
      <c r="M75" s="49" t="s">
        <v>273</v>
      </c>
      <c r="N75" s="49" t="s">
        <v>292</v>
      </c>
      <c r="O75" s="50" t="s">
        <v>293</v>
      </c>
      <c r="P75" s="51" t="s">
        <v>294</v>
      </c>
    </row>
    <row r="76" spans="1:16" x14ac:dyDescent="0.2">
      <c r="B76" s="8"/>
      <c r="F76" s="8"/>
    </row>
    <row r="77" spans="1:16" x14ac:dyDescent="0.2">
      <c r="B77" s="8"/>
      <c r="F77" s="8"/>
    </row>
    <row r="78" spans="1:16" x14ac:dyDescent="0.2">
      <c r="B78" s="8"/>
      <c r="F78" s="8"/>
    </row>
    <row r="79" spans="1:16" x14ac:dyDescent="0.2">
      <c r="B79" s="8"/>
      <c r="F79" s="8"/>
    </row>
    <row r="80" spans="1:16" x14ac:dyDescent="0.2">
      <c r="B80" s="8"/>
      <c r="F80" s="8"/>
    </row>
    <row r="81" spans="2:6" x14ac:dyDescent="0.2">
      <c r="B81" s="8"/>
      <c r="F81" s="8"/>
    </row>
    <row r="82" spans="2:6" x14ac:dyDescent="0.2">
      <c r="B82" s="8"/>
      <c r="F82" s="8"/>
    </row>
    <row r="83" spans="2:6" x14ac:dyDescent="0.2">
      <c r="B83" s="8"/>
      <c r="F83" s="8"/>
    </row>
    <row r="84" spans="2:6" x14ac:dyDescent="0.2">
      <c r="B84" s="8"/>
      <c r="F84" s="8"/>
    </row>
    <row r="85" spans="2:6" x14ac:dyDescent="0.2">
      <c r="B85" s="8"/>
      <c r="F85" s="8"/>
    </row>
    <row r="86" spans="2:6" x14ac:dyDescent="0.2">
      <c r="B86" s="8"/>
      <c r="F86" s="8"/>
    </row>
    <row r="87" spans="2:6" x14ac:dyDescent="0.2">
      <c r="B87" s="8"/>
      <c r="F87" s="8"/>
    </row>
    <row r="88" spans="2:6" x14ac:dyDescent="0.2">
      <c r="B88" s="8"/>
      <c r="F88" s="8"/>
    </row>
    <row r="89" spans="2:6" x14ac:dyDescent="0.2">
      <c r="B89" s="8"/>
      <c r="F89" s="8"/>
    </row>
    <row r="90" spans="2:6" x14ac:dyDescent="0.2">
      <c r="B90" s="8"/>
      <c r="F90" s="8"/>
    </row>
    <row r="91" spans="2:6" x14ac:dyDescent="0.2">
      <c r="B91" s="8"/>
      <c r="F91" s="8"/>
    </row>
    <row r="92" spans="2:6" x14ac:dyDescent="0.2">
      <c r="B92" s="8"/>
      <c r="F92" s="8"/>
    </row>
    <row r="93" spans="2:6" x14ac:dyDescent="0.2">
      <c r="B93" s="8"/>
      <c r="F93" s="8"/>
    </row>
    <row r="94" spans="2:6" x14ac:dyDescent="0.2">
      <c r="B94" s="8"/>
      <c r="F94" s="8"/>
    </row>
    <row r="95" spans="2:6" x14ac:dyDescent="0.2">
      <c r="B95" s="8"/>
      <c r="F95" s="8"/>
    </row>
    <row r="96" spans="2:6" x14ac:dyDescent="0.2">
      <c r="B96" s="8"/>
      <c r="F96" s="8"/>
    </row>
    <row r="97" spans="2:6" x14ac:dyDescent="0.2">
      <c r="B97" s="8"/>
      <c r="F97" s="8"/>
    </row>
    <row r="98" spans="2:6" x14ac:dyDescent="0.2">
      <c r="B98" s="8"/>
      <c r="F98" s="8"/>
    </row>
    <row r="99" spans="2:6" x14ac:dyDescent="0.2">
      <c r="B99" s="8"/>
      <c r="F99" s="8"/>
    </row>
    <row r="100" spans="2:6" x14ac:dyDescent="0.2">
      <c r="B100" s="8"/>
      <c r="F100" s="8"/>
    </row>
    <row r="101" spans="2:6" x14ac:dyDescent="0.2">
      <c r="B101" s="8"/>
      <c r="F101" s="8"/>
    </row>
    <row r="102" spans="2:6" x14ac:dyDescent="0.2">
      <c r="B102" s="8"/>
      <c r="F102" s="8"/>
    </row>
    <row r="103" spans="2:6" x14ac:dyDescent="0.2">
      <c r="B103" s="8"/>
      <c r="F103" s="8"/>
    </row>
    <row r="104" spans="2:6" x14ac:dyDescent="0.2">
      <c r="B104" s="8"/>
      <c r="F104" s="8"/>
    </row>
    <row r="105" spans="2:6" x14ac:dyDescent="0.2">
      <c r="B105" s="8"/>
      <c r="F105" s="8"/>
    </row>
    <row r="106" spans="2:6" x14ac:dyDescent="0.2">
      <c r="B106" s="8"/>
      <c r="F106" s="8"/>
    </row>
    <row r="107" spans="2:6" x14ac:dyDescent="0.2">
      <c r="B107" s="8"/>
      <c r="F107" s="8"/>
    </row>
    <row r="108" spans="2:6" x14ac:dyDescent="0.2">
      <c r="B108" s="8"/>
      <c r="F108" s="8"/>
    </row>
    <row r="109" spans="2:6" x14ac:dyDescent="0.2">
      <c r="B109" s="8"/>
      <c r="F109" s="8"/>
    </row>
    <row r="110" spans="2:6" x14ac:dyDescent="0.2">
      <c r="B110" s="8"/>
      <c r="F110" s="8"/>
    </row>
    <row r="111" spans="2:6" x14ac:dyDescent="0.2">
      <c r="B111" s="8"/>
      <c r="F111" s="8"/>
    </row>
    <row r="112" spans="2:6" x14ac:dyDescent="0.2">
      <c r="B112" s="8"/>
      <c r="F112" s="8"/>
    </row>
    <row r="113" spans="2:6" x14ac:dyDescent="0.2">
      <c r="B113" s="8"/>
      <c r="F113" s="8"/>
    </row>
    <row r="114" spans="2:6" x14ac:dyDescent="0.2">
      <c r="B114" s="8"/>
      <c r="F114" s="8"/>
    </row>
    <row r="115" spans="2:6" x14ac:dyDescent="0.2">
      <c r="B115" s="8"/>
      <c r="F115" s="8"/>
    </row>
    <row r="116" spans="2:6" x14ac:dyDescent="0.2">
      <c r="B116" s="8"/>
      <c r="F116" s="8"/>
    </row>
    <row r="117" spans="2:6" x14ac:dyDescent="0.2">
      <c r="B117" s="8"/>
      <c r="F117" s="8"/>
    </row>
    <row r="118" spans="2:6" x14ac:dyDescent="0.2">
      <c r="B118" s="8"/>
      <c r="F118" s="8"/>
    </row>
    <row r="119" spans="2:6" x14ac:dyDescent="0.2">
      <c r="B119" s="8"/>
      <c r="F119" s="8"/>
    </row>
    <row r="120" spans="2:6" x14ac:dyDescent="0.2">
      <c r="B120" s="8"/>
      <c r="F120" s="8"/>
    </row>
    <row r="121" spans="2:6" x14ac:dyDescent="0.2">
      <c r="B121" s="8"/>
      <c r="F121" s="8"/>
    </row>
    <row r="122" spans="2:6" x14ac:dyDescent="0.2">
      <c r="B122" s="8"/>
      <c r="F122" s="8"/>
    </row>
    <row r="123" spans="2:6" x14ac:dyDescent="0.2">
      <c r="B123" s="8"/>
      <c r="F123" s="8"/>
    </row>
    <row r="124" spans="2:6" x14ac:dyDescent="0.2">
      <c r="B124" s="8"/>
      <c r="F124" s="8"/>
    </row>
    <row r="125" spans="2:6" x14ac:dyDescent="0.2">
      <c r="B125" s="8"/>
      <c r="F125" s="8"/>
    </row>
    <row r="126" spans="2:6" x14ac:dyDescent="0.2">
      <c r="B126" s="8"/>
      <c r="F126" s="8"/>
    </row>
    <row r="127" spans="2:6" x14ac:dyDescent="0.2">
      <c r="B127" s="8"/>
      <c r="F127" s="8"/>
    </row>
    <row r="128" spans="2:6" x14ac:dyDescent="0.2">
      <c r="B128" s="8"/>
      <c r="F128" s="8"/>
    </row>
    <row r="129" spans="2:6" x14ac:dyDescent="0.2">
      <c r="B129" s="8"/>
      <c r="F129" s="8"/>
    </row>
    <row r="130" spans="2:6" x14ac:dyDescent="0.2">
      <c r="B130" s="8"/>
      <c r="F130" s="8"/>
    </row>
    <row r="131" spans="2:6" x14ac:dyDescent="0.2">
      <c r="B131" s="8"/>
      <c r="F131" s="8"/>
    </row>
    <row r="132" spans="2:6" x14ac:dyDescent="0.2">
      <c r="B132" s="8"/>
      <c r="F132" s="8"/>
    </row>
    <row r="133" spans="2:6" x14ac:dyDescent="0.2">
      <c r="B133" s="8"/>
      <c r="F133" s="8"/>
    </row>
    <row r="134" spans="2:6" x14ac:dyDescent="0.2">
      <c r="B134" s="8"/>
      <c r="F134" s="8"/>
    </row>
    <row r="135" spans="2:6" x14ac:dyDescent="0.2">
      <c r="B135" s="8"/>
      <c r="F135" s="8"/>
    </row>
    <row r="136" spans="2:6" x14ac:dyDescent="0.2">
      <c r="B136" s="8"/>
      <c r="F136" s="8"/>
    </row>
    <row r="137" spans="2:6" x14ac:dyDescent="0.2">
      <c r="B137" s="8"/>
      <c r="F137" s="8"/>
    </row>
    <row r="138" spans="2:6" x14ac:dyDescent="0.2">
      <c r="B138" s="8"/>
      <c r="F138" s="8"/>
    </row>
    <row r="139" spans="2:6" x14ac:dyDescent="0.2">
      <c r="B139" s="8"/>
      <c r="F139" s="8"/>
    </row>
    <row r="140" spans="2:6" x14ac:dyDescent="0.2">
      <c r="B140" s="8"/>
      <c r="F140" s="8"/>
    </row>
    <row r="141" spans="2:6" x14ac:dyDescent="0.2">
      <c r="B141" s="8"/>
      <c r="F141" s="8"/>
    </row>
    <row r="142" spans="2:6" x14ac:dyDescent="0.2">
      <c r="B142" s="8"/>
      <c r="F142" s="8"/>
    </row>
    <row r="143" spans="2:6" x14ac:dyDescent="0.2">
      <c r="B143" s="8"/>
      <c r="F143" s="8"/>
    </row>
    <row r="144" spans="2:6" x14ac:dyDescent="0.2">
      <c r="B144" s="8"/>
      <c r="F144" s="8"/>
    </row>
    <row r="145" spans="2:6" x14ac:dyDescent="0.2">
      <c r="B145" s="8"/>
      <c r="F145" s="8"/>
    </row>
    <row r="146" spans="2:6" x14ac:dyDescent="0.2">
      <c r="B146" s="8"/>
      <c r="F146" s="8"/>
    </row>
    <row r="147" spans="2:6" x14ac:dyDescent="0.2">
      <c r="B147" s="8"/>
      <c r="F147" s="8"/>
    </row>
    <row r="148" spans="2:6" x14ac:dyDescent="0.2">
      <c r="B148" s="8"/>
      <c r="F148" s="8"/>
    </row>
    <row r="149" spans="2:6" x14ac:dyDescent="0.2">
      <c r="B149" s="8"/>
      <c r="F149" s="8"/>
    </row>
    <row r="150" spans="2:6" x14ac:dyDescent="0.2">
      <c r="B150" s="8"/>
      <c r="F150" s="8"/>
    </row>
    <row r="151" spans="2:6" x14ac:dyDescent="0.2">
      <c r="B151" s="8"/>
      <c r="F151" s="8"/>
    </row>
    <row r="152" spans="2:6" x14ac:dyDescent="0.2">
      <c r="B152" s="8"/>
      <c r="F152" s="8"/>
    </row>
    <row r="153" spans="2:6" x14ac:dyDescent="0.2">
      <c r="B153" s="8"/>
      <c r="F153" s="8"/>
    </row>
    <row r="154" spans="2:6" x14ac:dyDescent="0.2">
      <c r="B154" s="8"/>
      <c r="F154" s="8"/>
    </row>
    <row r="155" spans="2:6" x14ac:dyDescent="0.2">
      <c r="B155" s="8"/>
      <c r="F155" s="8"/>
    </row>
    <row r="156" spans="2:6" x14ac:dyDescent="0.2">
      <c r="B156" s="8"/>
      <c r="F156" s="8"/>
    </row>
    <row r="157" spans="2:6" x14ac:dyDescent="0.2">
      <c r="B157" s="8"/>
      <c r="F157" s="8"/>
    </row>
    <row r="158" spans="2:6" x14ac:dyDescent="0.2">
      <c r="B158" s="8"/>
      <c r="F158" s="8"/>
    </row>
    <row r="159" spans="2:6" x14ac:dyDescent="0.2">
      <c r="B159" s="8"/>
      <c r="F159" s="8"/>
    </row>
    <row r="160" spans="2:6" x14ac:dyDescent="0.2">
      <c r="B160" s="8"/>
      <c r="F160" s="8"/>
    </row>
    <row r="161" spans="2:6" x14ac:dyDescent="0.2">
      <c r="B161" s="8"/>
      <c r="F161" s="8"/>
    </row>
    <row r="162" spans="2:6" x14ac:dyDescent="0.2">
      <c r="B162" s="8"/>
      <c r="F162" s="8"/>
    </row>
    <row r="163" spans="2:6" x14ac:dyDescent="0.2">
      <c r="B163" s="8"/>
      <c r="F163" s="8"/>
    </row>
    <row r="164" spans="2:6" x14ac:dyDescent="0.2">
      <c r="B164" s="8"/>
      <c r="F164" s="8"/>
    </row>
    <row r="165" spans="2:6" x14ac:dyDescent="0.2">
      <c r="B165" s="8"/>
      <c r="F165" s="8"/>
    </row>
    <row r="166" spans="2:6" x14ac:dyDescent="0.2">
      <c r="B166" s="8"/>
      <c r="F166" s="8"/>
    </row>
    <row r="167" spans="2:6" x14ac:dyDescent="0.2">
      <c r="B167" s="8"/>
      <c r="F167" s="8"/>
    </row>
    <row r="168" spans="2:6" x14ac:dyDescent="0.2">
      <c r="B168" s="8"/>
      <c r="F168" s="8"/>
    </row>
    <row r="169" spans="2:6" x14ac:dyDescent="0.2">
      <c r="B169" s="8"/>
      <c r="F169" s="8"/>
    </row>
    <row r="170" spans="2:6" x14ac:dyDescent="0.2">
      <c r="B170" s="8"/>
      <c r="F170" s="8"/>
    </row>
    <row r="171" spans="2:6" x14ac:dyDescent="0.2">
      <c r="B171" s="8"/>
      <c r="F171" s="8"/>
    </row>
    <row r="172" spans="2:6" x14ac:dyDescent="0.2">
      <c r="B172" s="8"/>
      <c r="F172" s="8"/>
    </row>
    <row r="173" spans="2:6" x14ac:dyDescent="0.2">
      <c r="B173" s="8"/>
      <c r="F173" s="8"/>
    </row>
    <row r="174" spans="2:6" x14ac:dyDescent="0.2">
      <c r="B174" s="8"/>
      <c r="F174" s="8"/>
    </row>
    <row r="175" spans="2:6" x14ac:dyDescent="0.2">
      <c r="B175" s="8"/>
      <c r="F175" s="8"/>
    </row>
    <row r="176" spans="2:6" x14ac:dyDescent="0.2">
      <c r="B176" s="8"/>
      <c r="F176" s="8"/>
    </row>
    <row r="177" spans="2:6" x14ac:dyDescent="0.2">
      <c r="B177" s="8"/>
      <c r="F177" s="8"/>
    </row>
    <row r="178" spans="2:6" x14ac:dyDescent="0.2">
      <c r="B178" s="8"/>
      <c r="F178" s="8"/>
    </row>
    <row r="179" spans="2:6" x14ac:dyDescent="0.2">
      <c r="B179" s="8"/>
      <c r="F179" s="8"/>
    </row>
    <row r="180" spans="2:6" x14ac:dyDescent="0.2">
      <c r="B180" s="8"/>
      <c r="F180" s="8"/>
    </row>
    <row r="181" spans="2:6" x14ac:dyDescent="0.2">
      <c r="B181" s="8"/>
      <c r="F181" s="8"/>
    </row>
    <row r="182" spans="2:6" x14ac:dyDescent="0.2">
      <c r="B182" s="8"/>
      <c r="F182" s="8"/>
    </row>
    <row r="183" spans="2:6" x14ac:dyDescent="0.2">
      <c r="B183" s="8"/>
      <c r="F183" s="8"/>
    </row>
    <row r="184" spans="2:6" x14ac:dyDescent="0.2">
      <c r="B184" s="8"/>
      <c r="F184" s="8"/>
    </row>
    <row r="185" spans="2:6" x14ac:dyDescent="0.2">
      <c r="B185" s="8"/>
      <c r="F185" s="8"/>
    </row>
    <row r="186" spans="2:6" x14ac:dyDescent="0.2">
      <c r="B186" s="8"/>
      <c r="F186" s="8"/>
    </row>
    <row r="187" spans="2:6" x14ac:dyDescent="0.2">
      <c r="B187" s="8"/>
      <c r="F187" s="8"/>
    </row>
    <row r="188" spans="2:6" x14ac:dyDescent="0.2">
      <c r="B188" s="8"/>
      <c r="F188" s="8"/>
    </row>
    <row r="189" spans="2:6" x14ac:dyDescent="0.2">
      <c r="B189" s="8"/>
      <c r="F189" s="8"/>
    </row>
    <row r="190" spans="2:6" x14ac:dyDescent="0.2">
      <c r="B190" s="8"/>
      <c r="F190" s="8"/>
    </row>
    <row r="191" spans="2:6" x14ac:dyDescent="0.2">
      <c r="B191" s="8"/>
      <c r="F191" s="8"/>
    </row>
    <row r="192" spans="2:6" x14ac:dyDescent="0.2">
      <c r="B192" s="8"/>
      <c r="F192" s="8"/>
    </row>
    <row r="193" spans="2:6" x14ac:dyDescent="0.2">
      <c r="B193" s="8"/>
      <c r="F193" s="8"/>
    </row>
    <row r="194" spans="2:6" x14ac:dyDescent="0.2">
      <c r="B194" s="8"/>
      <c r="F194" s="8"/>
    </row>
    <row r="195" spans="2:6" x14ac:dyDescent="0.2">
      <c r="B195" s="8"/>
      <c r="F195" s="8"/>
    </row>
    <row r="196" spans="2:6" x14ac:dyDescent="0.2">
      <c r="B196" s="8"/>
      <c r="F196" s="8"/>
    </row>
    <row r="197" spans="2:6" x14ac:dyDescent="0.2">
      <c r="B197" s="8"/>
      <c r="F197" s="8"/>
    </row>
    <row r="198" spans="2:6" x14ac:dyDescent="0.2">
      <c r="B198" s="8"/>
      <c r="F198" s="8"/>
    </row>
    <row r="199" spans="2:6" x14ac:dyDescent="0.2">
      <c r="B199" s="8"/>
      <c r="F199" s="8"/>
    </row>
    <row r="200" spans="2:6" x14ac:dyDescent="0.2">
      <c r="B200" s="8"/>
      <c r="F200" s="8"/>
    </row>
    <row r="201" spans="2:6" x14ac:dyDescent="0.2">
      <c r="B201" s="8"/>
      <c r="F201" s="8"/>
    </row>
    <row r="202" spans="2:6" x14ac:dyDescent="0.2">
      <c r="B202" s="8"/>
      <c r="F202" s="8"/>
    </row>
    <row r="203" spans="2:6" x14ac:dyDescent="0.2">
      <c r="B203" s="8"/>
      <c r="F203" s="8"/>
    </row>
    <row r="204" spans="2:6" x14ac:dyDescent="0.2">
      <c r="B204" s="8"/>
      <c r="F204" s="8"/>
    </row>
    <row r="205" spans="2:6" x14ac:dyDescent="0.2">
      <c r="B205" s="8"/>
      <c r="F205" s="8"/>
    </row>
    <row r="206" spans="2:6" x14ac:dyDescent="0.2">
      <c r="B206" s="8"/>
      <c r="F206" s="8"/>
    </row>
    <row r="207" spans="2:6" x14ac:dyDescent="0.2">
      <c r="B207" s="8"/>
      <c r="F207" s="8"/>
    </row>
    <row r="208" spans="2:6" x14ac:dyDescent="0.2">
      <c r="B208" s="8"/>
      <c r="F208" s="8"/>
    </row>
    <row r="209" spans="2:6" x14ac:dyDescent="0.2">
      <c r="B209" s="8"/>
      <c r="F209" s="8"/>
    </row>
    <row r="210" spans="2:6" x14ac:dyDescent="0.2">
      <c r="B210" s="8"/>
      <c r="F210" s="8"/>
    </row>
    <row r="211" spans="2:6" x14ac:dyDescent="0.2">
      <c r="B211" s="8"/>
      <c r="F211" s="8"/>
    </row>
    <row r="212" spans="2:6" x14ac:dyDescent="0.2">
      <c r="B212" s="8"/>
      <c r="F212" s="8"/>
    </row>
    <row r="213" spans="2:6" x14ac:dyDescent="0.2">
      <c r="B213" s="8"/>
      <c r="F213" s="8"/>
    </row>
    <row r="214" spans="2:6" x14ac:dyDescent="0.2">
      <c r="B214" s="8"/>
      <c r="F214" s="8"/>
    </row>
    <row r="215" spans="2:6" x14ac:dyDescent="0.2">
      <c r="B215" s="8"/>
      <c r="F215" s="8"/>
    </row>
    <row r="216" spans="2:6" x14ac:dyDescent="0.2">
      <c r="B216" s="8"/>
      <c r="F216" s="8"/>
    </row>
    <row r="217" spans="2:6" x14ac:dyDescent="0.2">
      <c r="B217" s="8"/>
      <c r="F217" s="8"/>
    </row>
    <row r="218" spans="2:6" x14ac:dyDescent="0.2">
      <c r="B218" s="8"/>
      <c r="F218" s="8"/>
    </row>
    <row r="219" spans="2:6" x14ac:dyDescent="0.2">
      <c r="B219" s="8"/>
      <c r="F219" s="8"/>
    </row>
    <row r="220" spans="2:6" x14ac:dyDescent="0.2">
      <c r="B220" s="8"/>
      <c r="F220" s="8"/>
    </row>
    <row r="221" spans="2:6" x14ac:dyDescent="0.2">
      <c r="B221" s="8"/>
      <c r="F221" s="8"/>
    </row>
    <row r="222" spans="2:6" x14ac:dyDescent="0.2">
      <c r="B222" s="8"/>
      <c r="F222" s="8"/>
    </row>
    <row r="223" spans="2:6" x14ac:dyDescent="0.2">
      <c r="B223" s="8"/>
      <c r="F223" s="8"/>
    </row>
    <row r="224" spans="2:6" x14ac:dyDescent="0.2">
      <c r="B224" s="8"/>
      <c r="F224" s="8"/>
    </row>
    <row r="225" spans="2:6" x14ac:dyDescent="0.2">
      <c r="B225" s="8"/>
      <c r="F225" s="8"/>
    </row>
    <row r="226" spans="2:6" x14ac:dyDescent="0.2">
      <c r="B226" s="8"/>
      <c r="F226" s="8"/>
    </row>
    <row r="227" spans="2:6" x14ac:dyDescent="0.2">
      <c r="B227" s="8"/>
      <c r="F227" s="8"/>
    </row>
    <row r="228" spans="2:6" x14ac:dyDescent="0.2">
      <c r="B228" s="8"/>
      <c r="F228" s="8"/>
    </row>
    <row r="229" spans="2:6" x14ac:dyDescent="0.2">
      <c r="B229" s="8"/>
      <c r="F229" s="8"/>
    </row>
    <row r="230" spans="2:6" x14ac:dyDescent="0.2">
      <c r="B230" s="8"/>
      <c r="F230" s="8"/>
    </row>
    <row r="231" spans="2:6" x14ac:dyDescent="0.2">
      <c r="B231" s="8"/>
      <c r="F231" s="8"/>
    </row>
    <row r="232" spans="2:6" x14ac:dyDescent="0.2">
      <c r="B232" s="8"/>
      <c r="F232" s="8"/>
    </row>
    <row r="233" spans="2:6" x14ac:dyDescent="0.2">
      <c r="B233" s="8"/>
      <c r="F233" s="8"/>
    </row>
    <row r="234" spans="2:6" x14ac:dyDescent="0.2">
      <c r="B234" s="8"/>
      <c r="F234" s="8"/>
    </row>
    <row r="235" spans="2:6" x14ac:dyDescent="0.2">
      <c r="B235" s="8"/>
      <c r="F235" s="8"/>
    </row>
    <row r="236" spans="2:6" x14ac:dyDescent="0.2">
      <c r="B236" s="8"/>
      <c r="F236" s="8"/>
    </row>
    <row r="237" spans="2:6" x14ac:dyDescent="0.2">
      <c r="B237" s="8"/>
      <c r="F237" s="8"/>
    </row>
    <row r="238" spans="2:6" x14ac:dyDescent="0.2">
      <c r="B238" s="8"/>
      <c r="F238" s="8"/>
    </row>
    <row r="239" spans="2:6" x14ac:dyDescent="0.2">
      <c r="B239" s="8"/>
      <c r="F239" s="8"/>
    </row>
    <row r="240" spans="2:6" x14ac:dyDescent="0.2">
      <c r="B240" s="8"/>
      <c r="F240" s="8"/>
    </row>
    <row r="241" spans="2:6" x14ac:dyDescent="0.2">
      <c r="B241" s="8"/>
      <c r="F241" s="8"/>
    </row>
    <row r="242" spans="2:6" x14ac:dyDescent="0.2">
      <c r="B242" s="8"/>
      <c r="F242" s="8"/>
    </row>
    <row r="243" spans="2:6" x14ac:dyDescent="0.2">
      <c r="B243" s="8"/>
      <c r="F243" s="8"/>
    </row>
    <row r="244" spans="2:6" x14ac:dyDescent="0.2">
      <c r="B244" s="8"/>
      <c r="F244" s="8"/>
    </row>
    <row r="245" spans="2:6" x14ac:dyDescent="0.2">
      <c r="B245" s="8"/>
      <c r="F245" s="8"/>
    </row>
    <row r="246" spans="2:6" x14ac:dyDescent="0.2">
      <c r="B246" s="8"/>
      <c r="F246" s="8"/>
    </row>
    <row r="247" spans="2:6" x14ac:dyDescent="0.2">
      <c r="B247" s="8"/>
      <c r="F247" s="8"/>
    </row>
    <row r="248" spans="2:6" x14ac:dyDescent="0.2">
      <c r="B248" s="8"/>
      <c r="F248" s="8"/>
    </row>
    <row r="249" spans="2:6" x14ac:dyDescent="0.2">
      <c r="B249" s="8"/>
      <c r="F249" s="8"/>
    </row>
    <row r="250" spans="2:6" x14ac:dyDescent="0.2">
      <c r="B250" s="8"/>
      <c r="F250" s="8"/>
    </row>
    <row r="251" spans="2:6" x14ac:dyDescent="0.2">
      <c r="B251" s="8"/>
      <c r="F251" s="8"/>
    </row>
    <row r="252" spans="2:6" x14ac:dyDescent="0.2">
      <c r="B252" s="8"/>
      <c r="F252" s="8"/>
    </row>
    <row r="253" spans="2:6" x14ac:dyDescent="0.2">
      <c r="B253" s="8"/>
      <c r="F253" s="8"/>
    </row>
    <row r="254" spans="2:6" x14ac:dyDescent="0.2">
      <c r="B254" s="8"/>
      <c r="F254" s="8"/>
    </row>
    <row r="255" spans="2:6" x14ac:dyDescent="0.2">
      <c r="B255" s="8"/>
      <c r="F255" s="8"/>
    </row>
    <row r="256" spans="2:6" x14ac:dyDescent="0.2">
      <c r="B256" s="8"/>
      <c r="F256" s="8"/>
    </row>
    <row r="257" spans="2:6" x14ac:dyDescent="0.2">
      <c r="B257" s="8"/>
      <c r="F257" s="8"/>
    </row>
    <row r="258" spans="2:6" x14ac:dyDescent="0.2">
      <c r="B258" s="8"/>
      <c r="F258" s="8"/>
    </row>
    <row r="259" spans="2:6" x14ac:dyDescent="0.2">
      <c r="B259" s="8"/>
      <c r="F259" s="8"/>
    </row>
    <row r="260" spans="2:6" x14ac:dyDescent="0.2">
      <c r="B260" s="8"/>
      <c r="F260" s="8"/>
    </row>
    <row r="261" spans="2:6" x14ac:dyDescent="0.2">
      <c r="B261" s="8"/>
      <c r="F261" s="8"/>
    </row>
    <row r="262" spans="2:6" x14ac:dyDescent="0.2">
      <c r="B262" s="8"/>
      <c r="F262" s="8"/>
    </row>
    <row r="263" spans="2:6" x14ac:dyDescent="0.2">
      <c r="B263" s="8"/>
      <c r="F263" s="8"/>
    </row>
    <row r="264" spans="2:6" x14ac:dyDescent="0.2">
      <c r="B264" s="8"/>
      <c r="F264" s="8"/>
    </row>
    <row r="265" spans="2:6" x14ac:dyDescent="0.2">
      <c r="B265" s="8"/>
      <c r="F265" s="8"/>
    </row>
    <row r="266" spans="2:6" x14ac:dyDescent="0.2">
      <c r="B266" s="8"/>
      <c r="F266" s="8"/>
    </row>
    <row r="267" spans="2:6" x14ac:dyDescent="0.2">
      <c r="B267" s="8"/>
      <c r="F267" s="8"/>
    </row>
    <row r="268" spans="2:6" x14ac:dyDescent="0.2">
      <c r="B268" s="8"/>
      <c r="F268" s="8"/>
    </row>
    <row r="269" spans="2:6" x14ac:dyDescent="0.2">
      <c r="B269" s="8"/>
      <c r="F269" s="8"/>
    </row>
    <row r="270" spans="2:6" x14ac:dyDescent="0.2">
      <c r="B270" s="8"/>
      <c r="F270" s="8"/>
    </row>
    <row r="271" spans="2:6" x14ac:dyDescent="0.2">
      <c r="B271" s="8"/>
      <c r="F271" s="8"/>
    </row>
    <row r="272" spans="2:6" x14ac:dyDescent="0.2">
      <c r="B272" s="8"/>
      <c r="F272" s="8"/>
    </row>
    <row r="273" spans="2:6" x14ac:dyDescent="0.2">
      <c r="B273" s="8"/>
      <c r="F273" s="8"/>
    </row>
    <row r="274" spans="2:6" x14ac:dyDescent="0.2">
      <c r="B274" s="8"/>
      <c r="F274" s="8"/>
    </row>
    <row r="275" spans="2:6" x14ac:dyDescent="0.2">
      <c r="B275" s="8"/>
      <c r="F275" s="8"/>
    </row>
    <row r="276" spans="2:6" x14ac:dyDescent="0.2">
      <c r="B276" s="8"/>
      <c r="F276" s="8"/>
    </row>
    <row r="277" spans="2:6" x14ac:dyDescent="0.2">
      <c r="B277" s="8"/>
      <c r="F277" s="8"/>
    </row>
    <row r="278" spans="2:6" x14ac:dyDescent="0.2">
      <c r="B278" s="8"/>
      <c r="F278" s="8"/>
    </row>
    <row r="279" spans="2:6" x14ac:dyDescent="0.2">
      <c r="B279" s="8"/>
      <c r="F279" s="8"/>
    </row>
    <row r="280" spans="2:6" x14ac:dyDescent="0.2">
      <c r="B280" s="8"/>
      <c r="F280" s="8"/>
    </row>
    <row r="281" spans="2:6" x14ac:dyDescent="0.2">
      <c r="B281" s="8"/>
      <c r="F281" s="8"/>
    </row>
    <row r="282" spans="2:6" x14ac:dyDescent="0.2">
      <c r="B282" s="8"/>
      <c r="F282" s="8"/>
    </row>
    <row r="283" spans="2:6" x14ac:dyDescent="0.2">
      <c r="B283" s="8"/>
      <c r="F283" s="8"/>
    </row>
    <row r="284" spans="2:6" x14ac:dyDescent="0.2">
      <c r="B284" s="8"/>
      <c r="F284" s="8"/>
    </row>
    <row r="285" spans="2:6" x14ac:dyDescent="0.2">
      <c r="B285" s="8"/>
      <c r="F285" s="8"/>
    </row>
    <row r="286" spans="2:6" x14ac:dyDescent="0.2">
      <c r="B286" s="8"/>
      <c r="F286" s="8"/>
    </row>
    <row r="287" spans="2:6" x14ac:dyDescent="0.2">
      <c r="B287" s="8"/>
      <c r="F287" s="8"/>
    </row>
    <row r="288" spans="2:6" x14ac:dyDescent="0.2">
      <c r="B288" s="8"/>
      <c r="F288" s="8"/>
    </row>
    <row r="289" spans="2:6" x14ac:dyDescent="0.2">
      <c r="B289" s="8"/>
      <c r="F289" s="8"/>
    </row>
    <row r="290" spans="2:6" x14ac:dyDescent="0.2">
      <c r="B290" s="8"/>
      <c r="F290" s="8"/>
    </row>
    <row r="291" spans="2:6" x14ac:dyDescent="0.2">
      <c r="B291" s="8"/>
      <c r="F291" s="8"/>
    </row>
    <row r="292" spans="2:6" x14ac:dyDescent="0.2">
      <c r="B292" s="8"/>
      <c r="F292" s="8"/>
    </row>
    <row r="293" spans="2:6" x14ac:dyDescent="0.2">
      <c r="B293" s="8"/>
      <c r="F293" s="8"/>
    </row>
    <row r="294" spans="2:6" x14ac:dyDescent="0.2">
      <c r="B294" s="8"/>
      <c r="F294" s="8"/>
    </row>
    <row r="295" spans="2:6" x14ac:dyDescent="0.2">
      <c r="B295" s="8"/>
      <c r="F295" s="8"/>
    </row>
    <row r="296" spans="2:6" x14ac:dyDescent="0.2">
      <c r="B296" s="8"/>
      <c r="F296" s="8"/>
    </row>
    <row r="297" spans="2:6" x14ac:dyDescent="0.2">
      <c r="B297" s="8"/>
      <c r="F297" s="8"/>
    </row>
    <row r="298" spans="2:6" x14ac:dyDescent="0.2">
      <c r="B298" s="8"/>
      <c r="F298" s="8"/>
    </row>
    <row r="299" spans="2:6" x14ac:dyDescent="0.2">
      <c r="B299" s="8"/>
      <c r="F299" s="8"/>
    </row>
    <row r="300" spans="2:6" x14ac:dyDescent="0.2">
      <c r="B300" s="8"/>
      <c r="F300" s="8"/>
    </row>
    <row r="301" spans="2:6" x14ac:dyDescent="0.2">
      <c r="B301" s="8"/>
      <c r="F301" s="8"/>
    </row>
    <row r="302" spans="2:6" x14ac:dyDescent="0.2">
      <c r="B302" s="8"/>
      <c r="F302" s="8"/>
    </row>
    <row r="303" spans="2:6" x14ac:dyDescent="0.2">
      <c r="B303" s="8"/>
      <c r="F303" s="8"/>
    </row>
    <row r="304" spans="2:6" x14ac:dyDescent="0.2">
      <c r="B304" s="8"/>
      <c r="F304" s="8"/>
    </row>
    <row r="305" spans="2:6" x14ac:dyDescent="0.2">
      <c r="B305" s="8"/>
      <c r="F305" s="8"/>
    </row>
    <row r="306" spans="2:6" x14ac:dyDescent="0.2">
      <c r="B306" s="8"/>
      <c r="F306" s="8"/>
    </row>
    <row r="307" spans="2:6" x14ac:dyDescent="0.2">
      <c r="B307" s="8"/>
      <c r="F307" s="8"/>
    </row>
    <row r="308" spans="2:6" x14ac:dyDescent="0.2">
      <c r="B308" s="8"/>
      <c r="F308" s="8"/>
    </row>
    <row r="309" spans="2:6" x14ac:dyDescent="0.2">
      <c r="B309" s="8"/>
      <c r="F309" s="8"/>
    </row>
    <row r="310" spans="2:6" x14ac:dyDescent="0.2">
      <c r="B310" s="8"/>
      <c r="F310" s="8"/>
    </row>
    <row r="311" spans="2:6" x14ac:dyDescent="0.2">
      <c r="B311" s="8"/>
      <c r="F311" s="8"/>
    </row>
    <row r="312" spans="2:6" x14ac:dyDescent="0.2">
      <c r="B312" s="8"/>
      <c r="F312" s="8"/>
    </row>
    <row r="313" spans="2:6" x14ac:dyDescent="0.2">
      <c r="B313" s="8"/>
      <c r="F313" s="8"/>
    </row>
    <row r="314" spans="2:6" x14ac:dyDescent="0.2">
      <c r="B314" s="8"/>
      <c r="F314" s="8"/>
    </row>
    <row r="315" spans="2:6" x14ac:dyDescent="0.2">
      <c r="B315" s="8"/>
      <c r="F315" s="8"/>
    </row>
    <row r="316" spans="2:6" x14ac:dyDescent="0.2">
      <c r="B316" s="8"/>
      <c r="F316" s="8"/>
    </row>
    <row r="317" spans="2:6" x14ac:dyDescent="0.2">
      <c r="B317" s="8"/>
      <c r="F317" s="8"/>
    </row>
    <row r="318" spans="2:6" x14ac:dyDescent="0.2">
      <c r="B318" s="8"/>
      <c r="F318" s="8"/>
    </row>
    <row r="319" spans="2:6" x14ac:dyDescent="0.2">
      <c r="B319" s="8"/>
      <c r="F319" s="8"/>
    </row>
    <row r="320" spans="2:6" x14ac:dyDescent="0.2">
      <c r="B320" s="8"/>
      <c r="F320" s="8"/>
    </row>
    <row r="321" spans="2:6" x14ac:dyDescent="0.2">
      <c r="B321" s="8"/>
      <c r="F321" s="8"/>
    </row>
    <row r="322" spans="2:6" x14ac:dyDescent="0.2">
      <c r="B322" s="8"/>
      <c r="F322" s="8"/>
    </row>
    <row r="323" spans="2:6" x14ac:dyDescent="0.2">
      <c r="B323" s="8"/>
      <c r="F323" s="8"/>
    </row>
    <row r="324" spans="2:6" x14ac:dyDescent="0.2">
      <c r="B324" s="8"/>
      <c r="F324" s="8"/>
    </row>
    <row r="325" spans="2:6" x14ac:dyDescent="0.2">
      <c r="B325" s="8"/>
      <c r="F325" s="8"/>
    </row>
    <row r="326" spans="2:6" x14ac:dyDescent="0.2">
      <c r="B326" s="8"/>
      <c r="F326" s="8"/>
    </row>
    <row r="327" spans="2:6" x14ac:dyDescent="0.2">
      <c r="B327" s="8"/>
      <c r="F327" s="8"/>
    </row>
    <row r="328" spans="2:6" x14ac:dyDescent="0.2">
      <c r="B328" s="8"/>
      <c r="F328" s="8"/>
    </row>
    <row r="329" spans="2:6" x14ac:dyDescent="0.2">
      <c r="B329" s="8"/>
      <c r="F329" s="8"/>
    </row>
    <row r="330" spans="2:6" x14ac:dyDescent="0.2">
      <c r="B330" s="8"/>
      <c r="F330" s="8"/>
    </row>
    <row r="331" spans="2:6" x14ac:dyDescent="0.2">
      <c r="B331" s="8"/>
      <c r="F331" s="8"/>
    </row>
    <row r="332" spans="2:6" x14ac:dyDescent="0.2">
      <c r="B332" s="8"/>
      <c r="F332" s="8"/>
    </row>
    <row r="333" spans="2:6" x14ac:dyDescent="0.2">
      <c r="B333" s="8"/>
      <c r="F333" s="8"/>
    </row>
    <row r="334" spans="2:6" x14ac:dyDescent="0.2">
      <c r="B334" s="8"/>
      <c r="F334" s="8"/>
    </row>
    <row r="335" spans="2:6" x14ac:dyDescent="0.2">
      <c r="B335" s="8"/>
      <c r="F335" s="8"/>
    </row>
    <row r="336" spans="2:6" x14ac:dyDescent="0.2">
      <c r="B336" s="8"/>
      <c r="F336" s="8"/>
    </row>
    <row r="337" spans="2:6" x14ac:dyDescent="0.2">
      <c r="B337" s="8"/>
      <c r="F337" s="8"/>
    </row>
    <row r="338" spans="2:6" x14ac:dyDescent="0.2">
      <c r="B338" s="8"/>
      <c r="F338" s="8"/>
    </row>
    <row r="339" spans="2:6" x14ac:dyDescent="0.2">
      <c r="B339" s="8"/>
      <c r="F339" s="8"/>
    </row>
    <row r="340" spans="2:6" x14ac:dyDescent="0.2">
      <c r="B340" s="8"/>
      <c r="F340" s="8"/>
    </row>
    <row r="341" spans="2:6" x14ac:dyDescent="0.2">
      <c r="B341" s="8"/>
      <c r="F341" s="8"/>
    </row>
    <row r="342" spans="2:6" x14ac:dyDescent="0.2">
      <c r="B342" s="8"/>
      <c r="F342" s="8"/>
    </row>
    <row r="343" spans="2:6" x14ac:dyDescent="0.2">
      <c r="B343" s="8"/>
      <c r="F343" s="8"/>
    </row>
    <row r="344" spans="2:6" x14ac:dyDescent="0.2">
      <c r="B344" s="8"/>
      <c r="F344" s="8"/>
    </row>
    <row r="345" spans="2:6" x14ac:dyDescent="0.2">
      <c r="B345" s="8"/>
      <c r="F345" s="8"/>
    </row>
    <row r="346" spans="2:6" x14ac:dyDescent="0.2">
      <c r="B346" s="8"/>
      <c r="F346" s="8"/>
    </row>
    <row r="347" spans="2:6" x14ac:dyDescent="0.2">
      <c r="B347" s="8"/>
      <c r="F347" s="8"/>
    </row>
    <row r="348" spans="2:6" x14ac:dyDescent="0.2">
      <c r="B348" s="8"/>
      <c r="F348" s="8"/>
    </row>
    <row r="349" spans="2:6" x14ac:dyDescent="0.2">
      <c r="B349" s="8"/>
      <c r="F349" s="8"/>
    </row>
    <row r="350" spans="2:6" x14ac:dyDescent="0.2">
      <c r="B350" s="8"/>
      <c r="F350" s="8"/>
    </row>
    <row r="351" spans="2:6" x14ac:dyDescent="0.2">
      <c r="B351" s="8"/>
      <c r="F351" s="8"/>
    </row>
    <row r="352" spans="2:6" x14ac:dyDescent="0.2">
      <c r="B352" s="8"/>
      <c r="F352" s="8"/>
    </row>
    <row r="353" spans="2:6" x14ac:dyDescent="0.2">
      <c r="B353" s="8"/>
      <c r="F353" s="8"/>
    </row>
    <row r="354" spans="2:6" x14ac:dyDescent="0.2">
      <c r="B354" s="8"/>
      <c r="F354" s="8"/>
    </row>
    <row r="355" spans="2:6" x14ac:dyDescent="0.2">
      <c r="B355" s="8"/>
      <c r="F355" s="8"/>
    </row>
    <row r="356" spans="2:6" x14ac:dyDescent="0.2">
      <c r="B356" s="8"/>
      <c r="F356" s="8"/>
    </row>
    <row r="357" spans="2:6" x14ac:dyDescent="0.2">
      <c r="B357" s="8"/>
      <c r="F357" s="8"/>
    </row>
    <row r="358" spans="2:6" x14ac:dyDescent="0.2">
      <c r="B358" s="8"/>
      <c r="F358" s="8"/>
    </row>
    <row r="359" spans="2:6" x14ac:dyDescent="0.2">
      <c r="B359" s="8"/>
      <c r="F359" s="8"/>
    </row>
    <row r="360" spans="2:6" x14ac:dyDescent="0.2">
      <c r="B360" s="8"/>
      <c r="F360" s="8"/>
    </row>
    <row r="361" spans="2:6" x14ac:dyDescent="0.2">
      <c r="B361" s="8"/>
      <c r="F361" s="8"/>
    </row>
    <row r="362" spans="2:6" x14ac:dyDescent="0.2">
      <c r="B362" s="8"/>
      <c r="F362" s="8"/>
    </row>
    <row r="363" spans="2:6" x14ac:dyDescent="0.2">
      <c r="B363" s="8"/>
      <c r="F363" s="8"/>
    </row>
    <row r="364" spans="2:6" x14ac:dyDescent="0.2">
      <c r="B364" s="8"/>
      <c r="F364" s="8"/>
    </row>
    <row r="365" spans="2:6" x14ac:dyDescent="0.2">
      <c r="B365" s="8"/>
      <c r="F365" s="8"/>
    </row>
    <row r="366" spans="2:6" x14ac:dyDescent="0.2">
      <c r="B366" s="8"/>
      <c r="F366" s="8"/>
    </row>
    <row r="367" spans="2:6" x14ac:dyDescent="0.2">
      <c r="B367" s="8"/>
      <c r="F367" s="8"/>
    </row>
    <row r="368" spans="2:6" x14ac:dyDescent="0.2">
      <c r="B368" s="8"/>
      <c r="F368" s="8"/>
    </row>
    <row r="369" spans="2:6" x14ac:dyDescent="0.2">
      <c r="B369" s="8"/>
      <c r="F369" s="8"/>
    </row>
    <row r="370" spans="2:6" x14ac:dyDescent="0.2">
      <c r="B370" s="8"/>
      <c r="F370" s="8"/>
    </row>
    <row r="371" spans="2:6" x14ac:dyDescent="0.2">
      <c r="B371" s="8"/>
      <c r="F371" s="8"/>
    </row>
    <row r="372" spans="2:6" x14ac:dyDescent="0.2">
      <c r="B372" s="8"/>
      <c r="F372" s="8"/>
    </row>
    <row r="373" spans="2:6" x14ac:dyDescent="0.2">
      <c r="B373" s="8"/>
      <c r="F373" s="8"/>
    </row>
    <row r="374" spans="2:6" x14ac:dyDescent="0.2">
      <c r="B374" s="8"/>
      <c r="F374" s="8"/>
    </row>
    <row r="375" spans="2:6" x14ac:dyDescent="0.2">
      <c r="B375" s="8"/>
      <c r="F375" s="8"/>
    </row>
    <row r="376" spans="2:6" x14ac:dyDescent="0.2">
      <c r="B376" s="8"/>
      <c r="F376" s="8"/>
    </row>
    <row r="377" spans="2:6" x14ac:dyDescent="0.2">
      <c r="B377" s="8"/>
      <c r="F377" s="8"/>
    </row>
    <row r="378" spans="2:6" x14ac:dyDescent="0.2">
      <c r="B378" s="8"/>
      <c r="F378" s="8"/>
    </row>
    <row r="379" spans="2:6" x14ac:dyDescent="0.2">
      <c r="B379" s="8"/>
      <c r="F379" s="8"/>
    </row>
    <row r="380" spans="2:6" x14ac:dyDescent="0.2">
      <c r="B380" s="8"/>
      <c r="F380" s="8"/>
    </row>
    <row r="381" spans="2:6" x14ac:dyDescent="0.2">
      <c r="B381" s="8"/>
      <c r="F381" s="8"/>
    </row>
    <row r="382" spans="2:6" x14ac:dyDescent="0.2">
      <c r="B382" s="8"/>
      <c r="F382" s="8"/>
    </row>
    <row r="383" spans="2:6" x14ac:dyDescent="0.2">
      <c r="B383" s="8"/>
      <c r="F383" s="8"/>
    </row>
    <row r="384" spans="2:6" x14ac:dyDescent="0.2">
      <c r="B384" s="8"/>
      <c r="F384" s="8"/>
    </row>
    <row r="385" spans="2:6" x14ac:dyDescent="0.2">
      <c r="B385" s="8"/>
      <c r="F385" s="8"/>
    </row>
    <row r="386" spans="2:6" x14ac:dyDescent="0.2">
      <c r="B386" s="8"/>
      <c r="F386" s="8"/>
    </row>
    <row r="387" spans="2:6" x14ac:dyDescent="0.2">
      <c r="B387" s="8"/>
      <c r="F387" s="8"/>
    </row>
    <row r="388" spans="2:6" x14ac:dyDescent="0.2">
      <c r="B388" s="8"/>
      <c r="F388" s="8"/>
    </row>
    <row r="389" spans="2:6" x14ac:dyDescent="0.2">
      <c r="B389" s="8"/>
      <c r="F389" s="8"/>
    </row>
    <row r="390" spans="2:6" x14ac:dyDescent="0.2">
      <c r="B390" s="8"/>
      <c r="F390" s="8"/>
    </row>
    <row r="391" spans="2:6" x14ac:dyDescent="0.2">
      <c r="B391" s="8"/>
      <c r="F391" s="8"/>
    </row>
    <row r="392" spans="2:6" x14ac:dyDescent="0.2">
      <c r="B392" s="8"/>
      <c r="F392" s="8"/>
    </row>
    <row r="393" spans="2:6" x14ac:dyDescent="0.2">
      <c r="B393" s="8"/>
      <c r="F393" s="8"/>
    </row>
    <row r="394" spans="2:6" x14ac:dyDescent="0.2">
      <c r="B394" s="8"/>
      <c r="F394" s="8"/>
    </row>
    <row r="395" spans="2:6" x14ac:dyDescent="0.2">
      <c r="B395" s="8"/>
      <c r="F395" s="8"/>
    </row>
    <row r="396" spans="2:6" x14ac:dyDescent="0.2">
      <c r="B396" s="8"/>
      <c r="F396" s="8"/>
    </row>
    <row r="397" spans="2:6" x14ac:dyDescent="0.2">
      <c r="B397" s="8"/>
      <c r="F397" s="8"/>
    </row>
    <row r="398" spans="2:6" x14ac:dyDescent="0.2">
      <c r="B398" s="8"/>
      <c r="F398" s="8"/>
    </row>
    <row r="399" spans="2:6" x14ac:dyDescent="0.2">
      <c r="B399" s="8"/>
      <c r="F399" s="8"/>
    </row>
    <row r="400" spans="2:6" x14ac:dyDescent="0.2">
      <c r="B400" s="8"/>
      <c r="F400" s="8"/>
    </row>
    <row r="401" spans="2:6" x14ac:dyDescent="0.2">
      <c r="B401" s="8"/>
      <c r="F401" s="8"/>
    </row>
    <row r="402" spans="2:6" x14ac:dyDescent="0.2">
      <c r="B402" s="8"/>
      <c r="F402" s="8"/>
    </row>
    <row r="403" spans="2:6" x14ac:dyDescent="0.2">
      <c r="B403" s="8"/>
      <c r="F403" s="8"/>
    </row>
    <row r="404" spans="2:6" x14ac:dyDescent="0.2">
      <c r="B404" s="8"/>
      <c r="F404" s="8"/>
    </row>
    <row r="405" spans="2:6" x14ac:dyDescent="0.2">
      <c r="B405" s="8"/>
      <c r="F405" s="8"/>
    </row>
    <row r="406" spans="2:6" x14ac:dyDescent="0.2">
      <c r="B406" s="8"/>
      <c r="F406" s="8"/>
    </row>
    <row r="407" spans="2:6" x14ac:dyDescent="0.2">
      <c r="B407" s="8"/>
      <c r="F407" s="8"/>
    </row>
    <row r="408" spans="2:6" x14ac:dyDescent="0.2">
      <c r="B408" s="8"/>
      <c r="F408" s="8"/>
    </row>
    <row r="409" spans="2:6" x14ac:dyDescent="0.2">
      <c r="B409" s="8"/>
      <c r="F409" s="8"/>
    </row>
    <row r="410" spans="2:6" x14ac:dyDescent="0.2">
      <c r="B410" s="8"/>
      <c r="F410" s="8"/>
    </row>
    <row r="411" spans="2:6" x14ac:dyDescent="0.2">
      <c r="B411" s="8"/>
      <c r="F411" s="8"/>
    </row>
    <row r="412" spans="2:6" x14ac:dyDescent="0.2">
      <c r="B412" s="8"/>
      <c r="F412" s="8"/>
    </row>
    <row r="413" spans="2:6" x14ac:dyDescent="0.2">
      <c r="B413" s="8"/>
      <c r="F413" s="8"/>
    </row>
    <row r="414" spans="2:6" x14ac:dyDescent="0.2">
      <c r="B414" s="8"/>
      <c r="F414" s="8"/>
    </row>
    <row r="415" spans="2:6" x14ac:dyDescent="0.2">
      <c r="B415" s="8"/>
      <c r="F415" s="8"/>
    </row>
    <row r="416" spans="2:6" x14ac:dyDescent="0.2">
      <c r="B416" s="8"/>
      <c r="F416" s="8"/>
    </row>
    <row r="417" spans="2:6" x14ac:dyDescent="0.2">
      <c r="B417" s="8"/>
      <c r="F417" s="8"/>
    </row>
    <row r="418" spans="2:6" x14ac:dyDescent="0.2">
      <c r="B418" s="8"/>
      <c r="F418" s="8"/>
    </row>
    <row r="419" spans="2:6" x14ac:dyDescent="0.2">
      <c r="B419" s="8"/>
      <c r="F419" s="8"/>
    </row>
    <row r="420" spans="2:6" x14ac:dyDescent="0.2">
      <c r="B420" s="8"/>
      <c r="F420" s="8"/>
    </row>
    <row r="421" spans="2:6" x14ac:dyDescent="0.2">
      <c r="B421" s="8"/>
      <c r="F421" s="8"/>
    </row>
    <row r="422" spans="2:6" x14ac:dyDescent="0.2">
      <c r="B422" s="8"/>
      <c r="F422" s="8"/>
    </row>
    <row r="423" spans="2:6" x14ac:dyDescent="0.2">
      <c r="B423" s="8"/>
      <c r="F423" s="8"/>
    </row>
    <row r="424" spans="2:6" x14ac:dyDescent="0.2">
      <c r="B424" s="8"/>
      <c r="F424" s="8"/>
    </row>
    <row r="425" spans="2:6" x14ac:dyDescent="0.2">
      <c r="B425" s="8"/>
      <c r="F425" s="8"/>
    </row>
    <row r="426" spans="2:6" x14ac:dyDescent="0.2">
      <c r="B426" s="8"/>
      <c r="F426" s="8"/>
    </row>
    <row r="427" spans="2:6" x14ac:dyDescent="0.2">
      <c r="B427" s="8"/>
      <c r="F427" s="8"/>
    </row>
    <row r="428" spans="2:6" x14ac:dyDescent="0.2">
      <c r="B428" s="8"/>
      <c r="F428" s="8"/>
    </row>
    <row r="429" spans="2:6" x14ac:dyDescent="0.2">
      <c r="B429" s="8"/>
      <c r="F429" s="8"/>
    </row>
    <row r="430" spans="2:6" x14ac:dyDescent="0.2">
      <c r="B430" s="8"/>
      <c r="F430" s="8"/>
    </row>
    <row r="431" spans="2:6" x14ac:dyDescent="0.2">
      <c r="B431" s="8"/>
      <c r="F431" s="8"/>
    </row>
    <row r="432" spans="2:6" x14ac:dyDescent="0.2">
      <c r="B432" s="8"/>
      <c r="F432" s="8"/>
    </row>
    <row r="433" spans="2:6" x14ac:dyDescent="0.2">
      <c r="B433" s="8"/>
      <c r="F433" s="8"/>
    </row>
    <row r="434" spans="2:6" x14ac:dyDescent="0.2">
      <c r="B434" s="8"/>
      <c r="F434" s="8"/>
    </row>
    <row r="435" spans="2:6" x14ac:dyDescent="0.2">
      <c r="B435" s="8"/>
      <c r="F435" s="8"/>
    </row>
    <row r="436" spans="2:6" x14ac:dyDescent="0.2">
      <c r="B436" s="8"/>
      <c r="F436" s="8"/>
    </row>
    <row r="437" spans="2:6" x14ac:dyDescent="0.2">
      <c r="B437" s="8"/>
      <c r="F437" s="8"/>
    </row>
    <row r="438" spans="2:6" x14ac:dyDescent="0.2">
      <c r="B438" s="8"/>
      <c r="F438" s="8"/>
    </row>
    <row r="439" spans="2:6" x14ac:dyDescent="0.2">
      <c r="B439" s="8"/>
      <c r="F439" s="8"/>
    </row>
    <row r="440" spans="2:6" x14ac:dyDescent="0.2">
      <c r="B440" s="8"/>
      <c r="F440" s="8"/>
    </row>
    <row r="441" spans="2:6" x14ac:dyDescent="0.2">
      <c r="B441" s="8"/>
      <c r="F441" s="8"/>
    </row>
    <row r="442" spans="2:6" x14ac:dyDescent="0.2">
      <c r="B442" s="8"/>
      <c r="F442" s="8"/>
    </row>
    <row r="443" spans="2:6" x14ac:dyDescent="0.2">
      <c r="B443" s="8"/>
      <c r="F443" s="8"/>
    </row>
    <row r="444" spans="2:6" x14ac:dyDescent="0.2">
      <c r="B444" s="8"/>
      <c r="F444" s="8"/>
    </row>
    <row r="445" spans="2:6" x14ac:dyDescent="0.2">
      <c r="B445" s="8"/>
      <c r="F445" s="8"/>
    </row>
    <row r="446" spans="2:6" x14ac:dyDescent="0.2">
      <c r="B446" s="8"/>
      <c r="F446" s="8"/>
    </row>
    <row r="447" spans="2:6" x14ac:dyDescent="0.2">
      <c r="B447" s="8"/>
      <c r="F447" s="8"/>
    </row>
    <row r="448" spans="2:6" x14ac:dyDescent="0.2">
      <c r="B448" s="8"/>
      <c r="F448" s="8"/>
    </row>
    <row r="449" spans="2:6" x14ac:dyDescent="0.2">
      <c r="B449" s="8"/>
      <c r="F449" s="8"/>
    </row>
    <row r="450" spans="2:6" x14ac:dyDescent="0.2">
      <c r="B450" s="8"/>
      <c r="F450" s="8"/>
    </row>
    <row r="451" spans="2:6" x14ac:dyDescent="0.2">
      <c r="B451" s="8"/>
      <c r="F451" s="8"/>
    </row>
    <row r="452" spans="2:6" x14ac:dyDescent="0.2">
      <c r="B452" s="8"/>
      <c r="F452" s="8"/>
    </row>
    <row r="453" spans="2:6" x14ac:dyDescent="0.2">
      <c r="B453" s="8"/>
      <c r="F453" s="8"/>
    </row>
    <row r="454" spans="2:6" x14ac:dyDescent="0.2">
      <c r="B454" s="8"/>
      <c r="F454" s="8"/>
    </row>
    <row r="455" spans="2:6" x14ac:dyDescent="0.2">
      <c r="B455" s="8"/>
      <c r="F455" s="8"/>
    </row>
    <row r="456" spans="2:6" x14ac:dyDescent="0.2">
      <c r="B456" s="8"/>
      <c r="F456" s="8"/>
    </row>
    <row r="457" spans="2:6" x14ac:dyDescent="0.2">
      <c r="B457" s="8"/>
      <c r="F457" s="8"/>
    </row>
    <row r="458" spans="2:6" x14ac:dyDescent="0.2">
      <c r="B458" s="8"/>
      <c r="F458" s="8"/>
    </row>
    <row r="459" spans="2:6" x14ac:dyDescent="0.2">
      <c r="B459" s="8"/>
      <c r="F459" s="8"/>
    </row>
    <row r="460" spans="2:6" x14ac:dyDescent="0.2">
      <c r="B460" s="8"/>
      <c r="F460" s="8"/>
    </row>
    <row r="461" spans="2:6" x14ac:dyDescent="0.2">
      <c r="B461" s="8"/>
      <c r="F461" s="8"/>
    </row>
    <row r="462" spans="2:6" x14ac:dyDescent="0.2">
      <c r="B462" s="8"/>
      <c r="F462" s="8"/>
    </row>
    <row r="463" spans="2:6" x14ac:dyDescent="0.2">
      <c r="B463" s="8"/>
      <c r="F463" s="8"/>
    </row>
    <row r="464" spans="2:6" x14ac:dyDescent="0.2">
      <c r="B464" s="8"/>
      <c r="F464" s="8"/>
    </row>
    <row r="465" spans="2:6" x14ac:dyDescent="0.2">
      <c r="B465" s="8"/>
      <c r="F465" s="8"/>
    </row>
    <row r="466" spans="2:6" x14ac:dyDescent="0.2">
      <c r="B466" s="8"/>
      <c r="F466" s="8"/>
    </row>
    <row r="467" spans="2:6" x14ac:dyDescent="0.2">
      <c r="B467" s="8"/>
      <c r="F467" s="8"/>
    </row>
    <row r="468" spans="2:6" x14ac:dyDescent="0.2">
      <c r="B468" s="8"/>
      <c r="F468" s="8"/>
    </row>
    <row r="469" spans="2:6" x14ac:dyDescent="0.2">
      <c r="B469" s="8"/>
      <c r="F469" s="8"/>
    </row>
    <row r="470" spans="2:6" x14ac:dyDescent="0.2">
      <c r="B470" s="8"/>
      <c r="F470" s="8"/>
    </row>
    <row r="471" spans="2:6" x14ac:dyDescent="0.2">
      <c r="B471" s="8"/>
      <c r="F471" s="8"/>
    </row>
    <row r="472" spans="2:6" x14ac:dyDescent="0.2">
      <c r="B472" s="8"/>
      <c r="F472" s="8"/>
    </row>
    <row r="473" spans="2:6" x14ac:dyDescent="0.2">
      <c r="B473" s="8"/>
      <c r="F473" s="8"/>
    </row>
    <row r="474" spans="2:6" x14ac:dyDescent="0.2">
      <c r="B474" s="8"/>
      <c r="F474" s="8"/>
    </row>
    <row r="475" spans="2:6" x14ac:dyDescent="0.2">
      <c r="B475" s="8"/>
      <c r="F475" s="8"/>
    </row>
    <row r="476" spans="2:6" x14ac:dyDescent="0.2">
      <c r="B476" s="8"/>
      <c r="F476" s="8"/>
    </row>
    <row r="477" spans="2:6" x14ac:dyDescent="0.2">
      <c r="B477" s="8"/>
      <c r="F477" s="8"/>
    </row>
    <row r="478" spans="2:6" x14ac:dyDescent="0.2">
      <c r="B478" s="8"/>
      <c r="F478" s="8"/>
    </row>
    <row r="479" spans="2:6" x14ac:dyDescent="0.2">
      <c r="B479" s="8"/>
      <c r="F479" s="8"/>
    </row>
    <row r="480" spans="2:6" x14ac:dyDescent="0.2">
      <c r="B480" s="8"/>
      <c r="F480" s="8"/>
    </row>
    <row r="481" spans="2:6" x14ac:dyDescent="0.2">
      <c r="B481" s="8"/>
      <c r="F481" s="8"/>
    </row>
    <row r="482" spans="2:6" x14ac:dyDescent="0.2">
      <c r="B482" s="8"/>
      <c r="F482" s="8"/>
    </row>
    <row r="483" spans="2:6" x14ac:dyDescent="0.2">
      <c r="B483" s="8"/>
      <c r="F483" s="8"/>
    </row>
    <row r="484" spans="2:6" x14ac:dyDescent="0.2">
      <c r="B484" s="8"/>
      <c r="F484" s="8"/>
    </row>
    <row r="485" spans="2:6" x14ac:dyDescent="0.2">
      <c r="B485" s="8"/>
      <c r="F485" s="8"/>
    </row>
    <row r="486" spans="2:6" x14ac:dyDescent="0.2">
      <c r="B486" s="8"/>
      <c r="F486" s="8"/>
    </row>
    <row r="487" spans="2:6" x14ac:dyDescent="0.2">
      <c r="B487" s="8"/>
      <c r="F487" s="8"/>
    </row>
    <row r="488" spans="2:6" x14ac:dyDescent="0.2">
      <c r="B488" s="8"/>
      <c r="F488" s="8"/>
    </row>
    <row r="489" spans="2:6" x14ac:dyDescent="0.2">
      <c r="B489" s="8"/>
      <c r="F489" s="8"/>
    </row>
    <row r="490" spans="2:6" x14ac:dyDescent="0.2">
      <c r="B490" s="8"/>
      <c r="F490" s="8"/>
    </row>
    <row r="491" spans="2:6" x14ac:dyDescent="0.2">
      <c r="B491" s="8"/>
      <c r="F491" s="8"/>
    </row>
    <row r="492" spans="2:6" x14ac:dyDescent="0.2">
      <c r="B492" s="8"/>
      <c r="F492" s="8"/>
    </row>
    <row r="493" spans="2:6" x14ac:dyDescent="0.2">
      <c r="B493" s="8"/>
      <c r="F493" s="8"/>
    </row>
    <row r="494" spans="2:6" x14ac:dyDescent="0.2">
      <c r="B494" s="8"/>
      <c r="F494" s="8"/>
    </row>
    <row r="495" spans="2:6" x14ac:dyDescent="0.2">
      <c r="B495" s="8"/>
      <c r="F495" s="8"/>
    </row>
    <row r="496" spans="2:6" x14ac:dyDescent="0.2">
      <c r="B496" s="8"/>
      <c r="F496" s="8"/>
    </row>
    <row r="497" spans="2:6" x14ac:dyDescent="0.2">
      <c r="B497" s="8"/>
      <c r="F497" s="8"/>
    </row>
    <row r="498" spans="2:6" x14ac:dyDescent="0.2">
      <c r="B498" s="8"/>
      <c r="F498" s="8"/>
    </row>
    <row r="499" spans="2:6" x14ac:dyDescent="0.2">
      <c r="B499" s="8"/>
      <c r="F499" s="8"/>
    </row>
    <row r="500" spans="2:6" x14ac:dyDescent="0.2">
      <c r="B500" s="8"/>
      <c r="F500" s="8"/>
    </row>
    <row r="501" spans="2:6" x14ac:dyDescent="0.2">
      <c r="B501" s="8"/>
      <c r="F501" s="8"/>
    </row>
    <row r="502" spans="2:6" x14ac:dyDescent="0.2">
      <c r="B502" s="8"/>
      <c r="F502" s="8"/>
    </row>
    <row r="503" spans="2:6" x14ac:dyDescent="0.2">
      <c r="B503" s="8"/>
      <c r="F503" s="8"/>
    </row>
    <row r="504" spans="2:6" x14ac:dyDescent="0.2">
      <c r="B504" s="8"/>
      <c r="F504" s="8"/>
    </row>
    <row r="505" spans="2:6" x14ac:dyDescent="0.2">
      <c r="B505" s="8"/>
      <c r="F505" s="8"/>
    </row>
    <row r="506" spans="2:6" x14ac:dyDescent="0.2">
      <c r="B506" s="8"/>
      <c r="F506" s="8"/>
    </row>
    <row r="507" spans="2:6" x14ac:dyDescent="0.2">
      <c r="B507" s="8"/>
      <c r="F507" s="8"/>
    </row>
    <row r="508" spans="2:6" x14ac:dyDescent="0.2">
      <c r="B508" s="8"/>
      <c r="F508" s="8"/>
    </row>
    <row r="509" spans="2:6" x14ac:dyDescent="0.2">
      <c r="B509" s="8"/>
      <c r="F509" s="8"/>
    </row>
    <row r="510" spans="2:6" x14ac:dyDescent="0.2">
      <c r="B510" s="8"/>
      <c r="F510" s="8"/>
    </row>
    <row r="511" spans="2:6" x14ac:dyDescent="0.2">
      <c r="B511" s="8"/>
      <c r="F511" s="8"/>
    </row>
    <row r="512" spans="2:6" x14ac:dyDescent="0.2">
      <c r="B512" s="8"/>
      <c r="F512" s="8"/>
    </row>
    <row r="513" spans="2:6" x14ac:dyDescent="0.2">
      <c r="B513" s="8"/>
      <c r="F513" s="8"/>
    </row>
    <row r="514" spans="2:6" x14ac:dyDescent="0.2">
      <c r="B514" s="8"/>
      <c r="F514" s="8"/>
    </row>
    <row r="515" spans="2:6" x14ac:dyDescent="0.2">
      <c r="B515" s="8"/>
      <c r="F515" s="8"/>
    </row>
    <row r="516" spans="2:6" x14ac:dyDescent="0.2">
      <c r="B516" s="8"/>
      <c r="F516" s="8"/>
    </row>
    <row r="517" spans="2:6" x14ac:dyDescent="0.2">
      <c r="B517" s="8"/>
      <c r="F517" s="8"/>
    </row>
    <row r="518" spans="2:6" x14ac:dyDescent="0.2">
      <c r="B518" s="8"/>
      <c r="F518" s="8"/>
    </row>
    <row r="519" spans="2:6" x14ac:dyDescent="0.2">
      <c r="B519" s="8"/>
      <c r="F519" s="8"/>
    </row>
    <row r="520" spans="2:6" x14ac:dyDescent="0.2">
      <c r="B520" s="8"/>
      <c r="F520" s="8"/>
    </row>
    <row r="521" spans="2:6" x14ac:dyDescent="0.2">
      <c r="B521" s="8"/>
      <c r="F521" s="8"/>
    </row>
    <row r="522" spans="2:6" x14ac:dyDescent="0.2">
      <c r="B522" s="8"/>
      <c r="F522" s="8"/>
    </row>
    <row r="523" spans="2:6" x14ac:dyDescent="0.2">
      <c r="B523" s="8"/>
      <c r="F523" s="8"/>
    </row>
    <row r="524" spans="2:6" x14ac:dyDescent="0.2">
      <c r="B524" s="8"/>
      <c r="F524" s="8"/>
    </row>
    <row r="525" spans="2:6" x14ac:dyDescent="0.2">
      <c r="B525" s="8"/>
      <c r="F525" s="8"/>
    </row>
    <row r="526" spans="2:6" x14ac:dyDescent="0.2">
      <c r="B526" s="8"/>
      <c r="F526" s="8"/>
    </row>
    <row r="527" spans="2:6" x14ac:dyDescent="0.2">
      <c r="B527" s="8"/>
      <c r="F527" s="8"/>
    </row>
    <row r="528" spans="2:6" x14ac:dyDescent="0.2">
      <c r="B528" s="8"/>
      <c r="F528" s="8"/>
    </row>
    <row r="529" spans="2:6" x14ac:dyDescent="0.2">
      <c r="B529" s="8"/>
      <c r="F529" s="8"/>
    </row>
    <row r="530" spans="2:6" x14ac:dyDescent="0.2">
      <c r="B530" s="8"/>
      <c r="F530" s="8"/>
    </row>
    <row r="531" spans="2:6" x14ac:dyDescent="0.2">
      <c r="B531" s="8"/>
      <c r="F531" s="8"/>
    </row>
    <row r="532" spans="2:6" x14ac:dyDescent="0.2">
      <c r="B532" s="8"/>
      <c r="F532" s="8"/>
    </row>
    <row r="533" spans="2:6" x14ac:dyDescent="0.2">
      <c r="B533" s="8"/>
      <c r="F533" s="8"/>
    </row>
    <row r="534" spans="2:6" x14ac:dyDescent="0.2">
      <c r="B534" s="8"/>
      <c r="F534" s="8"/>
    </row>
    <row r="535" spans="2:6" x14ac:dyDescent="0.2">
      <c r="B535" s="8"/>
      <c r="F535" s="8"/>
    </row>
    <row r="536" spans="2:6" x14ac:dyDescent="0.2">
      <c r="B536" s="8"/>
      <c r="F536" s="8"/>
    </row>
    <row r="537" spans="2:6" x14ac:dyDescent="0.2">
      <c r="B537" s="8"/>
      <c r="F537" s="8"/>
    </row>
    <row r="538" spans="2:6" x14ac:dyDescent="0.2">
      <c r="B538" s="8"/>
      <c r="F538" s="8"/>
    </row>
    <row r="539" spans="2:6" x14ac:dyDescent="0.2">
      <c r="B539" s="8"/>
      <c r="F539" s="8"/>
    </row>
    <row r="540" spans="2:6" x14ac:dyDescent="0.2">
      <c r="B540" s="8"/>
      <c r="F540" s="8"/>
    </row>
    <row r="541" spans="2:6" x14ac:dyDescent="0.2">
      <c r="B541" s="8"/>
      <c r="F541" s="8"/>
    </row>
    <row r="542" spans="2:6" x14ac:dyDescent="0.2">
      <c r="B542" s="8"/>
      <c r="F542" s="8"/>
    </row>
    <row r="543" spans="2:6" x14ac:dyDescent="0.2">
      <c r="B543" s="8"/>
      <c r="F543" s="8"/>
    </row>
    <row r="544" spans="2:6" x14ac:dyDescent="0.2">
      <c r="B544" s="8"/>
      <c r="F544" s="8"/>
    </row>
    <row r="545" spans="2:6" x14ac:dyDescent="0.2">
      <c r="B545" s="8"/>
      <c r="F545" s="8"/>
    </row>
    <row r="546" spans="2:6" x14ac:dyDescent="0.2">
      <c r="B546" s="8"/>
      <c r="F546" s="8"/>
    </row>
    <row r="547" spans="2:6" x14ac:dyDescent="0.2">
      <c r="B547" s="8"/>
      <c r="F547" s="8"/>
    </row>
    <row r="548" spans="2:6" x14ac:dyDescent="0.2">
      <c r="B548" s="8"/>
      <c r="F548" s="8"/>
    </row>
    <row r="549" spans="2:6" x14ac:dyDescent="0.2">
      <c r="B549" s="8"/>
      <c r="F549" s="8"/>
    </row>
    <row r="550" spans="2:6" x14ac:dyDescent="0.2">
      <c r="B550" s="8"/>
      <c r="F550" s="8"/>
    </row>
    <row r="551" spans="2:6" x14ac:dyDescent="0.2">
      <c r="B551" s="8"/>
      <c r="F551" s="8"/>
    </row>
    <row r="552" spans="2:6" x14ac:dyDescent="0.2">
      <c r="B552" s="8"/>
      <c r="F552" s="8"/>
    </row>
    <row r="553" spans="2:6" x14ac:dyDescent="0.2">
      <c r="B553" s="8"/>
      <c r="F553" s="8"/>
    </row>
    <row r="554" spans="2:6" x14ac:dyDescent="0.2">
      <c r="B554" s="8"/>
      <c r="F554" s="8"/>
    </row>
    <row r="555" spans="2:6" x14ac:dyDescent="0.2">
      <c r="B555" s="8"/>
      <c r="F555" s="8"/>
    </row>
    <row r="556" spans="2:6" x14ac:dyDescent="0.2">
      <c r="B556" s="8"/>
      <c r="F556" s="8"/>
    </row>
    <row r="557" spans="2:6" x14ac:dyDescent="0.2">
      <c r="B557" s="8"/>
      <c r="F557" s="8"/>
    </row>
    <row r="558" spans="2:6" x14ac:dyDescent="0.2">
      <c r="B558" s="8"/>
      <c r="F558" s="8"/>
    </row>
    <row r="559" spans="2:6" x14ac:dyDescent="0.2">
      <c r="B559" s="8"/>
      <c r="F559" s="8"/>
    </row>
    <row r="560" spans="2:6" x14ac:dyDescent="0.2">
      <c r="B560" s="8"/>
      <c r="F560" s="8"/>
    </row>
    <row r="561" spans="2:6" x14ac:dyDescent="0.2">
      <c r="B561" s="8"/>
      <c r="F561" s="8"/>
    </row>
    <row r="562" spans="2:6" x14ac:dyDescent="0.2">
      <c r="B562" s="8"/>
      <c r="F562" s="8"/>
    </row>
    <row r="563" spans="2:6" x14ac:dyDescent="0.2">
      <c r="B563" s="8"/>
      <c r="F563" s="8"/>
    </row>
    <row r="564" spans="2:6" x14ac:dyDescent="0.2">
      <c r="B564" s="8"/>
      <c r="F564" s="8"/>
    </row>
    <row r="565" spans="2:6" x14ac:dyDescent="0.2">
      <c r="B565" s="8"/>
      <c r="F565" s="8"/>
    </row>
    <row r="566" spans="2:6" x14ac:dyDescent="0.2">
      <c r="B566" s="8"/>
      <c r="F566" s="8"/>
    </row>
    <row r="567" spans="2:6" x14ac:dyDescent="0.2">
      <c r="B567" s="8"/>
      <c r="F567" s="8"/>
    </row>
    <row r="568" spans="2:6" x14ac:dyDescent="0.2">
      <c r="B568" s="8"/>
      <c r="F568" s="8"/>
    </row>
    <row r="569" spans="2:6" x14ac:dyDescent="0.2">
      <c r="B569" s="8"/>
      <c r="F569" s="8"/>
    </row>
    <row r="570" spans="2:6" x14ac:dyDescent="0.2">
      <c r="B570" s="8"/>
      <c r="F570" s="8"/>
    </row>
    <row r="571" spans="2:6" x14ac:dyDescent="0.2">
      <c r="B571" s="8"/>
      <c r="F571" s="8"/>
    </row>
    <row r="572" spans="2:6" x14ac:dyDescent="0.2">
      <c r="B572" s="8"/>
      <c r="F572" s="8"/>
    </row>
    <row r="573" spans="2:6" x14ac:dyDescent="0.2">
      <c r="B573" s="8"/>
      <c r="F573" s="8"/>
    </row>
    <row r="574" spans="2:6" x14ac:dyDescent="0.2">
      <c r="B574" s="8"/>
      <c r="F574" s="8"/>
    </row>
    <row r="575" spans="2:6" x14ac:dyDescent="0.2">
      <c r="B575" s="8"/>
      <c r="F575" s="8"/>
    </row>
    <row r="576" spans="2:6" x14ac:dyDescent="0.2">
      <c r="B576" s="8"/>
      <c r="F576" s="8"/>
    </row>
    <row r="577" spans="2:6" x14ac:dyDescent="0.2">
      <c r="B577" s="8"/>
      <c r="F577" s="8"/>
    </row>
    <row r="578" spans="2:6" x14ac:dyDescent="0.2">
      <c r="B578" s="8"/>
      <c r="F578" s="8"/>
    </row>
    <row r="579" spans="2:6" x14ac:dyDescent="0.2">
      <c r="B579" s="8"/>
      <c r="F579" s="8"/>
    </row>
    <row r="580" spans="2:6" x14ac:dyDescent="0.2">
      <c r="B580" s="8"/>
      <c r="F580" s="8"/>
    </row>
    <row r="581" spans="2:6" x14ac:dyDescent="0.2">
      <c r="B581" s="8"/>
      <c r="F581" s="8"/>
    </row>
    <row r="582" spans="2:6" x14ac:dyDescent="0.2">
      <c r="B582" s="8"/>
      <c r="F582" s="8"/>
    </row>
    <row r="583" spans="2:6" x14ac:dyDescent="0.2">
      <c r="B583" s="8"/>
      <c r="F583" s="8"/>
    </row>
    <row r="584" spans="2:6" x14ac:dyDescent="0.2">
      <c r="B584" s="8"/>
      <c r="F584" s="8"/>
    </row>
    <row r="585" spans="2:6" x14ac:dyDescent="0.2">
      <c r="B585" s="8"/>
      <c r="F585" s="8"/>
    </row>
    <row r="586" spans="2:6" x14ac:dyDescent="0.2">
      <c r="B586" s="8"/>
      <c r="F586" s="8"/>
    </row>
    <row r="587" spans="2:6" x14ac:dyDescent="0.2">
      <c r="B587" s="8"/>
      <c r="F587" s="8"/>
    </row>
    <row r="588" spans="2:6" x14ac:dyDescent="0.2">
      <c r="B588" s="8"/>
      <c r="F588" s="8"/>
    </row>
    <row r="589" spans="2:6" x14ac:dyDescent="0.2">
      <c r="B589" s="8"/>
      <c r="F589" s="8"/>
    </row>
    <row r="590" spans="2:6" x14ac:dyDescent="0.2">
      <c r="B590" s="8"/>
      <c r="F590" s="8"/>
    </row>
    <row r="591" spans="2:6" x14ac:dyDescent="0.2">
      <c r="B591" s="8"/>
      <c r="F591" s="8"/>
    </row>
    <row r="592" spans="2:6" x14ac:dyDescent="0.2">
      <c r="B592" s="8"/>
      <c r="F592" s="8"/>
    </row>
    <row r="593" spans="2:6" x14ac:dyDescent="0.2">
      <c r="B593" s="8"/>
      <c r="F593" s="8"/>
    </row>
    <row r="594" spans="2:6" x14ac:dyDescent="0.2">
      <c r="B594" s="8"/>
      <c r="F594" s="8"/>
    </row>
    <row r="595" spans="2:6" x14ac:dyDescent="0.2">
      <c r="B595" s="8"/>
      <c r="F595" s="8"/>
    </row>
    <row r="596" spans="2:6" x14ac:dyDescent="0.2">
      <c r="B596" s="8"/>
      <c r="F596" s="8"/>
    </row>
    <row r="597" spans="2:6" x14ac:dyDescent="0.2">
      <c r="B597" s="8"/>
      <c r="F597" s="8"/>
    </row>
    <row r="598" spans="2:6" x14ac:dyDescent="0.2">
      <c r="B598" s="8"/>
      <c r="F598" s="8"/>
    </row>
    <row r="599" spans="2:6" x14ac:dyDescent="0.2">
      <c r="B599" s="8"/>
      <c r="F599" s="8"/>
    </row>
    <row r="600" spans="2:6" x14ac:dyDescent="0.2">
      <c r="B600" s="8"/>
      <c r="F600" s="8"/>
    </row>
    <row r="601" spans="2:6" x14ac:dyDescent="0.2">
      <c r="B601" s="8"/>
      <c r="F601" s="8"/>
    </row>
    <row r="602" spans="2:6" x14ac:dyDescent="0.2">
      <c r="B602" s="8"/>
      <c r="F602" s="8"/>
    </row>
    <row r="603" spans="2:6" x14ac:dyDescent="0.2">
      <c r="B603" s="8"/>
      <c r="F603" s="8"/>
    </row>
    <row r="604" spans="2:6" x14ac:dyDescent="0.2">
      <c r="B604" s="8"/>
      <c r="F604" s="8"/>
    </row>
    <row r="605" spans="2:6" x14ac:dyDescent="0.2">
      <c r="B605" s="8"/>
      <c r="F605" s="8"/>
    </row>
    <row r="606" spans="2:6" x14ac:dyDescent="0.2">
      <c r="B606" s="8"/>
      <c r="F606" s="8"/>
    </row>
    <row r="607" spans="2:6" x14ac:dyDescent="0.2">
      <c r="B607" s="8"/>
      <c r="F607" s="8"/>
    </row>
    <row r="608" spans="2:6" x14ac:dyDescent="0.2">
      <c r="B608" s="8"/>
      <c r="F608" s="8"/>
    </row>
    <row r="609" spans="2:6" x14ac:dyDescent="0.2">
      <c r="B609" s="8"/>
      <c r="F609" s="8"/>
    </row>
    <row r="610" spans="2:6" x14ac:dyDescent="0.2">
      <c r="B610" s="8"/>
      <c r="F610" s="8"/>
    </row>
    <row r="611" spans="2:6" x14ac:dyDescent="0.2">
      <c r="B611" s="8"/>
      <c r="F611" s="8"/>
    </row>
    <row r="612" spans="2:6" x14ac:dyDescent="0.2">
      <c r="B612" s="8"/>
      <c r="F612" s="8"/>
    </row>
    <row r="613" spans="2:6" x14ac:dyDescent="0.2">
      <c r="B613" s="8"/>
      <c r="F613" s="8"/>
    </row>
    <row r="614" spans="2:6" x14ac:dyDescent="0.2">
      <c r="B614" s="8"/>
      <c r="F614" s="8"/>
    </row>
    <row r="615" spans="2:6" x14ac:dyDescent="0.2">
      <c r="B615" s="8"/>
      <c r="F615" s="8"/>
    </row>
    <row r="616" spans="2:6" x14ac:dyDescent="0.2">
      <c r="B616" s="8"/>
      <c r="F616" s="8"/>
    </row>
    <row r="617" spans="2:6" x14ac:dyDescent="0.2">
      <c r="B617" s="8"/>
      <c r="F617" s="8"/>
    </row>
    <row r="618" spans="2:6" x14ac:dyDescent="0.2">
      <c r="B618" s="8"/>
      <c r="F618" s="8"/>
    </row>
    <row r="619" spans="2:6" x14ac:dyDescent="0.2">
      <c r="B619" s="8"/>
      <c r="F619" s="8"/>
    </row>
    <row r="620" spans="2:6" x14ac:dyDescent="0.2">
      <c r="B620" s="8"/>
      <c r="F620" s="8"/>
    </row>
    <row r="621" spans="2:6" x14ac:dyDescent="0.2">
      <c r="B621" s="8"/>
      <c r="F621" s="8"/>
    </row>
    <row r="622" spans="2:6" x14ac:dyDescent="0.2">
      <c r="B622" s="8"/>
      <c r="F622" s="8"/>
    </row>
    <row r="623" spans="2:6" x14ac:dyDescent="0.2">
      <c r="B623" s="8"/>
      <c r="F623" s="8"/>
    </row>
    <row r="624" spans="2:6" x14ac:dyDescent="0.2">
      <c r="B624" s="8"/>
      <c r="F624" s="8"/>
    </row>
    <row r="625" spans="2:6" x14ac:dyDescent="0.2">
      <c r="B625" s="8"/>
      <c r="F625" s="8"/>
    </row>
    <row r="626" spans="2:6" x14ac:dyDescent="0.2">
      <c r="B626" s="8"/>
      <c r="F626" s="8"/>
    </row>
    <row r="627" spans="2:6" x14ac:dyDescent="0.2">
      <c r="B627" s="8"/>
      <c r="F627" s="8"/>
    </row>
    <row r="628" spans="2:6" x14ac:dyDescent="0.2">
      <c r="B628" s="8"/>
      <c r="F628" s="8"/>
    </row>
    <row r="629" spans="2:6" x14ac:dyDescent="0.2">
      <c r="B629" s="8"/>
      <c r="F629" s="8"/>
    </row>
    <row r="630" spans="2:6" x14ac:dyDescent="0.2">
      <c r="B630" s="8"/>
      <c r="F630" s="8"/>
    </row>
    <row r="631" spans="2:6" x14ac:dyDescent="0.2">
      <c r="B631" s="8"/>
      <c r="F631" s="8"/>
    </row>
    <row r="632" spans="2:6" x14ac:dyDescent="0.2">
      <c r="B632" s="8"/>
      <c r="F632" s="8"/>
    </row>
    <row r="633" spans="2:6" x14ac:dyDescent="0.2">
      <c r="B633" s="8"/>
      <c r="F633" s="8"/>
    </row>
    <row r="634" spans="2:6" x14ac:dyDescent="0.2">
      <c r="B634" s="8"/>
      <c r="F634" s="8"/>
    </row>
    <row r="635" spans="2:6" x14ac:dyDescent="0.2">
      <c r="B635" s="8"/>
      <c r="F635" s="8"/>
    </row>
    <row r="636" spans="2:6" x14ac:dyDescent="0.2">
      <c r="B636" s="8"/>
      <c r="F636" s="8"/>
    </row>
    <row r="637" spans="2:6" x14ac:dyDescent="0.2">
      <c r="B637" s="8"/>
      <c r="F637" s="8"/>
    </row>
    <row r="638" spans="2:6" x14ac:dyDescent="0.2">
      <c r="B638" s="8"/>
      <c r="F638" s="8"/>
    </row>
    <row r="639" spans="2:6" x14ac:dyDescent="0.2">
      <c r="B639" s="8"/>
      <c r="F639" s="8"/>
    </row>
    <row r="640" spans="2:6" x14ac:dyDescent="0.2">
      <c r="B640" s="8"/>
      <c r="F640" s="8"/>
    </row>
    <row r="641" spans="2:6" x14ac:dyDescent="0.2">
      <c r="B641" s="8"/>
      <c r="F641" s="8"/>
    </row>
    <row r="642" spans="2:6" x14ac:dyDescent="0.2">
      <c r="B642" s="8"/>
      <c r="F642" s="8"/>
    </row>
    <row r="643" spans="2:6" x14ac:dyDescent="0.2">
      <c r="B643" s="8"/>
      <c r="F643" s="8"/>
    </row>
    <row r="644" spans="2:6" x14ac:dyDescent="0.2">
      <c r="B644" s="8"/>
      <c r="F644" s="8"/>
    </row>
    <row r="645" spans="2:6" x14ac:dyDescent="0.2">
      <c r="B645" s="8"/>
      <c r="F645" s="8"/>
    </row>
    <row r="646" spans="2:6" x14ac:dyDescent="0.2">
      <c r="B646" s="8"/>
      <c r="F646" s="8"/>
    </row>
    <row r="647" spans="2:6" x14ac:dyDescent="0.2">
      <c r="B647" s="8"/>
      <c r="F647" s="8"/>
    </row>
    <row r="648" spans="2:6" x14ac:dyDescent="0.2">
      <c r="B648" s="8"/>
      <c r="F648" s="8"/>
    </row>
    <row r="649" spans="2:6" x14ac:dyDescent="0.2">
      <c r="B649" s="8"/>
      <c r="F649" s="8"/>
    </row>
    <row r="650" spans="2:6" x14ac:dyDescent="0.2">
      <c r="B650" s="8"/>
      <c r="F650" s="8"/>
    </row>
    <row r="651" spans="2:6" x14ac:dyDescent="0.2">
      <c r="B651" s="8"/>
      <c r="F651" s="8"/>
    </row>
    <row r="652" spans="2:6" x14ac:dyDescent="0.2">
      <c r="B652" s="8"/>
      <c r="F652" s="8"/>
    </row>
    <row r="653" spans="2:6" x14ac:dyDescent="0.2">
      <c r="B653" s="8"/>
      <c r="F653" s="8"/>
    </row>
    <row r="654" spans="2:6" x14ac:dyDescent="0.2">
      <c r="B654" s="8"/>
      <c r="F654" s="8"/>
    </row>
    <row r="655" spans="2:6" x14ac:dyDescent="0.2">
      <c r="B655" s="8"/>
      <c r="F655" s="8"/>
    </row>
    <row r="656" spans="2:6" x14ac:dyDescent="0.2">
      <c r="B656" s="8"/>
      <c r="F656" s="8"/>
    </row>
    <row r="657" spans="2:6" x14ac:dyDescent="0.2">
      <c r="B657" s="8"/>
      <c r="F657" s="8"/>
    </row>
    <row r="658" spans="2:6" x14ac:dyDescent="0.2">
      <c r="B658" s="8"/>
      <c r="F658" s="8"/>
    </row>
    <row r="659" spans="2:6" x14ac:dyDescent="0.2">
      <c r="B659" s="8"/>
      <c r="F659" s="8"/>
    </row>
    <row r="660" spans="2:6" x14ac:dyDescent="0.2">
      <c r="B660" s="8"/>
      <c r="F660" s="8"/>
    </row>
    <row r="661" spans="2:6" x14ac:dyDescent="0.2">
      <c r="B661" s="8"/>
      <c r="F661" s="8"/>
    </row>
    <row r="662" spans="2:6" x14ac:dyDescent="0.2">
      <c r="B662" s="8"/>
      <c r="F662" s="8"/>
    </row>
    <row r="663" spans="2:6" x14ac:dyDescent="0.2">
      <c r="B663" s="8"/>
      <c r="F663" s="8"/>
    </row>
    <row r="664" spans="2:6" x14ac:dyDescent="0.2">
      <c r="B664" s="8"/>
      <c r="F664" s="8"/>
    </row>
    <row r="665" spans="2:6" x14ac:dyDescent="0.2">
      <c r="B665" s="8"/>
      <c r="F665" s="8"/>
    </row>
    <row r="666" spans="2:6" x14ac:dyDescent="0.2">
      <c r="B666" s="8"/>
      <c r="F666" s="8"/>
    </row>
    <row r="667" spans="2:6" x14ac:dyDescent="0.2">
      <c r="B667" s="8"/>
      <c r="F667" s="8"/>
    </row>
    <row r="668" spans="2:6" x14ac:dyDescent="0.2">
      <c r="B668" s="8"/>
      <c r="F668" s="8"/>
    </row>
    <row r="669" spans="2:6" x14ac:dyDescent="0.2">
      <c r="B669" s="8"/>
      <c r="F669" s="8"/>
    </row>
    <row r="670" spans="2:6" x14ac:dyDescent="0.2">
      <c r="B670" s="8"/>
      <c r="F670" s="8"/>
    </row>
    <row r="671" spans="2:6" x14ac:dyDescent="0.2">
      <c r="B671" s="8"/>
      <c r="F671" s="8"/>
    </row>
    <row r="672" spans="2:6" x14ac:dyDescent="0.2">
      <c r="B672" s="8"/>
      <c r="F672" s="8"/>
    </row>
    <row r="673" spans="2:6" x14ac:dyDescent="0.2">
      <c r="B673" s="8"/>
      <c r="F673" s="8"/>
    </row>
    <row r="674" spans="2:6" x14ac:dyDescent="0.2">
      <c r="B674" s="8"/>
      <c r="F674" s="8"/>
    </row>
    <row r="675" spans="2:6" x14ac:dyDescent="0.2">
      <c r="B675" s="8"/>
      <c r="F675" s="8"/>
    </row>
    <row r="676" spans="2:6" x14ac:dyDescent="0.2">
      <c r="B676" s="8"/>
      <c r="F676" s="8"/>
    </row>
    <row r="677" spans="2:6" x14ac:dyDescent="0.2">
      <c r="B677" s="8"/>
      <c r="F677" s="8"/>
    </row>
    <row r="678" spans="2:6" x14ac:dyDescent="0.2">
      <c r="B678" s="8"/>
      <c r="F678" s="8"/>
    </row>
    <row r="679" spans="2:6" x14ac:dyDescent="0.2">
      <c r="B679" s="8"/>
      <c r="F679" s="8"/>
    </row>
    <row r="680" spans="2:6" x14ac:dyDescent="0.2">
      <c r="B680" s="8"/>
      <c r="F680" s="8"/>
    </row>
    <row r="681" spans="2:6" x14ac:dyDescent="0.2">
      <c r="B681" s="8"/>
      <c r="F681" s="8"/>
    </row>
    <row r="682" spans="2:6" x14ac:dyDescent="0.2">
      <c r="B682" s="8"/>
      <c r="F682" s="8"/>
    </row>
    <row r="683" spans="2:6" x14ac:dyDescent="0.2">
      <c r="B683" s="8"/>
      <c r="F683" s="8"/>
    </row>
    <row r="684" spans="2:6" x14ac:dyDescent="0.2">
      <c r="B684" s="8"/>
      <c r="F684" s="8"/>
    </row>
    <row r="685" spans="2:6" x14ac:dyDescent="0.2">
      <c r="B685" s="8"/>
      <c r="F685" s="8"/>
    </row>
    <row r="686" spans="2:6" x14ac:dyDescent="0.2">
      <c r="B686" s="8"/>
      <c r="F686" s="8"/>
    </row>
    <row r="687" spans="2:6" x14ac:dyDescent="0.2">
      <c r="B687" s="8"/>
      <c r="F687" s="8"/>
    </row>
    <row r="688" spans="2:6" x14ac:dyDescent="0.2">
      <c r="B688" s="8"/>
      <c r="F688" s="8"/>
    </row>
    <row r="689" spans="2:6" x14ac:dyDescent="0.2">
      <c r="B689" s="8"/>
      <c r="F689" s="8"/>
    </row>
    <row r="690" spans="2:6" x14ac:dyDescent="0.2">
      <c r="B690" s="8"/>
      <c r="F690" s="8"/>
    </row>
    <row r="691" spans="2:6" x14ac:dyDescent="0.2">
      <c r="B691" s="8"/>
      <c r="F691" s="8"/>
    </row>
    <row r="692" spans="2:6" x14ac:dyDescent="0.2">
      <c r="B692" s="8"/>
      <c r="F692" s="8"/>
    </row>
    <row r="693" spans="2:6" x14ac:dyDescent="0.2">
      <c r="B693" s="8"/>
      <c r="F693" s="8"/>
    </row>
    <row r="694" spans="2:6" x14ac:dyDescent="0.2">
      <c r="B694" s="8"/>
      <c r="F694" s="8"/>
    </row>
    <row r="695" spans="2:6" x14ac:dyDescent="0.2">
      <c r="B695" s="8"/>
      <c r="F695" s="8"/>
    </row>
    <row r="696" spans="2:6" x14ac:dyDescent="0.2">
      <c r="B696" s="8"/>
      <c r="F696" s="8"/>
    </row>
    <row r="697" spans="2:6" x14ac:dyDescent="0.2">
      <c r="B697" s="8"/>
      <c r="F697" s="8"/>
    </row>
    <row r="698" spans="2:6" x14ac:dyDescent="0.2">
      <c r="B698" s="8"/>
      <c r="F698" s="8"/>
    </row>
    <row r="699" spans="2:6" x14ac:dyDescent="0.2">
      <c r="B699" s="8"/>
      <c r="F699" s="8"/>
    </row>
    <row r="700" spans="2:6" x14ac:dyDescent="0.2">
      <c r="B700" s="8"/>
      <c r="F700" s="8"/>
    </row>
    <row r="701" spans="2:6" x14ac:dyDescent="0.2">
      <c r="B701" s="8"/>
      <c r="F701" s="8"/>
    </row>
    <row r="702" spans="2:6" x14ac:dyDescent="0.2">
      <c r="B702" s="8"/>
      <c r="F702" s="8"/>
    </row>
    <row r="703" spans="2:6" x14ac:dyDescent="0.2">
      <c r="B703" s="8"/>
      <c r="F703" s="8"/>
    </row>
    <row r="704" spans="2:6" x14ac:dyDescent="0.2">
      <c r="B704" s="8"/>
      <c r="F704" s="8"/>
    </row>
    <row r="705" spans="2:6" x14ac:dyDescent="0.2">
      <c r="B705" s="8"/>
      <c r="F705" s="8"/>
    </row>
    <row r="706" spans="2:6" x14ac:dyDescent="0.2">
      <c r="B706" s="8"/>
      <c r="F706" s="8"/>
    </row>
    <row r="707" spans="2:6" x14ac:dyDescent="0.2">
      <c r="B707" s="8"/>
      <c r="F707" s="8"/>
    </row>
    <row r="708" spans="2:6" x14ac:dyDescent="0.2">
      <c r="B708" s="8"/>
      <c r="F708" s="8"/>
    </row>
    <row r="709" spans="2:6" x14ac:dyDescent="0.2">
      <c r="B709" s="8"/>
      <c r="F709" s="8"/>
    </row>
    <row r="710" spans="2:6" x14ac:dyDescent="0.2">
      <c r="B710" s="8"/>
      <c r="F710" s="8"/>
    </row>
    <row r="711" spans="2:6" x14ac:dyDescent="0.2">
      <c r="B711" s="8"/>
      <c r="F711" s="8"/>
    </row>
    <row r="712" spans="2:6" x14ac:dyDescent="0.2">
      <c r="B712" s="8"/>
      <c r="F712" s="8"/>
    </row>
    <row r="713" spans="2:6" x14ac:dyDescent="0.2">
      <c r="B713" s="8"/>
      <c r="F713" s="8"/>
    </row>
    <row r="714" spans="2:6" x14ac:dyDescent="0.2">
      <c r="B714" s="8"/>
      <c r="F714" s="8"/>
    </row>
    <row r="715" spans="2:6" x14ac:dyDescent="0.2">
      <c r="B715" s="8"/>
      <c r="F715" s="8"/>
    </row>
    <row r="716" spans="2:6" x14ac:dyDescent="0.2">
      <c r="B716" s="8"/>
      <c r="F716" s="8"/>
    </row>
    <row r="717" spans="2:6" x14ac:dyDescent="0.2">
      <c r="B717" s="8"/>
      <c r="F717" s="8"/>
    </row>
    <row r="718" spans="2:6" x14ac:dyDescent="0.2">
      <c r="B718" s="8"/>
      <c r="F718" s="8"/>
    </row>
    <row r="719" spans="2:6" x14ac:dyDescent="0.2">
      <c r="B719" s="8"/>
      <c r="F719" s="8"/>
    </row>
    <row r="720" spans="2:6" x14ac:dyDescent="0.2">
      <c r="B720" s="8"/>
      <c r="F720" s="8"/>
    </row>
    <row r="721" spans="2:6" x14ac:dyDescent="0.2">
      <c r="B721" s="8"/>
      <c r="F721" s="8"/>
    </row>
    <row r="722" spans="2:6" x14ac:dyDescent="0.2">
      <c r="B722" s="8"/>
      <c r="F722" s="8"/>
    </row>
    <row r="723" spans="2:6" x14ac:dyDescent="0.2">
      <c r="B723" s="8"/>
      <c r="F723" s="8"/>
    </row>
    <row r="724" spans="2:6" x14ac:dyDescent="0.2">
      <c r="B724" s="8"/>
      <c r="F724" s="8"/>
    </row>
    <row r="725" spans="2:6" x14ac:dyDescent="0.2">
      <c r="B725" s="8"/>
      <c r="F725" s="8"/>
    </row>
    <row r="726" spans="2:6" x14ac:dyDescent="0.2">
      <c r="B726" s="8"/>
      <c r="F726" s="8"/>
    </row>
    <row r="727" spans="2:6" x14ac:dyDescent="0.2">
      <c r="B727" s="8"/>
      <c r="F727" s="8"/>
    </row>
    <row r="728" spans="2:6" x14ac:dyDescent="0.2">
      <c r="B728" s="8"/>
      <c r="F728" s="8"/>
    </row>
    <row r="729" spans="2:6" x14ac:dyDescent="0.2">
      <c r="B729" s="8"/>
      <c r="F729" s="8"/>
    </row>
    <row r="730" spans="2:6" x14ac:dyDescent="0.2">
      <c r="B730" s="8"/>
      <c r="F730" s="8"/>
    </row>
    <row r="731" spans="2:6" x14ac:dyDescent="0.2">
      <c r="B731" s="8"/>
      <c r="F731" s="8"/>
    </row>
    <row r="732" spans="2:6" x14ac:dyDescent="0.2">
      <c r="B732" s="8"/>
      <c r="F732" s="8"/>
    </row>
    <row r="733" spans="2:6" x14ac:dyDescent="0.2">
      <c r="B733" s="8"/>
      <c r="F733" s="8"/>
    </row>
    <row r="734" spans="2:6" x14ac:dyDescent="0.2">
      <c r="B734" s="8"/>
      <c r="F734" s="8"/>
    </row>
    <row r="735" spans="2:6" x14ac:dyDescent="0.2">
      <c r="B735" s="8"/>
      <c r="F735" s="8"/>
    </row>
    <row r="736" spans="2:6" x14ac:dyDescent="0.2">
      <c r="B736" s="8"/>
      <c r="F736" s="8"/>
    </row>
    <row r="737" spans="2:6" x14ac:dyDescent="0.2">
      <c r="B737" s="8"/>
      <c r="F737" s="8"/>
    </row>
    <row r="738" spans="2:6" x14ac:dyDescent="0.2">
      <c r="B738" s="8"/>
      <c r="F738" s="8"/>
    </row>
    <row r="739" spans="2:6" x14ac:dyDescent="0.2">
      <c r="B739" s="8"/>
      <c r="F739" s="8"/>
    </row>
    <row r="740" spans="2:6" x14ac:dyDescent="0.2">
      <c r="B740" s="8"/>
      <c r="F740" s="8"/>
    </row>
    <row r="741" spans="2:6" x14ac:dyDescent="0.2">
      <c r="B741" s="8"/>
      <c r="F741" s="8"/>
    </row>
    <row r="742" spans="2:6" x14ac:dyDescent="0.2">
      <c r="B742" s="8"/>
      <c r="F742" s="8"/>
    </row>
    <row r="743" spans="2:6" x14ac:dyDescent="0.2">
      <c r="B743" s="8"/>
      <c r="F743" s="8"/>
    </row>
    <row r="744" spans="2:6" x14ac:dyDescent="0.2">
      <c r="B744" s="8"/>
      <c r="F744" s="8"/>
    </row>
    <row r="745" spans="2:6" x14ac:dyDescent="0.2">
      <c r="B745" s="8"/>
      <c r="F745" s="8"/>
    </row>
    <row r="746" spans="2:6" x14ac:dyDescent="0.2">
      <c r="B746" s="8"/>
      <c r="F746" s="8"/>
    </row>
    <row r="747" spans="2:6" x14ac:dyDescent="0.2">
      <c r="B747" s="8"/>
      <c r="F747" s="8"/>
    </row>
    <row r="748" spans="2:6" x14ac:dyDescent="0.2">
      <c r="B748" s="8"/>
      <c r="F748" s="8"/>
    </row>
    <row r="749" spans="2:6" x14ac:dyDescent="0.2">
      <c r="B749" s="8"/>
      <c r="F749" s="8"/>
    </row>
    <row r="750" spans="2:6" x14ac:dyDescent="0.2">
      <c r="B750" s="8"/>
      <c r="F750" s="8"/>
    </row>
    <row r="751" spans="2:6" x14ac:dyDescent="0.2">
      <c r="B751" s="8"/>
      <c r="F751" s="8"/>
    </row>
    <row r="752" spans="2:6" x14ac:dyDescent="0.2">
      <c r="B752" s="8"/>
      <c r="F752" s="8"/>
    </row>
    <row r="753" spans="2:6" x14ac:dyDescent="0.2">
      <c r="B753" s="8"/>
      <c r="F753" s="8"/>
    </row>
    <row r="754" spans="2:6" x14ac:dyDescent="0.2">
      <c r="B754" s="8"/>
      <c r="F754" s="8"/>
    </row>
    <row r="755" spans="2:6" x14ac:dyDescent="0.2">
      <c r="B755" s="8"/>
      <c r="F755" s="8"/>
    </row>
    <row r="756" spans="2:6" x14ac:dyDescent="0.2">
      <c r="B756" s="8"/>
      <c r="F756" s="8"/>
    </row>
    <row r="757" spans="2:6" x14ac:dyDescent="0.2">
      <c r="B757" s="8"/>
      <c r="F757" s="8"/>
    </row>
    <row r="758" spans="2:6" x14ac:dyDescent="0.2">
      <c r="B758" s="8"/>
      <c r="F758" s="8"/>
    </row>
    <row r="759" spans="2:6" x14ac:dyDescent="0.2">
      <c r="B759" s="8"/>
      <c r="F759" s="8"/>
    </row>
    <row r="760" spans="2:6" x14ac:dyDescent="0.2">
      <c r="B760" s="8"/>
      <c r="F760" s="8"/>
    </row>
    <row r="761" spans="2:6" x14ac:dyDescent="0.2">
      <c r="B761" s="8"/>
      <c r="F761" s="8"/>
    </row>
    <row r="762" spans="2:6" x14ac:dyDescent="0.2">
      <c r="B762" s="8"/>
      <c r="F762" s="8"/>
    </row>
    <row r="763" spans="2:6" x14ac:dyDescent="0.2">
      <c r="B763" s="8"/>
      <c r="F763" s="8"/>
    </row>
    <row r="764" spans="2:6" x14ac:dyDescent="0.2">
      <c r="B764" s="8"/>
      <c r="F764" s="8"/>
    </row>
    <row r="765" spans="2:6" x14ac:dyDescent="0.2">
      <c r="B765" s="8"/>
      <c r="F765" s="8"/>
    </row>
    <row r="766" spans="2:6" x14ac:dyDescent="0.2">
      <c r="B766" s="8"/>
      <c r="F766" s="8"/>
    </row>
    <row r="767" spans="2:6" x14ac:dyDescent="0.2">
      <c r="B767" s="8"/>
      <c r="F767" s="8"/>
    </row>
    <row r="768" spans="2:6" x14ac:dyDescent="0.2">
      <c r="B768" s="8"/>
      <c r="F768" s="8"/>
    </row>
    <row r="769" spans="2:6" x14ac:dyDescent="0.2">
      <c r="B769" s="8"/>
      <c r="F769" s="8"/>
    </row>
    <row r="770" spans="2:6" x14ac:dyDescent="0.2">
      <c r="B770" s="8"/>
      <c r="F770" s="8"/>
    </row>
    <row r="771" spans="2:6" x14ac:dyDescent="0.2">
      <c r="B771" s="8"/>
      <c r="F771" s="8"/>
    </row>
    <row r="772" spans="2:6" x14ac:dyDescent="0.2">
      <c r="B772" s="8"/>
      <c r="F772" s="8"/>
    </row>
    <row r="773" spans="2:6" x14ac:dyDescent="0.2">
      <c r="B773" s="8"/>
      <c r="F773" s="8"/>
    </row>
    <row r="774" spans="2:6" x14ac:dyDescent="0.2">
      <c r="B774" s="8"/>
      <c r="F774" s="8"/>
    </row>
    <row r="775" spans="2:6" x14ac:dyDescent="0.2">
      <c r="B775" s="8"/>
      <c r="F775" s="8"/>
    </row>
    <row r="776" spans="2:6" x14ac:dyDescent="0.2">
      <c r="B776" s="8"/>
      <c r="F776" s="8"/>
    </row>
    <row r="777" spans="2:6" x14ac:dyDescent="0.2">
      <c r="B777" s="8"/>
      <c r="F777" s="8"/>
    </row>
    <row r="778" spans="2:6" x14ac:dyDescent="0.2">
      <c r="B778" s="8"/>
      <c r="F778" s="8"/>
    </row>
    <row r="779" spans="2:6" x14ac:dyDescent="0.2">
      <c r="B779" s="8"/>
      <c r="F779" s="8"/>
    </row>
    <row r="780" spans="2:6" x14ac:dyDescent="0.2">
      <c r="B780" s="8"/>
      <c r="F780" s="8"/>
    </row>
    <row r="781" spans="2:6" x14ac:dyDescent="0.2">
      <c r="B781" s="8"/>
      <c r="F781" s="8"/>
    </row>
    <row r="782" spans="2:6" x14ac:dyDescent="0.2">
      <c r="B782" s="8"/>
      <c r="F782" s="8"/>
    </row>
    <row r="783" spans="2:6" x14ac:dyDescent="0.2">
      <c r="B783" s="8"/>
      <c r="F783" s="8"/>
    </row>
    <row r="784" spans="2:6" x14ac:dyDescent="0.2">
      <c r="B784" s="8"/>
      <c r="F784" s="8"/>
    </row>
    <row r="785" spans="2:6" x14ac:dyDescent="0.2">
      <c r="B785" s="8"/>
      <c r="F785" s="8"/>
    </row>
    <row r="786" spans="2:6" x14ac:dyDescent="0.2">
      <c r="B786" s="8"/>
      <c r="F786" s="8"/>
    </row>
    <row r="787" spans="2:6" x14ac:dyDescent="0.2">
      <c r="B787" s="8"/>
      <c r="F787" s="8"/>
    </row>
    <row r="788" spans="2:6" x14ac:dyDescent="0.2">
      <c r="B788" s="8"/>
      <c r="F788" s="8"/>
    </row>
    <row r="789" spans="2:6" x14ac:dyDescent="0.2">
      <c r="B789" s="8"/>
      <c r="F789" s="8"/>
    </row>
    <row r="790" spans="2:6" x14ac:dyDescent="0.2">
      <c r="B790" s="8"/>
      <c r="F790" s="8"/>
    </row>
    <row r="791" spans="2:6" x14ac:dyDescent="0.2">
      <c r="B791" s="8"/>
      <c r="F791" s="8"/>
    </row>
    <row r="792" spans="2:6" x14ac:dyDescent="0.2">
      <c r="B792" s="8"/>
      <c r="F792" s="8"/>
    </row>
    <row r="793" spans="2:6" x14ac:dyDescent="0.2">
      <c r="B793" s="8"/>
      <c r="F793" s="8"/>
    </row>
    <row r="794" spans="2:6" x14ac:dyDescent="0.2">
      <c r="B794" s="8"/>
      <c r="F794" s="8"/>
    </row>
    <row r="795" spans="2:6" x14ac:dyDescent="0.2">
      <c r="B795" s="8"/>
      <c r="F795" s="8"/>
    </row>
    <row r="796" spans="2:6" x14ac:dyDescent="0.2">
      <c r="B796" s="8"/>
      <c r="F796" s="8"/>
    </row>
    <row r="797" spans="2:6" x14ac:dyDescent="0.2">
      <c r="B797" s="8"/>
      <c r="F797" s="8"/>
    </row>
    <row r="798" spans="2:6" x14ac:dyDescent="0.2">
      <c r="B798" s="8"/>
      <c r="F798" s="8"/>
    </row>
    <row r="799" spans="2:6" x14ac:dyDescent="0.2">
      <c r="B799" s="8"/>
      <c r="F799" s="8"/>
    </row>
    <row r="800" spans="2:6" x14ac:dyDescent="0.2">
      <c r="B800" s="8"/>
      <c r="F800" s="8"/>
    </row>
    <row r="801" spans="2:6" x14ac:dyDescent="0.2">
      <c r="B801" s="8"/>
      <c r="F801" s="8"/>
    </row>
    <row r="802" spans="2:6" x14ac:dyDescent="0.2">
      <c r="B802" s="8"/>
      <c r="F802" s="8"/>
    </row>
    <row r="803" spans="2:6" x14ac:dyDescent="0.2">
      <c r="B803" s="8"/>
      <c r="F803" s="8"/>
    </row>
    <row r="804" spans="2:6" x14ac:dyDescent="0.2">
      <c r="B804" s="8"/>
      <c r="F804" s="8"/>
    </row>
    <row r="805" spans="2:6" x14ac:dyDescent="0.2">
      <c r="B805" s="8"/>
      <c r="F805" s="8"/>
    </row>
    <row r="806" spans="2:6" x14ac:dyDescent="0.2">
      <c r="B806" s="8"/>
      <c r="F806" s="8"/>
    </row>
  </sheetData>
  <phoneticPr fontId="7" type="noConversion"/>
  <hyperlinks>
    <hyperlink ref="A3" r:id="rId1"/>
    <hyperlink ref="P27" r:id="rId2" display="http://var.astro.cz/oejv/issues/oejv0074.pdf"/>
    <hyperlink ref="P28" r:id="rId3" display="http://www.konkoly.hu/cgi-bin/IBVS?5670"/>
    <hyperlink ref="P29" r:id="rId4" display="http://www.konkoly.hu/cgi-bin/IBVS?5893"/>
    <hyperlink ref="P75" r:id="rId5" display="http://www.bav-astro.de/sfs/BAVM_link.php?BAVMnr=203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2024-01-11T03:43:30Z</dcterms:modified>
</cp:coreProperties>
</file>