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59479F9B-9417-4A8C-A23F-5BE1E5885D20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21" i="1" l="1"/>
  <c r="F21" i="1"/>
  <c r="G21" i="1"/>
  <c r="H21" i="1"/>
  <c r="E22" i="1"/>
  <c r="F22" i="1"/>
  <c r="G22" i="1"/>
  <c r="H22" i="1"/>
  <c r="E23" i="1"/>
  <c r="F23" i="1"/>
  <c r="G23" i="1"/>
  <c r="H23" i="1"/>
  <c r="E24" i="1"/>
  <c r="F24" i="1"/>
  <c r="G24" i="1"/>
  <c r="H24" i="1"/>
  <c r="E25" i="1"/>
  <c r="F25" i="1"/>
  <c r="G25" i="1"/>
  <c r="H25" i="1"/>
  <c r="E26" i="1"/>
  <c r="F26" i="1"/>
  <c r="G26" i="1"/>
  <c r="H26" i="1"/>
  <c r="E27" i="1"/>
  <c r="F27" i="1"/>
  <c r="G27" i="1"/>
  <c r="H27" i="1"/>
  <c r="Q21" i="1"/>
  <c r="Q22" i="1"/>
  <c r="Q23" i="1"/>
  <c r="Q24" i="1"/>
  <c r="Q25" i="1"/>
  <c r="Q26" i="1"/>
  <c r="Q27" i="1"/>
  <c r="H17" i="2"/>
  <c r="G17" i="2"/>
  <c r="C17" i="2"/>
  <c r="E17" i="2"/>
  <c r="D17" i="2"/>
  <c r="B17" i="2"/>
  <c r="A17" i="2"/>
  <c r="H16" i="2"/>
  <c r="G16" i="2"/>
  <c r="D16" i="2"/>
  <c r="C16" i="2"/>
  <c r="E16" i="2"/>
  <c r="B16" i="2"/>
  <c r="A16" i="2"/>
  <c r="H15" i="2"/>
  <c r="G15" i="2"/>
  <c r="D15" i="2"/>
  <c r="C15" i="2"/>
  <c r="E15" i="2"/>
  <c r="B15" i="2"/>
  <c r="A15" i="2"/>
  <c r="H14" i="2"/>
  <c r="B14" i="2"/>
  <c r="G14" i="2"/>
  <c r="C14" i="2"/>
  <c r="E14" i="2"/>
  <c r="D14" i="2"/>
  <c r="A14" i="2"/>
  <c r="H13" i="2"/>
  <c r="B13" i="2"/>
  <c r="G13" i="2"/>
  <c r="C13" i="2"/>
  <c r="E13" i="2"/>
  <c r="D13" i="2"/>
  <c r="A13" i="2"/>
  <c r="H12" i="2"/>
  <c r="G12" i="2"/>
  <c r="C12" i="2"/>
  <c r="E12" i="2"/>
  <c r="D12" i="2"/>
  <c r="B12" i="2"/>
  <c r="A12" i="2"/>
  <c r="H11" i="2"/>
  <c r="G11" i="2"/>
  <c r="D11" i="2"/>
  <c r="C11" i="2"/>
  <c r="E11" i="2"/>
  <c r="B11" i="2"/>
  <c r="A11" i="2"/>
  <c r="D9" i="1"/>
  <c r="C28" i="1"/>
  <c r="E9" i="1"/>
  <c r="A28" i="1"/>
  <c r="F16" i="1"/>
  <c r="C17" i="1"/>
  <c r="Q28" i="1"/>
  <c r="E28" i="1"/>
  <c r="F28" i="1"/>
  <c r="G28" i="1"/>
  <c r="I28" i="1"/>
  <c r="C12" i="1"/>
  <c r="C11" i="1"/>
  <c r="O28" i="1" l="1"/>
  <c r="O24" i="1"/>
  <c r="O22" i="1"/>
  <c r="O27" i="1"/>
  <c r="O25" i="1"/>
  <c r="O23" i="1"/>
  <c r="C15" i="1"/>
  <c r="O26" i="1"/>
  <c r="O21" i="1"/>
  <c r="C16" i="1"/>
  <c r="D18" i="1" s="1"/>
  <c r="F17" i="1"/>
  <c r="C18" i="1" l="1"/>
  <c r="F18" i="1"/>
  <c r="F19" i="1" s="1"/>
</calcChain>
</file>

<file path=xl/sharedStrings.xml><?xml version="1.0" encoding="utf-8"?>
<sst xmlns="http://schemas.openxmlformats.org/spreadsheetml/2006/main" count="132" uniqueCount="82">
  <si>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</si>
  <si>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</si>
  <si>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</si>
  <si>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</si>
  <si>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</si>
  <si>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</si>
  <si>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</si>
  <si>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</si>
  <si>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</si>
  <si>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</si>
  <si>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</si>
  <si>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</si>
  <si>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</si>
  <si>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</si>
  <si>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</si>
  <si>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</si>
  <si>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</si>
  <si>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</si>
  <si>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</si>
  <si>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</si>
  <si>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</si>
  <si>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</si>
  <si>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</si>
  <si>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</si>
  <si>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</si>
  <si>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</si>
  <si>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</si>
  <si>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</si>
  <si>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</si>
  <si>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</si>
  <si>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</si>
  <si>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</si>
  <si>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</si>
  <si>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</si>
  <si>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</si>
  <si>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</si>
  <si>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</si>
  <si>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</si>
  <si>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</si>
  <si>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</si>
  <si>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</si>
  <si>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Minima from the Lichtenknecker Database of the BAV</t>
  </si>
  <si>
    <t>C</t>
  </si>
  <si>
    <t>E</t>
  </si>
  <si>
    <t>http://www.bav-astro.de/LkDB/index.php?lang=en&amp;sprache_dial=en</t>
  </si>
  <si>
    <t>F</t>
  </si>
  <si>
    <t>P</t>
  </si>
  <si>
    <t>V</t>
  </si>
  <si>
    <t>F </t>
  </si>
  <si>
    <t>V0843 Aql</t>
  </si>
  <si>
    <t>G5140-0700</t>
  </si>
  <si>
    <t>EA/KE</t>
  </si>
  <si>
    <t>V0843 Aql / GSC 5140-0700</t>
  </si>
  <si>
    <t>Kreiner</t>
  </si>
  <si>
    <t>2427932.871 </t>
  </si>
  <si>
    <t> 10.05.1935 08:54 </t>
  </si>
  <si>
    <t> 0.003 </t>
  </si>
  <si>
    <t> G.A.Bakos </t>
  </si>
  <si>
    <t> AOLD 20.188 </t>
  </si>
  <si>
    <t>2429864.180 </t>
  </si>
  <si>
    <t> 22.08.1940 16:19 </t>
  </si>
  <si>
    <t> 0.116 </t>
  </si>
  <si>
    <t>P </t>
  </si>
  <si>
    <t> A.Filin </t>
  </si>
  <si>
    <t> AC 132.14 </t>
  </si>
  <si>
    <t>2429873.171 </t>
  </si>
  <si>
    <t> 31.08.1940 16:06 </t>
  </si>
  <si>
    <t> 0.083 </t>
  </si>
  <si>
    <t>2430992.137 </t>
  </si>
  <si>
    <t> 24.09.1943 15:17 </t>
  </si>
  <si>
    <t> 0.038 </t>
  </si>
  <si>
    <t>2431723.148 </t>
  </si>
  <si>
    <t> 24.09.1945 15:33 </t>
  </si>
  <si>
    <t> 0.082 </t>
  </si>
  <si>
    <t>2431732.144 </t>
  </si>
  <si>
    <t> 03.10.1945 15:27 </t>
  </si>
  <si>
    <t> 0.053 </t>
  </si>
  <si>
    <t>2433212.112 </t>
  </si>
  <si>
    <t> 22.10.1949 14:41 </t>
  </si>
  <si>
    <t> 0.039 </t>
  </si>
  <si>
    <t>I</t>
  </si>
  <si>
    <t>9.024282.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</si>
</sst>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2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2" fontId="21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2" applyNumberFormat="0" applyFont="0" applyFill="0" applyAlignment="0" applyProtection="0"/>
  </cellStyleXfs>
  <cellXfs count="5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6" fillId="0" borderId="0" xfId="0" applyFont="1" applyAlignment="1"/>
    <xf numFmtId="0" fontId="6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18" fillId="0" borderId="1" xfId="0" applyNumberFormat="1" applyFont="1" applyBorder="1" applyAlignment="1">
      <alignment horizontal="left" vertical="center"/>
    </xf>
    <xf numFmtId="0" fontId="16" fillId="0" borderId="1" xfId="0" applyNumberFormat="1" applyFont="1" applyBorder="1" applyAlignment="1">
      <alignment horizontal="left" vertical="center"/>
    </xf>
    <xf numFmtId="0" fontId="16" fillId="3" borderId="1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6" fillId="0" borderId="1" xfId="0" applyFont="1" applyFill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20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4" borderId="12" xfId="0" applyFont="1" applyFill="1" applyBorder="1" applyAlignment="1">
      <alignment horizontal="left" vertical="top" wrapText="1" indent="1"/>
    </xf>
    <xf numFmtId="0" fontId="5" fillId="4" borderId="12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right" vertical="top" wrapText="1"/>
    </xf>
    <xf numFmtId="0" fontId="15" fillId="2" borderId="1" xfId="0" applyFont="1" applyFill="1" applyBorder="1" applyAlignment="1">
      <alignment horizontal="left" vertical="center"/>
    </xf>
    <xf numFmtId="0" fontId="0" fillId="0" borderId="0" xfId="0" applyAlignment="1">
      <alignment horizontal="right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V0843 Aql - O-C Diagr.</a:t>
            </a:r>
          </a:p>
        </c:rich>
      </c:tx>
      <c:layout>
        <c:manualLayout>
          <c:xMode val="edge"/>
          <c:yMode val="edge"/>
          <c:x val="0.38145363408521304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105263157894737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-7.0709999999962747E-2</c:v>
                </c:pt>
                <c:pt idx="1">
                  <c:v>5.3070000001753215E-2</c:v>
                </c:pt>
                <c:pt idx="2">
                  <c:v>1.983999999720254E-2</c:v>
                </c:pt>
                <c:pt idx="3">
                  <c:v>-1.8680000001040753E-2</c:v>
                </c:pt>
                <c:pt idx="4">
                  <c:v>2.9689999999391148E-2</c:v>
                </c:pt>
                <c:pt idx="5">
                  <c:v>1.4599999994970858E-3</c:v>
                </c:pt>
                <c:pt idx="6">
                  <c:v>-4.2599999942467548E-3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050-4073-BB9D-7B8D81D16BA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050-4073-BB9D-7B8D81D16BA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050-4073-BB9D-7B8D81D16BA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050-4073-BB9D-7B8D81D16BA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050-4073-BB9D-7B8D81D16BA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050-4073-BB9D-7B8D81D16BA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050-4073-BB9D-7B8D81D16BA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-2.6381964415255008E-4</c:v>
                </c:pt>
                <c:pt idx="1">
                  <c:v>2.8110596726583972E-4</c:v>
                </c:pt>
                <c:pt idx="2">
                  <c:v>2.8365234862760824E-4</c:v>
                </c:pt>
                <c:pt idx="3">
                  <c:v>5.99403637486862E-4</c:v>
                </c:pt>
                <c:pt idx="4">
                  <c:v>8.0566052779008478E-4</c:v>
                </c:pt>
                <c:pt idx="5">
                  <c:v>8.0820690915185244E-4</c:v>
                </c:pt>
                <c:pt idx="6">
                  <c:v>1.2258134524818342E-3</c:v>
                </c:pt>
                <c:pt idx="7">
                  <c:v>6.6699768039422003E-3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050-4073-BB9D-7B8D81D16BAD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-2723</c:v>
                </c:pt>
                <c:pt idx="1">
                  <c:v>-2509</c:v>
                </c:pt>
                <c:pt idx="2">
                  <c:v>-2508</c:v>
                </c:pt>
                <c:pt idx="3">
                  <c:v>-2384</c:v>
                </c:pt>
                <c:pt idx="4">
                  <c:v>-2303</c:v>
                </c:pt>
                <c:pt idx="5">
                  <c:v>-2302</c:v>
                </c:pt>
                <c:pt idx="6">
                  <c:v>-2138</c:v>
                </c:pt>
                <c:pt idx="7">
                  <c:v>0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050-4073-BB9D-7B8D81D16B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4958672"/>
        <c:axId val="1"/>
      </c:scatterChart>
      <c:valAx>
        <c:axId val="5749586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49586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53383458646616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17</xdr:col>
      <xdr:colOff>114300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290D71E9-DEFC-0149-7B99-394269D500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v-astro.de/LkDB/index.php?lang=en&amp;sprache_dial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selection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5" ht="20.25" x14ac:dyDescent="0.3">
      <c r="A1" s="1" t="s">
        <v>52</v>
      </c>
      <c r="F1" s="53" t="s">
        <v>49</v>
      </c>
      <c r="G1" s="31"/>
      <c r="H1" s="32"/>
      <c r="I1" s="33" t="s">
        <v>50</v>
      </c>
      <c r="J1" s="34"/>
      <c r="K1" s="35"/>
      <c r="L1" s="36"/>
      <c r="M1" s="37">
        <v>52505.919999999998</v>
      </c>
      <c r="N1" s="37">
        <v>9.0242299999999993</v>
      </c>
      <c r="O1" s="40" t="s">
        <v>51</v>
      </c>
    </row>
    <row r="2" spans="1:15" x14ac:dyDescent="0.2">
      <c r="A2" t="s">
        <v>23</v>
      </c>
      <c r="B2" t="s">
        <v>51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>
        <v>54626.694000000003</v>
      </c>
      <c r="D4" s="28" t="s">
        <v>81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54">
        <v>52505.919999999998</v>
      </c>
      <c r="D7" s="29" t="s">
        <v>53</v>
      </c>
    </row>
    <row r="8" spans="1:15" x14ac:dyDescent="0.2">
      <c r="A8" t="s">
        <v>3</v>
      </c>
      <c r="C8" s="54">
        <v>9.0242299999999993</v>
      </c>
      <c r="D8" s="29" t="s">
        <v>53</v>
      </c>
    </row>
    <row r="9" spans="1:15" x14ac:dyDescent="0.2">
      <c r="A9" s="24" t="s">
        <v>32</v>
      </c>
      <c r="C9" s="25">
        <v>21</v>
      </c>
      <c r="D9" s="22" t="str">
        <f>"F"&amp;C9</f>
        <v>F21</v>
      </c>
      <c r="E9" s="23" t="str">
        <f>"G"&amp;C9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INTERCEPT(INDIRECT($E$9):G992,INDIRECT($D$9):F992)</f>
        <v>6.6699768039422003E-3</v>
      </c>
      <c r="D11" s="3"/>
      <c r="E11" s="10"/>
    </row>
    <row r="12" spans="1:15" x14ac:dyDescent="0.2">
      <c r="A12" s="10" t="s">
        <v>16</v>
      </c>
      <c r="B12" s="10"/>
      <c r="C12" s="21">
        <f ca="1">SLOPE(INDIRECT($E$9):G992,INDIRECT($D$9):F992)</f>
        <v>2.5463813617681788E-6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</row>
    <row r="15" spans="1:15" x14ac:dyDescent="0.2">
      <c r="A15" s="12" t="s">
        <v>17</v>
      </c>
      <c r="B15" s="10"/>
      <c r="C15" s="13">
        <f ca="1">(C7+C11)+(C8+C12)*INT(MAX(F21:F3533))</f>
        <v>52505.926669976805</v>
      </c>
      <c r="E15" s="14" t="s">
        <v>34</v>
      </c>
      <c r="F15" s="38">
        <v>1</v>
      </c>
    </row>
    <row r="16" spans="1:15" x14ac:dyDescent="0.2">
      <c r="A16" s="16" t="s">
        <v>4</v>
      </c>
      <c r="B16" s="10"/>
      <c r="C16" s="17">
        <f ca="1">+C8+C12</f>
        <v>9.0242325463813611</v>
      </c>
      <c r="E16" s="14" t="s">
        <v>30</v>
      </c>
      <c r="F16" s="39">
        <f ca="1">NOW()+15018.5+$C$5/24</f>
        <v>60320.718653240736</v>
      </c>
    </row>
    <row r="17" spans="1:18" ht="13.5" thickBot="1" x14ac:dyDescent="0.25">
      <c r="A17" s="14" t="s">
        <v>27</v>
      </c>
      <c r="B17" s="10"/>
      <c r="C17" s="10">
        <f>COUNT(C21:C2191)</f>
        <v>8</v>
      </c>
      <c r="E17" s="14" t="s">
        <v>35</v>
      </c>
      <c r="F17" s="15">
        <f ca="1">ROUND(2*(F16-$C$7)/$C$8,0)/2+F15</f>
        <v>867</v>
      </c>
    </row>
    <row r="18" spans="1:18" ht="14.25" thickTop="1" thickBot="1" x14ac:dyDescent="0.25">
      <c r="A18" s="16" t="s">
        <v>5</v>
      </c>
      <c r="B18" s="10"/>
      <c r="C18" s="19">
        <f ca="1">+C15</f>
        <v>52505.926669976805</v>
      </c>
      <c r="D18" s="20">
        <f ca="1">+C16</f>
        <v>9.0242325463813611</v>
      </c>
      <c r="E18" s="14" t="s">
        <v>36</v>
      </c>
      <c r="F18" s="23">
        <f ca="1">ROUND(2*(F16-$C$15)/$C$16,0)/2+F15</f>
        <v>867</v>
      </c>
    </row>
    <row r="19" spans="1:18" ht="13.5" thickTop="1" x14ac:dyDescent="0.2">
      <c r="E19" s="14" t="s">
        <v>31</v>
      </c>
      <c r="F19" s="18">
        <f ca="1">+$C$15+$C$16*F18-15018.5-$C$5/24</f>
        <v>45311.83212102278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37</v>
      </c>
      <c r="I20" s="7" t="s">
        <v>38</v>
      </c>
      <c r="J20" s="7" t="s">
        <v>39</v>
      </c>
      <c r="K20" s="7" t="s">
        <v>40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R20" s="26" t="s">
        <v>33</v>
      </c>
    </row>
    <row r="21" spans="1:18" x14ac:dyDescent="0.2">
      <c r="A21" t="s">
        <v>58</v>
      </c>
      <c r="B21" t="s">
        <v>80</v>
      </c>
      <c r="C21" s="8">
        <v>27932.870999999999</v>
      </c>
      <c r="D21" s="8" t="s">
        <v>38</v>
      </c>
      <c r="E21">
        <f t="shared" ref="E21:E28" si="0">+(C21-C$7)/C$8</f>
        <v>-2723.0078355715668</v>
      </c>
      <c r="F21">
        <f t="shared" ref="F21:F28" si="1">ROUND(2*E21,0)/2</f>
        <v>-2723</v>
      </c>
      <c r="G21">
        <f t="shared" ref="G21:G28" si="2">+C21-(C$7+F21*C$8)</f>
        <v>-7.0709999999962747E-2</v>
      </c>
      <c r="H21">
        <f t="shared" ref="H21:H27" si="3">+G21</f>
        <v>-7.0709999999962747E-2</v>
      </c>
      <c r="O21">
        <f t="shared" ref="O21:O28" ca="1" si="4">+C$11+C$12*$F21</f>
        <v>-2.6381964415255008E-4</v>
      </c>
      <c r="Q21" s="2">
        <f t="shared" ref="Q21:Q28" si="5">+C21-15018.5</f>
        <v>12914.370999999999</v>
      </c>
    </row>
    <row r="22" spans="1:18" x14ac:dyDescent="0.2">
      <c r="A22" t="s">
        <v>64</v>
      </c>
      <c r="B22" t="s">
        <v>80</v>
      </c>
      <c r="C22" s="8">
        <v>29864.18</v>
      </c>
      <c r="D22" s="8" t="s">
        <v>38</v>
      </c>
      <c r="E22">
        <f t="shared" si="0"/>
        <v>-2508.9941191658459</v>
      </c>
      <c r="F22">
        <f t="shared" si="1"/>
        <v>-2509</v>
      </c>
      <c r="G22">
        <f t="shared" si="2"/>
        <v>5.3070000001753215E-2</v>
      </c>
      <c r="H22">
        <f t="shared" si="3"/>
        <v>5.3070000001753215E-2</v>
      </c>
      <c r="O22">
        <f t="shared" ca="1" si="4"/>
        <v>2.8110596726583972E-4</v>
      </c>
      <c r="Q22" s="2">
        <f t="shared" si="5"/>
        <v>14845.68</v>
      </c>
    </row>
    <row r="23" spans="1:18" x14ac:dyDescent="0.2">
      <c r="A23" t="s">
        <v>64</v>
      </c>
      <c r="B23" t="s">
        <v>80</v>
      </c>
      <c r="C23" s="8">
        <v>29873.170999999998</v>
      </c>
      <c r="D23" s="8" t="s">
        <v>38</v>
      </c>
      <c r="E23">
        <f t="shared" si="0"/>
        <v>-2507.9978014744752</v>
      </c>
      <c r="F23">
        <f t="shared" si="1"/>
        <v>-2508</v>
      </c>
      <c r="G23">
        <f t="shared" si="2"/>
        <v>1.983999999720254E-2</v>
      </c>
      <c r="H23">
        <f t="shared" si="3"/>
        <v>1.983999999720254E-2</v>
      </c>
      <c r="O23">
        <f t="shared" ca="1" si="4"/>
        <v>2.8365234862760824E-4</v>
      </c>
      <c r="Q23" s="2">
        <f t="shared" si="5"/>
        <v>14854.670999999998</v>
      </c>
    </row>
    <row r="24" spans="1:18" x14ac:dyDescent="0.2">
      <c r="A24" t="s">
        <v>64</v>
      </c>
      <c r="B24" t="s">
        <v>80</v>
      </c>
      <c r="C24" s="8">
        <v>30992.136999999999</v>
      </c>
      <c r="D24" s="8" t="s">
        <v>38</v>
      </c>
      <c r="E24">
        <f t="shared" si="0"/>
        <v>-2384.0020699827023</v>
      </c>
      <c r="F24">
        <f t="shared" si="1"/>
        <v>-2384</v>
      </c>
      <c r="G24">
        <f t="shared" si="2"/>
        <v>-1.8680000001040753E-2</v>
      </c>
      <c r="H24">
        <f t="shared" si="3"/>
        <v>-1.8680000001040753E-2</v>
      </c>
      <c r="O24">
        <f t="shared" ca="1" si="4"/>
        <v>5.99403637486862E-4</v>
      </c>
      <c r="Q24" s="2">
        <f t="shared" si="5"/>
        <v>15973.636999999999</v>
      </c>
    </row>
    <row r="25" spans="1:18" x14ac:dyDescent="0.2">
      <c r="A25" t="s">
        <v>64</v>
      </c>
      <c r="B25" t="s">
        <v>80</v>
      </c>
      <c r="C25" s="8">
        <v>31723.148000000001</v>
      </c>
      <c r="D25" s="8" t="s">
        <v>38</v>
      </c>
      <c r="E25">
        <f t="shared" si="0"/>
        <v>-2302.9967099686064</v>
      </c>
      <c r="F25">
        <f t="shared" si="1"/>
        <v>-2303</v>
      </c>
      <c r="G25">
        <f t="shared" si="2"/>
        <v>2.9689999999391148E-2</v>
      </c>
      <c r="H25">
        <f t="shared" si="3"/>
        <v>2.9689999999391148E-2</v>
      </c>
      <c r="O25">
        <f t="shared" ca="1" si="4"/>
        <v>8.0566052779008478E-4</v>
      </c>
      <c r="Q25" s="2">
        <f t="shared" si="5"/>
        <v>16704.648000000001</v>
      </c>
    </row>
    <row r="26" spans="1:18" x14ac:dyDescent="0.2">
      <c r="A26" t="s">
        <v>64</v>
      </c>
      <c r="B26" t="s">
        <v>80</v>
      </c>
      <c r="C26" s="8">
        <v>31732.144</v>
      </c>
      <c r="D26" s="8" t="s">
        <v>38</v>
      </c>
      <c r="E26">
        <f t="shared" si="0"/>
        <v>-2301.9998382133435</v>
      </c>
      <c r="F26">
        <f t="shared" si="1"/>
        <v>-2302</v>
      </c>
      <c r="G26">
        <f t="shared" si="2"/>
        <v>1.4599999994970858E-3</v>
      </c>
      <c r="H26">
        <f t="shared" si="3"/>
        <v>1.4599999994970858E-3</v>
      </c>
      <c r="O26">
        <f t="shared" ca="1" si="4"/>
        <v>8.0820690915185244E-4</v>
      </c>
      <c r="Q26" s="2">
        <f t="shared" si="5"/>
        <v>16713.644</v>
      </c>
    </row>
    <row r="27" spans="1:18" x14ac:dyDescent="0.2">
      <c r="A27" t="s">
        <v>64</v>
      </c>
      <c r="B27" t="s">
        <v>80</v>
      </c>
      <c r="C27" s="8">
        <v>33212.112000000001</v>
      </c>
      <c r="D27" s="8" t="s">
        <v>38</v>
      </c>
      <c r="E27">
        <f t="shared" si="0"/>
        <v>-2138.0004720624361</v>
      </c>
      <c r="F27">
        <f t="shared" si="1"/>
        <v>-2138</v>
      </c>
      <c r="G27">
        <f t="shared" si="2"/>
        <v>-4.2599999942467548E-3</v>
      </c>
      <c r="H27">
        <f t="shared" si="3"/>
        <v>-4.2599999942467548E-3</v>
      </c>
      <c r="O27">
        <f t="shared" ca="1" si="4"/>
        <v>1.2258134524818342E-3</v>
      </c>
      <c r="Q27" s="2">
        <f t="shared" si="5"/>
        <v>18193.612000000001</v>
      </c>
    </row>
    <row r="28" spans="1:18" x14ac:dyDescent="0.2">
      <c r="A28">
        <f>D14</f>
        <v>0</v>
      </c>
      <c r="C28" s="8">
        <f>C$7</f>
        <v>52505.919999999998</v>
      </c>
      <c r="D28" s="8" t="s">
        <v>13</v>
      </c>
      <c r="E28">
        <f t="shared" si="0"/>
        <v>0</v>
      </c>
      <c r="F28">
        <f t="shared" si="1"/>
        <v>0</v>
      </c>
      <c r="G28">
        <f t="shared" si="2"/>
        <v>0</v>
      </c>
      <c r="I28">
        <f>+G28</f>
        <v>0</v>
      </c>
      <c r="O28">
        <f t="shared" ca="1" si="4"/>
        <v>6.6699768039422003E-3</v>
      </c>
      <c r="Q28" s="2">
        <f t="shared" si="5"/>
        <v>37487.42</v>
      </c>
    </row>
    <row r="29" spans="1:18" x14ac:dyDescent="0.2">
      <c r="C29" s="8"/>
      <c r="D29" s="8"/>
      <c r="Q29" s="2"/>
    </row>
    <row r="30" spans="1:18" x14ac:dyDescent="0.2">
      <c r="C30" s="8"/>
      <c r="D30" s="8"/>
      <c r="Q30" s="2"/>
    </row>
    <row r="31" spans="1:18" x14ac:dyDescent="0.2">
      <c r="C31" s="8"/>
      <c r="D31" s="8"/>
      <c r="Q31" s="2"/>
    </row>
    <row r="32" spans="1:18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64"/>
  <sheetViews>
    <sheetView workbookViewId="0">
      <selection activeCell="A11" sqref="A11:D17"/>
    </sheetView>
  </sheetViews>
  <sheetFormatPr defaultRowHeight="12.75" x14ac:dyDescent="0.2"/>
  <cols>
    <col min="1" max="1" width="19.7109375" style="8" customWidth="1"/>
    <col min="2" max="2" width="4.42578125" style="10" customWidth="1"/>
    <col min="3" max="3" width="12.7109375" style="8" customWidth="1"/>
    <col min="4" max="4" width="5.42578125" style="10" customWidth="1"/>
    <col min="5" max="5" width="14.85546875" style="10" customWidth="1"/>
    <col min="6" max="6" width="9.140625" style="10"/>
    <col min="7" max="7" width="12" style="10" customWidth="1"/>
    <col min="8" max="8" width="14.140625" style="8" customWidth="1"/>
    <col min="9" max="9" width="22.5703125" style="10" customWidth="1"/>
    <col min="10" max="10" width="25.140625" style="10" customWidth="1"/>
    <col min="11" max="11" width="15.7109375" style="10" customWidth="1"/>
    <col min="12" max="12" width="14.140625" style="10" customWidth="1"/>
    <col min="13" max="13" width="9.5703125" style="10" customWidth="1"/>
    <col min="14" max="14" width="14.140625" style="10" customWidth="1"/>
    <col min="15" max="15" width="23.42578125" style="10" customWidth="1"/>
    <col min="16" max="16" width="16.5703125" style="10" customWidth="1"/>
    <col min="17" max="17" width="41" style="10" customWidth="1"/>
    <col min="18" max="16384" width="9.140625" style="10"/>
  </cols>
  <sheetData>
    <row r="1" spans="1:16" ht="15.75" x14ac:dyDescent="0.25">
      <c r="A1" s="41" t="s">
        <v>41</v>
      </c>
      <c r="I1" s="42" t="s">
        <v>42</v>
      </c>
      <c r="J1" s="43" t="s">
        <v>40</v>
      </c>
    </row>
    <row r="2" spans="1:16" x14ac:dyDescent="0.2">
      <c r="I2" s="44" t="s">
        <v>43</v>
      </c>
      <c r="J2" s="45" t="s">
        <v>39</v>
      </c>
    </row>
    <row r="3" spans="1:16" x14ac:dyDescent="0.2">
      <c r="A3" s="46" t="s">
        <v>44</v>
      </c>
      <c r="I3" s="44" t="s">
        <v>45</v>
      </c>
      <c r="J3" s="45" t="s">
        <v>37</v>
      </c>
    </row>
    <row r="4" spans="1:16" x14ac:dyDescent="0.2">
      <c r="I4" s="44" t="s">
        <v>46</v>
      </c>
      <c r="J4" s="45" t="s">
        <v>37</v>
      </c>
    </row>
    <row r="5" spans="1:16" ht="13.5" thickBot="1" x14ac:dyDescent="0.25">
      <c r="I5" s="47" t="s">
        <v>47</v>
      </c>
      <c r="J5" s="48" t="s">
        <v>38</v>
      </c>
    </row>
    <row r="10" spans="1:16" ht="13.5" thickBot="1" x14ac:dyDescent="0.25"/>
    <row r="11" spans="1:16" ht="12.75" customHeight="1" thickBot="1" x14ac:dyDescent="0.25">
      <c r="A11" s="8" t="str">
        <f t="shared" ref="A11:A17" si="0">P11</f>
        <v> AOLD 20.188 </v>
      </c>
      <c r="B11" s="3" t="str">
        <f t="shared" ref="B11:B17" si="1">IF(H11=INT(H11),"I","II")</f>
        <v>I</v>
      </c>
      <c r="C11" s="8">
        <f t="shared" ref="C11:C17" si="2">1*G11</f>
        <v>27932.870999999999</v>
      </c>
      <c r="D11" s="10" t="str">
        <f t="shared" ref="D11:D17" si="3">VLOOKUP(F11,I$1:J$5,2,FALSE)</f>
        <v>vis</v>
      </c>
      <c r="E11" s="49">
        <f>VLOOKUP(C11,Active!C$21:E$973,3,FALSE)</f>
        <v>-2723.0078355715668</v>
      </c>
      <c r="F11" s="3" t="s">
        <v>47</v>
      </c>
      <c r="G11" s="10" t="str">
        <f t="shared" ref="G11:G17" si="4">MID(I11,3,LEN(I11)-3)</f>
        <v>27932.871</v>
      </c>
      <c r="H11" s="8">
        <f t="shared" ref="H11:H17" si="5">1*K11</f>
        <v>-2958</v>
      </c>
      <c r="I11" s="50" t="s">
        <v>54</v>
      </c>
      <c r="J11" s="51" t="s">
        <v>55</v>
      </c>
      <c r="K11" s="50">
        <v>-2958</v>
      </c>
      <c r="L11" s="50" t="s">
        <v>56</v>
      </c>
      <c r="M11" s="51" t="s">
        <v>48</v>
      </c>
      <c r="N11" s="51"/>
      <c r="O11" s="52" t="s">
        <v>57</v>
      </c>
      <c r="P11" s="52" t="s">
        <v>58</v>
      </c>
    </row>
    <row r="12" spans="1:16" ht="12.75" customHeight="1" thickBot="1" x14ac:dyDescent="0.25">
      <c r="A12" s="8" t="str">
        <f t="shared" si="0"/>
        <v> AC 132.14 </v>
      </c>
      <c r="B12" s="3" t="str">
        <f t="shared" si="1"/>
        <v>I</v>
      </c>
      <c r="C12" s="8">
        <f t="shared" si="2"/>
        <v>29864.18</v>
      </c>
      <c r="D12" s="10" t="str">
        <f t="shared" si="3"/>
        <v>vis</v>
      </c>
      <c r="E12" s="49">
        <f>VLOOKUP(C12,Active!C$21:E$973,3,FALSE)</f>
        <v>-2508.9941191658459</v>
      </c>
      <c r="F12" s="3" t="s">
        <v>47</v>
      </c>
      <c r="G12" s="10" t="str">
        <f t="shared" si="4"/>
        <v>29864.180</v>
      </c>
      <c r="H12" s="8">
        <f t="shared" si="5"/>
        <v>-2744</v>
      </c>
      <c r="I12" s="50" t="s">
        <v>59</v>
      </c>
      <c r="J12" s="51" t="s">
        <v>60</v>
      </c>
      <c r="K12" s="50">
        <v>-2744</v>
      </c>
      <c r="L12" s="50" t="s">
        <v>61</v>
      </c>
      <c r="M12" s="51" t="s">
        <v>62</v>
      </c>
      <c r="N12" s="51"/>
      <c r="O12" s="52" t="s">
        <v>63</v>
      </c>
      <c r="P12" s="52" t="s">
        <v>64</v>
      </c>
    </row>
    <row r="13" spans="1:16" ht="12.75" customHeight="1" thickBot="1" x14ac:dyDescent="0.25">
      <c r="A13" s="8" t="str">
        <f t="shared" si="0"/>
        <v> AC 132.14 </v>
      </c>
      <c r="B13" s="3" t="str">
        <f t="shared" si="1"/>
        <v>I</v>
      </c>
      <c r="C13" s="8">
        <f t="shared" si="2"/>
        <v>29873.170999999998</v>
      </c>
      <c r="D13" s="10" t="str">
        <f t="shared" si="3"/>
        <v>vis</v>
      </c>
      <c r="E13" s="49">
        <f>VLOOKUP(C13,Active!C$21:E$973,3,FALSE)</f>
        <v>-2507.9978014744752</v>
      </c>
      <c r="F13" s="3" t="s">
        <v>47</v>
      </c>
      <c r="G13" s="10" t="str">
        <f t="shared" si="4"/>
        <v>29873.171</v>
      </c>
      <c r="H13" s="8">
        <f t="shared" si="5"/>
        <v>-2743</v>
      </c>
      <c r="I13" s="50" t="s">
        <v>65</v>
      </c>
      <c r="J13" s="51" t="s">
        <v>66</v>
      </c>
      <c r="K13" s="50">
        <v>-2743</v>
      </c>
      <c r="L13" s="50" t="s">
        <v>67</v>
      </c>
      <c r="M13" s="51" t="s">
        <v>62</v>
      </c>
      <c r="N13" s="51"/>
      <c r="O13" s="52" t="s">
        <v>63</v>
      </c>
      <c r="P13" s="52" t="s">
        <v>64</v>
      </c>
    </row>
    <row r="14" spans="1:16" ht="12.75" customHeight="1" thickBot="1" x14ac:dyDescent="0.25">
      <c r="A14" s="8" t="str">
        <f t="shared" si="0"/>
        <v> AC 132.14 </v>
      </c>
      <c r="B14" s="3" t="str">
        <f t="shared" si="1"/>
        <v>I</v>
      </c>
      <c r="C14" s="8">
        <f t="shared" si="2"/>
        <v>30992.136999999999</v>
      </c>
      <c r="D14" s="10" t="str">
        <f t="shared" si="3"/>
        <v>vis</v>
      </c>
      <c r="E14" s="49">
        <f>VLOOKUP(C14,Active!C$21:E$973,3,FALSE)</f>
        <v>-2384.0020699827023</v>
      </c>
      <c r="F14" s="3" t="s">
        <v>47</v>
      </c>
      <c r="G14" s="10" t="str">
        <f t="shared" si="4"/>
        <v>30992.137</v>
      </c>
      <c r="H14" s="8">
        <f t="shared" si="5"/>
        <v>-2619</v>
      </c>
      <c r="I14" s="50" t="s">
        <v>68</v>
      </c>
      <c r="J14" s="51" t="s">
        <v>69</v>
      </c>
      <c r="K14" s="50">
        <v>-2619</v>
      </c>
      <c r="L14" s="50" t="s">
        <v>70</v>
      </c>
      <c r="M14" s="51" t="s">
        <v>62</v>
      </c>
      <c r="N14" s="51"/>
      <c r="O14" s="52" t="s">
        <v>63</v>
      </c>
      <c r="P14" s="52" t="s">
        <v>64</v>
      </c>
    </row>
    <row r="15" spans="1:16" ht="12.75" customHeight="1" thickBot="1" x14ac:dyDescent="0.25">
      <c r="A15" s="8" t="str">
        <f t="shared" si="0"/>
        <v> AC 132.14 </v>
      </c>
      <c r="B15" s="3" t="str">
        <f t="shared" si="1"/>
        <v>I</v>
      </c>
      <c r="C15" s="8">
        <f t="shared" si="2"/>
        <v>31723.148000000001</v>
      </c>
      <c r="D15" s="10" t="str">
        <f t="shared" si="3"/>
        <v>vis</v>
      </c>
      <c r="E15" s="49">
        <f>VLOOKUP(C15,Active!C$21:E$973,3,FALSE)</f>
        <v>-2302.9967099686064</v>
      </c>
      <c r="F15" s="3" t="s">
        <v>47</v>
      </c>
      <c r="G15" s="10" t="str">
        <f t="shared" si="4"/>
        <v>31723.148</v>
      </c>
      <c r="H15" s="8">
        <f t="shared" si="5"/>
        <v>-2538</v>
      </c>
      <c r="I15" s="50" t="s">
        <v>71</v>
      </c>
      <c r="J15" s="51" t="s">
        <v>72</v>
      </c>
      <c r="K15" s="50">
        <v>-2538</v>
      </c>
      <c r="L15" s="50" t="s">
        <v>73</v>
      </c>
      <c r="M15" s="51" t="s">
        <v>62</v>
      </c>
      <c r="N15" s="51"/>
      <c r="O15" s="52" t="s">
        <v>63</v>
      </c>
      <c r="P15" s="52" t="s">
        <v>64</v>
      </c>
    </row>
    <row r="16" spans="1:16" ht="12.75" customHeight="1" thickBot="1" x14ac:dyDescent="0.25">
      <c r="A16" s="8" t="str">
        <f t="shared" si="0"/>
        <v> AC 132.14 </v>
      </c>
      <c r="B16" s="3" t="str">
        <f t="shared" si="1"/>
        <v>I</v>
      </c>
      <c r="C16" s="8">
        <f t="shared" si="2"/>
        <v>31732.144</v>
      </c>
      <c r="D16" s="10" t="str">
        <f t="shared" si="3"/>
        <v>vis</v>
      </c>
      <c r="E16" s="49">
        <f>VLOOKUP(C16,Active!C$21:E$973,3,FALSE)</f>
        <v>-2301.9998382133435</v>
      </c>
      <c r="F16" s="3" t="s">
        <v>47</v>
      </c>
      <c r="G16" s="10" t="str">
        <f t="shared" si="4"/>
        <v>31732.144</v>
      </c>
      <c r="H16" s="8">
        <f t="shared" si="5"/>
        <v>-2537</v>
      </c>
      <c r="I16" s="50" t="s">
        <v>74</v>
      </c>
      <c r="J16" s="51" t="s">
        <v>75</v>
      </c>
      <c r="K16" s="50">
        <v>-2537</v>
      </c>
      <c r="L16" s="50" t="s">
        <v>76</v>
      </c>
      <c r="M16" s="51" t="s">
        <v>62</v>
      </c>
      <c r="N16" s="51"/>
      <c r="O16" s="52" t="s">
        <v>63</v>
      </c>
      <c r="P16" s="52" t="s">
        <v>64</v>
      </c>
    </row>
    <row r="17" spans="1:16" ht="12.75" customHeight="1" thickBot="1" x14ac:dyDescent="0.25">
      <c r="A17" s="8" t="str">
        <f t="shared" si="0"/>
        <v> AC 132.14 </v>
      </c>
      <c r="B17" s="3" t="str">
        <f t="shared" si="1"/>
        <v>I</v>
      </c>
      <c r="C17" s="8">
        <f t="shared" si="2"/>
        <v>33212.112000000001</v>
      </c>
      <c r="D17" s="10" t="str">
        <f t="shared" si="3"/>
        <v>vis</v>
      </c>
      <c r="E17" s="49">
        <f>VLOOKUP(C17,Active!C$21:E$973,3,FALSE)</f>
        <v>-2138.0004720624361</v>
      </c>
      <c r="F17" s="3" t="s">
        <v>47</v>
      </c>
      <c r="G17" s="10" t="str">
        <f t="shared" si="4"/>
        <v>33212.112</v>
      </c>
      <c r="H17" s="8">
        <f t="shared" si="5"/>
        <v>-2373</v>
      </c>
      <c r="I17" s="50" t="s">
        <v>77</v>
      </c>
      <c r="J17" s="51" t="s">
        <v>78</v>
      </c>
      <c r="K17" s="50">
        <v>-2373</v>
      </c>
      <c r="L17" s="50" t="s">
        <v>79</v>
      </c>
      <c r="M17" s="51" t="s">
        <v>62</v>
      </c>
      <c r="N17" s="51"/>
      <c r="O17" s="52" t="s">
        <v>63</v>
      </c>
      <c r="P17" s="52" t="s">
        <v>64</v>
      </c>
    </row>
    <row r="18" spans="1:16" x14ac:dyDescent="0.2">
      <c r="B18" s="3"/>
      <c r="F18" s="3"/>
    </row>
    <row r="19" spans="1:16" x14ac:dyDescent="0.2">
      <c r="B19" s="3"/>
      <c r="F19" s="3"/>
    </row>
    <row r="20" spans="1:16" x14ac:dyDescent="0.2">
      <c r="B20" s="3"/>
      <c r="F20" s="3"/>
    </row>
    <row r="21" spans="1:16" x14ac:dyDescent="0.2">
      <c r="B21" s="3"/>
      <c r="F21" s="3"/>
    </row>
    <row r="22" spans="1:16" x14ac:dyDescent="0.2">
      <c r="B22" s="3"/>
      <c r="F22" s="3"/>
    </row>
    <row r="23" spans="1:16" x14ac:dyDescent="0.2">
      <c r="B23" s="3"/>
      <c r="F23" s="3"/>
    </row>
    <row r="24" spans="1:16" x14ac:dyDescent="0.2">
      <c r="B24" s="3"/>
      <c r="F24" s="3"/>
    </row>
    <row r="25" spans="1:16" x14ac:dyDescent="0.2">
      <c r="B25" s="3"/>
      <c r="F25" s="3"/>
    </row>
    <row r="26" spans="1:16" x14ac:dyDescent="0.2">
      <c r="B26" s="3"/>
      <c r="F26" s="3"/>
    </row>
    <row r="27" spans="1:16" x14ac:dyDescent="0.2">
      <c r="B27" s="3"/>
      <c r="F27" s="3"/>
    </row>
    <row r="28" spans="1:16" x14ac:dyDescent="0.2">
      <c r="B28" s="3"/>
      <c r="F28" s="3"/>
    </row>
    <row r="29" spans="1:16" x14ac:dyDescent="0.2">
      <c r="B29" s="3"/>
      <c r="F29" s="3"/>
    </row>
    <row r="30" spans="1:16" x14ac:dyDescent="0.2">
      <c r="B30" s="3"/>
      <c r="F30" s="3"/>
    </row>
    <row r="31" spans="1:16" x14ac:dyDescent="0.2">
      <c r="B31" s="3"/>
      <c r="F31" s="3"/>
    </row>
    <row r="32" spans="1:16" x14ac:dyDescent="0.2">
      <c r="B32" s="3"/>
      <c r="F32" s="3"/>
    </row>
    <row r="33" spans="2:6" x14ac:dyDescent="0.2">
      <c r="B33" s="3"/>
      <c r="F33" s="3"/>
    </row>
    <row r="34" spans="2:6" x14ac:dyDescent="0.2">
      <c r="B34" s="3"/>
      <c r="F34" s="3"/>
    </row>
    <row r="35" spans="2:6" x14ac:dyDescent="0.2">
      <c r="B35" s="3"/>
      <c r="F35" s="3"/>
    </row>
    <row r="36" spans="2:6" x14ac:dyDescent="0.2">
      <c r="B36" s="3"/>
      <c r="F36" s="3"/>
    </row>
    <row r="37" spans="2:6" x14ac:dyDescent="0.2">
      <c r="B37" s="3"/>
      <c r="F37" s="3"/>
    </row>
    <row r="38" spans="2:6" x14ac:dyDescent="0.2">
      <c r="B38" s="3"/>
      <c r="F38" s="3"/>
    </row>
    <row r="39" spans="2:6" x14ac:dyDescent="0.2">
      <c r="B39" s="3"/>
      <c r="F39" s="3"/>
    </row>
    <row r="40" spans="2:6" x14ac:dyDescent="0.2">
      <c r="B40" s="3"/>
      <c r="F40" s="3"/>
    </row>
    <row r="41" spans="2:6" x14ac:dyDescent="0.2">
      <c r="B41" s="3"/>
      <c r="F41" s="3"/>
    </row>
    <row r="42" spans="2:6" x14ac:dyDescent="0.2">
      <c r="B42" s="3"/>
      <c r="F42" s="3"/>
    </row>
    <row r="43" spans="2:6" x14ac:dyDescent="0.2">
      <c r="B43" s="3"/>
      <c r="F43" s="3"/>
    </row>
    <row r="44" spans="2:6" x14ac:dyDescent="0.2">
      <c r="B44" s="3"/>
      <c r="F44" s="3"/>
    </row>
    <row r="45" spans="2:6" x14ac:dyDescent="0.2">
      <c r="B45" s="3"/>
      <c r="F45" s="3"/>
    </row>
    <row r="46" spans="2:6" x14ac:dyDescent="0.2">
      <c r="B46" s="3"/>
      <c r="F46" s="3"/>
    </row>
    <row r="47" spans="2:6" x14ac:dyDescent="0.2">
      <c r="B47" s="3"/>
      <c r="F47" s="3"/>
    </row>
    <row r="48" spans="2:6" x14ac:dyDescent="0.2">
      <c r="B48" s="3"/>
      <c r="F48" s="3"/>
    </row>
    <row r="49" spans="2:6" x14ac:dyDescent="0.2">
      <c r="B49" s="3"/>
      <c r="F49" s="3"/>
    </row>
    <row r="50" spans="2:6" x14ac:dyDescent="0.2">
      <c r="B50" s="3"/>
      <c r="F50" s="3"/>
    </row>
    <row r="51" spans="2:6" x14ac:dyDescent="0.2">
      <c r="B51" s="3"/>
      <c r="F51" s="3"/>
    </row>
    <row r="52" spans="2:6" x14ac:dyDescent="0.2">
      <c r="B52" s="3"/>
      <c r="F52" s="3"/>
    </row>
    <row r="53" spans="2:6" x14ac:dyDescent="0.2">
      <c r="B53" s="3"/>
      <c r="F53" s="3"/>
    </row>
    <row r="54" spans="2:6" x14ac:dyDescent="0.2">
      <c r="B54" s="3"/>
      <c r="F54" s="3"/>
    </row>
    <row r="55" spans="2:6" x14ac:dyDescent="0.2">
      <c r="B55" s="3"/>
      <c r="F55" s="3"/>
    </row>
    <row r="56" spans="2:6" x14ac:dyDescent="0.2">
      <c r="B56" s="3"/>
      <c r="F56" s="3"/>
    </row>
    <row r="57" spans="2:6" x14ac:dyDescent="0.2">
      <c r="B57" s="3"/>
      <c r="F57" s="3"/>
    </row>
    <row r="58" spans="2:6" x14ac:dyDescent="0.2">
      <c r="B58" s="3"/>
      <c r="F58" s="3"/>
    </row>
    <row r="59" spans="2:6" x14ac:dyDescent="0.2">
      <c r="B59" s="3"/>
      <c r="F59" s="3"/>
    </row>
    <row r="60" spans="2:6" x14ac:dyDescent="0.2">
      <c r="B60" s="3"/>
      <c r="F60" s="3"/>
    </row>
    <row r="61" spans="2:6" x14ac:dyDescent="0.2">
      <c r="B61" s="3"/>
      <c r="F61" s="3"/>
    </row>
    <row r="62" spans="2:6" x14ac:dyDescent="0.2">
      <c r="B62" s="3"/>
      <c r="F62" s="3"/>
    </row>
    <row r="63" spans="2:6" x14ac:dyDescent="0.2">
      <c r="B63" s="3"/>
      <c r="F63" s="3"/>
    </row>
    <row r="64" spans="2:6" x14ac:dyDescent="0.2">
      <c r="B64" s="3"/>
      <c r="F64" s="3"/>
    </row>
    <row r="65" spans="2:6" x14ac:dyDescent="0.2">
      <c r="B65" s="3"/>
      <c r="F65" s="3"/>
    </row>
    <row r="66" spans="2:6" x14ac:dyDescent="0.2">
      <c r="B66" s="3"/>
      <c r="F66" s="3"/>
    </row>
    <row r="67" spans="2:6" x14ac:dyDescent="0.2">
      <c r="B67" s="3"/>
      <c r="F67" s="3"/>
    </row>
    <row r="68" spans="2:6" x14ac:dyDescent="0.2">
      <c r="B68" s="3"/>
      <c r="F68" s="3"/>
    </row>
    <row r="69" spans="2:6" x14ac:dyDescent="0.2">
      <c r="B69" s="3"/>
      <c r="F69" s="3"/>
    </row>
    <row r="70" spans="2:6" x14ac:dyDescent="0.2">
      <c r="B70" s="3"/>
      <c r="F70" s="3"/>
    </row>
    <row r="71" spans="2:6" x14ac:dyDescent="0.2">
      <c r="B71" s="3"/>
      <c r="F71" s="3"/>
    </row>
    <row r="72" spans="2:6" x14ac:dyDescent="0.2">
      <c r="B72" s="3"/>
      <c r="F72" s="3"/>
    </row>
    <row r="73" spans="2:6" x14ac:dyDescent="0.2">
      <c r="B73" s="3"/>
      <c r="F73" s="3"/>
    </row>
    <row r="74" spans="2:6" x14ac:dyDescent="0.2">
      <c r="B74" s="3"/>
      <c r="F74" s="3"/>
    </row>
    <row r="75" spans="2:6" x14ac:dyDescent="0.2">
      <c r="B75" s="3"/>
      <c r="F75" s="3"/>
    </row>
    <row r="76" spans="2:6" x14ac:dyDescent="0.2">
      <c r="B76" s="3"/>
      <c r="F76" s="3"/>
    </row>
    <row r="77" spans="2:6" x14ac:dyDescent="0.2">
      <c r="B77" s="3"/>
      <c r="F77" s="3"/>
    </row>
    <row r="78" spans="2:6" x14ac:dyDescent="0.2">
      <c r="B78" s="3"/>
      <c r="F78" s="3"/>
    </row>
    <row r="79" spans="2:6" x14ac:dyDescent="0.2">
      <c r="B79" s="3"/>
      <c r="F79" s="3"/>
    </row>
    <row r="80" spans="2:6" x14ac:dyDescent="0.2">
      <c r="B80" s="3"/>
      <c r="F80" s="3"/>
    </row>
    <row r="81" spans="2:6" x14ac:dyDescent="0.2">
      <c r="B81" s="3"/>
      <c r="F81" s="3"/>
    </row>
    <row r="82" spans="2:6" x14ac:dyDescent="0.2">
      <c r="B82" s="3"/>
      <c r="F82" s="3"/>
    </row>
    <row r="83" spans="2:6" x14ac:dyDescent="0.2">
      <c r="B83" s="3"/>
      <c r="F83" s="3"/>
    </row>
    <row r="84" spans="2:6" x14ac:dyDescent="0.2">
      <c r="B84" s="3"/>
      <c r="F84" s="3"/>
    </row>
    <row r="85" spans="2:6" x14ac:dyDescent="0.2">
      <c r="B85" s="3"/>
      <c r="F85" s="3"/>
    </row>
    <row r="86" spans="2:6" x14ac:dyDescent="0.2">
      <c r="B86" s="3"/>
      <c r="F86" s="3"/>
    </row>
    <row r="87" spans="2:6" x14ac:dyDescent="0.2">
      <c r="B87" s="3"/>
      <c r="F87" s="3"/>
    </row>
    <row r="88" spans="2:6" x14ac:dyDescent="0.2">
      <c r="B88" s="3"/>
      <c r="F88" s="3"/>
    </row>
    <row r="89" spans="2:6" x14ac:dyDescent="0.2">
      <c r="B89" s="3"/>
      <c r="F89" s="3"/>
    </row>
    <row r="90" spans="2:6" x14ac:dyDescent="0.2">
      <c r="B90" s="3"/>
      <c r="F90" s="3"/>
    </row>
    <row r="91" spans="2:6" x14ac:dyDescent="0.2">
      <c r="B91" s="3"/>
      <c r="F91" s="3"/>
    </row>
    <row r="92" spans="2:6" x14ac:dyDescent="0.2">
      <c r="B92" s="3"/>
      <c r="F92" s="3"/>
    </row>
    <row r="93" spans="2:6" x14ac:dyDescent="0.2">
      <c r="B93" s="3"/>
      <c r="F93" s="3"/>
    </row>
    <row r="94" spans="2:6" x14ac:dyDescent="0.2">
      <c r="B94" s="3"/>
      <c r="F94" s="3"/>
    </row>
    <row r="95" spans="2:6" x14ac:dyDescent="0.2">
      <c r="B95" s="3"/>
      <c r="F95" s="3"/>
    </row>
    <row r="96" spans="2:6" x14ac:dyDescent="0.2">
      <c r="B96" s="3"/>
      <c r="F96" s="3"/>
    </row>
    <row r="97" spans="2:6" x14ac:dyDescent="0.2">
      <c r="B97" s="3"/>
      <c r="F97" s="3"/>
    </row>
    <row r="98" spans="2:6" x14ac:dyDescent="0.2">
      <c r="B98" s="3"/>
      <c r="F98" s="3"/>
    </row>
    <row r="99" spans="2:6" x14ac:dyDescent="0.2">
      <c r="B99" s="3"/>
      <c r="F99" s="3"/>
    </row>
    <row r="100" spans="2:6" x14ac:dyDescent="0.2">
      <c r="B100" s="3"/>
      <c r="F100" s="3"/>
    </row>
    <row r="101" spans="2:6" x14ac:dyDescent="0.2">
      <c r="B101" s="3"/>
      <c r="F101" s="3"/>
    </row>
    <row r="102" spans="2:6" x14ac:dyDescent="0.2">
      <c r="B102" s="3"/>
      <c r="F102" s="3"/>
    </row>
    <row r="103" spans="2:6" x14ac:dyDescent="0.2">
      <c r="B103" s="3"/>
      <c r="F103" s="3"/>
    </row>
    <row r="104" spans="2:6" x14ac:dyDescent="0.2">
      <c r="B104" s="3"/>
      <c r="F104" s="3"/>
    </row>
    <row r="105" spans="2:6" x14ac:dyDescent="0.2">
      <c r="B105" s="3"/>
      <c r="F105" s="3"/>
    </row>
    <row r="106" spans="2:6" x14ac:dyDescent="0.2">
      <c r="B106" s="3"/>
      <c r="F106" s="3"/>
    </row>
    <row r="107" spans="2:6" x14ac:dyDescent="0.2">
      <c r="B107" s="3"/>
      <c r="F107" s="3"/>
    </row>
    <row r="108" spans="2:6" x14ac:dyDescent="0.2">
      <c r="B108" s="3"/>
      <c r="F108" s="3"/>
    </row>
    <row r="109" spans="2:6" x14ac:dyDescent="0.2">
      <c r="B109" s="3"/>
      <c r="F109" s="3"/>
    </row>
    <row r="110" spans="2:6" x14ac:dyDescent="0.2">
      <c r="B110" s="3"/>
      <c r="F110" s="3"/>
    </row>
    <row r="111" spans="2:6" x14ac:dyDescent="0.2">
      <c r="B111" s="3"/>
      <c r="F111" s="3"/>
    </row>
    <row r="112" spans="2:6" x14ac:dyDescent="0.2">
      <c r="B112" s="3"/>
      <c r="F112" s="3"/>
    </row>
    <row r="113" spans="2:6" x14ac:dyDescent="0.2">
      <c r="B113" s="3"/>
      <c r="F113" s="3"/>
    </row>
    <row r="114" spans="2:6" x14ac:dyDescent="0.2">
      <c r="B114" s="3"/>
      <c r="F114" s="3"/>
    </row>
    <row r="115" spans="2:6" x14ac:dyDescent="0.2">
      <c r="B115" s="3"/>
      <c r="F115" s="3"/>
    </row>
    <row r="116" spans="2:6" x14ac:dyDescent="0.2">
      <c r="B116" s="3"/>
      <c r="F116" s="3"/>
    </row>
    <row r="117" spans="2:6" x14ac:dyDescent="0.2">
      <c r="B117" s="3"/>
      <c r="F117" s="3"/>
    </row>
    <row r="118" spans="2:6" x14ac:dyDescent="0.2">
      <c r="B118" s="3"/>
      <c r="F118" s="3"/>
    </row>
    <row r="119" spans="2:6" x14ac:dyDescent="0.2">
      <c r="B119" s="3"/>
      <c r="F119" s="3"/>
    </row>
    <row r="120" spans="2:6" x14ac:dyDescent="0.2">
      <c r="B120" s="3"/>
      <c r="F120" s="3"/>
    </row>
    <row r="121" spans="2:6" x14ac:dyDescent="0.2">
      <c r="B121" s="3"/>
      <c r="F121" s="3"/>
    </row>
    <row r="122" spans="2:6" x14ac:dyDescent="0.2">
      <c r="B122" s="3"/>
      <c r="F122" s="3"/>
    </row>
    <row r="123" spans="2:6" x14ac:dyDescent="0.2">
      <c r="B123" s="3"/>
      <c r="F123" s="3"/>
    </row>
    <row r="124" spans="2:6" x14ac:dyDescent="0.2">
      <c r="B124" s="3"/>
      <c r="F124" s="3"/>
    </row>
    <row r="125" spans="2:6" x14ac:dyDescent="0.2">
      <c r="B125" s="3"/>
      <c r="F125" s="3"/>
    </row>
    <row r="126" spans="2:6" x14ac:dyDescent="0.2">
      <c r="B126" s="3"/>
      <c r="F126" s="3"/>
    </row>
    <row r="127" spans="2:6" x14ac:dyDescent="0.2">
      <c r="B127" s="3"/>
      <c r="F127" s="3"/>
    </row>
    <row r="128" spans="2: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  <row r="703" spans="2:6" x14ac:dyDescent="0.2">
      <c r="B703" s="3"/>
      <c r="F703" s="3"/>
    </row>
    <row r="704" spans="2:6" x14ac:dyDescent="0.2">
      <c r="B704" s="3"/>
      <c r="F704" s="3"/>
    </row>
    <row r="705" spans="2:6" x14ac:dyDescent="0.2">
      <c r="B705" s="3"/>
      <c r="F705" s="3"/>
    </row>
    <row r="706" spans="2:6" x14ac:dyDescent="0.2">
      <c r="B706" s="3"/>
      <c r="F706" s="3"/>
    </row>
    <row r="707" spans="2:6" x14ac:dyDescent="0.2">
      <c r="B707" s="3"/>
      <c r="F707" s="3"/>
    </row>
    <row r="708" spans="2:6" x14ac:dyDescent="0.2">
      <c r="B708" s="3"/>
      <c r="F708" s="3"/>
    </row>
    <row r="709" spans="2:6" x14ac:dyDescent="0.2">
      <c r="B709" s="3"/>
      <c r="F709" s="3"/>
    </row>
    <row r="710" spans="2:6" x14ac:dyDescent="0.2">
      <c r="B710" s="3"/>
      <c r="F710" s="3"/>
    </row>
    <row r="711" spans="2:6" x14ac:dyDescent="0.2">
      <c r="B711" s="3"/>
      <c r="F711" s="3"/>
    </row>
    <row r="712" spans="2:6" x14ac:dyDescent="0.2">
      <c r="B712" s="3"/>
      <c r="F712" s="3"/>
    </row>
    <row r="713" spans="2:6" x14ac:dyDescent="0.2">
      <c r="B713" s="3"/>
      <c r="F713" s="3"/>
    </row>
    <row r="714" spans="2:6" x14ac:dyDescent="0.2">
      <c r="B714" s="3"/>
      <c r="F714" s="3"/>
    </row>
    <row r="715" spans="2:6" x14ac:dyDescent="0.2">
      <c r="B715" s="3"/>
      <c r="F715" s="3"/>
    </row>
    <row r="716" spans="2:6" x14ac:dyDescent="0.2">
      <c r="B716" s="3"/>
      <c r="F716" s="3"/>
    </row>
    <row r="717" spans="2:6" x14ac:dyDescent="0.2">
      <c r="B717" s="3"/>
      <c r="F717" s="3"/>
    </row>
    <row r="718" spans="2:6" x14ac:dyDescent="0.2">
      <c r="B718" s="3"/>
      <c r="F718" s="3"/>
    </row>
    <row r="719" spans="2:6" x14ac:dyDescent="0.2">
      <c r="B719" s="3"/>
      <c r="F719" s="3"/>
    </row>
    <row r="720" spans="2:6" x14ac:dyDescent="0.2">
      <c r="B720" s="3"/>
      <c r="F720" s="3"/>
    </row>
    <row r="721" spans="2:6" x14ac:dyDescent="0.2">
      <c r="B721" s="3"/>
      <c r="F721" s="3"/>
    </row>
    <row r="722" spans="2:6" x14ac:dyDescent="0.2">
      <c r="B722" s="3"/>
      <c r="F722" s="3"/>
    </row>
    <row r="723" spans="2:6" x14ac:dyDescent="0.2">
      <c r="B723" s="3"/>
      <c r="F723" s="3"/>
    </row>
    <row r="724" spans="2:6" x14ac:dyDescent="0.2">
      <c r="B724" s="3"/>
      <c r="F724" s="3"/>
    </row>
    <row r="725" spans="2:6" x14ac:dyDescent="0.2">
      <c r="B725" s="3"/>
      <c r="F725" s="3"/>
    </row>
    <row r="726" spans="2:6" x14ac:dyDescent="0.2">
      <c r="B726" s="3"/>
      <c r="F726" s="3"/>
    </row>
    <row r="727" spans="2:6" x14ac:dyDescent="0.2">
      <c r="B727" s="3"/>
      <c r="F727" s="3"/>
    </row>
    <row r="728" spans="2:6" x14ac:dyDescent="0.2">
      <c r="B728" s="3"/>
      <c r="F728" s="3"/>
    </row>
    <row r="729" spans="2:6" x14ac:dyDescent="0.2">
      <c r="B729" s="3"/>
      <c r="F729" s="3"/>
    </row>
    <row r="730" spans="2:6" x14ac:dyDescent="0.2">
      <c r="B730" s="3"/>
      <c r="F730" s="3"/>
    </row>
    <row r="731" spans="2:6" x14ac:dyDescent="0.2">
      <c r="B731" s="3"/>
      <c r="F731" s="3"/>
    </row>
    <row r="732" spans="2:6" x14ac:dyDescent="0.2">
      <c r="B732" s="3"/>
      <c r="F732" s="3"/>
    </row>
    <row r="733" spans="2:6" x14ac:dyDescent="0.2">
      <c r="B733" s="3"/>
      <c r="F733" s="3"/>
    </row>
    <row r="734" spans="2:6" x14ac:dyDescent="0.2">
      <c r="B734" s="3"/>
      <c r="F734" s="3"/>
    </row>
    <row r="735" spans="2:6" x14ac:dyDescent="0.2">
      <c r="B735" s="3"/>
      <c r="F735" s="3"/>
    </row>
    <row r="736" spans="2:6" x14ac:dyDescent="0.2">
      <c r="B736" s="3"/>
      <c r="F736" s="3"/>
    </row>
    <row r="737" spans="2:6" x14ac:dyDescent="0.2">
      <c r="B737" s="3"/>
      <c r="F737" s="3"/>
    </row>
    <row r="738" spans="2:6" x14ac:dyDescent="0.2">
      <c r="B738" s="3"/>
      <c r="F738" s="3"/>
    </row>
    <row r="739" spans="2:6" x14ac:dyDescent="0.2">
      <c r="B739" s="3"/>
      <c r="F739" s="3"/>
    </row>
    <row r="740" spans="2:6" x14ac:dyDescent="0.2">
      <c r="B740" s="3"/>
      <c r="F740" s="3"/>
    </row>
    <row r="741" spans="2:6" x14ac:dyDescent="0.2">
      <c r="B741" s="3"/>
      <c r="F741" s="3"/>
    </row>
    <row r="742" spans="2:6" x14ac:dyDescent="0.2">
      <c r="B742" s="3"/>
      <c r="F742" s="3"/>
    </row>
    <row r="743" spans="2:6" x14ac:dyDescent="0.2">
      <c r="B743" s="3"/>
      <c r="F743" s="3"/>
    </row>
    <row r="744" spans="2:6" x14ac:dyDescent="0.2">
      <c r="B744" s="3"/>
      <c r="F744" s="3"/>
    </row>
    <row r="745" spans="2:6" x14ac:dyDescent="0.2">
      <c r="B745" s="3"/>
      <c r="F745" s="3"/>
    </row>
    <row r="746" spans="2:6" x14ac:dyDescent="0.2">
      <c r="B746" s="3"/>
      <c r="F746" s="3"/>
    </row>
    <row r="747" spans="2:6" x14ac:dyDescent="0.2">
      <c r="B747" s="3"/>
      <c r="F747" s="3"/>
    </row>
    <row r="748" spans="2:6" x14ac:dyDescent="0.2">
      <c r="B748" s="3"/>
      <c r="F748" s="3"/>
    </row>
    <row r="749" spans="2:6" x14ac:dyDescent="0.2">
      <c r="B749" s="3"/>
      <c r="F749" s="3"/>
    </row>
    <row r="750" spans="2:6" x14ac:dyDescent="0.2">
      <c r="B750" s="3"/>
      <c r="F750" s="3"/>
    </row>
    <row r="751" spans="2:6" x14ac:dyDescent="0.2">
      <c r="B751" s="3"/>
      <c r="F751" s="3"/>
    </row>
    <row r="752" spans="2:6" x14ac:dyDescent="0.2">
      <c r="B752" s="3"/>
      <c r="F752" s="3"/>
    </row>
    <row r="753" spans="2:6" x14ac:dyDescent="0.2">
      <c r="B753" s="3"/>
      <c r="F753" s="3"/>
    </row>
    <row r="754" spans="2:6" x14ac:dyDescent="0.2">
      <c r="B754" s="3"/>
      <c r="F754" s="3"/>
    </row>
    <row r="755" spans="2:6" x14ac:dyDescent="0.2">
      <c r="B755" s="3"/>
      <c r="F755" s="3"/>
    </row>
    <row r="756" spans="2:6" x14ac:dyDescent="0.2">
      <c r="B756" s="3"/>
      <c r="F756" s="3"/>
    </row>
    <row r="757" spans="2:6" x14ac:dyDescent="0.2">
      <c r="B757" s="3"/>
      <c r="F757" s="3"/>
    </row>
    <row r="758" spans="2:6" x14ac:dyDescent="0.2">
      <c r="B758" s="3"/>
      <c r="F758" s="3"/>
    </row>
    <row r="759" spans="2:6" x14ac:dyDescent="0.2">
      <c r="B759" s="3"/>
      <c r="F759" s="3"/>
    </row>
    <row r="760" spans="2:6" x14ac:dyDescent="0.2">
      <c r="B760" s="3"/>
      <c r="F760" s="3"/>
    </row>
    <row r="761" spans="2:6" x14ac:dyDescent="0.2">
      <c r="B761" s="3"/>
      <c r="F761" s="3"/>
    </row>
    <row r="762" spans="2:6" x14ac:dyDescent="0.2">
      <c r="B762" s="3"/>
      <c r="F762" s="3"/>
    </row>
    <row r="763" spans="2:6" x14ac:dyDescent="0.2">
      <c r="B763" s="3"/>
      <c r="F763" s="3"/>
    </row>
    <row r="764" spans="2:6" x14ac:dyDescent="0.2">
      <c r="B764" s="3"/>
      <c r="F764" s="3"/>
    </row>
  </sheetData>
  <phoneticPr fontId="7" type="noConversion"/>
  <hyperlinks>
    <hyperlink ref="A3" r:id="rId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2024-01-11T04:14:51Z</dcterms:modified>
</cp:coreProperties>
</file>